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bojacam.BIENESTARBOGOTA\Documents\MAB\PLAN DE ACCION\CORTE JUNIO DE 2017\"/>
    </mc:Choice>
  </mc:AlternateContent>
  <bookViews>
    <workbookView xWindow="0" yWindow="0" windowWidth="24000" windowHeight="9735"/>
  </bookViews>
  <sheets>
    <sheet name="1093 PREVENCION MATERNIDAD PATE" sheetId="5" r:id="rId1"/>
    <sheet name="1096 INFANCIA " sheetId="3" r:id="rId2"/>
    <sheet name="1086 CIUDAD PARA LAS FAMILIAS" sheetId="7" r:id="rId3"/>
    <sheet name="1098 BOGOTA TE NUTRE" sheetId="15" r:id="rId4"/>
    <sheet name="1099 ENVEJECIMIENTO DIGNO " sheetId="14" r:id="rId5"/>
    <sheet name="1101 DISTRITO DIVERSO" sheetId="2" r:id="rId6"/>
    <sheet name="1108 HABITANTE CALLE" sheetId="11" r:id="rId7"/>
    <sheet name="1113 CIUD INCLUYENTE Y SIN BARR" sheetId="9" r:id="rId8"/>
    <sheet name="1116 JUVENTUD" sheetId="12" r:id="rId9"/>
    <sheet name="1092 VIVIENDO TERRITORIO" sheetId="6" r:id="rId10"/>
    <sheet name="1091 INTEGR EFICIENTE TRANSPAR " sheetId="4" r:id="rId11"/>
    <sheet name="1168 INTEGRACION DIGITAL" sheetId="8" r:id="rId12"/>
    <sheet name="1118 GESTIÓN INSTITUCIONAL" sheetId="1" r:id="rId13"/>
    <sheet name="1103 ESPACIOS DE INTEGRACION " sheetId="10" r:id="rId14"/>
    <sheet name="PRESUPUESTO 2017" sheetId="16"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12" hidden="1">'1118 GESTIÓN INSTITUCIONAL'!$A$20:$CX$98</definedName>
    <definedName name="EJE" localSheetId="12">#REF!,#REF!,#REF!,#REF!,#REF!,#REF!,#REF!,#REF!,#REF!,#REF!,#REF!,#REF!,#REF!</definedName>
    <definedName name="EJE">#REF!,#REF!,#REF!,#REF!,#REF!,#REF!,#REF!,#REF!,#REF!,#REF!,#REF!,#REF!,#REF!</definedName>
    <definedName name="ejecut" localSheetId="12">#REF!,#REF!,#REF!,#REF!,#REF!,#REF!,#REF!,#REF!,#REF!,#REF!,#REF!,#REF!,#REF!</definedName>
    <definedName name="ejecut">#REF!,#REF!,#REF!,#REF!,#REF!,#REF!,#REF!,#REF!,#REF!,#REF!,#REF!,#REF!,#REF!</definedName>
    <definedName name="localidad" localSheetId="12">[3]Hoja6!$A$192:$A$212</definedName>
    <definedName name="localidad">[4]Hoja6!$A$192:$A$212</definedName>
    <definedName name="medida" localSheetId="12">[3]Hoja6!$A$132:$A$135</definedName>
    <definedName name="medida">[4]Hoja6!$A$132:$A$135</definedName>
    <definedName name="metas">[5]Hoja1!$M$2:$M$19</definedName>
    <definedName name="Objetivosestratégicos">[6]Hoja1!$C$1:$C$5</definedName>
    <definedName name="Periodicidadindicador">[6]Hoja1!$D$1:$D$4</definedName>
    <definedName name="PROY4022" localSheetId="12">#REF!</definedName>
    <definedName name="PROY4022">#REF!</definedName>
    <definedName name="PROY4024" localSheetId="12">#REF!</definedName>
    <definedName name="PROY4024">#REF!</definedName>
    <definedName name="proy4025" localSheetId="12">#REF!</definedName>
    <definedName name="proy4025">#REF!</definedName>
    <definedName name="PROY4027" localSheetId="12">#REF!</definedName>
    <definedName name="PROY4027">#REF!</definedName>
    <definedName name="PROY4028" localSheetId="12">#REF!</definedName>
    <definedName name="PROY4028">#REF!</definedName>
    <definedName name="PROY4029" localSheetId="12">#REF!</definedName>
    <definedName name="PROY4029">#REF!</definedName>
    <definedName name="PROY4125" localSheetId="12">#REF!</definedName>
    <definedName name="PROY4125">#REF!</definedName>
    <definedName name="PROY4280" localSheetId="12">#REF!</definedName>
    <definedName name="PROY4280">#REF!</definedName>
    <definedName name="PROY4281" localSheetId="12">#REF!</definedName>
    <definedName name="PROY4281">#REF!</definedName>
    <definedName name="PROYECTOS">[5]Hoja1!$A$1:$A$65536</definedName>
    <definedName name="Tipo">[6]Hoja1!$B$1:$B$3</definedName>
  </definedNames>
  <calcPr calcId="152511" fullCalcOn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7" i="16" l="1"/>
  <c r="C16" i="16"/>
  <c r="C15" i="16"/>
  <c r="C14" i="16"/>
  <c r="C13" i="16"/>
  <c r="C12" i="16"/>
  <c r="C11" i="16"/>
  <c r="C10" i="16"/>
  <c r="C9" i="16"/>
  <c r="C18" i="16" s="1"/>
  <c r="C8" i="16"/>
  <c r="C7" i="16"/>
  <c r="C6" i="16"/>
  <c r="C5" i="16"/>
  <c r="C4" i="16"/>
  <c r="DJ83" i="15" l="1"/>
  <c r="DA83" i="15"/>
  <c r="DB83" i="15" s="1"/>
  <c r="CZ83" i="15"/>
  <c r="DI83" i="15" s="1"/>
  <c r="DR83" i="15" s="1"/>
  <c r="EA83" i="15" s="1"/>
  <c r="DA82" i="15"/>
  <c r="DJ82" i="15" s="1"/>
  <c r="CZ82" i="15"/>
  <c r="DI82" i="15" s="1"/>
  <c r="DR82" i="15" s="1"/>
  <c r="EA82" i="15" s="1"/>
  <c r="CU82" i="15"/>
  <c r="CT82" i="15"/>
  <c r="CN82" i="15"/>
  <c r="CM82" i="15"/>
  <c r="CG82" i="15"/>
  <c r="CF82" i="15"/>
  <c r="BZ82" i="15"/>
  <c r="BY82" i="15"/>
  <c r="BS82" i="15"/>
  <c r="BR82" i="15"/>
  <c r="BL82" i="15"/>
  <c r="BK82" i="15"/>
  <c r="BE82" i="15"/>
  <c r="BD82" i="15"/>
  <c r="AX82" i="15"/>
  <c r="AW82" i="15"/>
  <c r="AQ82" i="15"/>
  <c r="AP82" i="15"/>
  <c r="AJ82" i="15"/>
  <c r="AI82" i="15"/>
  <c r="AC82" i="15"/>
  <c r="AB82" i="15"/>
  <c r="V82" i="15"/>
  <c r="U82" i="15"/>
  <c r="DJ81" i="15"/>
  <c r="DA81" i="15"/>
  <c r="DB81" i="15" s="1"/>
  <c r="CZ81" i="15"/>
  <c r="DI81" i="15" s="1"/>
  <c r="DR81" i="15" s="1"/>
  <c r="EA81" i="15" s="1"/>
  <c r="DA80" i="15"/>
  <c r="DJ80" i="15" s="1"/>
  <c r="CZ80" i="15"/>
  <c r="DI80" i="15" s="1"/>
  <c r="DR80" i="15" s="1"/>
  <c r="EA80" i="15" s="1"/>
  <c r="CV80" i="15"/>
  <c r="CU80" i="15"/>
  <c r="CW80" i="15" s="1"/>
  <c r="CT80" i="15"/>
  <c r="CN80" i="15"/>
  <c r="CP80" i="15" s="1"/>
  <c r="CM80" i="15"/>
  <c r="CO80" i="15" s="1"/>
  <c r="CH80" i="15"/>
  <c r="CG80" i="15"/>
  <c r="CI80" i="15" s="1"/>
  <c r="CF80" i="15"/>
  <c r="BZ80" i="15"/>
  <c r="CB80" i="15" s="1"/>
  <c r="BY80" i="15"/>
  <c r="CA80" i="15" s="1"/>
  <c r="BT80" i="15"/>
  <c r="BS80" i="15"/>
  <c r="BU80" i="15" s="1"/>
  <c r="BR80" i="15"/>
  <c r="BL80" i="15"/>
  <c r="BN80" i="15" s="1"/>
  <c r="BK80" i="15"/>
  <c r="BM80" i="15" s="1"/>
  <c r="BF80" i="15"/>
  <c r="BE80" i="15"/>
  <c r="BG80" i="15" s="1"/>
  <c r="BD80" i="15"/>
  <c r="AX80" i="15"/>
  <c r="AZ80" i="15" s="1"/>
  <c r="AW80" i="15"/>
  <c r="AY80" i="15" s="1"/>
  <c r="AR80" i="15"/>
  <c r="AQ80" i="15"/>
  <c r="AS80" i="15" s="1"/>
  <c r="AP80" i="15"/>
  <c r="AJ80" i="15"/>
  <c r="AL80" i="15" s="1"/>
  <c r="AI80" i="15"/>
  <c r="AK80" i="15" s="1"/>
  <c r="AD80" i="15"/>
  <c r="AC80" i="15"/>
  <c r="AE80" i="15" s="1"/>
  <c r="AB80" i="15"/>
  <c r="V80" i="15"/>
  <c r="DD80" i="15" s="1"/>
  <c r="U80" i="15"/>
  <c r="DJ79" i="15"/>
  <c r="DB79" i="15"/>
  <c r="DA79" i="15"/>
  <c r="CZ79" i="15"/>
  <c r="DI79" i="15" s="1"/>
  <c r="DR79" i="15" s="1"/>
  <c r="EA79" i="15" s="1"/>
  <c r="DA78" i="15"/>
  <c r="DJ78" i="15" s="1"/>
  <c r="CZ78" i="15"/>
  <c r="DI78" i="15" s="1"/>
  <c r="DR78" i="15" s="1"/>
  <c r="EA78" i="15" s="1"/>
  <c r="DJ77" i="15"/>
  <c r="DB77" i="15"/>
  <c r="DA77" i="15"/>
  <c r="CZ77" i="15"/>
  <c r="DI77" i="15" s="1"/>
  <c r="DR77" i="15" s="1"/>
  <c r="EA77" i="15" s="1"/>
  <c r="DA76" i="15"/>
  <c r="DJ76" i="15" s="1"/>
  <c r="CZ76" i="15"/>
  <c r="DI76" i="15" s="1"/>
  <c r="DR76" i="15" s="1"/>
  <c r="EA76" i="15" s="1"/>
  <c r="CV76" i="15"/>
  <c r="CU76" i="15"/>
  <c r="CW76" i="15" s="1"/>
  <c r="CT76" i="15"/>
  <c r="CN76" i="15"/>
  <c r="CP76" i="15" s="1"/>
  <c r="CM76" i="15"/>
  <c r="CO76" i="15" s="1"/>
  <c r="CH76" i="15"/>
  <c r="CG76" i="15"/>
  <c r="CI76" i="15" s="1"/>
  <c r="CF76" i="15"/>
  <c r="BZ76" i="15"/>
  <c r="CB76" i="15" s="1"/>
  <c r="BY76" i="15"/>
  <c r="CA76" i="15" s="1"/>
  <c r="BT76" i="15"/>
  <c r="BS76" i="15"/>
  <c r="BU76" i="15" s="1"/>
  <c r="BR76" i="15"/>
  <c r="BL76" i="15"/>
  <c r="BN76" i="15" s="1"/>
  <c r="BK76" i="15"/>
  <c r="BM76" i="15" s="1"/>
  <c r="BF76" i="15"/>
  <c r="BE76" i="15"/>
  <c r="BG76" i="15" s="1"/>
  <c r="BD76" i="15"/>
  <c r="AX76" i="15"/>
  <c r="AZ76" i="15" s="1"/>
  <c r="AW76" i="15"/>
  <c r="AY76" i="15" s="1"/>
  <c r="AR76" i="15"/>
  <c r="AQ76" i="15"/>
  <c r="AS76" i="15" s="1"/>
  <c r="AP76" i="15"/>
  <c r="AJ76" i="15"/>
  <c r="AL76" i="15" s="1"/>
  <c r="AI76" i="15"/>
  <c r="AK76" i="15" s="1"/>
  <c r="AD76" i="15"/>
  <c r="AC76" i="15"/>
  <c r="AE76" i="15" s="1"/>
  <c r="AB76" i="15"/>
  <c r="V76" i="15"/>
  <c r="DD76" i="15" s="1"/>
  <c r="U76" i="15"/>
  <c r="DJ75" i="15"/>
  <c r="DB75" i="15"/>
  <c r="DA75" i="15"/>
  <c r="CZ75" i="15"/>
  <c r="DI75" i="15" s="1"/>
  <c r="DR75" i="15" s="1"/>
  <c r="EA75" i="15" s="1"/>
  <c r="DJ74" i="15"/>
  <c r="DS74" i="15" s="1"/>
  <c r="EB74" i="15" s="1"/>
  <c r="DA74" i="15"/>
  <c r="DB74" i="15" s="1"/>
  <c r="CZ74" i="15"/>
  <c r="DI74" i="15" s="1"/>
  <c r="DJ73" i="15"/>
  <c r="DB73" i="15"/>
  <c r="DA73" i="15"/>
  <c r="CZ73" i="15"/>
  <c r="DI73" i="15" s="1"/>
  <c r="DR73" i="15" s="1"/>
  <c r="EA73" i="15" s="1"/>
  <c r="DA72" i="15"/>
  <c r="DJ72" i="15" s="1"/>
  <c r="CZ72" i="15"/>
  <c r="DI72" i="15" s="1"/>
  <c r="DR72" i="15" s="1"/>
  <c r="EA72" i="15" s="1"/>
  <c r="CV72" i="15"/>
  <c r="CU72" i="15"/>
  <c r="CW72" i="15" s="1"/>
  <c r="CT72" i="15"/>
  <c r="CN72" i="15"/>
  <c r="CP72" i="15" s="1"/>
  <c r="CM72" i="15"/>
  <c r="CO72" i="15" s="1"/>
  <c r="CH72" i="15"/>
  <c r="CG72" i="15"/>
  <c r="CI72" i="15" s="1"/>
  <c r="CF72" i="15"/>
  <c r="BZ72" i="15"/>
  <c r="CB72" i="15" s="1"/>
  <c r="BY72" i="15"/>
  <c r="CA72" i="15" s="1"/>
  <c r="BT72" i="15"/>
  <c r="BS72" i="15"/>
  <c r="BU72" i="15" s="1"/>
  <c r="BR72" i="15"/>
  <c r="BL72" i="15"/>
  <c r="BN72" i="15" s="1"/>
  <c r="BK72" i="15"/>
  <c r="BM72" i="15" s="1"/>
  <c r="BF72" i="15"/>
  <c r="BE72" i="15"/>
  <c r="BG72" i="15" s="1"/>
  <c r="BD72" i="15"/>
  <c r="AX72" i="15"/>
  <c r="AZ72" i="15" s="1"/>
  <c r="AW72" i="15"/>
  <c r="AY72" i="15" s="1"/>
  <c r="AR72" i="15"/>
  <c r="AQ72" i="15"/>
  <c r="AS72" i="15" s="1"/>
  <c r="AP72" i="15"/>
  <c r="AJ72" i="15"/>
  <c r="AL72" i="15" s="1"/>
  <c r="AI72" i="15"/>
  <c r="AK72" i="15" s="1"/>
  <c r="AD72" i="15"/>
  <c r="AC72" i="15"/>
  <c r="AE72" i="15" s="1"/>
  <c r="AB72" i="15"/>
  <c r="V72" i="15"/>
  <c r="DD72" i="15" s="1"/>
  <c r="U72" i="15"/>
  <c r="DJ71" i="15"/>
  <c r="DA71" i="15"/>
  <c r="DB71" i="15" s="1"/>
  <c r="CZ71" i="15"/>
  <c r="DI71" i="15" s="1"/>
  <c r="DR71" i="15" s="1"/>
  <c r="EA71" i="15" s="1"/>
  <c r="DJ70" i="15"/>
  <c r="DS70" i="15" s="1"/>
  <c r="EB70" i="15" s="1"/>
  <c r="DA70" i="15"/>
  <c r="DB70" i="15" s="1"/>
  <c r="CZ70" i="15"/>
  <c r="DI70" i="15" s="1"/>
  <c r="DA69" i="15"/>
  <c r="DJ69" i="15" s="1"/>
  <c r="DS69" i="15" s="1"/>
  <c r="CZ69" i="15"/>
  <c r="DI69" i="15" s="1"/>
  <c r="DR69" i="15" s="1"/>
  <c r="EA69" i="15" s="1"/>
  <c r="CU69" i="15"/>
  <c r="CT69" i="15"/>
  <c r="CN69" i="15"/>
  <c r="CM69" i="15"/>
  <c r="CG69" i="15"/>
  <c r="CF69" i="15"/>
  <c r="BZ69" i="15"/>
  <c r="BY69" i="15"/>
  <c r="BS69" i="15"/>
  <c r="BR69" i="15"/>
  <c r="BL69" i="15"/>
  <c r="BK69" i="15"/>
  <c r="BE69" i="15"/>
  <c r="BD69" i="15"/>
  <c r="AX69" i="15"/>
  <c r="AW69" i="15"/>
  <c r="AQ69" i="15"/>
  <c r="AP69" i="15"/>
  <c r="AJ69" i="15"/>
  <c r="AI69" i="15"/>
  <c r="AC69" i="15"/>
  <c r="AB69" i="15"/>
  <c r="V69" i="15"/>
  <c r="DD69" i="15" s="1"/>
  <c r="U69" i="15"/>
  <c r="DC69" i="15" s="1"/>
  <c r="DL69" i="15" s="1"/>
  <c r="DU69" i="15" s="1"/>
  <c r="ED69" i="15" s="1"/>
  <c r="DJ68" i="15"/>
  <c r="DA68" i="15"/>
  <c r="DB68" i="15" s="1"/>
  <c r="CZ68" i="15"/>
  <c r="DI68" i="15" s="1"/>
  <c r="DR68" i="15" s="1"/>
  <c r="EA68" i="15" s="1"/>
  <c r="DJ67" i="15"/>
  <c r="DS67" i="15" s="1"/>
  <c r="EB67" i="15" s="1"/>
  <c r="DA67" i="15"/>
  <c r="CZ67" i="15"/>
  <c r="DI67" i="15" s="1"/>
  <c r="DJ66" i="15"/>
  <c r="DA66" i="15"/>
  <c r="DB66" i="15" s="1"/>
  <c r="CZ66" i="15"/>
  <c r="DI66" i="15" s="1"/>
  <c r="DR66" i="15" s="1"/>
  <c r="EA66" i="15" s="1"/>
  <c r="DR65" i="15"/>
  <c r="EA65" i="15" s="1"/>
  <c r="DD65" i="15"/>
  <c r="DA65" i="15"/>
  <c r="DB65" i="15" s="1"/>
  <c r="CZ65" i="15"/>
  <c r="DI65" i="15" s="1"/>
  <c r="CU65" i="15"/>
  <c r="CT65" i="15"/>
  <c r="CN65" i="15"/>
  <c r="CM65" i="15"/>
  <c r="CG65" i="15"/>
  <c r="CF65" i="15"/>
  <c r="BZ65" i="15"/>
  <c r="BY65" i="15"/>
  <c r="BS65" i="15"/>
  <c r="BR65" i="15"/>
  <c r="BL65" i="15"/>
  <c r="BK65" i="15"/>
  <c r="BE65" i="15"/>
  <c r="BD65" i="15"/>
  <c r="AX65" i="15"/>
  <c r="AW65" i="15"/>
  <c r="AQ65" i="15"/>
  <c r="AP65" i="15"/>
  <c r="AJ65" i="15"/>
  <c r="AI65" i="15"/>
  <c r="AC65" i="15"/>
  <c r="AB65" i="15"/>
  <c r="V65" i="15"/>
  <c r="U65" i="15"/>
  <c r="DJ64" i="15"/>
  <c r="DS64" i="15" s="1"/>
  <c r="DA64" i="15"/>
  <c r="CZ64" i="15"/>
  <c r="DI64" i="15" s="1"/>
  <c r="DJ63" i="15"/>
  <c r="DA63" i="15"/>
  <c r="DB63" i="15" s="1"/>
  <c r="CZ63" i="15"/>
  <c r="DI63" i="15" s="1"/>
  <c r="DR63" i="15" s="1"/>
  <c r="EA63" i="15" s="1"/>
  <c r="DA62" i="15"/>
  <c r="DJ62" i="15" s="1"/>
  <c r="CZ62" i="15"/>
  <c r="DI62" i="15" s="1"/>
  <c r="DR62" i="15" s="1"/>
  <c r="EA62" i="15" s="1"/>
  <c r="CU62" i="15"/>
  <c r="CW62" i="15" s="1"/>
  <c r="CT62" i="15"/>
  <c r="CV62" i="15" s="1"/>
  <c r="CN62" i="15"/>
  <c r="CP62" i="15" s="1"/>
  <c r="CM62" i="15"/>
  <c r="CG62" i="15"/>
  <c r="CI62" i="15" s="1"/>
  <c r="CF62" i="15"/>
  <c r="CH62" i="15" s="1"/>
  <c r="BZ62" i="15"/>
  <c r="CB62" i="15" s="1"/>
  <c r="BY62" i="15"/>
  <c r="CA62" i="15" s="1"/>
  <c r="BS62" i="15"/>
  <c r="BU62" i="15" s="1"/>
  <c r="BR62" i="15"/>
  <c r="BT62" i="15" s="1"/>
  <c r="BL62" i="15"/>
  <c r="BN62" i="15" s="1"/>
  <c r="BK62" i="15"/>
  <c r="BE62" i="15"/>
  <c r="BG62" i="15" s="1"/>
  <c r="DP62" i="15" s="1"/>
  <c r="BD62" i="15"/>
  <c r="BF62" i="15" s="1"/>
  <c r="AX62" i="15"/>
  <c r="AZ62" i="15" s="1"/>
  <c r="AW62" i="15"/>
  <c r="AY62" i="15" s="1"/>
  <c r="AR62" i="15"/>
  <c r="AQ62" i="15"/>
  <c r="AS62" i="15" s="1"/>
  <c r="AL62" i="15"/>
  <c r="AJ62" i="15"/>
  <c r="AI62" i="15"/>
  <c r="AK62" i="15" s="1"/>
  <c r="AE62" i="15"/>
  <c r="AC62" i="15"/>
  <c r="AB62" i="15"/>
  <c r="AD62" i="15" s="1"/>
  <c r="X62" i="15"/>
  <c r="DG62" i="15" s="1"/>
  <c r="V62" i="15"/>
  <c r="DD62" i="15" s="1"/>
  <c r="U62" i="15"/>
  <c r="DC62" i="15" s="1"/>
  <c r="I62" i="15"/>
  <c r="DJ61" i="15"/>
  <c r="DA61" i="15"/>
  <c r="DB61" i="15" s="1"/>
  <c r="CZ61" i="15"/>
  <c r="DI61" i="15" s="1"/>
  <c r="DR61" i="15" s="1"/>
  <c r="EA61" i="15" s="1"/>
  <c r="DD60" i="15"/>
  <c r="DA60" i="15"/>
  <c r="DB60" i="15" s="1"/>
  <c r="CZ60" i="15"/>
  <c r="DI60" i="15" s="1"/>
  <c r="DR60" i="15" s="1"/>
  <c r="EA60" i="15" s="1"/>
  <c r="CU60" i="15"/>
  <c r="CT60" i="15"/>
  <c r="CN60" i="15"/>
  <c r="CM60" i="15"/>
  <c r="CG60" i="15"/>
  <c r="CF60" i="15"/>
  <c r="BZ60" i="15"/>
  <c r="BY60" i="15"/>
  <c r="BS60" i="15"/>
  <c r="BR60" i="15"/>
  <c r="BL60" i="15"/>
  <c r="BK60" i="15"/>
  <c r="BE60" i="15"/>
  <c r="BD60" i="15"/>
  <c r="AX60" i="15"/>
  <c r="AW60" i="15"/>
  <c r="AQ60" i="15"/>
  <c r="AP60" i="15"/>
  <c r="AJ60" i="15"/>
  <c r="AI60" i="15"/>
  <c r="AC60" i="15"/>
  <c r="AB60" i="15"/>
  <c r="V60" i="15"/>
  <c r="U60" i="15"/>
  <c r="DT59" i="15"/>
  <c r="DJ59" i="15"/>
  <c r="DS59" i="15" s="1"/>
  <c r="EB59" i="15" s="1"/>
  <c r="DA59" i="15"/>
  <c r="CZ59" i="15"/>
  <c r="DI59" i="15" s="1"/>
  <c r="DR59" i="15" s="1"/>
  <c r="EA59" i="15" s="1"/>
  <c r="DJ58" i="15"/>
  <c r="DA58" i="15"/>
  <c r="DB58" i="15" s="1"/>
  <c r="CZ58" i="15"/>
  <c r="DI58" i="15" s="1"/>
  <c r="DR58" i="15" s="1"/>
  <c r="EA58" i="15" s="1"/>
  <c r="DJ57" i="15"/>
  <c r="DS57" i="15" s="1"/>
  <c r="DA57" i="15"/>
  <c r="CZ57" i="15"/>
  <c r="DI57" i="15" s="1"/>
  <c r="DR57" i="15" s="1"/>
  <c r="EA57" i="15" s="1"/>
  <c r="DA56" i="15"/>
  <c r="DJ56" i="15" s="1"/>
  <c r="CZ56" i="15"/>
  <c r="DI56" i="15" s="1"/>
  <c r="DR56" i="15" s="1"/>
  <c r="EA56" i="15" s="1"/>
  <c r="CW56" i="15"/>
  <c r="CU56" i="15"/>
  <c r="CT56" i="15"/>
  <c r="CV56" i="15" s="1"/>
  <c r="CN56" i="15"/>
  <c r="CP56" i="15" s="1"/>
  <c r="CM56" i="15"/>
  <c r="CO56" i="15" s="1"/>
  <c r="CI56" i="15"/>
  <c r="CG56" i="15"/>
  <c r="CF56" i="15"/>
  <c r="CH56" i="15" s="1"/>
  <c r="BZ56" i="15"/>
  <c r="CB56" i="15" s="1"/>
  <c r="BY56" i="15"/>
  <c r="CA56" i="15" s="1"/>
  <c r="BU56" i="15"/>
  <c r="BS56" i="15"/>
  <c r="BR56" i="15"/>
  <c r="BT56" i="15" s="1"/>
  <c r="BL56" i="15"/>
  <c r="BN56" i="15" s="1"/>
  <c r="BK56" i="15"/>
  <c r="BM56" i="15" s="1"/>
  <c r="BG56" i="15"/>
  <c r="BE56" i="15"/>
  <c r="BD56" i="15"/>
  <c r="BF56" i="15" s="1"/>
  <c r="AX56" i="15"/>
  <c r="AZ56" i="15" s="1"/>
  <c r="AW56" i="15"/>
  <c r="AY56" i="15" s="1"/>
  <c r="AS56" i="15"/>
  <c r="AQ56" i="15"/>
  <c r="AP56" i="15"/>
  <c r="AR56" i="15" s="1"/>
  <c r="AJ56" i="15"/>
  <c r="AL56" i="15" s="1"/>
  <c r="AI56" i="15"/>
  <c r="AK56" i="15" s="1"/>
  <c r="AE56" i="15"/>
  <c r="AC56" i="15"/>
  <c r="DD56" i="15" s="1"/>
  <c r="AB56" i="15"/>
  <c r="AD56" i="15" s="1"/>
  <c r="V56" i="15"/>
  <c r="X56" i="15" s="1"/>
  <c r="DG56" i="15" s="1"/>
  <c r="U56" i="15"/>
  <c r="DC56" i="15" s="1"/>
  <c r="DL56" i="15" s="1"/>
  <c r="DU56" i="15" s="1"/>
  <c r="ED56" i="15" s="1"/>
  <c r="I56" i="15"/>
  <c r="DJ55" i="15"/>
  <c r="DA55" i="15"/>
  <c r="DB55" i="15" s="1"/>
  <c r="CZ55" i="15"/>
  <c r="DI55" i="15" s="1"/>
  <c r="DR55" i="15" s="1"/>
  <c r="EA55" i="15" s="1"/>
  <c r="DR54" i="15"/>
  <c r="EA54" i="15" s="1"/>
  <c r="DI54" i="15"/>
  <c r="DD54" i="15"/>
  <c r="DA54" i="15"/>
  <c r="DB54" i="15" s="1"/>
  <c r="CZ54" i="15"/>
  <c r="CU54" i="15"/>
  <c r="CT54" i="15"/>
  <c r="CN54" i="15"/>
  <c r="CM54" i="15"/>
  <c r="CG54" i="15"/>
  <c r="CF54" i="15"/>
  <c r="BZ54" i="15"/>
  <c r="BY54" i="15"/>
  <c r="BS54" i="15"/>
  <c r="BR54" i="15"/>
  <c r="BL54" i="15"/>
  <c r="BK54" i="15"/>
  <c r="BE54" i="15"/>
  <c r="BD54" i="15"/>
  <c r="AX54" i="15"/>
  <c r="AW54" i="15"/>
  <c r="AQ54" i="15"/>
  <c r="AP54" i="15"/>
  <c r="AJ54" i="15"/>
  <c r="AI54" i="15"/>
  <c r="AC54" i="15"/>
  <c r="AB54" i="15"/>
  <c r="V54" i="15"/>
  <c r="U54" i="15"/>
  <c r="DA53" i="15"/>
  <c r="DJ53" i="15" s="1"/>
  <c r="CZ53" i="15"/>
  <c r="DJ52" i="15"/>
  <c r="DA52" i="15"/>
  <c r="DB52" i="15" s="1"/>
  <c r="CZ52" i="15"/>
  <c r="DI52" i="15" s="1"/>
  <c r="DR52" i="15" s="1"/>
  <c r="EA52" i="15" s="1"/>
  <c r="DJ51" i="15"/>
  <c r="DS51" i="15" s="1"/>
  <c r="DA51" i="15"/>
  <c r="CZ51" i="15"/>
  <c r="CV51" i="15"/>
  <c r="CU51" i="15"/>
  <c r="CW51" i="15" s="1"/>
  <c r="CT51" i="15"/>
  <c r="CN51" i="15"/>
  <c r="CP51" i="15" s="1"/>
  <c r="CM51" i="15"/>
  <c r="CO51" i="15" s="1"/>
  <c r="CH51" i="15"/>
  <c r="CG51" i="15"/>
  <c r="CI51" i="15" s="1"/>
  <c r="CF51" i="15"/>
  <c r="BZ51" i="15"/>
  <c r="CB51" i="15" s="1"/>
  <c r="BY51" i="15"/>
  <c r="CA51" i="15" s="1"/>
  <c r="BT51" i="15"/>
  <c r="BS51" i="15"/>
  <c r="BU51" i="15" s="1"/>
  <c r="BR51" i="15"/>
  <c r="BL51" i="15"/>
  <c r="BN51" i="15" s="1"/>
  <c r="BK51" i="15"/>
  <c r="BM51" i="15" s="1"/>
  <c r="BF51" i="15"/>
  <c r="BE51" i="15"/>
  <c r="BG51" i="15" s="1"/>
  <c r="BD51" i="15"/>
  <c r="AX51" i="15"/>
  <c r="AZ51" i="15" s="1"/>
  <c r="AW51" i="15"/>
  <c r="AY51" i="15" s="1"/>
  <c r="AR51" i="15"/>
  <c r="AQ51" i="15"/>
  <c r="AS51" i="15" s="1"/>
  <c r="AP51" i="15"/>
  <c r="AJ51" i="15"/>
  <c r="AL51" i="15" s="1"/>
  <c r="AI51" i="15"/>
  <c r="AK51" i="15" s="1"/>
  <c r="AD51" i="15"/>
  <c r="AC51" i="15"/>
  <c r="AE51" i="15" s="1"/>
  <c r="AB51" i="15"/>
  <c r="V51" i="15"/>
  <c r="DD51" i="15" s="1"/>
  <c r="U51" i="15"/>
  <c r="I51" i="15"/>
  <c r="DK50" i="15"/>
  <c r="DI50" i="15"/>
  <c r="DR50" i="15" s="1"/>
  <c r="EA50" i="15" s="1"/>
  <c r="DB50" i="15"/>
  <c r="DA50" i="15"/>
  <c r="DJ50" i="15" s="1"/>
  <c r="DS50" i="15" s="1"/>
  <c r="CZ50" i="15"/>
  <c r="ED49" i="15"/>
  <c r="DS49" i="15"/>
  <c r="DJ49" i="15"/>
  <c r="DK49" i="15" s="1"/>
  <c r="DI49" i="15"/>
  <c r="DR49" i="15" s="1"/>
  <c r="EA49" i="15" s="1"/>
  <c r="DB49" i="15"/>
  <c r="DA49" i="15"/>
  <c r="CZ49" i="15"/>
  <c r="CU49" i="15"/>
  <c r="CT49" i="15"/>
  <c r="CN49" i="15"/>
  <c r="CM49" i="15"/>
  <c r="CG49" i="15"/>
  <c r="CF49" i="15"/>
  <c r="BZ49" i="15"/>
  <c r="BY49" i="15"/>
  <c r="BS49" i="15"/>
  <c r="BR49" i="15"/>
  <c r="BL49" i="15"/>
  <c r="BK49" i="15"/>
  <c r="BE49" i="15"/>
  <c r="BD49" i="15"/>
  <c r="AX49" i="15"/>
  <c r="AW49" i="15"/>
  <c r="AQ49" i="15"/>
  <c r="AP49" i="15"/>
  <c r="AJ49" i="15"/>
  <c r="AI49" i="15"/>
  <c r="AC49" i="15"/>
  <c r="AB49" i="15"/>
  <c r="DC49" i="15" s="1"/>
  <c r="DL49" i="15" s="1"/>
  <c r="DU49" i="15" s="1"/>
  <c r="V49" i="15"/>
  <c r="U49" i="15"/>
  <c r="EA48" i="15"/>
  <c r="DR48" i="15"/>
  <c r="DI48" i="15"/>
  <c r="DA48" i="15"/>
  <c r="CZ48" i="15"/>
  <c r="DI47" i="15"/>
  <c r="DR47" i="15" s="1"/>
  <c r="EA47" i="15" s="1"/>
  <c r="DB47" i="15"/>
  <c r="DA47" i="15"/>
  <c r="DJ47" i="15" s="1"/>
  <c r="DS47" i="15" s="1"/>
  <c r="CZ47" i="15"/>
  <c r="DS46" i="15"/>
  <c r="DJ46" i="15"/>
  <c r="DK46" i="15" s="1"/>
  <c r="DB46" i="15"/>
  <c r="DA46" i="15"/>
  <c r="CZ46" i="15"/>
  <c r="DI46" i="15" s="1"/>
  <c r="DR46" i="15" s="1"/>
  <c r="EA46" i="15" s="1"/>
  <c r="CU46" i="15"/>
  <c r="CT46" i="15"/>
  <c r="CN46" i="15"/>
  <c r="CM46" i="15"/>
  <c r="CG46" i="15"/>
  <c r="CF46" i="15"/>
  <c r="BZ46" i="15"/>
  <c r="BY46" i="15"/>
  <c r="BS46" i="15"/>
  <c r="BR46" i="15"/>
  <c r="BL46" i="15"/>
  <c r="BK46" i="15"/>
  <c r="BE46" i="15"/>
  <c r="BD46" i="15"/>
  <c r="AX46" i="15"/>
  <c r="AW46" i="15"/>
  <c r="AQ46" i="15"/>
  <c r="AP46" i="15"/>
  <c r="AJ46" i="15"/>
  <c r="AI46" i="15"/>
  <c r="AC46" i="15"/>
  <c r="AB46" i="15"/>
  <c r="DC46" i="15" s="1"/>
  <c r="DL46" i="15" s="1"/>
  <c r="DU46" i="15" s="1"/>
  <c r="ED46" i="15" s="1"/>
  <c r="V46" i="15"/>
  <c r="U46" i="15"/>
  <c r="EA45" i="15"/>
  <c r="DR45" i="15"/>
  <c r="DI45" i="15"/>
  <c r="DA45" i="15"/>
  <c r="CZ45" i="15"/>
  <c r="DI44" i="15"/>
  <c r="DR44" i="15" s="1"/>
  <c r="EA44" i="15" s="1"/>
  <c r="DB44" i="15"/>
  <c r="DA44" i="15"/>
  <c r="DJ44" i="15" s="1"/>
  <c r="DS44" i="15" s="1"/>
  <c r="CZ44" i="15"/>
  <c r="DI43" i="15"/>
  <c r="DR43" i="15" s="1"/>
  <c r="EA43" i="15" s="1"/>
  <c r="DA43" i="15"/>
  <c r="CZ43" i="15"/>
  <c r="CW43" i="15"/>
  <c r="CV43" i="15"/>
  <c r="CU43" i="15"/>
  <c r="CT43" i="15"/>
  <c r="CN43" i="15"/>
  <c r="CM43" i="15"/>
  <c r="CO43" i="15" s="1"/>
  <c r="CI43" i="15"/>
  <c r="CH43" i="15"/>
  <c r="CG43" i="15"/>
  <c r="CF43" i="15"/>
  <c r="BZ43" i="15"/>
  <c r="CB43" i="15" s="1"/>
  <c r="BY43" i="15"/>
  <c r="CA43" i="15" s="1"/>
  <c r="BU43" i="15"/>
  <c r="BT43" i="15"/>
  <c r="BS43" i="15"/>
  <c r="BR43" i="15"/>
  <c r="BL43" i="15"/>
  <c r="BK43" i="15"/>
  <c r="BM43" i="15" s="1"/>
  <c r="BG43" i="15"/>
  <c r="BF43" i="15"/>
  <c r="BE43" i="15"/>
  <c r="BD43" i="15"/>
  <c r="AX43" i="15"/>
  <c r="AZ43" i="15" s="1"/>
  <c r="AW43" i="15"/>
  <c r="AY43" i="15" s="1"/>
  <c r="AS43" i="15"/>
  <c r="AR43" i="15"/>
  <c r="AQ43" i="15"/>
  <c r="AP43" i="15"/>
  <c r="AJ43" i="15"/>
  <c r="AI43" i="15"/>
  <c r="AK43" i="15" s="1"/>
  <c r="AE43" i="15"/>
  <c r="AD43" i="15"/>
  <c r="AC43" i="15"/>
  <c r="AB43" i="15"/>
  <c r="V43" i="15"/>
  <c r="U43" i="15"/>
  <c r="DC43" i="15" s="1"/>
  <c r="DL43" i="15" s="1"/>
  <c r="DU43" i="15" s="1"/>
  <c r="ED43" i="15" s="1"/>
  <c r="I43" i="15"/>
  <c r="DR42" i="15"/>
  <c r="EA42" i="15" s="1"/>
  <c r="DJ42" i="15"/>
  <c r="DK42" i="15" s="1"/>
  <c r="DI42" i="15"/>
  <c r="DA42" i="15"/>
  <c r="DB42" i="15" s="1"/>
  <c r="CZ42" i="15"/>
  <c r="EB41" i="15"/>
  <c r="EC41" i="15" s="1"/>
  <c r="DS41" i="15"/>
  <c r="DT41" i="15" s="1"/>
  <c r="DJ41" i="15"/>
  <c r="DB41" i="15"/>
  <c r="DA41" i="15"/>
  <c r="CZ41" i="15"/>
  <c r="DI41" i="15" s="1"/>
  <c r="DR41" i="15" s="1"/>
  <c r="EA41" i="15" s="1"/>
  <c r="EA40" i="15"/>
  <c r="DM40" i="15"/>
  <c r="DJ40" i="15"/>
  <c r="DK40" i="15" s="1"/>
  <c r="DB40" i="15"/>
  <c r="DA40" i="15"/>
  <c r="CZ40" i="15"/>
  <c r="DI40" i="15" s="1"/>
  <c r="DR40" i="15" s="1"/>
  <c r="CU40" i="15"/>
  <c r="CT40" i="15"/>
  <c r="CN40" i="15"/>
  <c r="CM40" i="15"/>
  <c r="CG40" i="15"/>
  <c r="CF40" i="15"/>
  <c r="BZ40" i="15"/>
  <c r="BY40" i="15"/>
  <c r="BS40" i="15"/>
  <c r="BR40" i="15"/>
  <c r="BL40" i="15"/>
  <c r="BK40" i="15"/>
  <c r="BE40" i="15"/>
  <c r="BD40" i="15"/>
  <c r="AX40" i="15"/>
  <c r="AW40" i="15"/>
  <c r="AQ40" i="15"/>
  <c r="AP40" i="15"/>
  <c r="AJ40" i="15"/>
  <c r="AI40" i="15"/>
  <c r="AC40" i="15"/>
  <c r="AB40" i="15"/>
  <c r="V40" i="15"/>
  <c r="DD40" i="15" s="1"/>
  <c r="U40" i="15"/>
  <c r="DC40" i="15" s="1"/>
  <c r="DL40" i="15" s="1"/>
  <c r="DU40" i="15" s="1"/>
  <c r="ED40" i="15" s="1"/>
  <c r="DR39" i="15"/>
  <c r="EA39" i="15" s="1"/>
  <c r="DJ39" i="15"/>
  <c r="DK39" i="15" s="1"/>
  <c r="DI39" i="15"/>
  <c r="DA39" i="15"/>
  <c r="DB39" i="15" s="1"/>
  <c r="CZ39" i="15"/>
  <c r="DI38" i="15"/>
  <c r="DR38" i="15" s="1"/>
  <c r="EA38" i="15" s="1"/>
  <c r="DA38" i="15"/>
  <c r="DB38" i="15" s="1"/>
  <c r="CZ38" i="15"/>
  <c r="CU38" i="15"/>
  <c r="CT38" i="15"/>
  <c r="CN38" i="15"/>
  <c r="CM38" i="15"/>
  <c r="CG38" i="15"/>
  <c r="CF38" i="15"/>
  <c r="BZ38" i="15"/>
  <c r="BY38" i="15"/>
  <c r="BS38" i="15"/>
  <c r="BR38" i="15"/>
  <c r="BL38" i="15"/>
  <c r="BK38" i="15"/>
  <c r="BE38" i="15"/>
  <c r="BD38" i="15"/>
  <c r="AX38" i="15"/>
  <c r="AW38" i="15"/>
  <c r="AQ38" i="15"/>
  <c r="AP38" i="15"/>
  <c r="AJ38" i="15"/>
  <c r="AI38" i="15"/>
  <c r="DC38" i="15" s="1"/>
  <c r="DL38" i="15" s="1"/>
  <c r="DU38" i="15" s="1"/>
  <c r="ED38" i="15" s="1"/>
  <c r="AC38" i="15"/>
  <c r="DD38" i="15" s="1"/>
  <c r="AB38" i="15"/>
  <c r="V38" i="15"/>
  <c r="U38" i="15"/>
  <c r="DB37" i="15"/>
  <c r="DA37" i="15"/>
  <c r="DJ37" i="15" s="1"/>
  <c r="CZ37" i="15"/>
  <c r="DI37" i="15" s="1"/>
  <c r="DR37" i="15" s="1"/>
  <c r="EA37" i="15" s="1"/>
  <c r="DR36" i="15"/>
  <c r="EA36" i="15" s="1"/>
  <c r="DJ36" i="15"/>
  <c r="DK36" i="15" s="1"/>
  <c r="DI36" i="15"/>
  <c r="DA36" i="15"/>
  <c r="DB36" i="15" s="1"/>
  <c r="CZ36" i="15"/>
  <c r="DB35" i="15"/>
  <c r="DA35" i="15"/>
  <c r="DJ35" i="15" s="1"/>
  <c r="CZ35" i="15"/>
  <c r="DI35" i="15" s="1"/>
  <c r="DR35" i="15" s="1"/>
  <c r="EA35" i="15" s="1"/>
  <c r="DS34" i="15"/>
  <c r="EB34" i="15" s="1"/>
  <c r="EC34" i="15" s="1"/>
  <c r="DD34" i="15"/>
  <c r="DA34" i="15"/>
  <c r="DJ34" i="15" s="1"/>
  <c r="CZ34" i="15"/>
  <c r="DI34" i="15" s="1"/>
  <c r="DR34" i="15" s="1"/>
  <c r="EA34" i="15" s="1"/>
  <c r="CU34" i="15"/>
  <c r="CW34" i="15" s="1"/>
  <c r="CT34" i="15"/>
  <c r="CV34" i="15" s="1"/>
  <c r="CP34" i="15"/>
  <c r="CN34" i="15"/>
  <c r="CM34" i="15"/>
  <c r="CO34" i="15" s="1"/>
  <c r="CG34" i="15"/>
  <c r="CI34" i="15" s="1"/>
  <c r="CF34" i="15"/>
  <c r="CH34" i="15" s="1"/>
  <c r="CB34" i="15"/>
  <c r="BZ34" i="15"/>
  <c r="BY34" i="15"/>
  <c r="CA34" i="15" s="1"/>
  <c r="BT34" i="15"/>
  <c r="BS34" i="15"/>
  <c r="BU34" i="15" s="1"/>
  <c r="BR34" i="15"/>
  <c r="BN34" i="15"/>
  <c r="BL34" i="15"/>
  <c r="BK34" i="15"/>
  <c r="BM34" i="15" s="1"/>
  <c r="BF34" i="15"/>
  <c r="BE34" i="15"/>
  <c r="BG34" i="15" s="1"/>
  <c r="BD34" i="15"/>
  <c r="AZ34" i="15"/>
  <c r="AX34" i="15"/>
  <c r="AW34" i="15"/>
  <c r="AY34" i="15" s="1"/>
  <c r="AQ34" i="15"/>
  <c r="AS34" i="15" s="1"/>
  <c r="AP34" i="15"/>
  <c r="AR34" i="15" s="1"/>
  <c r="AL34" i="15"/>
  <c r="AJ34" i="15"/>
  <c r="AI34" i="15"/>
  <c r="AK34" i="15" s="1"/>
  <c r="AC34" i="15"/>
  <c r="AE34" i="15" s="1"/>
  <c r="AB34" i="15"/>
  <c r="DC34" i="15" s="1"/>
  <c r="DL34" i="15" s="1"/>
  <c r="DU34" i="15" s="1"/>
  <c r="ED34" i="15" s="1"/>
  <c r="X34" i="15"/>
  <c r="V34" i="15"/>
  <c r="U34" i="15"/>
  <c r="W34" i="15" s="1"/>
  <c r="I34" i="15"/>
  <c r="DA33" i="15"/>
  <c r="CZ33" i="15"/>
  <c r="DI33" i="15" s="1"/>
  <c r="DR33" i="15" s="1"/>
  <c r="EA33" i="15" s="1"/>
  <c r="DA32" i="15"/>
  <c r="CZ32" i="15"/>
  <c r="DI32" i="15" s="1"/>
  <c r="DR32" i="15" s="1"/>
  <c r="EA32" i="15" s="1"/>
  <c r="CU32" i="15"/>
  <c r="CT32" i="15"/>
  <c r="CN32" i="15"/>
  <c r="CM32" i="15"/>
  <c r="CG32" i="15"/>
  <c r="CF32" i="15"/>
  <c r="BZ32" i="15"/>
  <c r="BY32" i="15"/>
  <c r="BS32" i="15"/>
  <c r="BR32" i="15"/>
  <c r="BL32" i="15"/>
  <c r="BK32" i="15"/>
  <c r="BE32" i="15"/>
  <c r="BD32" i="15"/>
  <c r="AX32" i="15"/>
  <c r="AW32" i="15"/>
  <c r="AQ32" i="15"/>
  <c r="AP32" i="15"/>
  <c r="AJ32" i="15"/>
  <c r="AI32" i="15"/>
  <c r="AC32" i="15"/>
  <c r="AB32" i="15"/>
  <c r="V32" i="15"/>
  <c r="DD32" i="15" s="1"/>
  <c r="U32" i="15"/>
  <c r="DC32" i="15" s="1"/>
  <c r="DL32" i="15" s="1"/>
  <c r="DU32" i="15" s="1"/>
  <c r="ED32" i="15" s="1"/>
  <c r="DS31" i="15"/>
  <c r="DK31" i="15"/>
  <c r="DJ31" i="15"/>
  <c r="DA31" i="15"/>
  <c r="DB31" i="15" s="1"/>
  <c r="CZ31" i="15"/>
  <c r="DI31" i="15" s="1"/>
  <c r="DR31" i="15" s="1"/>
  <c r="EA31" i="15" s="1"/>
  <c r="DA30" i="15"/>
  <c r="CZ30" i="15"/>
  <c r="DI30" i="15" s="1"/>
  <c r="DR30" i="15" s="1"/>
  <c r="EA30" i="15" s="1"/>
  <c r="CU30" i="15"/>
  <c r="CW30" i="15" s="1"/>
  <c r="CT30" i="15"/>
  <c r="CV30" i="15" s="1"/>
  <c r="CP30" i="15"/>
  <c r="CN30" i="15"/>
  <c r="CM30" i="15"/>
  <c r="CO30" i="15" s="1"/>
  <c r="CG30" i="15"/>
  <c r="CI30" i="15" s="1"/>
  <c r="CF30" i="15"/>
  <c r="CH30" i="15" s="1"/>
  <c r="CB30" i="15"/>
  <c r="BZ30" i="15"/>
  <c r="BY30" i="15"/>
  <c r="CA30" i="15" s="1"/>
  <c r="BS30" i="15"/>
  <c r="BU30" i="15" s="1"/>
  <c r="BR30" i="15"/>
  <c r="BT30" i="15" s="1"/>
  <c r="BL30" i="15"/>
  <c r="BN30" i="15" s="1"/>
  <c r="BK30" i="15"/>
  <c r="BM30" i="15" s="1"/>
  <c r="BE30" i="15"/>
  <c r="BG30" i="15" s="1"/>
  <c r="BD30" i="15"/>
  <c r="BF30" i="15" s="1"/>
  <c r="AX30" i="15"/>
  <c r="AZ30" i="15" s="1"/>
  <c r="AW30" i="15"/>
  <c r="AY30" i="15" s="1"/>
  <c r="AQ30" i="15"/>
  <c r="AS30" i="15" s="1"/>
  <c r="AP30" i="15"/>
  <c r="AR30" i="15" s="1"/>
  <c r="AJ30" i="15"/>
  <c r="AL30" i="15" s="1"/>
  <c r="AI30" i="15"/>
  <c r="AK30" i="15" s="1"/>
  <c r="AC30" i="15"/>
  <c r="AB30" i="15"/>
  <c r="AD30" i="15" s="1"/>
  <c r="V30" i="15"/>
  <c r="U30" i="15"/>
  <c r="W30" i="15" s="1"/>
  <c r="DF30" i="15" s="1"/>
  <c r="DO30" i="15" s="1"/>
  <c r="DX30" i="15" s="1"/>
  <c r="EG30" i="15" s="1"/>
  <c r="I30" i="15"/>
  <c r="DT29" i="15"/>
  <c r="DR29" i="15"/>
  <c r="EA29" i="15" s="1"/>
  <c r="DA29" i="15"/>
  <c r="DJ29" i="15" s="1"/>
  <c r="DS29" i="15" s="1"/>
  <c r="EB29" i="15" s="1"/>
  <c r="EC29" i="15" s="1"/>
  <c r="CZ29" i="15"/>
  <c r="DI29" i="15" s="1"/>
  <c r="EA28" i="15"/>
  <c r="DB28" i="15"/>
  <c r="DA28" i="15"/>
  <c r="DJ28" i="15" s="1"/>
  <c r="CZ28" i="15"/>
  <c r="DI28" i="15" s="1"/>
  <c r="DR28" i="15" s="1"/>
  <c r="DR27" i="15"/>
  <c r="EA27" i="15" s="1"/>
  <c r="DA27" i="15"/>
  <c r="DJ27" i="15" s="1"/>
  <c r="DS27" i="15" s="1"/>
  <c r="EB27" i="15" s="1"/>
  <c r="EC27" i="15" s="1"/>
  <c r="CZ27" i="15"/>
  <c r="DI27" i="15" s="1"/>
  <c r="DI26" i="15"/>
  <c r="DR26" i="15" s="1"/>
  <c r="EA26" i="15" s="1"/>
  <c r="DB26" i="15"/>
  <c r="DA26" i="15"/>
  <c r="DJ26" i="15" s="1"/>
  <c r="DS26" i="15" s="1"/>
  <c r="CZ26" i="15"/>
  <c r="CU26" i="15"/>
  <c r="CT26" i="15"/>
  <c r="CN26" i="15"/>
  <c r="CM26" i="15"/>
  <c r="CG26" i="15"/>
  <c r="CF26" i="15"/>
  <c r="BZ26" i="15"/>
  <c r="BY26" i="15"/>
  <c r="BS26" i="15"/>
  <c r="BR26" i="15"/>
  <c r="BL26" i="15"/>
  <c r="BK26" i="15"/>
  <c r="BE26" i="15"/>
  <c r="BD26" i="15"/>
  <c r="AX26" i="15"/>
  <c r="AW26" i="15"/>
  <c r="AQ26" i="15"/>
  <c r="AP26" i="15"/>
  <c r="AJ26" i="15"/>
  <c r="AI26" i="15"/>
  <c r="AC26" i="15"/>
  <c r="AB26" i="15"/>
  <c r="V26" i="15"/>
  <c r="DD26" i="15" s="1"/>
  <c r="U26" i="15"/>
  <c r="DI25" i="15"/>
  <c r="DR25" i="15" s="1"/>
  <c r="EA25" i="15" s="1"/>
  <c r="DA25" i="15"/>
  <c r="DJ25" i="15" s="1"/>
  <c r="CZ25" i="15"/>
  <c r="DS24" i="15"/>
  <c r="EB24" i="15" s="1"/>
  <c r="EC24" i="15" s="1"/>
  <c r="DK24" i="15"/>
  <c r="DJ24" i="15"/>
  <c r="DI24" i="15"/>
  <c r="DR24" i="15" s="1"/>
  <c r="EA24" i="15" s="1"/>
  <c r="DB24" i="15"/>
  <c r="DA24" i="15"/>
  <c r="CZ24" i="15"/>
  <c r="DI23" i="15"/>
  <c r="DR23" i="15" s="1"/>
  <c r="EA23" i="15" s="1"/>
  <c r="DA23" i="15"/>
  <c r="DJ23" i="15" s="1"/>
  <c r="CZ23" i="15"/>
  <c r="DS22" i="15"/>
  <c r="EB22" i="15" s="1"/>
  <c r="DK22" i="15"/>
  <c r="DJ22" i="15"/>
  <c r="DI22" i="15"/>
  <c r="DR22" i="15" s="1"/>
  <c r="EA22" i="15" s="1"/>
  <c r="DB22" i="15"/>
  <c r="DA22" i="15"/>
  <c r="CZ22" i="15"/>
  <c r="DI21" i="15"/>
  <c r="DR21" i="15" s="1"/>
  <c r="EA21" i="15" s="1"/>
  <c r="DA21" i="15"/>
  <c r="DJ21" i="15" s="1"/>
  <c r="CZ21" i="15"/>
  <c r="CV21" i="15"/>
  <c r="CU21" i="15"/>
  <c r="CW21" i="15" s="1"/>
  <c r="CT21" i="15"/>
  <c r="CN21" i="15"/>
  <c r="CP21" i="15" s="1"/>
  <c r="CM21" i="15"/>
  <c r="CO21" i="15" s="1"/>
  <c r="CH21" i="15"/>
  <c r="CG21" i="15"/>
  <c r="CI21" i="15" s="1"/>
  <c r="CF21" i="15"/>
  <c r="BZ21" i="15"/>
  <c r="CB21" i="15" s="1"/>
  <c r="BY21" i="15"/>
  <c r="CA21" i="15" s="1"/>
  <c r="BT21" i="15"/>
  <c r="BS21" i="15"/>
  <c r="BU21" i="15" s="1"/>
  <c r="BR21" i="15"/>
  <c r="BL21" i="15"/>
  <c r="BN21" i="15" s="1"/>
  <c r="BK21" i="15"/>
  <c r="BM21" i="15" s="1"/>
  <c r="BF21" i="15"/>
  <c r="BE21" i="15"/>
  <c r="BG21" i="15" s="1"/>
  <c r="BD21" i="15"/>
  <c r="AX21" i="15"/>
  <c r="AZ21" i="15" s="1"/>
  <c r="AW21" i="15"/>
  <c r="AY21" i="15" s="1"/>
  <c r="AR21" i="15"/>
  <c r="AQ21" i="15"/>
  <c r="AS21" i="15" s="1"/>
  <c r="AP21" i="15"/>
  <c r="AJ21" i="15"/>
  <c r="AL21" i="15" s="1"/>
  <c r="AI21" i="15"/>
  <c r="AK21" i="15" s="1"/>
  <c r="AD21" i="15"/>
  <c r="AC21" i="15"/>
  <c r="AE21" i="15" s="1"/>
  <c r="AB21" i="15"/>
  <c r="V21" i="15"/>
  <c r="X21" i="15" s="1"/>
  <c r="DG21" i="15" s="1"/>
  <c r="U21" i="15"/>
  <c r="DC21" i="15" s="1"/>
  <c r="DL21" i="15" s="1"/>
  <c r="DU21" i="15" s="1"/>
  <c r="ED21" i="15" s="1"/>
  <c r="I21" i="15"/>
  <c r="DS23" i="15" l="1"/>
  <c r="DK23" i="15"/>
  <c r="DS28" i="15"/>
  <c r="DK28" i="15"/>
  <c r="DY62" i="15"/>
  <c r="DM26" i="15"/>
  <c r="DE26" i="15"/>
  <c r="DK21" i="15"/>
  <c r="DS21" i="15"/>
  <c r="EC22" i="15"/>
  <c r="EB26" i="15"/>
  <c r="EC26" i="15" s="1"/>
  <c r="DT26" i="15"/>
  <c r="DP21" i="15"/>
  <c r="DH21" i="15"/>
  <c r="DS25" i="15"/>
  <c r="DK25" i="15"/>
  <c r="DD43" i="15"/>
  <c r="X43" i="15"/>
  <c r="W21" i="15"/>
  <c r="DF21" i="15" s="1"/>
  <c r="DO21" i="15" s="1"/>
  <c r="DX21" i="15" s="1"/>
  <c r="EG21" i="15" s="1"/>
  <c r="DB21" i="15"/>
  <c r="DB23" i="15"/>
  <c r="DB25" i="15"/>
  <c r="DK26" i="15"/>
  <c r="DJ30" i="15"/>
  <c r="DB30" i="15"/>
  <c r="AD34" i="15"/>
  <c r="DF34" i="15" s="1"/>
  <c r="DO34" i="15" s="1"/>
  <c r="DX34" i="15" s="1"/>
  <c r="EG34" i="15" s="1"/>
  <c r="DT34" i="15"/>
  <c r="DV40" i="15"/>
  <c r="DN40" i="15"/>
  <c r="DS52" i="15"/>
  <c r="DK52" i="15"/>
  <c r="DS68" i="15"/>
  <c r="DK68" i="15"/>
  <c r="DP56" i="15"/>
  <c r="DC30" i="15"/>
  <c r="DL30" i="15" s="1"/>
  <c r="DU30" i="15" s="1"/>
  <c r="ED30" i="15" s="1"/>
  <c r="BN43" i="15"/>
  <c r="EB44" i="15"/>
  <c r="EC44" i="15" s="1"/>
  <c r="DT44" i="15"/>
  <c r="EB49" i="15"/>
  <c r="EC49" i="15" s="1"/>
  <c r="DT49" i="15"/>
  <c r="DC51" i="15"/>
  <c r="DL51" i="15" s="1"/>
  <c r="DU51" i="15" s="1"/>
  <c r="ED51" i="15" s="1"/>
  <c r="W51" i="15"/>
  <c r="DF51" i="15" s="1"/>
  <c r="DO51" i="15" s="1"/>
  <c r="DX51" i="15" s="1"/>
  <c r="EG51" i="15" s="1"/>
  <c r="DI53" i="15"/>
  <c r="DR53" i="15" s="1"/>
  <c r="EA53" i="15" s="1"/>
  <c r="DB53" i="15"/>
  <c r="DM56" i="15"/>
  <c r="DE56" i="15"/>
  <c r="EB57" i="15"/>
  <c r="EC57" i="15" s="1"/>
  <c r="DT57" i="15"/>
  <c r="DJ48" i="15"/>
  <c r="DB48" i="15"/>
  <c r="DD21" i="15"/>
  <c r="DT22" i="15"/>
  <c r="DT24" i="15"/>
  <c r="DC26" i="15"/>
  <c r="DL26" i="15" s="1"/>
  <c r="DU26" i="15" s="1"/>
  <c r="ED26" i="15" s="1"/>
  <c r="DK27" i="15"/>
  <c r="DD30" i="15"/>
  <c r="EB31" i="15"/>
  <c r="EC31" i="15" s="1"/>
  <c r="DT31" i="15"/>
  <c r="DM34" i="15"/>
  <c r="DE34" i="15"/>
  <c r="EB47" i="15"/>
  <c r="EC47" i="15" s="1"/>
  <c r="DT47" i="15"/>
  <c r="DM51" i="15"/>
  <c r="DE51" i="15"/>
  <c r="EB51" i="15"/>
  <c r="EC51" i="15" s="1"/>
  <c r="DT51" i="15"/>
  <c r="DS53" i="15"/>
  <c r="DK53" i="15"/>
  <c r="DH62" i="15"/>
  <c r="X30" i="15"/>
  <c r="DJ43" i="15"/>
  <c r="DB43" i="15"/>
  <c r="DD46" i="15"/>
  <c r="EB64" i="15"/>
  <c r="EB46" i="15"/>
  <c r="EC46" i="15" s="1"/>
  <c r="DT46" i="15"/>
  <c r="DB51" i="15"/>
  <c r="DI51" i="15"/>
  <c r="DR51" i="15" s="1"/>
  <c r="EA51" i="15" s="1"/>
  <c r="DT27" i="15"/>
  <c r="DM32" i="15"/>
  <c r="DE32" i="15"/>
  <c r="DB32" i="15"/>
  <c r="DJ32" i="15"/>
  <c r="DK34" i="15"/>
  <c r="DK44" i="15"/>
  <c r="DD49" i="15"/>
  <c r="EB50" i="15"/>
  <c r="EC50" i="15" s="1"/>
  <c r="DT50" i="15"/>
  <c r="DC54" i="15"/>
  <c r="DL54" i="15" s="1"/>
  <c r="DU54" i="15" s="1"/>
  <c r="ED54" i="15" s="1"/>
  <c r="DS55" i="15"/>
  <c r="DK55" i="15"/>
  <c r="DK29" i="15"/>
  <c r="AE30" i="15"/>
  <c r="DB33" i="15"/>
  <c r="DJ33" i="15"/>
  <c r="DG34" i="15"/>
  <c r="DE38" i="15"/>
  <c r="DM38" i="15"/>
  <c r="DE40" i="15"/>
  <c r="DK41" i="15"/>
  <c r="AL43" i="15"/>
  <c r="CP43" i="15"/>
  <c r="DK47" i="15"/>
  <c r="DS37" i="15"/>
  <c r="DK37" i="15"/>
  <c r="DS35" i="15"/>
  <c r="DK35" i="15"/>
  <c r="DJ45" i="15"/>
  <c r="DB45" i="15"/>
  <c r="DM54" i="15"/>
  <c r="DE54" i="15"/>
  <c r="DS61" i="15"/>
  <c r="DK61" i="15"/>
  <c r="DS36" i="15"/>
  <c r="DJ38" i="15"/>
  <c r="DS39" i="15"/>
  <c r="DS42" i="15"/>
  <c r="W43" i="15"/>
  <c r="DF43" i="15" s="1"/>
  <c r="DO43" i="15" s="1"/>
  <c r="DX43" i="15" s="1"/>
  <c r="EG43" i="15" s="1"/>
  <c r="DC60" i="15"/>
  <c r="DL60" i="15" s="1"/>
  <c r="DU60" i="15" s="1"/>
  <c r="ED60" i="15" s="1"/>
  <c r="BM62" i="15"/>
  <c r="CO62" i="15"/>
  <c r="DS66" i="15"/>
  <c r="DK66" i="15"/>
  <c r="DS81" i="15"/>
  <c r="DK81" i="15"/>
  <c r="DB27" i="15"/>
  <c r="DB29" i="15"/>
  <c r="DS56" i="15"/>
  <c r="DK56" i="15"/>
  <c r="DL62" i="15"/>
  <c r="DU62" i="15" s="1"/>
  <c r="ED62" i="15" s="1"/>
  <c r="DC65" i="15"/>
  <c r="DL65" i="15" s="1"/>
  <c r="DU65" i="15" s="1"/>
  <c r="ED65" i="15" s="1"/>
  <c r="DR67" i="15"/>
  <c r="DK67" i="15"/>
  <c r="DE69" i="15"/>
  <c r="DM69" i="15"/>
  <c r="DT69" i="15"/>
  <c r="EB69" i="15"/>
  <c r="EC69" i="15" s="1"/>
  <c r="DS79" i="15"/>
  <c r="DK79" i="15"/>
  <c r="DS80" i="15"/>
  <c r="DK80" i="15"/>
  <c r="DS40" i="15"/>
  <c r="X51" i="15"/>
  <c r="DG51" i="15" s="1"/>
  <c r="DK51" i="15"/>
  <c r="DJ54" i="15"/>
  <c r="W56" i="15"/>
  <c r="DF56" i="15" s="1"/>
  <c r="DO56" i="15" s="1"/>
  <c r="DX56" i="15" s="1"/>
  <c r="EG56" i="15" s="1"/>
  <c r="DB56" i="15"/>
  <c r="DM60" i="15"/>
  <c r="DM62" i="15"/>
  <c r="DE62" i="15"/>
  <c r="DB67" i="15"/>
  <c r="DK69" i="15"/>
  <c r="DS71" i="15"/>
  <c r="DK71" i="15"/>
  <c r="DS72" i="15"/>
  <c r="DK72" i="15"/>
  <c r="DS73" i="15"/>
  <c r="DK73" i="15"/>
  <c r="DS75" i="15"/>
  <c r="DK75" i="15"/>
  <c r="DS76" i="15"/>
  <c r="DK76" i="15"/>
  <c r="DS77" i="15"/>
  <c r="DK77" i="15"/>
  <c r="DC80" i="15"/>
  <c r="DL80" i="15" s="1"/>
  <c r="DU80" i="15" s="1"/>
  <c r="ED80" i="15" s="1"/>
  <c r="W80" i="15"/>
  <c r="DF80" i="15" s="1"/>
  <c r="DO80" i="15" s="1"/>
  <c r="DX80" i="15" s="1"/>
  <c r="EG80" i="15" s="1"/>
  <c r="DS82" i="15"/>
  <c r="DK82" i="15"/>
  <c r="DB34" i="15"/>
  <c r="DS58" i="15"/>
  <c r="DK58" i="15"/>
  <c r="DM65" i="15"/>
  <c r="DE65" i="15"/>
  <c r="DC72" i="15"/>
  <c r="DL72" i="15" s="1"/>
  <c r="DU72" i="15" s="1"/>
  <c r="ED72" i="15" s="1"/>
  <c r="W72" i="15"/>
  <c r="DF72" i="15" s="1"/>
  <c r="DO72" i="15" s="1"/>
  <c r="DX72" i="15" s="1"/>
  <c r="EG72" i="15" s="1"/>
  <c r="DR74" i="15"/>
  <c r="EA74" i="15" s="1"/>
  <c r="EC74" i="15" s="1"/>
  <c r="DK74" i="15"/>
  <c r="DC76" i="15"/>
  <c r="DL76" i="15" s="1"/>
  <c r="DU76" i="15" s="1"/>
  <c r="ED76" i="15" s="1"/>
  <c r="W76" i="15"/>
  <c r="DF76" i="15" s="1"/>
  <c r="DO76" i="15" s="1"/>
  <c r="DX76" i="15" s="1"/>
  <c r="EG76" i="15" s="1"/>
  <c r="DM80" i="15"/>
  <c r="DE80" i="15"/>
  <c r="DS63" i="15"/>
  <c r="DK63" i="15"/>
  <c r="DR70" i="15"/>
  <c r="DK70" i="15"/>
  <c r="DM72" i="15"/>
  <c r="DM76" i="15"/>
  <c r="DS78" i="15"/>
  <c r="DK78" i="15"/>
  <c r="DB59" i="15"/>
  <c r="DS62" i="15"/>
  <c r="DK62" i="15"/>
  <c r="DR64" i="15"/>
  <c r="EA64" i="15" s="1"/>
  <c r="DK64" i="15"/>
  <c r="DB57" i="15"/>
  <c r="EC59" i="15"/>
  <c r="DB64" i="15"/>
  <c r="DT74" i="15"/>
  <c r="DS83" i="15"/>
  <c r="DK83" i="15"/>
  <c r="DB62" i="15"/>
  <c r="DB69" i="15"/>
  <c r="DB72" i="15"/>
  <c r="DB76" i="15"/>
  <c r="DB78" i="15"/>
  <c r="DB80" i="15"/>
  <c r="DB82" i="15"/>
  <c r="DJ60" i="15"/>
  <c r="W62" i="15"/>
  <c r="DF62" i="15" s="1"/>
  <c r="DO62" i="15" s="1"/>
  <c r="DX62" i="15" s="1"/>
  <c r="EG62" i="15" s="1"/>
  <c r="DJ65" i="15"/>
  <c r="X72" i="15"/>
  <c r="DG72" i="15" s="1"/>
  <c r="X76" i="15"/>
  <c r="DG76" i="15" s="1"/>
  <c r="X80" i="15"/>
  <c r="DG80" i="15" s="1"/>
  <c r="DK57" i="15"/>
  <c r="DK59" i="15"/>
  <c r="EA67" i="15" l="1"/>
  <c r="EC67" i="15" s="1"/>
  <c r="DT67" i="15"/>
  <c r="DP80" i="15"/>
  <c r="DH80" i="15"/>
  <c r="EB62" i="15"/>
  <c r="EC62" i="15" s="1"/>
  <c r="DT62" i="15"/>
  <c r="EB58" i="15"/>
  <c r="EC58" i="15" s="1"/>
  <c r="DT58" i="15"/>
  <c r="DS38" i="15"/>
  <c r="DK38" i="15"/>
  <c r="DS32" i="15"/>
  <c r="DK32" i="15"/>
  <c r="DN26" i="15"/>
  <c r="DV26" i="15"/>
  <c r="EB72" i="15"/>
  <c r="EC72" i="15" s="1"/>
  <c r="DT72" i="15"/>
  <c r="EB76" i="15"/>
  <c r="EC76" i="15" s="1"/>
  <c r="DT76" i="15"/>
  <c r="EB71" i="15"/>
  <c r="EC71" i="15" s="1"/>
  <c r="DT71" i="15"/>
  <c r="EB79" i="15"/>
  <c r="EC79" i="15" s="1"/>
  <c r="DT79" i="15"/>
  <c r="EB66" i="15"/>
  <c r="EC66" i="15" s="1"/>
  <c r="DT66" i="15"/>
  <c r="EB36" i="15"/>
  <c r="EC36" i="15" s="1"/>
  <c r="DT36" i="15"/>
  <c r="DT35" i="15"/>
  <c r="EB35" i="15"/>
  <c r="EC35" i="15" s="1"/>
  <c r="DN38" i="15"/>
  <c r="DV38" i="15"/>
  <c r="EB55" i="15"/>
  <c r="EC55" i="15" s="1"/>
  <c r="DT55" i="15"/>
  <c r="DT64" i="15"/>
  <c r="EB53" i="15"/>
  <c r="EC53" i="15" s="1"/>
  <c r="DT53" i="15"/>
  <c r="DN34" i="15"/>
  <c r="DV34" i="15"/>
  <c r="DM21" i="15"/>
  <c r="DE21" i="15"/>
  <c r="DW40" i="15"/>
  <c r="EE40" i="15"/>
  <c r="EF40" i="15" s="1"/>
  <c r="DQ21" i="15"/>
  <c r="DY21" i="15"/>
  <c r="DQ62" i="15"/>
  <c r="DN60" i="15"/>
  <c r="DV60" i="15"/>
  <c r="DP76" i="15"/>
  <c r="DH76" i="15"/>
  <c r="EA70" i="15"/>
  <c r="EC70" i="15" s="1"/>
  <c r="DT70" i="15"/>
  <c r="DK54" i="15"/>
  <c r="DS54" i="15"/>
  <c r="EC64" i="15"/>
  <c r="DY56" i="15"/>
  <c r="DQ56" i="15"/>
  <c r="EH62" i="15"/>
  <c r="EI62" i="15" s="1"/>
  <c r="DZ62" i="15"/>
  <c r="EB80" i="15"/>
  <c r="EC80" i="15" s="1"/>
  <c r="DT80" i="15"/>
  <c r="EB78" i="15"/>
  <c r="EC78" i="15" s="1"/>
  <c r="DT78" i="15"/>
  <c r="EB63" i="15"/>
  <c r="EC63" i="15" s="1"/>
  <c r="DT63" i="15"/>
  <c r="EB82" i="15"/>
  <c r="EC82" i="15" s="1"/>
  <c r="DT82" i="15"/>
  <c r="EB75" i="15"/>
  <c r="EC75" i="15" s="1"/>
  <c r="DT75" i="15"/>
  <c r="EB56" i="15"/>
  <c r="EC56" i="15" s="1"/>
  <c r="DT56" i="15"/>
  <c r="EB61" i="15"/>
  <c r="EC61" i="15" s="1"/>
  <c r="DT61" i="15"/>
  <c r="DT37" i="15"/>
  <c r="EB37" i="15"/>
  <c r="EC37" i="15" s="1"/>
  <c r="DP34" i="15"/>
  <c r="DH34" i="15"/>
  <c r="DV32" i="15"/>
  <c r="DN32" i="15"/>
  <c r="DM46" i="15"/>
  <c r="DE46" i="15"/>
  <c r="DS48" i="15"/>
  <c r="DK48" i="15"/>
  <c r="DH56" i="15"/>
  <c r="DG43" i="15"/>
  <c r="EB39" i="15"/>
  <c r="EC39" i="15" s="1"/>
  <c r="DT39" i="15"/>
  <c r="DV56" i="15"/>
  <c r="DN56" i="15"/>
  <c r="DE76" i="15"/>
  <c r="DP51" i="15"/>
  <c r="DH51" i="15"/>
  <c r="DN69" i="15"/>
  <c r="DV69" i="15"/>
  <c r="DS33" i="15"/>
  <c r="DK33" i="15"/>
  <c r="DM30" i="15"/>
  <c r="DE30" i="15"/>
  <c r="DM43" i="15"/>
  <c r="DE43" i="15"/>
  <c r="DT28" i="15"/>
  <c r="EB28" i="15"/>
  <c r="EC28" i="15" s="1"/>
  <c r="EB77" i="15"/>
  <c r="EC77" i="15" s="1"/>
  <c r="DT77" i="15"/>
  <c r="DS45" i="15"/>
  <c r="DK45" i="15"/>
  <c r="EB52" i="15"/>
  <c r="EC52" i="15" s="1"/>
  <c r="DT52" i="15"/>
  <c r="DK65" i="15"/>
  <c r="DS65" i="15"/>
  <c r="DK60" i="15"/>
  <c r="DS60" i="15"/>
  <c r="DV80" i="15"/>
  <c r="DN80" i="15"/>
  <c r="EB73" i="15"/>
  <c r="EC73" i="15" s="1"/>
  <c r="DT73" i="15"/>
  <c r="DV62" i="15"/>
  <c r="DN62" i="15"/>
  <c r="DT40" i="15"/>
  <c r="EB40" i="15"/>
  <c r="EC40" i="15" s="1"/>
  <c r="DN54" i="15"/>
  <c r="DV54" i="15"/>
  <c r="DM49" i="15"/>
  <c r="DE49" i="15"/>
  <c r="DS43" i="15"/>
  <c r="DK43" i="15"/>
  <c r="DV51" i="15"/>
  <c r="DN51" i="15"/>
  <c r="EB68" i="15"/>
  <c r="EC68" i="15" s="1"/>
  <c r="DT68" i="15"/>
  <c r="DK30" i="15"/>
  <c r="DS30" i="15"/>
  <c r="EB21" i="15"/>
  <c r="EC21" i="15" s="1"/>
  <c r="DT21" i="15"/>
  <c r="DV72" i="15"/>
  <c r="DN72" i="15"/>
  <c r="EB81" i="15"/>
  <c r="EC81" i="15" s="1"/>
  <c r="DT81" i="15"/>
  <c r="DT25" i="15"/>
  <c r="EB25" i="15"/>
  <c r="EC25" i="15" s="1"/>
  <c r="DP72" i="15"/>
  <c r="DH72" i="15"/>
  <c r="DV76" i="15"/>
  <c r="DN76" i="15"/>
  <c r="EB83" i="15"/>
  <c r="EC83" i="15" s="1"/>
  <c r="DT83" i="15"/>
  <c r="DE72" i="15"/>
  <c r="DN65" i="15"/>
  <c r="DV65" i="15"/>
  <c r="DE60" i="15"/>
  <c r="EB42" i="15"/>
  <c r="EC42" i="15" s="1"/>
  <c r="DT42" i="15"/>
  <c r="DG30" i="15"/>
  <c r="DT23" i="15"/>
  <c r="EB23" i="15"/>
  <c r="EC23" i="15" s="1"/>
  <c r="EE80" i="15" l="1"/>
  <c r="EF80" i="15" s="1"/>
  <c r="DW80" i="15"/>
  <c r="DT45" i="15"/>
  <c r="EB45" i="15"/>
  <c r="EC45" i="15" s="1"/>
  <c r="DV30" i="15"/>
  <c r="DN30" i="15"/>
  <c r="DY76" i="15"/>
  <c r="DQ76" i="15"/>
  <c r="EB60" i="15"/>
  <c r="EC60" i="15" s="1"/>
  <c r="DT60" i="15"/>
  <c r="EE56" i="15"/>
  <c r="EF56" i="15" s="1"/>
  <c r="DW56" i="15"/>
  <c r="DN46" i="15"/>
  <c r="DV46" i="15"/>
  <c r="EH56" i="15"/>
  <c r="EI56" i="15" s="1"/>
  <c r="DZ56" i="15"/>
  <c r="DW60" i="15"/>
  <c r="EE60" i="15"/>
  <c r="EF60" i="15" s="1"/>
  <c r="DN21" i="15"/>
  <c r="DV21" i="15"/>
  <c r="DW38" i="15"/>
  <c r="EE38" i="15"/>
  <c r="EF38" i="15" s="1"/>
  <c r="DW26" i="15"/>
  <c r="EE26" i="15"/>
  <c r="EF26" i="15" s="1"/>
  <c r="DW65" i="15"/>
  <c r="EE65" i="15"/>
  <c r="EF65" i="15" s="1"/>
  <c r="DT48" i="15"/>
  <c r="EB48" i="15"/>
  <c r="EC48" i="15" s="1"/>
  <c r="DP30" i="15"/>
  <c r="DH30" i="15"/>
  <c r="EE76" i="15"/>
  <c r="EF76" i="15" s="1"/>
  <c r="DW76" i="15"/>
  <c r="EE72" i="15"/>
  <c r="EF72" i="15" s="1"/>
  <c r="DW72" i="15"/>
  <c r="EE51" i="15"/>
  <c r="EF51" i="15" s="1"/>
  <c r="DW51" i="15"/>
  <c r="EB33" i="15"/>
  <c r="EC33" i="15" s="1"/>
  <c r="DT33" i="15"/>
  <c r="EE34" i="15"/>
  <c r="EF34" i="15" s="1"/>
  <c r="DW34" i="15"/>
  <c r="DY72" i="15"/>
  <c r="DQ72" i="15"/>
  <c r="DW54" i="15"/>
  <c r="EE54" i="15"/>
  <c r="EF54" i="15" s="1"/>
  <c r="EB65" i="15"/>
  <c r="EC65" i="15" s="1"/>
  <c r="DT65" i="15"/>
  <c r="EE69" i="15"/>
  <c r="EF69" i="15" s="1"/>
  <c r="DW69" i="15"/>
  <c r="EE32" i="15"/>
  <c r="EF32" i="15" s="1"/>
  <c r="DW32" i="15"/>
  <c r="EB54" i="15"/>
  <c r="EC54" i="15" s="1"/>
  <c r="DT54" i="15"/>
  <c r="EB43" i="15"/>
  <c r="EC43" i="15" s="1"/>
  <c r="DT43" i="15"/>
  <c r="EE62" i="15"/>
  <c r="EF62" i="15" s="1"/>
  <c r="DW62" i="15"/>
  <c r="DP43" i="15"/>
  <c r="DH43" i="15"/>
  <c r="EH21" i="15"/>
  <c r="EI21" i="15" s="1"/>
  <c r="DZ21" i="15"/>
  <c r="DT32" i="15"/>
  <c r="EB32" i="15"/>
  <c r="EC32" i="15" s="1"/>
  <c r="DY80" i="15"/>
  <c r="DQ80" i="15"/>
  <c r="EB30" i="15"/>
  <c r="EC30" i="15" s="1"/>
  <c r="DT30" i="15"/>
  <c r="DY34" i="15"/>
  <c r="DQ34" i="15"/>
  <c r="DN49" i="15"/>
  <c r="DV49" i="15"/>
  <c r="DV43" i="15"/>
  <c r="DN43" i="15"/>
  <c r="DY51" i="15"/>
  <c r="DQ51" i="15"/>
  <c r="EB38" i="15"/>
  <c r="EC38" i="15" s="1"/>
  <c r="DT38" i="15"/>
  <c r="EH76" i="15" l="1"/>
  <c r="EI76" i="15" s="1"/>
  <c r="DZ76" i="15"/>
  <c r="DW46" i="15"/>
  <c r="EE46" i="15"/>
  <c r="EF46" i="15" s="1"/>
  <c r="EE43" i="15"/>
  <c r="EF43" i="15" s="1"/>
  <c r="DW43" i="15"/>
  <c r="DW49" i="15"/>
  <c r="EE49" i="15"/>
  <c r="EF49" i="15" s="1"/>
  <c r="DQ30" i="15"/>
  <c r="DY30" i="15"/>
  <c r="EE30" i="15"/>
  <c r="EF30" i="15" s="1"/>
  <c r="DW30" i="15"/>
  <c r="EE21" i="15"/>
  <c r="EF21" i="15" s="1"/>
  <c r="DW21" i="15"/>
  <c r="EH80" i="15"/>
  <c r="EI80" i="15" s="1"/>
  <c r="DZ80" i="15"/>
  <c r="EH34" i="15"/>
  <c r="EI34" i="15" s="1"/>
  <c r="DZ34" i="15"/>
  <c r="EH51" i="15"/>
  <c r="EI51" i="15" s="1"/>
  <c r="DZ51" i="15"/>
  <c r="DY43" i="15"/>
  <c r="DQ43" i="15"/>
  <c r="EH72" i="15"/>
  <c r="EI72" i="15" s="1"/>
  <c r="DZ72" i="15"/>
  <c r="EH43" i="15" l="1"/>
  <c r="EI43" i="15" s="1"/>
  <c r="DZ43" i="15"/>
  <c r="EH30" i="15"/>
  <c r="EI30" i="15" s="1"/>
  <c r="DZ30" i="15"/>
  <c r="EB55" i="14" l="1"/>
  <c r="EC55" i="14" s="1"/>
  <c r="EA55" i="14"/>
  <c r="DV55" i="14"/>
  <c r="DS55" i="14"/>
  <c r="DT55" i="14" s="1"/>
  <c r="DR55" i="14"/>
  <c r="DK55" i="14"/>
  <c r="DJ55" i="14"/>
  <c r="DI55" i="14"/>
  <c r="DA55" i="14"/>
  <c r="CZ55" i="14"/>
  <c r="CU55" i="14"/>
  <c r="CT55" i="14"/>
  <c r="CN55" i="14"/>
  <c r="CM55" i="14"/>
  <c r="CG55" i="14"/>
  <c r="CF55" i="14"/>
  <c r="BZ55" i="14"/>
  <c r="BY55" i="14"/>
  <c r="CA48" i="14" s="1"/>
  <c r="BS55" i="14"/>
  <c r="BR55" i="14"/>
  <c r="BL55" i="14"/>
  <c r="BK55" i="14"/>
  <c r="BE55" i="14"/>
  <c r="BD55" i="14"/>
  <c r="AX55" i="14"/>
  <c r="AW55" i="14"/>
  <c r="AY48" i="14" s="1"/>
  <c r="AQ55" i="14"/>
  <c r="AP55" i="14"/>
  <c r="AJ55" i="14"/>
  <c r="AI55" i="14"/>
  <c r="AC55" i="14"/>
  <c r="AB55" i="14"/>
  <c r="V55" i="14"/>
  <c r="EE55" i="14" s="1"/>
  <c r="U55" i="14"/>
  <c r="EB54" i="14"/>
  <c r="EC54" i="14" s="1"/>
  <c r="EA54" i="14"/>
  <c r="DS54" i="14"/>
  <c r="DT54" i="14" s="1"/>
  <c r="DR54" i="14"/>
  <c r="DJ54" i="14"/>
  <c r="DK54" i="14" s="1"/>
  <c r="DI54" i="14"/>
  <c r="DA54" i="14"/>
  <c r="DB54" i="14" s="1"/>
  <c r="CZ54" i="14"/>
  <c r="EB53" i="14"/>
  <c r="EC53" i="14" s="1"/>
  <c r="EA53" i="14"/>
  <c r="DT53" i="14"/>
  <c r="DS53" i="14"/>
  <c r="DR53" i="14"/>
  <c r="DK53" i="14"/>
  <c r="DJ53" i="14"/>
  <c r="DI53" i="14"/>
  <c r="DA53" i="14"/>
  <c r="CZ53" i="14"/>
  <c r="DB53" i="14" s="1"/>
  <c r="EB52" i="14"/>
  <c r="EC52" i="14" s="1"/>
  <c r="EA52" i="14"/>
  <c r="DS52" i="14"/>
  <c r="DT52" i="14" s="1"/>
  <c r="DR52" i="14"/>
  <c r="DJ52" i="14"/>
  <c r="DK52" i="14" s="1"/>
  <c r="DI52" i="14"/>
  <c r="DA52" i="14"/>
  <c r="DB52" i="14" s="1"/>
  <c r="CZ52" i="14"/>
  <c r="EB51" i="14"/>
  <c r="EC51" i="14" s="1"/>
  <c r="EA51" i="14"/>
  <c r="DT51" i="14"/>
  <c r="DS51" i="14"/>
  <c r="DR51" i="14"/>
  <c r="DK51" i="14"/>
  <c r="DJ51" i="14"/>
  <c r="DI51" i="14"/>
  <c r="DA51" i="14"/>
  <c r="CZ51" i="14"/>
  <c r="DB51" i="14" s="1"/>
  <c r="EB50" i="14"/>
  <c r="EC50" i="14" s="1"/>
  <c r="EA50" i="14"/>
  <c r="DS50" i="14"/>
  <c r="DT50" i="14" s="1"/>
  <c r="DR50" i="14"/>
  <c r="DJ50" i="14"/>
  <c r="DK50" i="14" s="1"/>
  <c r="DI50" i="14"/>
  <c r="DA50" i="14"/>
  <c r="DB50" i="14" s="1"/>
  <c r="CZ50" i="14"/>
  <c r="EB49" i="14"/>
  <c r="EC49" i="14" s="1"/>
  <c r="EA49" i="14"/>
  <c r="DT49" i="14"/>
  <c r="DS49" i="14"/>
  <c r="DR49" i="14"/>
  <c r="DJ49" i="14"/>
  <c r="DK49" i="14" s="1"/>
  <c r="DI49" i="14"/>
  <c r="DA49" i="14"/>
  <c r="CZ49" i="14"/>
  <c r="DB49" i="14" s="1"/>
  <c r="EB48" i="14"/>
  <c r="EC48" i="14" s="1"/>
  <c r="EA48" i="14"/>
  <c r="DT48" i="14"/>
  <c r="DS48" i="14"/>
  <c r="DR48" i="14"/>
  <c r="DK48" i="14"/>
  <c r="DJ48" i="14"/>
  <c r="DI48" i="14"/>
  <c r="DD48" i="14"/>
  <c r="DA48" i="14"/>
  <c r="DB48" i="14" s="1"/>
  <c r="CZ48" i="14"/>
  <c r="CU48" i="14"/>
  <c r="CW48" i="14" s="1"/>
  <c r="CT48" i="14"/>
  <c r="CV48" i="14" s="1"/>
  <c r="CP48" i="14"/>
  <c r="CO48" i="14"/>
  <c r="CN48" i="14"/>
  <c r="CM48" i="14"/>
  <c r="CG48" i="14"/>
  <c r="CI48" i="14" s="1"/>
  <c r="CF48" i="14"/>
  <c r="CH48" i="14" s="1"/>
  <c r="CB48" i="14"/>
  <c r="BZ48" i="14"/>
  <c r="BY48" i="14"/>
  <c r="BS48" i="14"/>
  <c r="BU48" i="14" s="1"/>
  <c r="BR48" i="14"/>
  <c r="BT48" i="14" s="1"/>
  <c r="BN48" i="14"/>
  <c r="BM48" i="14"/>
  <c r="BL48" i="14"/>
  <c r="BK48" i="14"/>
  <c r="BE48" i="14"/>
  <c r="BG48" i="14" s="1"/>
  <c r="BD48" i="14"/>
  <c r="BF48" i="14" s="1"/>
  <c r="AZ48" i="14"/>
  <c r="AX48" i="14"/>
  <c r="AW48" i="14"/>
  <c r="AQ48" i="14"/>
  <c r="AS48" i="14" s="1"/>
  <c r="AP48" i="14"/>
  <c r="AR48" i="14" s="1"/>
  <c r="AK48" i="14"/>
  <c r="AJ48" i="14"/>
  <c r="AL48" i="14" s="1"/>
  <c r="AI48" i="14"/>
  <c r="AC48" i="14"/>
  <c r="AE48" i="14" s="1"/>
  <c r="AB48" i="14"/>
  <c r="AD48" i="14" s="1"/>
  <c r="V48" i="14"/>
  <c r="X48" i="14" s="1"/>
  <c r="U48" i="14"/>
  <c r="EB47" i="14"/>
  <c r="EC47" i="14" s="1"/>
  <c r="EA47" i="14"/>
  <c r="DT47" i="14"/>
  <c r="DS47" i="14"/>
  <c r="DR47" i="14"/>
  <c r="DJ47" i="14"/>
  <c r="DK47" i="14" s="1"/>
  <c r="DI47" i="14"/>
  <c r="DA47" i="14"/>
  <c r="CZ47" i="14"/>
  <c r="EB46" i="14"/>
  <c r="EC46" i="14" s="1"/>
  <c r="EA46" i="14"/>
  <c r="DT46" i="14"/>
  <c r="DS46" i="14"/>
  <c r="DR46" i="14"/>
  <c r="DK46" i="14"/>
  <c r="DJ46" i="14"/>
  <c r="DI46" i="14"/>
  <c r="DD46" i="14"/>
  <c r="DB46" i="14"/>
  <c r="DA46" i="14"/>
  <c r="CZ46" i="14"/>
  <c r="CU46" i="14"/>
  <c r="CW46" i="14" s="1"/>
  <c r="CT46" i="14"/>
  <c r="CV46" i="14" s="1"/>
  <c r="CP46" i="14"/>
  <c r="CO46" i="14"/>
  <c r="CN46" i="14"/>
  <c r="CM46" i="14"/>
  <c r="CG46" i="14"/>
  <c r="CI46" i="14" s="1"/>
  <c r="CF46" i="14"/>
  <c r="CH46" i="14" s="1"/>
  <c r="CB46" i="14"/>
  <c r="CA46" i="14"/>
  <c r="BZ46" i="14"/>
  <c r="BY46" i="14"/>
  <c r="BS46" i="14"/>
  <c r="BU46" i="14" s="1"/>
  <c r="BR46" i="14"/>
  <c r="BT46" i="14" s="1"/>
  <c r="BN46" i="14"/>
  <c r="BM46" i="14"/>
  <c r="BL46" i="14"/>
  <c r="BK46" i="14"/>
  <c r="BE46" i="14"/>
  <c r="BG46" i="14" s="1"/>
  <c r="BD46" i="14"/>
  <c r="BF46" i="14" s="1"/>
  <c r="AZ46" i="14"/>
  <c r="AY46" i="14"/>
  <c r="AX46" i="14"/>
  <c r="AW46" i="14"/>
  <c r="AQ46" i="14"/>
  <c r="AS46" i="14" s="1"/>
  <c r="AP46" i="14"/>
  <c r="AR46" i="14" s="1"/>
  <c r="AL46" i="14"/>
  <c r="AK46" i="14"/>
  <c r="AJ46" i="14"/>
  <c r="AI46" i="14"/>
  <c r="AC46" i="14"/>
  <c r="AE46" i="14" s="1"/>
  <c r="AB46" i="14"/>
  <c r="AD46" i="14" s="1"/>
  <c r="X46" i="14"/>
  <c r="W46" i="14"/>
  <c r="V46" i="14"/>
  <c r="EE46" i="14" s="1"/>
  <c r="U46" i="14"/>
  <c r="EB45" i="14"/>
  <c r="EC45" i="14" s="1"/>
  <c r="EA45" i="14"/>
  <c r="DT45" i="14"/>
  <c r="DS45" i="14"/>
  <c r="DR45" i="14"/>
  <c r="DK45" i="14"/>
  <c r="DJ45" i="14"/>
  <c r="DI45" i="14"/>
  <c r="DA45" i="14"/>
  <c r="CZ45" i="14"/>
  <c r="EC44" i="14"/>
  <c r="EB44" i="14"/>
  <c r="EA44" i="14"/>
  <c r="DV44" i="14"/>
  <c r="DS44" i="14"/>
  <c r="DT44" i="14" s="1"/>
  <c r="DR44" i="14"/>
  <c r="DK44" i="14"/>
  <c r="DJ44" i="14"/>
  <c r="DI44" i="14"/>
  <c r="DA44" i="14"/>
  <c r="DB44" i="14" s="1"/>
  <c r="CZ44" i="14"/>
  <c r="CU44" i="14"/>
  <c r="CT44" i="14"/>
  <c r="CN44" i="14"/>
  <c r="CM44" i="14"/>
  <c r="CG44" i="14"/>
  <c r="CF44" i="14"/>
  <c r="BZ44" i="14"/>
  <c r="BY44" i="14"/>
  <c r="BS44" i="14"/>
  <c r="BR44" i="14"/>
  <c r="BL44" i="14"/>
  <c r="BK44" i="14"/>
  <c r="BE44" i="14"/>
  <c r="BD44" i="14"/>
  <c r="AX44" i="14"/>
  <c r="AW44" i="14"/>
  <c r="AQ44" i="14"/>
  <c r="AP44" i="14"/>
  <c r="AJ44" i="14"/>
  <c r="AI44" i="14"/>
  <c r="AC44" i="14"/>
  <c r="AB44" i="14"/>
  <c r="V44" i="14"/>
  <c r="EE44" i="14" s="1"/>
  <c r="U44" i="14"/>
  <c r="EB43" i="14"/>
  <c r="EC43" i="14" s="1"/>
  <c r="EA43" i="14"/>
  <c r="DT43" i="14"/>
  <c r="DS43" i="14"/>
  <c r="DR43" i="14"/>
  <c r="DJ43" i="14"/>
  <c r="DK43" i="14" s="1"/>
  <c r="DI43" i="14"/>
  <c r="DA43" i="14"/>
  <c r="DB43" i="14" s="1"/>
  <c r="CZ43" i="14"/>
  <c r="EC42" i="14"/>
  <c r="EB42" i="14"/>
  <c r="EA42" i="14"/>
  <c r="DT42" i="14"/>
  <c r="DS42" i="14"/>
  <c r="DR42" i="14"/>
  <c r="DJ42" i="14"/>
  <c r="DI42" i="14"/>
  <c r="DK42" i="14" s="1"/>
  <c r="DA42" i="14"/>
  <c r="CZ42" i="14"/>
  <c r="CU42" i="14"/>
  <c r="CW42" i="14" s="1"/>
  <c r="CT42" i="14"/>
  <c r="CV42" i="14" s="1"/>
  <c r="CN42" i="14"/>
  <c r="CP42" i="14" s="1"/>
  <c r="CM42" i="14"/>
  <c r="CO42" i="14" s="1"/>
  <c r="CG42" i="14"/>
  <c r="CI42" i="14" s="1"/>
  <c r="CF42" i="14"/>
  <c r="CH42" i="14" s="1"/>
  <c r="BZ42" i="14"/>
  <c r="CB42" i="14" s="1"/>
  <c r="BY42" i="14"/>
  <c r="CA42" i="14" s="1"/>
  <c r="BS42" i="14"/>
  <c r="BU42" i="14" s="1"/>
  <c r="BR42" i="14"/>
  <c r="BT42" i="14" s="1"/>
  <c r="BL42" i="14"/>
  <c r="BN42" i="14" s="1"/>
  <c r="BK42" i="14"/>
  <c r="BM42" i="14" s="1"/>
  <c r="BE42" i="14"/>
  <c r="BG42" i="14" s="1"/>
  <c r="BD42" i="14"/>
  <c r="BF42" i="14" s="1"/>
  <c r="AX42" i="14"/>
  <c r="AZ42" i="14" s="1"/>
  <c r="AW42" i="14"/>
  <c r="AY42" i="14" s="1"/>
  <c r="AR42" i="14"/>
  <c r="AQ42" i="14"/>
  <c r="AS42" i="14" s="1"/>
  <c r="AP42" i="14"/>
  <c r="AJ42" i="14"/>
  <c r="AL42" i="14" s="1"/>
  <c r="AI42" i="14"/>
  <c r="AK42" i="14" s="1"/>
  <c r="AD42" i="14"/>
  <c r="AC42" i="14"/>
  <c r="AE42" i="14" s="1"/>
  <c r="AB42" i="14"/>
  <c r="V42" i="14"/>
  <c r="EE42" i="14" s="1"/>
  <c r="U42" i="14"/>
  <c r="EB41" i="14"/>
  <c r="EC41" i="14" s="1"/>
  <c r="EA41" i="14"/>
  <c r="DS41" i="14"/>
  <c r="DT41" i="14" s="1"/>
  <c r="DR41" i="14"/>
  <c r="DJ41" i="14"/>
  <c r="DK41" i="14" s="1"/>
  <c r="DI41" i="14"/>
  <c r="DB41" i="14"/>
  <c r="DA41" i="14"/>
  <c r="CZ41" i="14"/>
  <c r="EC40" i="14"/>
  <c r="EB40" i="14"/>
  <c r="EA40" i="14"/>
  <c r="DS40" i="14"/>
  <c r="DR40" i="14"/>
  <c r="DJ40" i="14"/>
  <c r="DK40" i="14" s="1"/>
  <c r="DI40" i="14"/>
  <c r="DD40" i="14"/>
  <c r="DB40" i="14"/>
  <c r="DA40" i="14"/>
  <c r="CZ40" i="14"/>
  <c r="CU40" i="14"/>
  <c r="CT40" i="14"/>
  <c r="CN40" i="14"/>
  <c r="CP38" i="14" s="1"/>
  <c r="CM40" i="14"/>
  <c r="CO38" i="14" s="1"/>
  <c r="CG40" i="14"/>
  <c r="CF40" i="14"/>
  <c r="BZ40" i="14"/>
  <c r="BY40" i="14"/>
  <c r="BS40" i="14"/>
  <c r="BR40" i="14"/>
  <c r="BL40" i="14"/>
  <c r="BN38" i="14" s="1"/>
  <c r="BK40" i="14"/>
  <c r="BM38" i="14" s="1"/>
  <c r="BE40" i="14"/>
  <c r="BD40" i="14"/>
  <c r="AX40" i="14"/>
  <c r="AW40" i="14"/>
  <c r="AQ40" i="14"/>
  <c r="AP40" i="14"/>
  <c r="AJ40" i="14"/>
  <c r="AL38" i="14" s="1"/>
  <c r="AI40" i="14"/>
  <c r="AC40" i="14"/>
  <c r="AB40" i="14"/>
  <c r="V40" i="14"/>
  <c r="DM40" i="14" s="1"/>
  <c r="U40" i="14"/>
  <c r="DC40" i="14" s="1"/>
  <c r="EB39" i="14"/>
  <c r="EC39" i="14" s="1"/>
  <c r="EA39" i="14"/>
  <c r="DT39" i="14"/>
  <c r="DS39" i="14"/>
  <c r="DR39" i="14"/>
  <c r="DK39" i="14"/>
  <c r="DJ39" i="14"/>
  <c r="DI39" i="14"/>
  <c r="DA39" i="14"/>
  <c r="CZ39" i="14"/>
  <c r="EB38" i="14"/>
  <c r="EC38" i="14" s="1"/>
  <c r="EA38" i="14"/>
  <c r="DT38" i="14"/>
  <c r="DS38" i="14"/>
  <c r="DR38" i="14"/>
  <c r="DK38" i="14"/>
  <c r="DJ38" i="14"/>
  <c r="DI38" i="14"/>
  <c r="DD38" i="14"/>
  <c r="DB38" i="14"/>
  <c r="DA38" i="14"/>
  <c r="CZ38" i="14"/>
  <c r="CU38" i="14"/>
  <c r="CW38" i="14" s="1"/>
  <c r="CT38" i="14"/>
  <c r="CV38" i="14" s="1"/>
  <c r="CN38" i="14"/>
  <c r="CM38" i="14"/>
  <c r="CG38" i="14"/>
  <c r="CI38" i="14" s="1"/>
  <c r="CF38" i="14"/>
  <c r="CH38" i="14" s="1"/>
  <c r="CB38" i="14"/>
  <c r="CA38" i="14"/>
  <c r="BZ38" i="14"/>
  <c r="BY38" i="14"/>
  <c r="BS38" i="14"/>
  <c r="BU38" i="14" s="1"/>
  <c r="BR38" i="14"/>
  <c r="BT38" i="14" s="1"/>
  <c r="BL38" i="14"/>
  <c r="BK38" i="14"/>
  <c r="BE38" i="14"/>
  <c r="BG38" i="14" s="1"/>
  <c r="BD38" i="14"/>
  <c r="BF38" i="14" s="1"/>
  <c r="AZ38" i="14"/>
  <c r="AY38" i="14"/>
  <c r="AX38" i="14"/>
  <c r="AW38" i="14"/>
  <c r="AQ38" i="14"/>
  <c r="AS38" i="14" s="1"/>
  <c r="AP38" i="14"/>
  <c r="AR38" i="14" s="1"/>
  <c r="AJ38" i="14"/>
  <c r="AI38" i="14"/>
  <c r="AC38" i="14"/>
  <c r="AE38" i="14" s="1"/>
  <c r="AB38" i="14"/>
  <c r="X38" i="14"/>
  <c r="EH38" i="14" s="1"/>
  <c r="W38" i="14"/>
  <c r="V38" i="14"/>
  <c r="EE38" i="14" s="1"/>
  <c r="U38" i="14"/>
  <c r="EB37" i="14"/>
  <c r="EC37" i="14" s="1"/>
  <c r="EA37" i="14"/>
  <c r="DT37" i="14"/>
  <c r="DS37" i="14"/>
  <c r="DR37" i="14"/>
  <c r="DJ37" i="14"/>
  <c r="DK37" i="14" s="1"/>
  <c r="DI37" i="14"/>
  <c r="DA37" i="14"/>
  <c r="DB37" i="14" s="1"/>
  <c r="CZ37" i="14"/>
  <c r="EB36" i="14"/>
  <c r="EC36" i="14" s="1"/>
  <c r="EA36" i="14"/>
  <c r="DV36" i="14"/>
  <c r="DT36" i="14"/>
  <c r="DS36" i="14"/>
  <c r="DR36" i="14"/>
  <c r="DK36" i="14"/>
  <c r="DJ36" i="14"/>
  <c r="DI36" i="14"/>
  <c r="DA36" i="14"/>
  <c r="CZ36" i="14"/>
  <c r="CU36" i="14"/>
  <c r="CT36" i="14"/>
  <c r="CN36" i="14"/>
  <c r="CM36" i="14"/>
  <c r="CG36" i="14"/>
  <c r="CF36" i="14"/>
  <c r="BZ36" i="14"/>
  <c r="BY36" i="14"/>
  <c r="BS36" i="14"/>
  <c r="BR36" i="14"/>
  <c r="BL36" i="14"/>
  <c r="BK36" i="14"/>
  <c r="BE36" i="14"/>
  <c r="BD36" i="14"/>
  <c r="AX36" i="14"/>
  <c r="AW36" i="14"/>
  <c r="AQ36" i="14"/>
  <c r="AP36" i="14"/>
  <c r="AJ36" i="14"/>
  <c r="AI36" i="14"/>
  <c r="AC36" i="14"/>
  <c r="AB36" i="14"/>
  <c r="V36" i="14"/>
  <c r="EE36" i="14" s="1"/>
  <c r="U36" i="14"/>
  <c r="EB35" i="14"/>
  <c r="EC35" i="14" s="1"/>
  <c r="EA35" i="14"/>
  <c r="DS35" i="14"/>
  <c r="DT35" i="14" s="1"/>
  <c r="DR35" i="14"/>
  <c r="DJ35" i="14"/>
  <c r="DK35" i="14" s="1"/>
  <c r="DI35" i="14"/>
  <c r="DB35" i="14"/>
  <c r="DA35" i="14"/>
  <c r="CZ35" i="14"/>
  <c r="EB34" i="14"/>
  <c r="EC34" i="14" s="1"/>
  <c r="EA34" i="14"/>
  <c r="DS34" i="14"/>
  <c r="DT34" i="14" s="1"/>
  <c r="DR34" i="14"/>
  <c r="DJ34" i="14"/>
  <c r="DI34" i="14"/>
  <c r="DK34" i="14" s="1"/>
  <c r="DA34" i="14"/>
  <c r="DB34" i="14" s="1"/>
  <c r="CZ34" i="14"/>
  <c r="CW34" i="14"/>
  <c r="CV34" i="14"/>
  <c r="CU34" i="14"/>
  <c r="CT34" i="14"/>
  <c r="CN34" i="14"/>
  <c r="CP34" i="14" s="1"/>
  <c r="CM34" i="14"/>
  <c r="CO34" i="14" s="1"/>
  <c r="CI34" i="14"/>
  <c r="CH34" i="14"/>
  <c r="CG34" i="14"/>
  <c r="CF34" i="14"/>
  <c r="BZ34" i="14"/>
  <c r="CB34" i="14" s="1"/>
  <c r="BY34" i="14"/>
  <c r="CA34" i="14" s="1"/>
  <c r="BU34" i="14"/>
  <c r="BT34" i="14"/>
  <c r="BS34" i="14"/>
  <c r="BR34" i="14"/>
  <c r="BL34" i="14"/>
  <c r="BN34" i="14" s="1"/>
  <c r="BK34" i="14"/>
  <c r="BM34" i="14" s="1"/>
  <c r="BG34" i="14"/>
  <c r="BF34" i="14"/>
  <c r="BE34" i="14"/>
  <c r="BD34" i="14"/>
  <c r="AX34" i="14"/>
  <c r="AZ34" i="14" s="1"/>
  <c r="AW34" i="14"/>
  <c r="AS34" i="14"/>
  <c r="AR34" i="14"/>
  <c r="AQ34" i="14"/>
  <c r="AP34" i="14"/>
  <c r="AJ34" i="14"/>
  <c r="AL34" i="14" s="1"/>
  <c r="AI34" i="14"/>
  <c r="AK34" i="14" s="1"/>
  <c r="AE34" i="14"/>
  <c r="AD34" i="14"/>
  <c r="AC34" i="14"/>
  <c r="AB34" i="14"/>
  <c r="V34" i="14"/>
  <c r="EE34" i="14" s="1"/>
  <c r="U34" i="14"/>
  <c r="EC33" i="14"/>
  <c r="EB33" i="14"/>
  <c r="EA33" i="14"/>
  <c r="DS33" i="14"/>
  <c r="DT33" i="14" s="1"/>
  <c r="DR33" i="14"/>
  <c r="DJ33" i="14"/>
  <c r="DI33" i="14"/>
  <c r="DB33" i="14"/>
  <c r="DA33" i="14"/>
  <c r="CZ33" i="14"/>
  <c r="EC32" i="14"/>
  <c r="EB32" i="14"/>
  <c r="EA32" i="14"/>
  <c r="DS32" i="14"/>
  <c r="DR32" i="14"/>
  <c r="DJ32" i="14"/>
  <c r="DK32" i="14" s="1"/>
  <c r="DI32" i="14"/>
  <c r="DB32" i="14"/>
  <c r="DA32" i="14"/>
  <c r="CZ32" i="14"/>
  <c r="CU32" i="14"/>
  <c r="CT32" i="14"/>
  <c r="CN32" i="14"/>
  <c r="CM32" i="14"/>
  <c r="CG32" i="14"/>
  <c r="CF32" i="14"/>
  <c r="BZ32" i="14"/>
  <c r="BY32" i="14"/>
  <c r="BS32" i="14"/>
  <c r="BR32" i="14"/>
  <c r="BL32" i="14"/>
  <c r="BK32" i="14"/>
  <c r="BE32" i="14"/>
  <c r="BD32" i="14"/>
  <c r="AX32" i="14"/>
  <c r="AW32" i="14"/>
  <c r="AQ32" i="14"/>
  <c r="AP32" i="14"/>
  <c r="AJ32" i="14"/>
  <c r="AI32" i="14"/>
  <c r="ED32" i="14" s="1"/>
  <c r="AC32" i="14"/>
  <c r="AB32" i="14"/>
  <c r="V32" i="14"/>
  <c r="DV32" i="14" s="1"/>
  <c r="U32" i="14"/>
  <c r="DL32" i="14" s="1"/>
  <c r="EB31" i="14"/>
  <c r="EC31" i="14" s="1"/>
  <c r="EA31" i="14"/>
  <c r="DS31" i="14"/>
  <c r="DT31" i="14" s="1"/>
  <c r="DR31" i="14"/>
  <c r="DJ31" i="14"/>
  <c r="DK31" i="14" s="1"/>
  <c r="DI31" i="14"/>
  <c r="DA31" i="14"/>
  <c r="DB31" i="14" s="1"/>
  <c r="CZ31" i="14"/>
  <c r="EC30" i="14"/>
  <c r="EB30" i="14"/>
  <c r="EA30" i="14"/>
  <c r="DS30" i="14"/>
  <c r="DT30" i="14" s="1"/>
  <c r="DR30" i="14"/>
  <c r="DJ30" i="14"/>
  <c r="DK30" i="14" s="1"/>
  <c r="DI30" i="14"/>
  <c r="DB30" i="14"/>
  <c r="DA30" i="14"/>
  <c r="CZ30" i="14"/>
  <c r="EB29" i="14"/>
  <c r="EC29" i="14" s="1"/>
  <c r="EA29" i="14"/>
  <c r="DS29" i="14"/>
  <c r="DT29" i="14" s="1"/>
  <c r="DR29" i="14"/>
  <c r="DJ29" i="14"/>
  <c r="DK29" i="14" s="1"/>
  <c r="DI29" i="14"/>
  <c r="DC29" i="14"/>
  <c r="DB29" i="14"/>
  <c r="DA29" i="14"/>
  <c r="CZ29" i="14"/>
  <c r="CU29" i="14"/>
  <c r="CT29" i="14"/>
  <c r="CN29" i="14"/>
  <c r="CP25" i="14" s="1"/>
  <c r="CM29" i="14"/>
  <c r="CO25" i="14" s="1"/>
  <c r="CG29" i="14"/>
  <c r="CF29" i="14"/>
  <c r="BZ29" i="14"/>
  <c r="BY29" i="14"/>
  <c r="BS29" i="14"/>
  <c r="BR29" i="14"/>
  <c r="BL29" i="14"/>
  <c r="BN25" i="14" s="1"/>
  <c r="BK29" i="14"/>
  <c r="BM25" i="14" s="1"/>
  <c r="BE29" i="14"/>
  <c r="BD29" i="14"/>
  <c r="AX29" i="14"/>
  <c r="AW29" i="14"/>
  <c r="AQ29" i="14"/>
  <c r="AP29" i="14"/>
  <c r="AJ29" i="14"/>
  <c r="AL25" i="14" s="1"/>
  <c r="AI29" i="14"/>
  <c r="AK25" i="14" s="1"/>
  <c r="AC29" i="14"/>
  <c r="DM29" i="14" s="1"/>
  <c r="AB29" i="14"/>
  <c r="V29" i="14"/>
  <c r="U29" i="14"/>
  <c r="EB28" i="14"/>
  <c r="EC28" i="14" s="1"/>
  <c r="EA28" i="14"/>
  <c r="DS28" i="14"/>
  <c r="DT28" i="14" s="1"/>
  <c r="DR28" i="14"/>
  <c r="DJ28" i="14"/>
  <c r="DK28" i="14" s="1"/>
  <c r="DI28" i="14"/>
  <c r="DA28" i="14"/>
  <c r="DB28" i="14" s="1"/>
  <c r="CZ28" i="14"/>
  <c r="EC27" i="14"/>
  <c r="EB27" i="14"/>
  <c r="EA27" i="14"/>
  <c r="DS27" i="14"/>
  <c r="DT27" i="14" s="1"/>
  <c r="DR27" i="14"/>
  <c r="DJ27" i="14"/>
  <c r="DK27" i="14" s="1"/>
  <c r="DI27" i="14"/>
  <c r="DB27" i="14"/>
  <c r="DA27" i="14"/>
  <c r="CZ27" i="14"/>
  <c r="EB26" i="14"/>
  <c r="EC26" i="14" s="1"/>
  <c r="EA26" i="14"/>
  <c r="DS26" i="14"/>
  <c r="DT26" i="14" s="1"/>
  <c r="DR26" i="14"/>
  <c r="DJ26" i="14"/>
  <c r="DK26" i="14" s="1"/>
  <c r="DI26" i="14"/>
  <c r="DA26" i="14"/>
  <c r="CZ26" i="14"/>
  <c r="EB25" i="14"/>
  <c r="EC25" i="14" s="1"/>
  <c r="EA25" i="14"/>
  <c r="DS25" i="14"/>
  <c r="DT25" i="14" s="1"/>
  <c r="DR25" i="14"/>
  <c r="DK25" i="14"/>
  <c r="DJ25" i="14"/>
  <c r="DI25" i="14"/>
  <c r="DB25" i="14"/>
  <c r="DA25" i="14"/>
  <c r="CZ25" i="14"/>
  <c r="CU25" i="14"/>
  <c r="CW25" i="14" s="1"/>
  <c r="CT25" i="14"/>
  <c r="CV25" i="14" s="1"/>
  <c r="CN25" i="14"/>
  <c r="CM25" i="14"/>
  <c r="CG25" i="14"/>
  <c r="CF25" i="14"/>
  <c r="CH25" i="14" s="1"/>
  <c r="CB25" i="14"/>
  <c r="CA25" i="14"/>
  <c r="BZ25" i="14"/>
  <c r="BY25" i="14"/>
  <c r="BS25" i="14"/>
  <c r="BU25" i="14" s="1"/>
  <c r="BR25" i="14"/>
  <c r="BT25" i="14" s="1"/>
  <c r="BL25" i="14"/>
  <c r="BK25" i="14"/>
  <c r="BE25" i="14"/>
  <c r="BD25" i="14"/>
  <c r="BF25" i="14" s="1"/>
  <c r="AZ25" i="14"/>
  <c r="AY25" i="14"/>
  <c r="AX25" i="14"/>
  <c r="AW25" i="14"/>
  <c r="AQ25" i="14"/>
  <c r="AS25" i="14" s="1"/>
  <c r="AP25" i="14"/>
  <c r="AR25" i="14" s="1"/>
  <c r="AJ25" i="14"/>
  <c r="AI25" i="14"/>
  <c r="AC25" i="14"/>
  <c r="AB25" i="14"/>
  <c r="AD25" i="14" s="1"/>
  <c r="X25" i="14"/>
  <c r="W25" i="14"/>
  <c r="V25" i="14"/>
  <c r="U25" i="14"/>
  <c r="EB24" i="14"/>
  <c r="EA24" i="14"/>
  <c r="DS24" i="14"/>
  <c r="DT24" i="14" s="1"/>
  <c r="DR24" i="14"/>
  <c r="DJ24" i="14"/>
  <c r="DK24" i="14" s="1"/>
  <c r="DI24" i="14"/>
  <c r="DA24" i="14"/>
  <c r="DB24" i="14" s="1"/>
  <c r="CZ24" i="14"/>
  <c r="EC23" i="14"/>
  <c r="EB23" i="14"/>
  <c r="EA23" i="14"/>
  <c r="DT23" i="14"/>
  <c r="DS23" i="14"/>
  <c r="DR23" i="14"/>
  <c r="DL23" i="14"/>
  <c r="DK23" i="14"/>
  <c r="DJ23" i="14"/>
  <c r="DI23" i="14"/>
  <c r="DA23" i="14"/>
  <c r="DB23" i="14" s="1"/>
  <c r="CZ23" i="14"/>
  <c r="CU23" i="14"/>
  <c r="CW21" i="14" s="1"/>
  <c r="CT23" i="14"/>
  <c r="CN23" i="14"/>
  <c r="CM23" i="14"/>
  <c r="CG23" i="14"/>
  <c r="CF23" i="14"/>
  <c r="BZ23" i="14"/>
  <c r="BY23" i="14"/>
  <c r="BS23" i="14"/>
  <c r="BU21" i="14" s="1"/>
  <c r="BR23" i="14"/>
  <c r="BL23" i="14"/>
  <c r="BK23" i="14"/>
  <c r="BE23" i="14"/>
  <c r="BD23" i="14"/>
  <c r="AX23" i="14"/>
  <c r="AW23" i="14"/>
  <c r="AQ23" i="14"/>
  <c r="AS21" i="14" s="1"/>
  <c r="AP23" i="14"/>
  <c r="DU23" i="14" s="1"/>
  <c r="AJ23" i="14"/>
  <c r="AI23" i="14"/>
  <c r="AC23" i="14"/>
  <c r="AB23" i="14"/>
  <c r="V23" i="14"/>
  <c r="U23" i="14"/>
  <c r="EB22" i="14"/>
  <c r="EC22" i="14" s="1"/>
  <c r="EA22" i="14"/>
  <c r="DT22" i="14"/>
  <c r="DS22" i="14"/>
  <c r="DR22" i="14"/>
  <c r="DJ22" i="14"/>
  <c r="DI22" i="14"/>
  <c r="DK22" i="14" s="1"/>
  <c r="DB22" i="14"/>
  <c r="DA22" i="14"/>
  <c r="CZ22" i="14"/>
  <c r="EB21" i="14"/>
  <c r="EC21" i="14" s="1"/>
  <c r="EA21" i="14"/>
  <c r="DS21" i="14"/>
  <c r="DT21" i="14" s="1"/>
  <c r="DR21" i="14"/>
  <c r="DJ21" i="14"/>
  <c r="DK21" i="14" s="1"/>
  <c r="DI21" i="14"/>
  <c r="DD21" i="14"/>
  <c r="DE21" i="14" s="1"/>
  <c r="DC21" i="14"/>
  <c r="DB21" i="14"/>
  <c r="DA21" i="14"/>
  <c r="CZ21" i="14"/>
  <c r="CU21" i="14"/>
  <c r="CT21" i="14"/>
  <c r="CV21" i="14" s="1"/>
  <c r="CP21" i="14"/>
  <c r="CO21" i="14"/>
  <c r="CN21" i="14"/>
  <c r="CM21" i="14"/>
  <c r="CI21" i="14"/>
  <c r="CG21" i="14"/>
  <c r="CF21" i="14"/>
  <c r="CH21" i="14" s="1"/>
  <c r="CB21" i="14"/>
  <c r="CA21" i="14"/>
  <c r="BZ21" i="14"/>
  <c r="BY21" i="14"/>
  <c r="BS21" i="14"/>
  <c r="BR21" i="14"/>
  <c r="BT21" i="14" s="1"/>
  <c r="BN21" i="14"/>
  <c r="BM21" i="14"/>
  <c r="BL21" i="14"/>
  <c r="BK21" i="14"/>
  <c r="BG21" i="14"/>
  <c r="BE21" i="14"/>
  <c r="BD21" i="14"/>
  <c r="BF21" i="14" s="1"/>
  <c r="AZ21" i="14"/>
  <c r="AY21" i="14"/>
  <c r="AX21" i="14"/>
  <c r="AW21" i="14"/>
  <c r="AQ21" i="14"/>
  <c r="AP21" i="14"/>
  <c r="AR21" i="14" s="1"/>
  <c r="AL21" i="14"/>
  <c r="AK21" i="14"/>
  <c r="AJ21" i="14"/>
  <c r="AI21" i="14"/>
  <c r="AE21" i="14"/>
  <c r="AC21" i="14"/>
  <c r="AB21" i="14"/>
  <c r="AD21" i="14" s="1"/>
  <c r="X21" i="14"/>
  <c r="W21" i="14"/>
  <c r="V21" i="14"/>
  <c r="EE21" i="14" s="1"/>
  <c r="EF21" i="14" s="1"/>
  <c r="U21" i="14"/>
  <c r="ED21" i="14" s="1"/>
  <c r="EG21" i="14" l="1"/>
  <c r="DB26" i="14"/>
  <c r="DU36" i="14"/>
  <c r="DW36" i="14" s="1"/>
  <c r="ED36" i="14"/>
  <c r="EF36" i="14" s="1"/>
  <c r="DC36" i="14"/>
  <c r="DL36" i="14"/>
  <c r="AD38" i="14"/>
  <c r="DU38" i="14"/>
  <c r="DB39" i="14"/>
  <c r="DT40" i="14"/>
  <c r="DB42" i="14"/>
  <c r="DT32" i="14"/>
  <c r="DK33" i="14"/>
  <c r="DB36" i="14"/>
  <c r="DL38" i="14"/>
  <c r="DC25" i="14"/>
  <c r="EH21" i="14"/>
  <c r="EI21" i="14" s="1"/>
  <c r="DL21" i="14"/>
  <c r="DM21" i="14"/>
  <c r="DN21" i="14" s="1"/>
  <c r="DU21" i="14"/>
  <c r="ED23" i="14"/>
  <c r="DC23" i="14"/>
  <c r="EC24" i="14"/>
  <c r="DU25" i="14"/>
  <c r="ED29" i="14"/>
  <c r="DM32" i="14"/>
  <c r="DN32" i="14" s="1"/>
  <c r="DC32" i="14"/>
  <c r="DB45" i="14"/>
  <c r="DL48" i="14"/>
  <c r="ED34" i="14"/>
  <c r="EF34" i="14" s="1"/>
  <c r="DU34" i="14"/>
  <c r="DL34" i="14"/>
  <c r="DC34" i="14"/>
  <c r="W34" i="14"/>
  <c r="DF21" i="14"/>
  <c r="DV21" i="14"/>
  <c r="DW21" i="14" s="1"/>
  <c r="EE23" i="14"/>
  <c r="EF23" i="14" s="1"/>
  <c r="DD23" i="14"/>
  <c r="DE23" i="14" s="1"/>
  <c r="DM23" i="14"/>
  <c r="DN23" i="14" s="1"/>
  <c r="ED25" i="14"/>
  <c r="BG25" i="14"/>
  <c r="DD32" i="14"/>
  <c r="AY34" i="14"/>
  <c r="DC46" i="14"/>
  <c r="DE46" i="14" s="1"/>
  <c r="AE25" i="14"/>
  <c r="DY25" i="14" s="1"/>
  <c r="DZ25" i="14" s="1"/>
  <c r="DD25" i="14"/>
  <c r="DE25" i="14" s="1"/>
  <c r="DG21" i="14"/>
  <c r="DH21" i="14" s="1"/>
  <c r="DO21" i="14"/>
  <c r="DV23" i="14"/>
  <c r="DW23" i="14" s="1"/>
  <c r="EE25" i="14"/>
  <c r="EF25" i="14" s="1"/>
  <c r="DL29" i="14"/>
  <c r="DN29" i="14" s="1"/>
  <c r="DC38" i="14"/>
  <c r="DE40" i="14"/>
  <c r="DW55" i="14"/>
  <c r="DP21" i="14"/>
  <c r="DQ21" i="14" s="1"/>
  <c r="DX21" i="14"/>
  <c r="EG25" i="14"/>
  <c r="DL25" i="14"/>
  <c r="DV29" i="14"/>
  <c r="DE38" i="14"/>
  <c r="AK38" i="14"/>
  <c r="DX38" i="14" s="1"/>
  <c r="ED40" i="14"/>
  <c r="ED42" i="14"/>
  <c r="EF42" i="14" s="1"/>
  <c r="DU42" i="14"/>
  <c r="DL42" i="14"/>
  <c r="DC42" i="14"/>
  <c r="W42" i="14"/>
  <c r="DW44" i="14"/>
  <c r="EG46" i="14"/>
  <c r="DB47" i="14"/>
  <c r="DC48" i="14"/>
  <c r="DE48" i="14" s="1"/>
  <c r="DU55" i="14"/>
  <c r="ED55" i="14"/>
  <c r="DC55" i="14"/>
  <c r="DL55" i="14"/>
  <c r="EF44" i="14"/>
  <c r="DD29" i="14"/>
  <c r="DE29" i="14" s="1"/>
  <c r="DY21" i="14"/>
  <c r="DP25" i="14"/>
  <c r="CI25" i="14"/>
  <c r="EH25" i="14" s="1"/>
  <c r="EI25" i="14" s="1"/>
  <c r="DM25" i="14"/>
  <c r="DN25" i="14" s="1"/>
  <c r="DU44" i="14"/>
  <c r="ED44" i="14"/>
  <c r="DC44" i="14"/>
  <c r="DL44" i="14"/>
  <c r="EH46" i="14"/>
  <c r="DL46" i="14"/>
  <c r="EH48" i="14"/>
  <c r="DY48" i="14"/>
  <c r="DP48" i="14"/>
  <c r="DG48" i="14"/>
  <c r="EF55" i="14"/>
  <c r="DB55" i="14"/>
  <c r="DM38" i="14"/>
  <c r="DN38" i="14" s="1"/>
  <c r="DM46" i="14"/>
  <c r="DN46" i="14" s="1"/>
  <c r="DU46" i="14"/>
  <c r="DM48" i="14"/>
  <c r="DN48" i="14" s="1"/>
  <c r="DU48" i="14"/>
  <c r="DF25" i="14"/>
  <c r="DV25" i="14"/>
  <c r="EE29" i="14"/>
  <c r="EE32" i="14"/>
  <c r="EF32" i="14" s="1"/>
  <c r="DM36" i="14"/>
  <c r="DN36" i="14" s="1"/>
  <c r="DV38" i="14"/>
  <c r="DW38" i="14" s="1"/>
  <c r="ED38" i="14"/>
  <c r="EF38" i="14" s="1"/>
  <c r="EE40" i="14"/>
  <c r="EF40" i="14" s="1"/>
  <c r="DM44" i="14"/>
  <c r="DN44" i="14" s="1"/>
  <c r="DF46" i="14"/>
  <c r="DV46" i="14"/>
  <c r="ED46" i="14"/>
  <c r="EF46" i="14" s="1"/>
  <c r="DV48" i="14"/>
  <c r="DW48" i="14" s="1"/>
  <c r="ED48" i="14"/>
  <c r="DM55" i="14"/>
  <c r="DN55" i="14" s="1"/>
  <c r="DO25" i="14"/>
  <c r="DU29" i="14"/>
  <c r="DU32" i="14"/>
  <c r="DW32" i="14" s="1"/>
  <c r="X34" i="14"/>
  <c r="DG38" i="14"/>
  <c r="DO38" i="14"/>
  <c r="DU40" i="14"/>
  <c r="X42" i="14"/>
  <c r="DG46" i="14"/>
  <c r="DH46" i="14" s="1"/>
  <c r="DO46" i="14"/>
  <c r="EE48" i="14"/>
  <c r="EF48" i="14" s="1"/>
  <c r="DX25" i="14"/>
  <c r="DD34" i="14"/>
  <c r="DE34" i="14" s="1"/>
  <c r="DD36" i="14"/>
  <c r="DE36" i="14" s="1"/>
  <c r="DP38" i="14"/>
  <c r="DV40" i="14"/>
  <c r="DD42" i="14"/>
  <c r="DE42" i="14" s="1"/>
  <c r="DD44" i="14"/>
  <c r="DE44" i="14" s="1"/>
  <c r="DP46" i="14"/>
  <c r="DQ46" i="14" s="1"/>
  <c r="DX46" i="14"/>
  <c r="DD55" i="14"/>
  <c r="DE55" i="14" s="1"/>
  <c r="DM34" i="14"/>
  <c r="DN34" i="14" s="1"/>
  <c r="DY38" i="14"/>
  <c r="DL40" i="14"/>
  <c r="DN40" i="14" s="1"/>
  <c r="DM42" i="14"/>
  <c r="DN42" i="14" s="1"/>
  <c r="DY46" i="14"/>
  <c r="DV34" i="14"/>
  <c r="DV42" i="14"/>
  <c r="DW42" i="14" s="1"/>
  <c r="W48" i="14"/>
  <c r="DG34" i="14" l="1"/>
  <c r="EH34" i="14"/>
  <c r="DY34" i="14"/>
  <c r="DP34" i="14"/>
  <c r="DW46" i="14"/>
  <c r="DO42" i="14"/>
  <c r="DF42" i="14"/>
  <c r="EG42" i="14"/>
  <c r="DX42" i="14"/>
  <c r="DF38" i="14"/>
  <c r="EG38" i="14"/>
  <c r="EI38" i="14" s="1"/>
  <c r="DZ46" i="14"/>
  <c r="EF29" i="14"/>
  <c r="EI46" i="14"/>
  <c r="DG25" i="14"/>
  <c r="DH25" i="14" s="1"/>
  <c r="DW29" i="14"/>
  <c r="DH38" i="14"/>
  <c r="DW34" i="14"/>
  <c r="DW25" i="14"/>
  <c r="DQ25" i="14"/>
  <c r="DW40" i="14"/>
  <c r="DE32" i="14"/>
  <c r="DO34" i="14"/>
  <c r="DF34" i="14"/>
  <c r="EG34" i="14"/>
  <c r="DX34" i="14"/>
  <c r="DZ38" i="14"/>
  <c r="DG42" i="14"/>
  <c r="EH42" i="14"/>
  <c r="EI42" i="14" s="1"/>
  <c r="DY42" i="14"/>
  <c r="DZ42" i="14" s="1"/>
  <c r="DP42" i="14"/>
  <c r="DQ42" i="14" s="1"/>
  <c r="EG48" i="14"/>
  <c r="EI48" i="14" s="1"/>
  <c r="DX48" i="14"/>
  <c r="DO48" i="14"/>
  <c r="DF48" i="14"/>
  <c r="DH48" i="14" s="1"/>
  <c r="DZ48" i="14"/>
  <c r="DQ38" i="14"/>
  <c r="DQ48" i="14"/>
  <c r="DZ21" i="14"/>
  <c r="DH42" i="14" l="1"/>
  <c r="DQ34" i="14"/>
  <c r="DZ34" i="14"/>
  <c r="EI34" i="14"/>
  <c r="DH34" i="14"/>
  <c r="EB74" i="12" l="1"/>
  <c r="EC74" i="12" s="1"/>
  <c r="EA74" i="12"/>
  <c r="DS74" i="12"/>
  <c r="DT74" i="12" s="1"/>
  <c r="DR74" i="12"/>
  <c r="DJ74" i="12"/>
  <c r="DK74" i="12" s="1"/>
  <c r="DI74" i="12"/>
  <c r="DA74" i="12"/>
  <c r="DB74" i="12" s="1"/>
  <c r="CZ74" i="12"/>
  <c r="EB73" i="12"/>
  <c r="EC73" i="12" s="1"/>
  <c r="EA73" i="12"/>
  <c r="DT73" i="12"/>
  <c r="DS73" i="12"/>
  <c r="DR73" i="12"/>
  <c r="DJ73" i="12"/>
  <c r="DK73" i="12" s="1"/>
  <c r="DI73" i="12"/>
  <c r="DA73" i="12"/>
  <c r="CZ73" i="12"/>
  <c r="DB73" i="12" s="1"/>
  <c r="EB72" i="12"/>
  <c r="EC72" i="12" s="1"/>
  <c r="EA72" i="12"/>
  <c r="DT72" i="12"/>
  <c r="DS72" i="12"/>
  <c r="DR72" i="12"/>
  <c r="DJ72" i="12"/>
  <c r="DK72" i="12" s="1"/>
  <c r="DI72" i="12"/>
  <c r="DD72" i="12"/>
  <c r="DA72" i="12"/>
  <c r="CZ72" i="12"/>
  <c r="DB72" i="12" s="1"/>
  <c r="CT72" i="12"/>
  <c r="ED72" i="12" s="1"/>
  <c r="CM72" i="12"/>
  <c r="CF72" i="12"/>
  <c r="BY72" i="12"/>
  <c r="CA62" i="12" s="1"/>
  <c r="BR72" i="12"/>
  <c r="BK72" i="12"/>
  <c r="BD72" i="12"/>
  <c r="DL72" i="12" s="1"/>
  <c r="AX72" i="12"/>
  <c r="EE72" i="12" s="1"/>
  <c r="AW72" i="12"/>
  <c r="AQ72" i="12"/>
  <c r="AP72" i="12"/>
  <c r="AJ72" i="12"/>
  <c r="DV72" i="12" s="1"/>
  <c r="AI72" i="12"/>
  <c r="DC72" i="12" s="1"/>
  <c r="AC72" i="12"/>
  <c r="AB72" i="12"/>
  <c r="V72" i="12"/>
  <c r="U72" i="12"/>
  <c r="EB71" i="12"/>
  <c r="EA71" i="12"/>
  <c r="EC71" i="12" s="1"/>
  <c r="DS71" i="12"/>
  <c r="DT71" i="12" s="1"/>
  <c r="DR71" i="12"/>
  <c r="DJ71" i="12"/>
  <c r="DK71" i="12" s="1"/>
  <c r="DI71" i="12"/>
  <c r="DA71" i="12"/>
  <c r="DB71" i="12" s="1"/>
  <c r="CZ71" i="12"/>
  <c r="EB70" i="12"/>
  <c r="EC70" i="12" s="1"/>
  <c r="EA70" i="12"/>
  <c r="DS70" i="12"/>
  <c r="DT70" i="12" s="1"/>
  <c r="DR70" i="12"/>
  <c r="DK70" i="12"/>
  <c r="DJ70" i="12"/>
  <c r="DI70" i="12"/>
  <c r="DB70" i="12"/>
  <c r="DA70" i="12"/>
  <c r="CZ70" i="12"/>
  <c r="EB69" i="12"/>
  <c r="EA69" i="12"/>
  <c r="EC69" i="12" s="1"/>
  <c r="DS69" i="12"/>
  <c r="DT69" i="12" s="1"/>
  <c r="DR69" i="12"/>
  <c r="DJ69" i="12"/>
  <c r="DK69" i="12" s="1"/>
  <c r="DI69" i="12"/>
  <c r="DA69" i="12"/>
  <c r="DB69" i="12" s="1"/>
  <c r="CZ69" i="12"/>
  <c r="EB68" i="12"/>
  <c r="EC68" i="12" s="1"/>
  <c r="EA68" i="12"/>
  <c r="DS68" i="12"/>
  <c r="DT68" i="12" s="1"/>
  <c r="DR68" i="12"/>
  <c r="DK68" i="12"/>
  <c r="DJ68" i="12"/>
  <c r="DI68" i="12"/>
  <c r="DB68" i="12"/>
  <c r="DA68" i="12"/>
  <c r="CZ68" i="12"/>
  <c r="EB67" i="12"/>
  <c r="EA67" i="12"/>
  <c r="EC67" i="12" s="1"/>
  <c r="DS67" i="12"/>
  <c r="DT67" i="12" s="1"/>
  <c r="DR67" i="12"/>
  <c r="DJ67" i="12"/>
  <c r="DK67" i="12" s="1"/>
  <c r="DI67" i="12"/>
  <c r="DA67" i="12"/>
  <c r="DB67" i="12" s="1"/>
  <c r="CZ67" i="12"/>
  <c r="EB66" i="12"/>
  <c r="EC66" i="12" s="1"/>
  <c r="EA66" i="12"/>
  <c r="DS66" i="12"/>
  <c r="DT66" i="12" s="1"/>
  <c r="DR66" i="12"/>
  <c r="DJ66" i="12"/>
  <c r="DI66" i="12"/>
  <c r="DK66" i="12" s="1"/>
  <c r="DB66" i="12"/>
  <c r="DA66" i="12"/>
  <c r="CZ66" i="12"/>
  <c r="CT66" i="12"/>
  <c r="ED66" i="12" s="1"/>
  <c r="CM66" i="12"/>
  <c r="CF66" i="12"/>
  <c r="CH62" i="12" s="1"/>
  <c r="BY66" i="12"/>
  <c r="BR66" i="12"/>
  <c r="BK66" i="12"/>
  <c r="BD66" i="12"/>
  <c r="AX66" i="12"/>
  <c r="EE66" i="12" s="1"/>
  <c r="AW66" i="12"/>
  <c r="DL66" i="12" s="1"/>
  <c r="AQ66" i="12"/>
  <c r="DV66" i="12" s="1"/>
  <c r="AP66" i="12"/>
  <c r="DU66" i="12" s="1"/>
  <c r="AJ66" i="12"/>
  <c r="DD66" i="12" s="1"/>
  <c r="AI66" i="12"/>
  <c r="DC66" i="12" s="1"/>
  <c r="AC66" i="12"/>
  <c r="AB66" i="12"/>
  <c r="V66" i="12"/>
  <c r="U66" i="12"/>
  <c r="EB65" i="12"/>
  <c r="EC65" i="12" s="1"/>
  <c r="EA65" i="12"/>
  <c r="DS65" i="12"/>
  <c r="DT65" i="12" s="1"/>
  <c r="DR65" i="12"/>
  <c r="DJ65" i="12"/>
  <c r="DK65" i="12" s="1"/>
  <c r="DI65" i="12"/>
  <c r="DB65" i="12"/>
  <c r="DA65" i="12"/>
  <c r="CZ65" i="12"/>
  <c r="EC64" i="12"/>
  <c r="EB64" i="12"/>
  <c r="EA64" i="12"/>
  <c r="DS64" i="12"/>
  <c r="DR64" i="12"/>
  <c r="DT64" i="12" s="1"/>
  <c r="DJ64" i="12"/>
  <c r="DK64" i="12" s="1"/>
  <c r="DI64" i="12"/>
  <c r="DA64" i="12"/>
  <c r="DB64" i="12" s="1"/>
  <c r="CZ64" i="12"/>
  <c r="EB63" i="12"/>
  <c r="EC63" i="12" s="1"/>
  <c r="EA63" i="12"/>
  <c r="DS63" i="12"/>
  <c r="DT63" i="12" s="1"/>
  <c r="DR63" i="12"/>
  <c r="DJ63" i="12"/>
  <c r="DK63" i="12" s="1"/>
  <c r="DI63" i="12"/>
  <c r="DB63" i="12"/>
  <c r="DA63" i="12"/>
  <c r="CZ63" i="12"/>
  <c r="EE62" i="12"/>
  <c r="EC62" i="12"/>
  <c r="EB62" i="12"/>
  <c r="EA62" i="12"/>
  <c r="DV62" i="12"/>
  <c r="DT62" i="12"/>
  <c r="DS62" i="12"/>
  <c r="DR62" i="12"/>
  <c r="DM62" i="12"/>
  <c r="DK62" i="12"/>
  <c r="DJ62" i="12"/>
  <c r="DI62" i="12"/>
  <c r="DB62" i="12"/>
  <c r="DA62" i="12"/>
  <c r="CZ62" i="12"/>
  <c r="CW62" i="12"/>
  <c r="CT62" i="12"/>
  <c r="CV62" i="12" s="1"/>
  <c r="CP62" i="12"/>
  <c r="CO62" i="12"/>
  <c r="CM62" i="12"/>
  <c r="CI62" i="12"/>
  <c r="CF62" i="12"/>
  <c r="CB62" i="12"/>
  <c r="BY62" i="12"/>
  <c r="DU62" i="12" s="1"/>
  <c r="BU62" i="12"/>
  <c r="BR62" i="12"/>
  <c r="BT62" i="12" s="1"/>
  <c r="BN62" i="12"/>
  <c r="BM62" i="12"/>
  <c r="BK62" i="12"/>
  <c r="BG62" i="12"/>
  <c r="BD62" i="12"/>
  <c r="BF62" i="12" s="1"/>
  <c r="AX62" i="12"/>
  <c r="AZ62" i="12" s="1"/>
  <c r="AW62" i="12"/>
  <c r="AY62" i="12" s="1"/>
  <c r="AQ62" i="12"/>
  <c r="AS62" i="12" s="1"/>
  <c r="AP62" i="12"/>
  <c r="AR62" i="12" s="1"/>
  <c r="AJ62" i="12"/>
  <c r="AL62" i="12" s="1"/>
  <c r="DG62" i="12" s="1"/>
  <c r="AI62" i="12"/>
  <c r="AK62" i="12" s="1"/>
  <c r="AC62" i="12"/>
  <c r="AE62" i="12" s="1"/>
  <c r="AB62" i="12"/>
  <c r="AD62" i="12" s="1"/>
  <c r="V62" i="12"/>
  <c r="X62" i="12" s="1"/>
  <c r="U62" i="12"/>
  <c r="W62" i="12" s="1"/>
  <c r="EC61" i="12"/>
  <c r="EB61" i="12"/>
  <c r="EA61" i="12"/>
  <c r="DS61" i="12"/>
  <c r="DT61" i="12" s="1"/>
  <c r="DR61" i="12"/>
  <c r="DJ61" i="12"/>
  <c r="DK61" i="12" s="1"/>
  <c r="DI61" i="12"/>
  <c r="DA61" i="12"/>
  <c r="CZ61" i="12"/>
  <c r="DB61" i="12" s="1"/>
  <c r="CW61" i="12"/>
  <c r="CT61" i="12"/>
  <c r="ED61" i="12" s="1"/>
  <c r="CP61" i="12"/>
  <c r="CM61" i="12"/>
  <c r="CO61" i="12" s="1"/>
  <c r="CI61" i="12"/>
  <c r="CH61" i="12"/>
  <c r="CF61" i="12"/>
  <c r="CB61" i="12"/>
  <c r="BY61" i="12"/>
  <c r="DU61" i="12" s="1"/>
  <c r="BU61" i="12"/>
  <c r="BT61" i="12"/>
  <c r="BR61" i="12"/>
  <c r="BN61" i="12"/>
  <c r="BK61" i="12"/>
  <c r="BM61" i="12" s="1"/>
  <c r="BG61" i="12"/>
  <c r="BF61" i="12"/>
  <c r="BD61" i="12"/>
  <c r="DL61" i="12" s="1"/>
  <c r="AZ61" i="12"/>
  <c r="AW61" i="12"/>
  <c r="AY61" i="12" s="1"/>
  <c r="AS61" i="12"/>
  <c r="AP61" i="12"/>
  <c r="AR61" i="12" s="1"/>
  <c r="AL61" i="12"/>
  <c r="AI61" i="12"/>
  <c r="DC61" i="12" s="1"/>
  <c r="AE61" i="12"/>
  <c r="AD61" i="12"/>
  <c r="AB61" i="12"/>
  <c r="W61" i="12"/>
  <c r="V61" i="12"/>
  <c r="EE61" i="12" s="1"/>
  <c r="U61" i="12"/>
  <c r="EB60" i="12"/>
  <c r="EA60" i="12"/>
  <c r="EC60" i="12" s="1"/>
  <c r="DS60" i="12"/>
  <c r="DT60" i="12" s="1"/>
  <c r="DR60" i="12"/>
  <c r="DJ60" i="12"/>
  <c r="DK60" i="12" s="1"/>
  <c r="DI60" i="12"/>
  <c r="DA60" i="12"/>
  <c r="DB60" i="12" s="1"/>
  <c r="CZ60" i="12"/>
  <c r="EB59" i="12"/>
  <c r="EC59" i="12" s="1"/>
  <c r="EA59" i="12"/>
  <c r="DS59" i="12"/>
  <c r="DT59" i="12" s="1"/>
  <c r="DR59" i="12"/>
  <c r="DK59" i="12"/>
  <c r="DJ59" i="12"/>
  <c r="DI59" i="12"/>
  <c r="DB59" i="12"/>
  <c r="DA59" i="12"/>
  <c r="CZ59" i="12"/>
  <c r="ED58" i="12"/>
  <c r="EB58" i="12"/>
  <c r="EC58" i="12" s="1"/>
  <c r="EA58" i="12"/>
  <c r="DU58" i="12"/>
  <c r="DS58" i="12"/>
  <c r="DT58" i="12" s="1"/>
  <c r="DR58" i="12"/>
  <c r="DJ58" i="12"/>
  <c r="DK58" i="12" s="1"/>
  <c r="DI58" i="12"/>
  <c r="DB58" i="12"/>
  <c r="DA58" i="12"/>
  <c r="CZ58" i="12"/>
  <c r="CU58" i="12"/>
  <c r="EE58" i="12" s="1"/>
  <c r="EF58" i="12" s="1"/>
  <c r="CT58" i="12"/>
  <c r="CN58" i="12"/>
  <c r="CM58" i="12"/>
  <c r="CG58" i="12"/>
  <c r="CF58" i="12"/>
  <c r="BZ58" i="12"/>
  <c r="DV58" i="12" s="1"/>
  <c r="DW58" i="12" s="1"/>
  <c r="BY58" i="12"/>
  <c r="BS58" i="12"/>
  <c r="BR58" i="12"/>
  <c r="BL58" i="12"/>
  <c r="BK58" i="12"/>
  <c r="BE58" i="12"/>
  <c r="DM58" i="12" s="1"/>
  <c r="BD58" i="12"/>
  <c r="DL58" i="12" s="1"/>
  <c r="AX58" i="12"/>
  <c r="AW58" i="12"/>
  <c r="AQ58" i="12"/>
  <c r="AP58" i="12"/>
  <c r="AJ58" i="12"/>
  <c r="DD58" i="12" s="1"/>
  <c r="DE58" i="12" s="1"/>
  <c r="AI58" i="12"/>
  <c r="DC58" i="12" s="1"/>
  <c r="AC58" i="12"/>
  <c r="AB58" i="12"/>
  <c r="V58" i="12"/>
  <c r="U58" i="12"/>
  <c r="EB57" i="12"/>
  <c r="EA57" i="12"/>
  <c r="EC57" i="12" s="1"/>
  <c r="DS57" i="12"/>
  <c r="DT57" i="12" s="1"/>
  <c r="DR57" i="12"/>
  <c r="DJ57" i="12"/>
  <c r="DK57" i="12" s="1"/>
  <c r="DI57" i="12"/>
  <c r="DA57" i="12"/>
  <c r="DB57" i="12" s="1"/>
  <c r="CZ57" i="12"/>
  <c r="EB56" i="12"/>
  <c r="EC56" i="12" s="1"/>
  <c r="EA56" i="12"/>
  <c r="DS56" i="12"/>
  <c r="DT56" i="12" s="1"/>
  <c r="DR56" i="12"/>
  <c r="DK56" i="12"/>
  <c r="DJ56" i="12"/>
  <c r="DI56" i="12"/>
  <c r="DB56" i="12"/>
  <c r="DA56" i="12"/>
  <c r="CZ56" i="12"/>
  <c r="ED55" i="12"/>
  <c r="EB55" i="12"/>
  <c r="EC55" i="12" s="1"/>
  <c r="EA55" i="12"/>
  <c r="DU55" i="12"/>
  <c r="DS55" i="12"/>
  <c r="DT55" i="12" s="1"/>
  <c r="DR55" i="12"/>
  <c r="DJ55" i="12"/>
  <c r="DK55" i="12" s="1"/>
  <c r="DI55" i="12"/>
  <c r="DB55" i="12"/>
  <c r="DA55" i="12"/>
  <c r="CZ55" i="12"/>
  <c r="CU55" i="12"/>
  <c r="EE55" i="12" s="1"/>
  <c r="EF55" i="12" s="1"/>
  <c r="CT55" i="12"/>
  <c r="CN55" i="12"/>
  <c r="CM55" i="12"/>
  <c r="CG55" i="12"/>
  <c r="CF55" i="12"/>
  <c r="BZ55" i="12"/>
  <c r="DV55" i="12" s="1"/>
  <c r="DW55" i="12" s="1"/>
  <c r="BY55" i="12"/>
  <c r="BS55" i="12"/>
  <c r="BR55" i="12"/>
  <c r="BL55" i="12"/>
  <c r="BK55" i="12"/>
  <c r="BE55" i="12"/>
  <c r="DM55" i="12" s="1"/>
  <c r="BD55" i="12"/>
  <c r="DL55" i="12" s="1"/>
  <c r="AX55" i="12"/>
  <c r="AW55" i="12"/>
  <c r="AQ55" i="12"/>
  <c r="AP55" i="12"/>
  <c r="AJ55" i="12"/>
  <c r="DD55" i="12" s="1"/>
  <c r="DE55" i="12" s="1"/>
  <c r="AI55" i="12"/>
  <c r="DC55" i="12" s="1"/>
  <c r="AC55" i="12"/>
  <c r="AB55" i="12"/>
  <c r="V55" i="12"/>
  <c r="U55" i="12"/>
  <c r="EB54" i="12"/>
  <c r="EA54" i="12"/>
  <c r="EC54" i="12" s="1"/>
  <c r="DS54" i="12"/>
  <c r="DT54" i="12" s="1"/>
  <c r="DR54" i="12"/>
  <c r="DJ54" i="12"/>
  <c r="DK54" i="12" s="1"/>
  <c r="DI54" i="12"/>
  <c r="DA54" i="12"/>
  <c r="DB54" i="12" s="1"/>
  <c r="CZ54" i="12"/>
  <c r="EB53" i="12"/>
  <c r="EC53" i="12" s="1"/>
  <c r="EA53" i="12"/>
  <c r="DS53" i="12"/>
  <c r="DT53" i="12" s="1"/>
  <c r="DR53" i="12"/>
  <c r="DK53" i="12"/>
  <c r="DJ53" i="12"/>
  <c r="DI53" i="12"/>
  <c r="DB53" i="12"/>
  <c r="DA53" i="12"/>
  <c r="CZ53" i="12"/>
  <c r="EB52" i="12"/>
  <c r="EA52" i="12"/>
  <c r="EC52" i="12" s="1"/>
  <c r="DS52" i="12"/>
  <c r="DT52" i="12" s="1"/>
  <c r="DR52" i="12"/>
  <c r="DJ52" i="12"/>
  <c r="DK52" i="12" s="1"/>
  <c r="DI52" i="12"/>
  <c r="DA52" i="12"/>
  <c r="DB52" i="12" s="1"/>
  <c r="CZ52" i="12"/>
  <c r="EB51" i="12"/>
  <c r="EC51" i="12" s="1"/>
  <c r="EA51" i="12"/>
  <c r="DS51" i="12"/>
  <c r="DT51" i="12" s="1"/>
  <c r="DR51" i="12"/>
  <c r="DK51" i="12"/>
  <c r="DJ51" i="12"/>
  <c r="DI51" i="12"/>
  <c r="DB51" i="12"/>
  <c r="DA51" i="12"/>
  <c r="CZ51" i="12"/>
  <c r="EB50" i="12"/>
  <c r="EA50" i="12"/>
  <c r="EC50" i="12" s="1"/>
  <c r="DS50" i="12"/>
  <c r="DT50" i="12" s="1"/>
  <c r="DR50" i="12"/>
  <c r="DJ50" i="12"/>
  <c r="DK50" i="12" s="1"/>
  <c r="DI50" i="12"/>
  <c r="DA50" i="12"/>
  <c r="DB50" i="12" s="1"/>
  <c r="CZ50" i="12"/>
  <c r="EB49" i="12"/>
  <c r="EC49" i="12" s="1"/>
  <c r="EA49" i="12"/>
  <c r="DS49" i="12"/>
  <c r="DT49" i="12" s="1"/>
  <c r="DR49" i="12"/>
  <c r="DK49" i="12"/>
  <c r="DJ49" i="12"/>
  <c r="DI49" i="12"/>
  <c r="DB49" i="12"/>
  <c r="DA49" i="12"/>
  <c r="CZ49" i="12"/>
  <c r="EB48" i="12"/>
  <c r="EC48" i="12" s="1"/>
  <c r="EA48" i="12"/>
  <c r="DS48" i="12"/>
  <c r="DT48" i="12" s="1"/>
  <c r="DR48" i="12"/>
  <c r="DJ48" i="12"/>
  <c r="DI48" i="12"/>
  <c r="DK48" i="12" s="1"/>
  <c r="DC48" i="12"/>
  <c r="DA48" i="12"/>
  <c r="DB48" i="12" s="1"/>
  <c r="CZ48" i="12"/>
  <c r="CU48" i="12"/>
  <c r="EE48" i="12" s="1"/>
  <c r="CT48" i="12"/>
  <c r="ED48" i="12" s="1"/>
  <c r="CO48" i="12"/>
  <c r="CN48" i="12"/>
  <c r="CP48" i="12" s="1"/>
  <c r="CM48" i="12"/>
  <c r="CG48" i="12"/>
  <c r="CF48" i="12"/>
  <c r="CH48" i="12" s="1"/>
  <c r="CA48" i="12"/>
  <c r="BZ48" i="12"/>
  <c r="DV48" i="12" s="1"/>
  <c r="BY48" i="12"/>
  <c r="DU48" i="12" s="1"/>
  <c r="BS48" i="12"/>
  <c r="BR48" i="12"/>
  <c r="BT48" i="12" s="1"/>
  <c r="BM48" i="12"/>
  <c r="BL48" i="12"/>
  <c r="BN48" i="12" s="1"/>
  <c r="BK48" i="12"/>
  <c r="BE48" i="12"/>
  <c r="BG48" i="12" s="1"/>
  <c r="BD48" i="12"/>
  <c r="BF48" i="12" s="1"/>
  <c r="AY48" i="12"/>
  <c r="AX48" i="12"/>
  <c r="AZ48" i="12" s="1"/>
  <c r="AW48" i="12"/>
  <c r="AQ48" i="12"/>
  <c r="AS48" i="12" s="1"/>
  <c r="AP48" i="12"/>
  <c r="AR48" i="12" s="1"/>
  <c r="AK48" i="12"/>
  <c r="AJ48" i="12"/>
  <c r="AL48" i="12" s="1"/>
  <c r="AI48" i="12"/>
  <c r="AC48" i="12"/>
  <c r="AE48" i="12" s="1"/>
  <c r="AB48" i="12"/>
  <c r="AD48" i="12" s="1"/>
  <c r="W48" i="12"/>
  <c r="V48" i="12"/>
  <c r="X48" i="12" s="1"/>
  <c r="U48" i="12"/>
  <c r="N48" i="12"/>
  <c r="CW48" i="12" s="1"/>
  <c r="EA47" i="12"/>
  <c r="DR47" i="12"/>
  <c r="DJ47" i="12"/>
  <c r="DK47" i="12" s="1"/>
  <c r="DS47" i="12" s="1"/>
  <c r="DT47" i="12" s="1"/>
  <c r="EB47" i="12" s="1"/>
  <c r="EC47" i="12" s="1"/>
  <c r="DI47" i="12"/>
  <c r="DA47" i="12"/>
  <c r="DB47" i="12" s="1"/>
  <c r="CZ47" i="12"/>
  <c r="EA46" i="12"/>
  <c r="DR46" i="12"/>
  <c r="DJ46" i="12"/>
  <c r="DK46" i="12" s="1"/>
  <c r="DS46" i="12" s="1"/>
  <c r="DT46" i="12" s="1"/>
  <c r="EB46" i="12" s="1"/>
  <c r="EC46" i="12" s="1"/>
  <c r="DI46" i="12"/>
  <c r="DB46" i="12"/>
  <c r="DA46" i="12"/>
  <c r="CZ46" i="12"/>
  <c r="EA45" i="12"/>
  <c r="DR45" i="12"/>
  <c r="DJ45" i="12"/>
  <c r="DK45" i="12" s="1"/>
  <c r="DS45" i="12" s="1"/>
  <c r="DT45" i="12" s="1"/>
  <c r="EB45" i="12" s="1"/>
  <c r="EC45" i="12" s="1"/>
  <c r="DI45" i="12"/>
  <c r="DA45" i="12"/>
  <c r="DB45" i="12" s="1"/>
  <c r="CZ45" i="12"/>
  <c r="EA44" i="12"/>
  <c r="DR44" i="12"/>
  <c r="DJ44" i="12"/>
  <c r="DK44" i="12" s="1"/>
  <c r="DS44" i="12" s="1"/>
  <c r="DT44" i="12" s="1"/>
  <c r="EB44" i="12" s="1"/>
  <c r="EC44" i="12" s="1"/>
  <c r="DI44" i="12"/>
  <c r="DB44" i="12"/>
  <c r="DA44" i="12"/>
  <c r="CZ44" i="12"/>
  <c r="EB43" i="12"/>
  <c r="EA43" i="12"/>
  <c r="EC43" i="12" s="1"/>
  <c r="DS43" i="12"/>
  <c r="DT43" i="12" s="1"/>
  <c r="DR43" i="12"/>
  <c r="DJ43" i="12"/>
  <c r="DA43" i="12"/>
  <c r="CU43" i="12"/>
  <c r="EE43" i="12" s="1"/>
  <c r="EF43" i="12" s="1"/>
  <c r="CT43" i="12"/>
  <c r="ED43" i="12" s="1"/>
  <c r="CN43" i="12"/>
  <c r="CM43" i="12"/>
  <c r="CG43" i="12"/>
  <c r="CF43" i="12"/>
  <c r="BZ43" i="12"/>
  <c r="DV43" i="12" s="1"/>
  <c r="BY43" i="12"/>
  <c r="DU43" i="12" s="1"/>
  <c r="BS43" i="12"/>
  <c r="BR43" i="12"/>
  <c r="BL43" i="12"/>
  <c r="BK43" i="12"/>
  <c r="BE43" i="12"/>
  <c r="BD43" i="12"/>
  <c r="DL43" i="12" s="1"/>
  <c r="AX43" i="12"/>
  <c r="AW43" i="12"/>
  <c r="AQ43" i="12"/>
  <c r="AP43" i="12"/>
  <c r="AJ43" i="12"/>
  <c r="AI43" i="12"/>
  <c r="DC43" i="12" s="1"/>
  <c r="AG43" i="12"/>
  <c r="CZ43" i="12" s="1"/>
  <c r="DB43" i="12" s="1"/>
  <c r="AC43" i="12"/>
  <c r="DD43" i="12" s="1"/>
  <c r="AB43" i="12"/>
  <c r="V43" i="12"/>
  <c r="U43" i="12"/>
  <c r="EB42" i="12"/>
  <c r="EC42" i="12" s="1"/>
  <c r="EA42" i="12"/>
  <c r="DS42" i="12"/>
  <c r="DT42" i="12" s="1"/>
  <c r="DR42" i="12"/>
  <c r="DJ42" i="12"/>
  <c r="DK42" i="12" s="1"/>
  <c r="DI42" i="12"/>
  <c r="DA42" i="12"/>
  <c r="DB42" i="12" s="1"/>
  <c r="CZ42" i="12"/>
  <c r="EC41" i="12"/>
  <c r="EB41" i="12"/>
  <c r="EA41" i="12"/>
  <c r="DS41" i="12"/>
  <c r="DT41" i="12" s="1"/>
  <c r="DR41" i="12"/>
  <c r="DJ41" i="12"/>
  <c r="DI41" i="12"/>
  <c r="DK41" i="12" s="1"/>
  <c r="DB41" i="12"/>
  <c r="DA41" i="12"/>
  <c r="CZ41" i="12"/>
  <c r="EB40" i="12"/>
  <c r="EC40" i="12" s="1"/>
  <c r="EA40" i="12"/>
  <c r="DS40" i="12"/>
  <c r="DT40" i="12" s="1"/>
  <c r="DR40" i="12"/>
  <c r="DJ40" i="12"/>
  <c r="DK40" i="12" s="1"/>
  <c r="DI40" i="12"/>
  <c r="DA40" i="12"/>
  <c r="DB40" i="12" s="1"/>
  <c r="CZ40" i="12"/>
  <c r="EC39" i="12"/>
  <c r="EB39" i="12"/>
  <c r="EA39" i="12"/>
  <c r="DS39" i="12"/>
  <c r="DT39" i="12" s="1"/>
  <c r="DR39" i="12"/>
  <c r="DJ39" i="12"/>
  <c r="DI39" i="12"/>
  <c r="DK39" i="12" s="1"/>
  <c r="DB39" i="12"/>
  <c r="DA39" i="12"/>
  <c r="CZ39" i="12"/>
  <c r="ED38" i="12"/>
  <c r="EB38" i="12"/>
  <c r="EC38" i="12" s="1"/>
  <c r="EA38" i="12"/>
  <c r="DS38" i="12"/>
  <c r="DT38" i="12" s="1"/>
  <c r="DR38" i="12"/>
  <c r="DJ38" i="12"/>
  <c r="DK38" i="12" s="1"/>
  <c r="DI38" i="12"/>
  <c r="DC38" i="12"/>
  <c r="DB38" i="12"/>
  <c r="DA38" i="12"/>
  <c r="CZ38" i="12"/>
  <c r="CU38" i="12"/>
  <c r="EE38" i="12" s="1"/>
  <c r="EF38" i="12" s="1"/>
  <c r="CT38" i="12"/>
  <c r="CN38" i="12"/>
  <c r="CM38" i="12"/>
  <c r="CG38" i="12"/>
  <c r="CF38" i="12"/>
  <c r="BZ38" i="12"/>
  <c r="DV38" i="12" s="1"/>
  <c r="BY38" i="12"/>
  <c r="DU38" i="12" s="1"/>
  <c r="BS38" i="12"/>
  <c r="BR38" i="12"/>
  <c r="BL38" i="12"/>
  <c r="BK38" i="12"/>
  <c r="BE38" i="12"/>
  <c r="DM38" i="12" s="1"/>
  <c r="DN38" i="12" s="1"/>
  <c r="BD38" i="12"/>
  <c r="DL38" i="12" s="1"/>
  <c r="AX38" i="12"/>
  <c r="AW38" i="12"/>
  <c r="AQ38" i="12"/>
  <c r="AP38" i="12"/>
  <c r="AJ38" i="12"/>
  <c r="DD38" i="12" s="1"/>
  <c r="DE38" i="12" s="1"/>
  <c r="AI38" i="12"/>
  <c r="AC38" i="12"/>
  <c r="AB38" i="12"/>
  <c r="V38" i="12"/>
  <c r="U38" i="12"/>
  <c r="EB37" i="12"/>
  <c r="EC37" i="12" s="1"/>
  <c r="EA37" i="12"/>
  <c r="DS37" i="12"/>
  <c r="DT37" i="12" s="1"/>
  <c r="DR37" i="12"/>
  <c r="DJ37" i="12"/>
  <c r="DK37" i="12" s="1"/>
  <c r="DI37" i="12"/>
  <c r="DA37" i="12"/>
  <c r="DB37" i="12" s="1"/>
  <c r="CZ37" i="12"/>
  <c r="EC36" i="12"/>
  <c r="EB36" i="12"/>
  <c r="EA36" i="12"/>
  <c r="DS36" i="12"/>
  <c r="DT36" i="12" s="1"/>
  <c r="DR36" i="12"/>
  <c r="DJ36" i="12"/>
  <c r="DI36" i="12"/>
  <c r="DK36" i="12" s="1"/>
  <c r="DA36" i="12"/>
  <c r="DB36" i="12" s="1"/>
  <c r="CZ36" i="12"/>
  <c r="EB35" i="12"/>
  <c r="DS35" i="12"/>
  <c r="DT35" i="12" s="1"/>
  <c r="DJ35" i="12"/>
  <c r="DA35" i="12"/>
  <c r="AG35" i="12"/>
  <c r="DR35" i="12" s="1"/>
  <c r="EB34" i="12"/>
  <c r="EC34" i="12" s="1"/>
  <c r="EA34" i="12"/>
  <c r="DS34" i="12"/>
  <c r="DT34" i="12" s="1"/>
  <c r="DR34" i="12"/>
  <c r="DJ34" i="12"/>
  <c r="DK34" i="12" s="1"/>
  <c r="DI34" i="12"/>
  <c r="DA34" i="12"/>
  <c r="DB34" i="12" s="1"/>
  <c r="CZ34" i="12"/>
  <c r="EB33" i="12"/>
  <c r="EC33" i="12" s="1"/>
  <c r="EA33" i="12"/>
  <c r="DT33" i="12"/>
  <c r="DS33" i="12"/>
  <c r="DR33" i="12"/>
  <c r="DJ33" i="12"/>
  <c r="DK33" i="12" s="1"/>
  <c r="DI33" i="12"/>
  <c r="DA33" i="12"/>
  <c r="CZ33" i="12"/>
  <c r="DB33" i="12" s="1"/>
  <c r="EB32" i="12"/>
  <c r="EC32" i="12" s="1"/>
  <c r="EA32" i="12"/>
  <c r="DS32" i="12"/>
  <c r="DT32" i="12" s="1"/>
  <c r="DR32" i="12"/>
  <c r="DJ32" i="12"/>
  <c r="DK32" i="12" s="1"/>
  <c r="DI32" i="12"/>
  <c r="DA32" i="12"/>
  <c r="DB32" i="12" s="1"/>
  <c r="CZ32" i="12"/>
  <c r="EB31" i="12"/>
  <c r="EC31" i="12" s="1"/>
  <c r="EA31" i="12"/>
  <c r="DT31" i="12"/>
  <c r="DS31" i="12"/>
  <c r="DR31" i="12"/>
  <c r="DJ31" i="12"/>
  <c r="DK31" i="12" s="1"/>
  <c r="DI31" i="12"/>
  <c r="DA31" i="12"/>
  <c r="CZ31" i="12"/>
  <c r="DB31" i="12" s="1"/>
  <c r="EB30" i="12"/>
  <c r="EC30" i="12" s="1"/>
  <c r="EA30" i="12"/>
  <c r="DS30" i="12"/>
  <c r="DT30" i="12" s="1"/>
  <c r="DR30" i="12"/>
  <c r="DJ30" i="12"/>
  <c r="DK30" i="12" s="1"/>
  <c r="DI30" i="12"/>
  <c r="DA30" i="12"/>
  <c r="DB30" i="12" s="1"/>
  <c r="CZ30" i="12"/>
  <c r="EB29" i="12"/>
  <c r="EC29" i="12" s="1"/>
  <c r="EA29" i="12"/>
  <c r="DT29" i="12"/>
  <c r="DS29" i="12"/>
  <c r="DR29" i="12"/>
  <c r="DJ29" i="12"/>
  <c r="DK29" i="12" s="1"/>
  <c r="DI29" i="12"/>
  <c r="DA29" i="12"/>
  <c r="CZ29" i="12"/>
  <c r="DB29" i="12" s="1"/>
  <c r="EB28" i="12"/>
  <c r="EC28" i="12" s="1"/>
  <c r="EA28" i="12"/>
  <c r="DS28" i="12"/>
  <c r="DT28" i="12" s="1"/>
  <c r="DR28" i="12"/>
  <c r="DJ28" i="12"/>
  <c r="DK28" i="12" s="1"/>
  <c r="DI28" i="12"/>
  <c r="DB28" i="12"/>
  <c r="DA28" i="12"/>
  <c r="CZ28" i="12"/>
  <c r="EB27" i="12"/>
  <c r="EC27" i="12" s="1"/>
  <c r="EA27" i="12"/>
  <c r="DT27" i="12"/>
  <c r="DS27" i="12"/>
  <c r="DR27" i="12"/>
  <c r="DJ27" i="12"/>
  <c r="DK27" i="12" s="1"/>
  <c r="DI27" i="12"/>
  <c r="DA27" i="12"/>
  <c r="CZ27" i="12"/>
  <c r="DB27" i="12" s="1"/>
  <c r="EB26" i="12"/>
  <c r="EC26" i="12" s="1"/>
  <c r="EA26" i="12"/>
  <c r="DS26" i="12"/>
  <c r="DT26" i="12" s="1"/>
  <c r="DR26" i="12"/>
  <c r="DJ26" i="12"/>
  <c r="DK26" i="12" s="1"/>
  <c r="DI26" i="12"/>
  <c r="DB26" i="12"/>
  <c r="DA26" i="12"/>
  <c r="CZ26" i="12"/>
  <c r="EB25" i="12"/>
  <c r="EC25" i="12" s="1"/>
  <c r="EA25" i="12"/>
  <c r="DT25" i="12"/>
  <c r="DS25" i="12"/>
  <c r="DR25" i="12"/>
  <c r="DJ25" i="12"/>
  <c r="DK25" i="12" s="1"/>
  <c r="DI25" i="12"/>
  <c r="DA25" i="12"/>
  <c r="CZ25" i="12"/>
  <c r="DB25" i="12" s="1"/>
  <c r="EB24" i="12"/>
  <c r="EC24" i="12" s="1"/>
  <c r="EA24" i="12"/>
  <c r="DS24" i="12"/>
  <c r="DT24" i="12" s="1"/>
  <c r="DR24" i="12"/>
  <c r="DJ24" i="12"/>
  <c r="DK24" i="12" s="1"/>
  <c r="DI24" i="12"/>
  <c r="DB24" i="12"/>
  <c r="DA24" i="12"/>
  <c r="CZ24" i="12"/>
  <c r="EB23" i="12"/>
  <c r="EC23" i="12" s="1"/>
  <c r="EA23" i="12"/>
  <c r="DT23" i="12"/>
  <c r="DS23" i="12"/>
  <c r="DR23" i="12"/>
  <c r="DJ23" i="12"/>
  <c r="DK23" i="12" s="1"/>
  <c r="DI23" i="12"/>
  <c r="DA23" i="12"/>
  <c r="CZ23" i="12"/>
  <c r="DB23" i="12" s="1"/>
  <c r="EB22" i="12"/>
  <c r="EC22" i="12" s="1"/>
  <c r="EA22" i="12"/>
  <c r="DS22" i="12"/>
  <c r="DT22" i="12" s="1"/>
  <c r="DR22" i="12"/>
  <c r="DJ22" i="12"/>
  <c r="DK22" i="12" s="1"/>
  <c r="DI22" i="12"/>
  <c r="DB22" i="12"/>
  <c r="DA22" i="12"/>
  <c r="CZ22" i="12"/>
  <c r="EB21" i="12"/>
  <c r="EC21" i="12" s="1"/>
  <c r="EA21" i="12"/>
  <c r="DS21" i="12"/>
  <c r="DT21" i="12" s="1"/>
  <c r="DR21" i="12"/>
  <c r="DJ21" i="12"/>
  <c r="DK21" i="12" s="1"/>
  <c r="DI21" i="12"/>
  <c r="DA21" i="12"/>
  <c r="CZ21" i="12"/>
  <c r="DB21" i="12" s="1"/>
  <c r="CU21" i="12"/>
  <c r="EE21" i="12" s="1"/>
  <c r="CT21" i="12"/>
  <c r="CN21" i="12"/>
  <c r="CP21" i="12" s="1"/>
  <c r="CM21" i="12"/>
  <c r="CO21" i="12" s="1"/>
  <c r="CG21" i="12"/>
  <c r="CI21" i="12" s="1"/>
  <c r="CF21" i="12"/>
  <c r="CH21" i="12" s="1"/>
  <c r="BZ21" i="12"/>
  <c r="DV21" i="12" s="1"/>
  <c r="BY21" i="12"/>
  <c r="BS21" i="12"/>
  <c r="BU21" i="12" s="1"/>
  <c r="BR21" i="12"/>
  <c r="BT21" i="12" s="1"/>
  <c r="BL21" i="12"/>
  <c r="BN21" i="12" s="1"/>
  <c r="BK21" i="12"/>
  <c r="BM21" i="12" s="1"/>
  <c r="BE21" i="12"/>
  <c r="BG21" i="12" s="1"/>
  <c r="BD21" i="12"/>
  <c r="BF21" i="12" s="1"/>
  <c r="AX21" i="12"/>
  <c r="AZ21" i="12" s="1"/>
  <c r="AW21" i="12"/>
  <c r="AY21" i="12" s="1"/>
  <c r="AR21" i="12"/>
  <c r="AQ21" i="12"/>
  <c r="AS21" i="12" s="1"/>
  <c r="AJ21" i="12"/>
  <c r="DD21" i="12" s="1"/>
  <c r="AE21" i="12"/>
  <c r="AC21" i="12"/>
  <c r="AB21" i="12"/>
  <c r="AD21" i="12" s="1"/>
  <c r="V21" i="12"/>
  <c r="X21" i="12" s="1"/>
  <c r="U21" i="12"/>
  <c r="W21" i="12" s="1"/>
  <c r="DJ73" i="11"/>
  <c r="DI73" i="11"/>
  <c r="DR73" i="11" s="1"/>
  <c r="EA73" i="11" s="1"/>
  <c r="DA73" i="11"/>
  <c r="DB73" i="11" s="1"/>
  <c r="CZ73" i="11"/>
  <c r="DS72" i="11"/>
  <c r="EB72" i="11" s="1"/>
  <c r="DJ72" i="11"/>
  <c r="DK72" i="11" s="1"/>
  <c r="DI72" i="11"/>
  <c r="DR72" i="11" s="1"/>
  <c r="EA72" i="11" s="1"/>
  <c r="DA72" i="11"/>
  <c r="CZ72" i="11"/>
  <c r="DJ71" i="11"/>
  <c r="DI71" i="11"/>
  <c r="DR71" i="11" s="1"/>
  <c r="EA71" i="11" s="1"/>
  <c r="DA71" i="11"/>
  <c r="DB71" i="11" s="1"/>
  <c r="CZ71" i="11"/>
  <c r="DS70" i="11"/>
  <c r="EB70" i="11" s="1"/>
  <c r="EC70" i="11" s="1"/>
  <c r="DJ70" i="11"/>
  <c r="DK70" i="11" s="1"/>
  <c r="DI70" i="11"/>
  <c r="DR70" i="11" s="1"/>
  <c r="EA70" i="11" s="1"/>
  <c r="DA70" i="11"/>
  <c r="CZ70" i="11"/>
  <c r="DR69" i="11"/>
  <c r="EA69" i="11" s="1"/>
  <c r="DK69" i="11"/>
  <c r="DJ69" i="11"/>
  <c r="DS69" i="11" s="1"/>
  <c r="DI69" i="11"/>
  <c r="DA69" i="11"/>
  <c r="DB69" i="11" s="1"/>
  <c r="CZ69" i="11"/>
  <c r="CU69" i="11"/>
  <c r="CT69" i="11"/>
  <c r="CN69" i="11"/>
  <c r="CM69" i="11"/>
  <c r="CG69" i="11"/>
  <c r="CF69" i="11"/>
  <c r="BZ69" i="11"/>
  <c r="BY69" i="11"/>
  <c r="BS69" i="11"/>
  <c r="BR69" i="11"/>
  <c r="BL69" i="11"/>
  <c r="BK69" i="11"/>
  <c r="BE69" i="11"/>
  <c r="DM69" i="11" s="1"/>
  <c r="DN69" i="11" s="1"/>
  <c r="BD69" i="11"/>
  <c r="DL69" i="11" s="1"/>
  <c r="DU69" i="11" s="1"/>
  <c r="ED69" i="11" s="1"/>
  <c r="AX69" i="11"/>
  <c r="AW69" i="11"/>
  <c r="AQ69" i="11"/>
  <c r="AP69" i="11"/>
  <c r="AJ69" i="11"/>
  <c r="AI69" i="11"/>
  <c r="AC69" i="11"/>
  <c r="AB69" i="11"/>
  <c r="V69" i="11"/>
  <c r="DD69" i="11" s="1"/>
  <c r="DE69" i="11" s="1"/>
  <c r="U69" i="11"/>
  <c r="DC69" i="11" s="1"/>
  <c r="DJ68" i="11"/>
  <c r="DI68" i="11"/>
  <c r="DR68" i="11" s="1"/>
  <c r="EA68" i="11" s="1"/>
  <c r="DA68" i="11"/>
  <c r="DB68" i="11" s="1"/>
  <c r="CZ68" i="11"/>
  <c r="DS67" i="11"/>
  <c r="EB67" i="11" s="1"/>
  <c r="EC67" i="11" s="1"/>
  <c r="DP67" i="11"/>
  <c r="DK67" i="11"/>
  <c r="DJ67" i="11"/>
  <c r="DI67" i="11"/>
  <c r="DR67" i="11" s="1"/>
  <c r="EA67" i="11" s="1"/>
  <c r="DA67" i="11"/>
  <c r="DB67" i="11" s="1"/>
  <c r="CZ67" i="11"/>
  <c r="CW67" i="11"/>
  <c r="CU67" i="11"/>
  <c r="CT67" i="11"/>
  <c r="CV67" i="11" s="1"/>
  <c r="CP67" i="11"/>
  <c r="CN67" i="11"/>
  <c r="CM67" i="11"/>
  <c r="CO67" i="11" s="1"/>
  <c r="CI67" i="11"/>
  <c r="CG67" i="11"/>
  <c r="CF67" i="11"/>
  <c r="CH67" i="11" s="1"/>
  <c r="CB67" i="11"/>
  <c r="BZ67" i="11"/>
  <c r="BY67" i="11"/>
  <c r="CA67" i="11" s="1"/>
  <c r="BU67" i="11"/>
  <c r="BS67" i="11"/>
  <c r="BR67" i="11"/>
  <c r="BT67" i="11" s="1"/>
  <c r="BN67" i="11"/>
  <c r="BL67" i="11"/>
  <c r="BK67" i="11"/>
  <c r="BM67" i="11" s="1"/>
  <c r="BG67" i="11"/>
  <c r="BE67" i="11"/>
  <c r="DM67" i="11" s="1"/>
  <c r="BD67" i="11"/>
  <c r="BF67" i="11" s="1"/>
  <c r="AZ67" i="11"/>
  <c r="AX67" i="11"/>
  <c r="AW67" i="11"/>
  <c r="AY67" i="11" s="1"/>
  <c r="AS67" i="11"/>
  <c r="AQ67" i="11"/>
  <c r="AP67" i="11"/>
  <c r="AR67" i="11" s="1"/>
  <c r="AL67" i="11"/>
  <c r="AJ67" i="11"/>
  <c r="AI67" i="11"/>
  <c r="AK67" i="11" s="1"/>
  <c r="AE67" i="11"/>
  <c r="AC67" i="11"/>
  <c r="AB67" i="11"/>
  <c r="AD67" i="11" s="1"/>
  <c r="X67" i="11"/>
  <c r="DG67" i="11" s="1"/>
  <c r="V67" i="11"/>
  <c r="DD67" i="11" s="1"/>
  <c r="U67" i="11"/>
  <c r="I67" i="11"/>
  <c r="DR66" i="11"/>
  <c r="EA66" i="11" s="1"/>
  <c r="DK66" i="11"/>
  <c r="DJ66" i="11"/>
  <c r="DS66" i="11" s="1"/>
  <c r="DI66" i="11"/>
  <c r="DA66" i="11"/>
  <c r="CZ66" i="11"/>
  <c r="DB66" i="11" s="1"/>
  <c r="EA65" i="11"/>
  <c r="DJ65" i="11"/>
  <c r="DS65" i="11" s="1"/>
  <c r="DI65" i="11"/>
  <c r="DR65" i="11" s="1"/>
  <c r="DA65" i="11"/>
  <c r="DB65" i="11" s="1"/>
  <c r="CZ65" i="11"/>
  <c r="DK64" i="11"/>
  <c r="DJ64" i="11"/>
  <c r="DS64" i="11" s="1"/>
  <c r="DI64" i="11"/>
  <c r="DR64" i="11" s="1"/>
  <c r="EA64" i="11" s="1"/>
  <c r="DA64" i="11"/>
  <c r="DB64" i="11" s="1"/>
  <c r="CZ64" i="11"/>
  <c r="DS63" i="11"/>
  <c r="DR63" i="11"/>
  <c r="EA63" i="11" s="1"/>
  <c r="DK63" i="11"/>
  <c r="DJ63" i="11"/>
  <c r="DI63" i="11"/>
  <c r="DA63" i="11"/>
  <c r="DB63" i="11" s="1"/>
  <c r="CZ63" i="11"/>
  <c r="CU63" i="11"/>
  <c r="CT63" i="11"/>
  <c r="CN63" i="11"/>
  <c r="CM63" i="11"/>
  <c r="CG63" i="11"/>
  <c r="CF63" i="11"/>
  <c r="BZ63" i="11"/>
  <c r="BY63" i="11"/>
  <c r="BS63" i="11"/>
  <c r="BR63" i="11"/>
  <c r="BL63" i="11"/>
  <c r="BK63" i="11"/>
  <c r="BE63" i="11"/>
  <c r="BD63" i="11"/>
  <c r="DL63" i="11" s="1"/>
  <c r="DU63" i="11" s="1"/>
  <c r="ED63" i="11" s="1"/>
  <c r="AX63" i="11"/>
  <c r="AW63" i="11"/>
  <c r="AQ63" i="11"/>
  <c r="AP63" i="11"/>
  <c r="AJ63" i="11"/>
  <c r="DD63" i="11" s="1"/>
  <c r="DE63" i="11" s="1"/>
  <c r="AI63" i="11"/>
  <c r="AC63" i="11"/>
  <c r="AB63" i="11"/>
  <c r="V63" i="11"/>
  <c r="U63" i="11"/>
  <c r="DC63" i="11" s="1"/>
  <c r="EA62" i="11"/>
  <c r="DJ62" i="11"/>
  <c r="DS62" i="11" s="1"/>
  <c r="DI62" i="11"/>
  <c r="DR62" i="11" s="1"/>
  <c r="DA62" i="11"/>
  <c r="DB62" i="11" s="1"/>
  <c r="CZ62" i="11"/>
  <c r="DK61" i="11"/>
  <c r="DJ61" i="11"/>
  <c r="DS61" i="11" s="1"/>
  <c r="DI61" i="11"/>
  <c r="DR61" i="11" s="1"/>
  <c r="EA61" i="11" s="1"/>
  <c r="DA61" i="11"/>
  <c r="DB61" i="11" s="1"/>
  <c r="CZ61" i="11"/>
  <c r="EA60" i="11"/>
  <c r="DJ60" i="11"/>
  <c r="DS60" i="11" s="1"/>
  <c r="DI60" i="11"/>
  <c r="DR60" i="11" s="1"/>
  <c r="DA60" i="11"/>
  <c r="DB60" i="11" s="1"/>
  <c r="CZ60" i="11"/>
  <c r="DR59" i="11"/>
  <c r="EA59" i="11" s="1"/>
  <c r="DL59" i="11"/>
  <c r="DU59" i="11" s="1"/>
  <c r="ED59" i="11" s="1"/>
  <c r="DK59" i="11"/>
  <c r="DJ59" i="11"/>
  <c r="DS59" i="11" s="1"/>
  <c r="DI59" i="11"/>
  <c r="DA59" i="11"/>
  <c r="DB59" i="11" s="1"/>
  <c r="CZ59" i="11"/>
  <c r="CU59" i="11"/>
  <c r="CT59" i="11"/>
  <c r="CN59" i="11"/>
  <c r="CM59" i="11"/>
  <c r="CG59" i="11"/>
  <c r="CF59" i="11"/>
  <c r="BZ59" i="11"/>
  <c r="BY59" i="11"/>
  <c r="BS59" i="11"/>
  <c r="BR59" i="11"/>
  <c r="BL59" i="11"/>
  <c r="BK59" i="11"/>
  <c r="BE59" i="11"/>
  <c r="BD59" i="11"/>
  <c r="AX59" i="11"/>
  <c r="AW59" i="11"/>
  <c r="AQ59" i="11"/>
  <c r="AP59" i="11"/>
  <c r="AJ59" i="11"/>
  <c r="AI59" i="11"/>
  <c r="AC59" i="11"/>
  <c r="AB59" i="11"/>
  <c r="V59" i="11"/>
  <c r="DD59" i="11" s="1"/>
  <c r="U59" i="11"/>
  <c r="DC59" i="11" s="1"/>
  <c r="DK58" i="11"/>
  <c r="DJ58" i="11"/>
  <c r="DS58" i="11" s="1"/>
  <c r="DI58" i="11"/>
  <c r="DR58" i="11" s="1"/>
  <c r="EA58" i="11" s="1"/>
  <c r="DA58" i="11"/>
  <c r="DB58" i="11" s="1"/>
  <c r="CZ58" i="11"/>
  <c r="DJ57" i="11"/>
  <c r="DS57" i="11" s="1"/>
  <c r="DI57" i="11"/>
  <c r="DR57" i="11" s="1"/>
  <c r="EA57" i="11" s="1"/>
  <c r="DA57" i="11"/>
  <c r="DB57" i="11" s="1"/>
  <c r="CZ57" i="11"/>
  <c r="DK56" i="11"/>
  <c r="DJ56" i="11"/>
  <c r="DS56" i="11" s="1"/>
  <c r="DI56" i="11"/>
  <c r="DR56" i="11" s="1"/>
  <c r="EA56" i="11" s="1"/>
  <c r="DA56" i="11"/>
  <c r="DB56" i="11" s="1"/>
  <c r="CZ56" i="11"/>
  <c r="DJ55" i="11"/>
  <c r="DS55" i="11" s="1"/>
  <c r="DI55" i="11"/>
  <c r="DR55" i="11" s="1"/>
  <c r="EA55" i="11" s="1"/>
  <c r="DA55" i="11"/>
  <c r="DB55" i="11" s="1"/>
  <c r="CZ55" i="11"/>
  <c r="CU55" i="11"/>
  <c r="CW55" i="11" s="1"/>
  <c r="CT55" i="11"/>
  <c r="CV55" i="11" s="1"/>
  <c r="CN55" i="11"/>
  <c r="CM55" i="11"/>
  <c r="CO55" i="11" s="1"/>
  <c r="CG55" i="11"/>
  <c r="CI55" i="11" s="1"/>
  <c r="CF55" i="11"/>
  <c r="CH55" i="11" s="1"/>
  <c r="BZ55" i="11"/>
  <c r="BY55" i="11"/>
  <c r="CA55" i="11" s="1"/>
  <c r="BS55" i="11"/>
  <c r="BU55" i="11" s="1"/>
  <c r="BR55" i="11"/>
  <c r="BT55" i="11" s="1"/>
  <c r="BL55" i="11"/>
  <c r="BK55" i="11"/>
  <c r="BM55" i="11" s="1"/>
  <c r="BE55" i="11"/>
  <c r="BG55" i="11" s="1"/>
  <c r="BD55" i="11"/>
  <c r="BF55" i="11" s="1"/>
  <c r="AX55" i="11"/>
  <c r="AW55" i="11"/>
  <c r="AY55" i="11" s="1"/>
  <c r="AQ55" i="11"/>
  <c r="AS55" i="11" s="1"/>
  <c r="AP55" i="11"/>
  <c r="AR55" i="11" s="1"/>
  <c r="AJ55" i="11"/>
  <c r="AI55" i="11"/>
  <c r="AK55" i="11" s="1"/>
  <c r="AC55" i="11"/>
  <c r="AE55" i="11" s="1"/>
  <c r="AB55" i="11"/>
  <c r="AD55" i="11" s="1"/>
  <c r="V55" i="11"/>
  <c r="U55" i="11"/>
  <c r="DC55" i="11" s="1"/>
  <c r="I55" i="11"/>
  <c r="DR54" i="11"/>
  <c r="EA54" i="11" s="1"/>
  <c r="DK54" i="11"/>
  <c r="DJ54" i="11"/>
  <c r="DS54" i="11" s="1"/>
  <c r="DI54" i="11"/>
  <c r="DA54" i="11"/>
  <c r="DB54" i="11" s="1"/>
  <c r="CZ54" i="11"/>
  <c r="EA53" i="11"/>
  <c r="DR53" i="11"/>
  <c r="DK53" i="11"/>
  <c r="DJ53" i="11"/>
  <c r="DS53" i="11" s="1"/>
  <c r="DT53" i="11" s="1"/>
  <c r="DI53" i="11"/>
  <c r="DB53" i="11"/>
  <c r="DA53" i="11"/>
  <c r="CZ53" i="11"/>
  <c r="DR52" i="11"/>
  <c r="EA52" i="11" s="1"/>
  <c r="DK52" i="11"/>
  <c r="DJ52" i="11"/>
  <c r="DS52" i="11" s="1"/>
  <c r="DI52" i="11"/>
  <c r="DA52" i="11"/>
  <c r="DB52" i="11" s="1"/>
  <c r="CZ52" i="11"/>
  <c r="DS51" i="11"/>
  <c r="EB51" i="11" s="1"/>
  <c r="EC51" i="11" s="1"/>
  <c r="DJ51" i="11"/>
  <c r="DK51" i="11" s="1"/>
  <c r="DI51" i="11"/>
  <c r="DR51" i="11" s="1"/>
  <c r="EA51" i="11" s="1"/>
  <c r="DA51" i="11"/>
  <c r="DB51" i="11" s="1"/>
  <c r="CZ51" i="11"/>
  <c r="CU51" i="11"/>
  <c r="CT51" i="11"/>
  <c r="CN51" i="11"/>
  <c r="CM51" i="11"/>
  <c r="CG51" i="11"/>
  <c r="CF51" i="11"/>
  <c r="BZ51" i="11"/>
  <c r="BY51" i="11"/>
  <c r="BS51" i="11"/>
  <c r="BR51" i="11"/>
  <c r="BL51" i="11"/>
  <c r="BK51" i="11"/>
  <c r="BE51" i="11"/>
  <c r="DM51" i="11" s="1"/>
  <c r="BD51" i="11"/>
  <c r="AX51" i="11"/>
  <c r="AW51" i="11"/>
  <c r="AQ51" i="11"/>
  <c r="AP51" i="11"/>
  <c r="DL51" i="11" s="1"/>
  <c r="DU51" i="11" s="1"/>
  <c r="ED51" i="11" s="1"/>
  <c r="AJ51" i="11"/>
  <c r="AI51" i="11"/>
  <c r="AC51" i="11"/>
  <c r="AB51" i="11"/>
  <c r="V51" i="11"/>
  <c r="DD51" i="11" s="1"/>
  <c r="DE51" i="11" s="1"/>
  <c r="U51" i="11"/>
  <c r="DC51" i="11" s="1"/>
  <c r="EB50" i="11"/>
  <c r="EC50" i="11" s="1"/>
  <c r="DK50" i="11"/>
  <c r="DJ50" i="11"/>
  <c r="DS50" i="11" s="1"/>
  <c r="DI50" i="11"/>
  <c r="DR50" i="11" s="1"/>
  <c r="EA50" i="11" s="1"/>
  <c r="DB50" i="11"/>
  <c r="DA50" i="11"/>
  <c r="CZ50" i="11"/>
  <c r="DR49" i="11"/>
  <c r="EA49" i="11" s="1"/>
  <c r="DK49" i="11"/>
  <c r="DJ49" i="11"/>
  <c r="DS49" i="11" s="1"/>
  <c r="DI49" i="11"/>
  <c r="DA49" i="11"/>
  <c r="DB49" i="11" s="1"/>
  <c r="CZ49" i="11"/>
  <c r="DK48" i="11"/>
  <c r="DJ48" i="11"/>
  <c r="DS48" i="11" s="1"/>
  <c r="EB48" i="11" s="1"/>
  <c r="EC48" i="11" s="1"/>
  <c r="DI48" i="11"/>
  <c r="DR48" i="11" s="1"/>
  <c r="EA48" i="11" s="1"/>
  <c r="DB48" i="11"/>
  <c r="DA48" i="11"/>
  <c r="CZ48" i="11"/>
  <c r="DS47" i="11"/>
  <c r="DM47" i="11"/>
  <c r="DJ47" i="11"/>
  <c r="DK47" i="11" s="1"/>
  <c r="DI47" i="11"/>
  <c r="DR47" i="11" s="1"/>
  <c r="EA47" i="11" s="1"/>
  <c r="DB47" i="11"/>
  <c r="DA47" i="11"/>
  <c r="CZ47" i="11"/>
  <c r="CU47" i="11"/>
  <c r="CT47" i="11"/>
  <c r="CN47" i="11"/>
  <c r="CM47" i="11"/>
  <c r="CG47" i="11"/>
  <c r="CF47" i="11"/>
  <c r="BZ47" i="11"/>
  <c r="BY47" i="11"/>
  <c r="BS47" i="11"/>
  <c r="BR47" i="11"/>
  <c r="BL47" i="11"/>
  <c r="BK47" i="11"/>
  <c r="BE47" i="11"/>
  <c r="BD47" i="11"/>
  <c r="AX47" i="11"/>
  <c r="AW47" i="11"/>
  <c r="AQ47" i="11"/>
  <c r="AP47" i="11"/>
  <c r="AJ47" i="11"/>
  <c r="AI47" i="11"/>
  <c r="AC47" i="11"/>
  <c r="AB47" i="11"/>
  <c r="V47" i="11"/>
  <c r="DD47" i="11" s="1"/>
  <c r="U47" i="11"/>
  <c r="DC47" i="11" s="1"/>
  <c r="DR46" i="11"/>
  <c r="EA46" i="11" s="1"/>
  <c r="DK46" i="11"/>
  <c r="DJ46" i="11"/>
  <c r="DS46" i="11" s="1"/>
  <c r="DI46" i="11"/>
  <c r="DA46" i="11"/>
  <c r="DB46" i="11" s="1"/>
  <c r="CZ46" i="11"/>
  <c r="EB45" i="11"/>
  <c r="DS45" i="11"/>
  <c r="DK45" i="11"/>
  <c r="DJ45" i="11"/>
  <c r="DI45" i="11"/>
  <c r="DR45" i="11" s="1"/>
  <c r="EA45" i="11" s="1"/>
  <c r="DB45" i="11"/>
  <c r="DA45" i="11"/>
  <c r="CZ45" i="11"/>
  <c r="DR44" i="11"/>
  <c r="EA44" i="11" s="1"/>
  <c r="DK44" i="11"/>
  <c r="DJ44" i="11"/>
  <c r="DS44" i="11" s="1"/>
  <c r="DI44" i="11"/>
  <c r="DA44" i="11"/>
  <c r="DB44" i="11" s="1"/>
  <c r="CZ44" i="11"/>
  <c r="EB43" i="11"/>
  <c r="EC43" i="11" s="1"/>
  <c r="DS43" i="11"/>
  <c r="DK43" i="11"/>
  <c r="DJ43" i="11"/>
  <c r="DI43" i="11"/>
  <c r="DR43" i="11" s="1"/>
  <c r="EA43" i="11" s="1"/>
  <c r="DB43" i="11"/>
  <c r="DA43" i="11"/>
  <c r="CZ43" i="11"/>
  <c r="DR42" i="11"/>
  <c r="EA42" i="11" s="1"/>
  <c r="DJ42" i="11"/>
  <c r="DS42" i="11" s="1"/>
  <c r="DI42" i="11"/>
  <c r="DK42" i="11" s="1"/>
  <c r="DA42" i="11"/>
  <c r="DB42" i="11" s="1"/>
  <c r="CZ42" i="11"/>
  <c r="DR41" i="11"/>
  <c r="EA41" i="11" s="1"/>
  <c r="DJ41" i="11"/>
  <c r="DI41" i="11"/>
  <c r="DB41" i="11"/>
  <c r="DA41" i="11"/>
  <c r="CZ41" i="11"/>
  <c r="CU41" i="11"/>
  <c r="CW41" i="11" s="1"/>
  <c r="CT41" i="11"/>
  <c r="CV41" i="11" s="1"/>
  <c r="CO41" i="11"/>
  <c r="CN41" i="11"/>
  <c r="CP41" i="11" s="1"/>
  <c r="CM41" i="11"/>
  <c r="CG41" i="11"/>
  <c r="CI41" i="11" s="1"/>
  <c r="CF41" i="11"/>
  <c r="CH41" i="11" s="1"/>
  <c r="CA41" i="11"/>
  <c r="BZ41" i="11"/>
  <c r="CB41" i="11" s="1"/>
  <c r="BY41" i="11"/>
  <c r="BS41" i="11"/>
  <c r="BU41" i="11" s="1"/>
  <c r="BR41" i="11"/>
  <c r="BT41" i="11" s="1"/>
  <c r="BM41" i="11"/>
  <c r="BL41" i="11"/>
  <c r="BN41" i="11" s="1"/>
  <c r="BK41" i="11"/>
  <c r="BE41" i="11"/>
  <c r="BG41" i="11" s="1"/>
  <c r="BD41" i="11"/>
  <c r="AY41" i="11"/>
  <c r="AX41" i="11"/>
  <c r="AZ41" i="11" s="1"/>
  <c r="AW41" i="11"/>
  <c r="AQ41" i="11"/>
  <c r="AS41" i="11" s="1"/>
  <c r="AP41" i="11"/>
  <c r="AK41" i="11"/>
  <c r="AJ41" i="11"/>
  <c r="AL41" i="11" s="1"/>
  <c r="AI41" i="11"/>
  <c r="AC41" i="11"/>
  <c r="AE41" i="11" s="1"/>
  <c r="AB41" i="11"/>
  <c r="AD41" i="11" s="1"/>
  <c r="W41" i="11"/>
  <c r="DF41" i="11" s="1"/>
  <c r="V41" i="11"/>
  <c r="DD41" i="11" s="1"/>
  <c r="DE41" i="11" s="1"/>
  <c r="U41" i="11"/>
  <c r="DC41" i="11" s="1"/>
  <c r="I41" i="11"/>
  <c r="DS40" i="11"/>
  <c r="DR40" i="11"/>
  <c r="EA40" i="11" s="1"/>
  <c r="DJ40" i="11"/>
  <c r="DK40" i="11" s="1"/>
  <c r="DI40" i="11"/>
  <c r="DB40" i="11"/>
  <c r="DA40" i="11"/>
  <c r="CZ40" i="11"/>
  <c r="DJ39" i="11"/>
  <c r="DS39" i="11" s="1"/>
  <c r="DI39" i="11"/>
  <c r="DB39" i="11"/>
  <c r="DA39" i="11"/>
  <c r="CZ39" i="11"/>
  <c r="DS38" i="11"/>
  <c r="DR38" i="11"/>
  <c r="EA38" i="11" s="1"/>
  <c r="DJ38" i="11"/>
  <c r="DK38" i="11" s="1"/>
  <c r="DI38" i="11"/>
  <c r="DB38" i="11"/>
  <c r="DA38" i="11"/>
  <c r="CZ38" i="11"/>
  <c r="DJ37" i="11"/>
  <c r="DI37" i="11"/>
  <c r="DR37" i="11" s="1"/>
  <c r="EA37" i="11" s="1"/>
  <c r="DB37" i="11"/>
  <c r="DA37" i="11"/>
  <c r="CZ37" i="11"/>
  <c r="CU37" i="11"/>
  <c r="CT37" i="11"/>
  <c r="CN37" i="11"/>
  <c r="CM37" i="11"/>
  <c r="CG37" i="11"/>
  <c r="CF37" i="11"/>
  <c r="BZ37" i="11"/>
  <c r="BY37" i="11"/>
  <c r="BS37" i="11"/>
  <c r="BR37" i="11"/>
  <c r="BL37" i="11"/>
  <c r="BK37" i="11"/>
  <c r="BE37" i="11"/>
  <c r="BD37" i="11"/>
  <c r="DL37" i="11" s="1"/>
  <c r="DU37" i="11" s="1"/>
  <c r="ED37" i="11" s="1"/>
  <c r="AX37" i="11"/>
  <c r="AW37" i="11"/>
  <c r="AQ37" i="11"/>
  <c r="AP37" i="11"/>
  <c r="AJ37" i="11"/>
  <c r="AI37" i="11"/>
  <c r="AC37" i="11"/>
  <c r="AB37" i="11"/>
  <c r="V37" i="11"/>
  <c r="DD37" i="11" s="1"/>
  <c r="U37" i="11"/>
  <c r="DC37" i="11" s="1"/>
  <c r="DJ36" i="11"/>
  <c r="DS36" i="11" s="1"/>
  <c r="DI36" i="11"/>
  <c r="DR36" i="11" s="1"/>
  <c r="EA36" i="11" s="1"/>
  <c r="DB36" i="11"/>
  <c r="DA36" i="11"/>
  <c r="CZ36" i="11"/>
  <c r="DS35" i="11"/>
  <c r="DR35" i="11"/>
  <c r="EA35" i="11" s="1"/>
  <c r="DJ35" i="11"/>
  <c r="DK35" i="11" s="1"/>
  <c r="DI35" i="11"/>
  <c r="DA35" i="11"/>
  <c r="DB35" i="11" s="1"/>
  <c r="CZ35" i="11"/>
  <c r="DJ34" i="11"/>
  <c r="DS34" i="11" s="1"/>
  <c r="DI34" i="11"/>
  <c r="DR34" i="11" s="1"/>
  <c r="EA34" i="11" s="1"/>
  <c r="DB34" i="11"/>
  <c r="DA34" i="11"/>
  <c r="CZ34" i="11"/>
  <c r="DJ33" i="11"/>
  <c r="DK33" i="11" s="1"/>
  <c r="DI33" i="11"/>
  <c r="DR33" i="11" s="1"/>
  <c r="EA33" i="11" s="1"/>
  <c r="DC33" i="11"/>
  <c r="DB33" i="11"/>
  <c r="DA33" i="11"/>
  <c r="CZ33" i="11"/>
  <c r="CU33" i="11"/>
  <c r="CT33" i="11"/>
  <c r="CN33" i="11"/>
  <c r="CM33" i="11"/>
  <c r="CG33" i="11"/>
  <c r="CF33" i="11"/>
  <c r="BZ33" i="11"/>
  <c r="BY33" i="11"/>
  <c r="BS33" i="11"/>
  <c r="BR33" i="11"/>
  <c r="BL33" i="11"/>
  <c r="BK33" i="11"/>
  <c r="BE33" i="11"/>
  <c r="BD33" i="11"/>
  <c r="DL33" i="11" s="1"/>
  <c r="DU33" i="11" s="1"/>
  <c r="ED33" i="11" s="1"/>
  <c r="AX33" i="11"/>
  <c r="AW33" i="11"/>
  <c r="AQ33" i="11"/>
  <c r="AP33" i="11"/>
  <c r="AJ33" i="11"/>
  <c r="AI33" i="11"/>
  <c r="AC33" i="11"/>
  <c r="AB33" i="11"/>
  <c r="V33" i="11"/>
  <c r="DD33" i="11" s="1"/>
  <c r="DE33" i="11" s="1"/>
  <c r="U33" i="11"/>
  <c r="DS32" i="11"/>
  <c r="DR32" i="11"/>
  <c r="EA32" i="11" s="1"/>
  <c r="DJ32" i="11"/>
  <c r="DK32" i="11" s="1"/>
  <c r="DI32" i="11"/>
  <c r="DA32" i="11"/>
  <c r="DB32" i="11" s="1"/>
  <c r="CZ32" i="11"/>
  <c r="DJ31" i="11"/>
  <c r="DS31" i="11" s="1"/>
  <c r="DI31" i="11"/>
  <c r="DR31" i="11" s="1"/>
  <c r="EA31" i="11" s="1"/>
  <c r="DB31" i="11"/>
  <c r="DA31" i="11"/>
  <c r="CZ31" i="11"/>
  <c r="DS30" i="11"/>
  <c r="DJ30" i="11"/>
  <c r="DK30" i="11" s="1"/>
  <c r="DI30" i="11"/>
  <c r="DR30" i="11" s="1"/>
  <c r="EA30" i="11" s="1"/>
  <c r="DA30" i="11"/>
  <c r="DB30" i="11" s="1"/>
  <c r="CZ30" i="11"/>
  <c r="DJ29" i="11"/>
  <c r="DS29" i="11" s="1"/>
  <c r="DI29" i="11"/>
  <c r="DR29" i="11" s="1"/>
  <c r="EA29" i="11" s="1"/>
  <c r="DA29" i="11"/>
  <c r="CZ29" i="11"/>
  <c r="DB29" i="11" s="1"/>
  <c r="DJ28" i="11"/>
  <c r="DS28" i="11" s="1"/>
  <c r="DI28" i="11"/>
  <c r="DR28" i="11" s="1"/>
  <c r="EA28" i="11" s="1"/>
  <c r="DA28" i="11"/>
  <c r="DB28" i="11" s="1"/>
  <c r="CZ28" i="11"/>
  <c r="CW28" i="11"/>
  <c r="CU28" i="11"/>
  <c r="CT28" i="11"/>
  <c r="CV28" i="11" s="1"/>
  <c r="CN28" i="11"/>
  <c r="CP28" i="11" s="1"/>
  <c r="CM28" i="11"/>
  <c r="CO28" i="11" s="1"/>
  <c r="CI28" i="11"/>
  <c r="CG28" i="11"/>
  <c r="CF28" i="11"/>
  <c r="CH28" i="11" s="1"/>
  <c r="BZ28" i="11"/>
  <c r="CB28" i="11" s="1"/>
  <c r="BY28" i="11"/>
  <c r="CA28" i="11" s="1"/>
  <c r="BU28" i="11"/>
  <c r="BS28" i="11"/>
  <c r="BR28" i="11"/>
  <c r="BT28" i="11" s="1"/>
  <c r="BL28" i="11"/>
  <c r="BN28" i="11" s="1"/>
  <c r="BK28" i="11"/>
  <c r="BM28" i="11" s="1"/>
  <c r="BG28" i="11"/>
  <c r="BE28" i="11"/>
  <c r="BD28" i="11"/>
  <c r="AX28" i="11"/>
  <c r="AZ28" i="11" s="1"/>
  <c r="AW28" i="11"/>
  <c r="AY28" i="11" s="1"/>
  <c r="AQ28" i="11"/>
  <c r="AS28" i="11" s="1"/>
  <c r="AP28" i="11"/>
  <c r="AR28" i="11" s="1"/>
  <c r="AJ28" i="11"/>
  <c r="AL28" i="11" s="1"/>
  <c r="AI28" i="11"/>
  <c r="AK28" i="11" s="1"/>
  <c r="AE28" i="11"/>
  <c r="AC28" i="11"/>
  <c r="AB28" i="11"/>
  <c r="AD28" i="11" s="1"/>
  <c r="V28" i="11"/>
  <c r="U28" i="11"/>
  <c r="I28" i="11"/>
  <c r="EB27" i="11"/>
  <c r="DR27" i="11"/>
  <c r="EA27" i="11" s="1"/>
  <c r="DK27" i="11"/>
  <c r="DJ27" i="11"/>
  <c r="DS27" i="11" s="1"/>
  <c r="DI27" i="11"/>
  <c r="DA27" i="11"/>
  <c r="CZ27" i="11"/>
  <c r="DB27" i="11" s="1"/>
  <c r="DJ26" i="11"/>
  <c r="DS26" i="11" s="1"/>
  <c r="DI26" i="11"/>
  <c r="DR26" i="11" s="1"/>
  <c r="EA26" i="11" s="1"/>
  <c r="DA26" i="11"/>
  <c r="DB26" i="11" s="1"/>
  <c r="CZ26" i="11"/>
  <c r="EA25" i="11"/>
  <c r="DS25" i="11"/>
  <c r="EB25" i="11" s="1"/>
  <c r="EC25" i="11" s="1"/>
  <c r="DR25" i="11"/>
  <c r="DK25" i="11"/>
  <c r="DJ25" i="11"/>
  <c r="DI25" i="11"/>
  <c r="DA25" i="11"/>
  <c r="DB25" i="11" s="1"/>
  <c r="CZ25" i="11"/>
  <c r="DS24" i="11"/>
  <c r="EB24" i="11" s="1"/>
  <c r="EC24" i="11" s="1"/>
  <c r="DK24" i="11"/>
  <c r="DJ24" i="11"/>
  <c r="DI24" i="11"/>
  <c r="DR24" i="11" s="1"/>
  <c r="EA24" i="11" s="1"/>
  <c r="DC24" i="11"/>
  <c r="DA24" i="11"/>
  <c r="DB24" i="11" s="1"/>
  <c r="CZ24" i="11"/>
  <c r="CV24" i="11"/>
  <c r="CU24" i="11"/>
  <c r="CW24" i="11" s="1"/>
  <c r="CT24" i="11"/>
  <c r="CP24" i="11"/>
  <c r="CN24" i="11"/>
  <c r="CM24" i="11"/>
  <c r="CO24" i="11" s="1"/>
  <c r="CH24" i="11"/>
  <c r="CG24" i="11"/>
  <c r="CI24" i="11" s="1"/>
  <c r="CF24" i="11"/>
  <c r="CB24" i="11"/>
  <c r="BZ24" i="11"/>
  <c r="BY24" i="11"/>
  <c r="CA24" i="11" s="1"/>
  <c r="BT24" i="11"/>
  <c r="BS24" i="11"/>
  <c r="BU24" i="11" s="1"/>
  <c r="BR24" i="11"/>
  <c r="BN24" i="11"/>
  <c r="BL24" i="11"/>
  <c r="BK24" i="11"/>
  <c r="BM24" i="11" s="1"/>
  <c r="BF24" i="11"/>
  <c r="BE24" i="11"/>
  <c r="BG24" i="11" s="1"/>
  <c r="BD24" i="11"/>
  <c r="DL24" i="11" s="1"/>
  <c r="DU24" i="11" s="1"/>
  <c r="AZ24" i="11"/>
  <c r="AX24" i="11"/>
  <c r="AW24" i="11"/>
  <c r="AY24" i="11" s="1"/>
  <c r="AR24" i="11"/>
  <c r="AQ24" i="11"/>
  <c r="AS24" i="11" s="1"/>
  <c r="AP24" i="11"/>
  <c r="AL24" i="11"/>
  <c r="AJ24" i="11"/>
  <c r="AI24" i="11"/>
  <c r="AK24" i="11" s="1"/>
  <c r="AD24" i="11"/>
  <c r="AC24" i="11"/>
  <c r="AE24" i="11" s="1"/>
  <c r="AB24" i="11"/>
  <c r="X24" i="11"/>
  <c r="DG24" i="11" s="1"/>
  <c r="V24" i="11"/>
  <c r="DD24" i="11" s="1"/>
  <c r="DE24" i="11" s="1"/>
  <c r="U24" i="11"/>
  <c r="W24" i="11" s="1"/>
  <c r="I24" i="11"/>
  <c r="EB23" i="11"/>
  <c r="DT23" i="11"/>
  <c r="DS23" i="11"/>
  <c r="DR23" i="11"/>
  <c r="EA23" i="11" s="1"/>
  <c r="DK23" i="11"/>
  <c r="DJ23" i="11"/>
  <c r="DI23" i="11"/>
  <c r="DA23" i="11"/>
  <c r="CZ23" i="11"/>
  <c r="DB23" i="11" s="1"/>
  <c r="DR22" i="11"/>
  <c r="EA22" i="11" s="1"/>
  <c r="DJ22" i="11"/>
  <c r="DS22" i="11" s="1"/>
  <c r="DI22" i="11"/>
  <c r="DB22" i="11"/>
  <c r="DA22" i="11"/>
  <c r="CZ22" i="11"/>
  <c r="DR21" i="11"/>
  <c r="EA21" i="11" s="1"/>
  <c r="DJ21" i="11"/>
  <c r="DK21" i="11" s="1"/>
  <c r="DI21" i="11"/>
  <c r="DA21" i="11"/>
  <c r="CZ21" i="11"/>
  <c r="DB21" i="11" s="1"/>
  <c r="CV21" i="11"/>
  <c r="CU21" i="11"/>
  <c r="CW21" i="11" s="1"/>
  <c r="CT21" i="11"/>
  <c r="CP21" i="11"/>
  <c r="CN21" i="11"/>
  <c r="CM21" i="11"/>
  <c r="CO21" i="11" s="1"/>
  <c r="CH21" i="11"/>
  <c r="CG21" i="11"/>
  <c r="CI21" i="11" s="1"/>
  <c r="CF21" i="11"/>
  <c r="CB21" i="11"/>
  <c r="BZ21" i="11"/>
  <c r="BY21" i="11"/>
  <c r="CA21" i="11" s="1"/>
  <c r="BT21" i="11"/>
  <c r="BS21" i="11"/>
  <c r="BU21" i="11" s="1"/>
  <c r="BR21" i="11"/>
  <c r="BN21" i="11"/>
  <c r="BL21" i="11"/>
  <c r="BK21" i="11"/>
  <c r="BM21" i="11" s="1"/>
  <c r="BF21" i="11"/>
  <c r="BE21" i="11"/>
  <c r="BG21" i="11" s="1"/>
  <c r="BD21" i="11"/>
  <c r="DL21" i="11" s="1"/>
  <c r="DU21" i="11" s="1"/>
  <c r="ED21" i="11" s="1"/>
  <c r="AZ21" i="11"/>
  <c r="AX21" i="11"/>
  <c r="AW21" i="11"/>
  <c r="AY21" i="11" s="1"/>
  <c r="AR21" i="11"/>
  <c r="AQ21" i="11"/>
  <c r="AS21" i="11" s="1"/>
  <c r="AP21" i="11"/>
  <c r="AL21" i="11"/>
  <c r="AJ21" i="11"/>
  <c r="AI21" i="11"/>
  <c r="AK21" i="11" s="1"/>
  <c r="AD21" i="11"/>
  <c r="AC21" i="11"/>
  <c r="AE21" i="11" s="1"/>
  <c r="AB21" i="11"/>
  <c r="X21" i="11"/>
  <c r="V21" i="11"/>
  <c r="DD21" i="11" s="1"/>
  <c r="U21" i="11"/>
  <c r="DC21" i="11" s="1"/>
  <c r="I21" i="11"/>
  <c r="DO48" i="12" l="1"/>
  <c r="DW48" i="12"/>
  <c r="EF48" i="12"/>
  <c r="DN58" i="12"/>
  <c r="EG62" i="12"/>
  <c r="DG48" i="12"/>
  <c r="DP48" i="12"/>
  <c r="DX48" i="12"/>
  <c r="DG61" i="12"/>
  <c r="EH62" i="12"/>
  <c r="EI62" i="12" s="1"/>
  <c r="DX62" i="12"/>
  <c r="DF48" i="12"/>
  <c r="DO62" i="12"/>
  <c r="DL62" i="12"/>
  <c r="DY62" i="12"/>
  <c r="DW38" i="12"/>
  <c r="DW43" i="12"/>
  <c r="DN55" i="12"/>
  <c r="EF61" i="12"/>
  <c r="DP62" i="12"/>
  <c r="DQ62" i="12" s="1"/>
  <c r="DE43" i="12"/>
  <c r="DF62" i="12"/>
  <c r="DH62" i="12"/>
  <c r="DM43" i="12"/>
  <c r="DN43" i="12" s="1"/>
  <c r="AI21" i="12"/>
  <c r="CZ35" i="12"/>
  <c r="DB35" i="12" s="1"/>
  <c r="DD62" i="12"/>
  <c r="ED62" i="12"/>
  <c r="DU72" i="12"/>
  <c r="CB21" i="12"/>
  <c r="DY21" i="12" s="1"/>
  <c r="DD48" i="12"/>
  <c r="DE48" i="12" s="1"/>
  <c r="DL48" i="12"/>
  <c r="AK61" i="12"/>
  <c r="DF61" i="12" s="1"/>
  <c r="DC62" i="12"/>
  <c r="AL21" i="12"/>
  <c r="DG21" i="12" s="1"/>
  <c r="DI35" i="12"/>
  <c r="DK35" i="12" s="1"/>
  <c r="DI43" i="12"/>
  <c r="DK43" i="12" s="1"/>
  <c r="DM48" i="12"/>
  <c r="DN48" i="12" s="1"/>
  <c r="DD61" i="12"/>
  <c r="DE61" i="12" s="1"/>
  <c r="DM66" i="12"/>
  <c r="CA21" i="12"/>
  <c r="EA35" i="12"/>
  <c r="EC35" i="12" s="1"/>
  <c r="CB48" i="12"/>
  <c r="DM21" i="12"/>
  <c r="CV48" i="12"/>
  <c r="EG48" i="12" s="1"/>
  <c r="CA61" i="12"/>
  <c r="DM61" i="12"/>
  <c r="DN61" i="12" s="1"/>
  <c r="DM72" i="12"/>
  <c r="CV21" i="12"/>
  <c r="BU48" i="12"/>
  <c r="CI48" i="12"/>
  <c r="EH48" i="12" s="1"/>
  <c r="EI48" i="12" s="1"/>
  <c r="X61" i="12"/>
  <c r="DP61" i="12" s="1"/>
  <c r="CV61" i="12"/>
  <c r="DV61" i="12"/>
  <c r="DW61" i="12" s="1"/>
  <c r="CW21" i="12"/>
  <c r="EH21" i="12" s="1"/>
  <c r="DG21" i="11"/>
  <c r="DP21" i="11"/>
  <c r="EB22" i="11"/>
  <c r="EC22" i="11" s="1"/>
  <c r="DT22" i="11"/>
  <c r="EC23" i="11"/>
  <c r="EB26" i="11"/>
  <c r="EC26" i="11" s="1"/>
  <c r="DT26" i="11"/>
  <c r="DH67" i="11"/>
  <c r="DE21" i="11"/>
  <c r="DF24" i="11"/>
  <c r="DH24" i="11" s="1"/>
  <c r="DP24" i="11"/>
  <c r="DO24" i="11"/>
  <c r="DX24" i="11" s="1"/>
  <c r="EG24" i="11" s="1"/>
  <c r="DT69" i="11"/>
  <c r="EB69" i="11"/>
  <c r="EC69" i="11" s="1"/>
  <c r="DK22" i="11"/>
  <c r="DT24" i="11"/>
  <c r="DT25" i="11"/>
  <c r="EB30" i="11"/>
  <c r="EC30" i="11" s="1"/>
  <c r="DT30" i="11"/>
  <c r="DM33" i="11"/>
  <c r="EB35" i="11"/>
  <c r="EC35" i="11" s="1"/>
  <c r="DT35" i="11"/>
  <c r="DE37" i="11"/>
  <c r="DR39" i="11"/>
  <c r="EA39" i="11" s="1"/>
  <c r="DK39" i="11"/>
  <c r="BF41" i="11"/>
  <c r="DT47" i="11"/>
  <c r="EB52" i="11"/>
  <c r="EC52" i="11" s="1"/>
  <c r="DT52" i="11"/>
  <c r="AL55" i="11"/>
  <c r="BN55" i="11"/>
  <c r="CP55" i="11"/>
  <c r="DT70" i="11"/>
  <c r="EC27" i="11"/>
  <c r="EB46" i="11"/>
  <c r="EC46" i="11" s="1"/>
  <c r="DT46" i="11"/>
  <c r="W21" i="11"/>
  <c r="DK26" i="11"/>
  <c r="DC28" i="11"/>
  <c r="W28" i="11"/>
  <c r="DF28" i="11" s="1"/>
  <c r="EB34" i="11"/>
  <c r="EC34" i="11" s="1"/>
  <c r="DT34" i="11"/>
  <c r="EB39" i="11"/>
  <c r="DT39" i="11"/>
  <c r="EB40" i="11"/>
  <c r="EC40" i="11" s="1"/>
  <c r="DT40" i="11"/>
  <c r="DP41" i="11"/>
  <c r="EB44" i="11"/>
  <c r="EC44" i="11" s="1"/>
  <c r="DT44" i="11"/>
  <c r="DN51" i="11"/>
  <c r="DV51" i="11"/>
  <c r="EB61" i="11"/>
  <c r="EC61" i="11" s="1"/>
  <c r="DT61" i="11"/>
  <c r="DT65" i="11"/>
  <c r="EB65" i="11"/>
  <c r="EC65" i="11" s="1"/>
  <c r="EC72" i="11"/>
  <c r="EB54" i="11"/>
  <c r="EC54" i="11" s="1"/>
  <c r="DT54" i="11"/>
  <c r="DS21" i="11"/>
  <c r="ED24" i="11"/>
  <c r="DD28" i="11"/>
  <c r="X28" i="11"/>
  <c r="DG28" i="11" s="1"/>
  <c r="DH28" i="11" s="1"/>
  <c r="EB29" i="11"/>
  <c r="EC29" i="11" s="1"/>
  <c r="DT29" i="11"/>
  <c r="DM37" i="11"/>
  <c r="DT45" i="11"/>
  <c r="DT57" i="11"/>
  <c r="EB57" i="11"/>
  <c r="EC57" i="11" s="1"/>
  <c r="DE59" i="11"/>
  <c r="DC67" i="11"/>
  <c r="DE67" i="11" s="1"/>
  <c r="W67" i="11"/>
  <c r="DF67" i="11" s="1"/>
  <c r="DV67" i="11"/>
  <c r="DV69" i="11"/>
  <c r="DT72" i="11"/>
  <c r="DV47" i="11"/>
  <c r="EB58" i="11"/>
  <c r="EC58" i="11" s="1"/>
  <c r="DT58" i="11"/>
  <c r="DM24" i="11"/>
  <c r="DT27" i="11"/>
  <c r="EB28" i="11"/>
  <c r="EC28" i="11" s="1"/>
  <c r="DT28" i="11"/>
  <c r="DS37" i="11"/>
  <c r="DK37" i="11"/>
  <c r="AR41" i="11"/>
  <c r="EC45" i="11"/>
  <c r="DE47" i="11"/>
  <c r="DT50" i="11"/>
  <c r="DT51" i="11"/>
  <c r="EB53" i="11"/>
  <c r="EC53" i="11" s="1"/>
  <c r="DM63" i="11"/>
  <c r="DS68" i="11"/>
  <c r="DK68" i="11"/>
  <c r="DM21" i="11"/>
  <c r="EB32" i="11"/>
  <c r="EC32" i="11" s="1"/>
  <c r="DT32" i="11"/>
  <c r="EB38" i="11"/>
  <c r="EC38" i="11" s="1"/>
  <c r="DT38" i="11"/>
  <c r="EB42" i="11"/>
  <c r="EC42" i="11" s="1"/>
  <c r="DT42" i="11"/>
  <c r="DT43" i="11"/>
  <c r="DL47" i="11"/>
  <c r="DU47" i="11" s="1"/>
  <c r="ED47" i="11" s="1"/>
  <c r="EB49" i="11"/>
  <c r="EC49" i="11" s="1"/>
  <c r="DT49" i="11"/>
  <c r="DD55" i="11"/>
  <c r="DE55" i="11" s="1"/>
  <c r="X55" i="11"/>
  <c r="DG55" i="11" s="1"/>
  <c r="DH55" i="11" s="1"/>
  <c r="AZ55" i="11"/>
  <c r="CB55" i="11"/>
  <c r="DM59" i="11"/>
  <c r="DT59" i="11"/>
  <c r="EB59" i="11"/>
  <c r="EC59" i="11" s="1"/>
  <c r="DT60" i="11"/>
  <c r="EB60" i="11"/>
  <c r="EC60" i="11" s="1"/>
  <c r="EB64" i="11"/>
  <c r="EC64" i="11" s="1"/>
  <c r="DT64" i="11"/>
  <c r="DY67" i="11"/>
  <c r="DB70" i="11"/>
  <c r="DS71" i="11"/>
  <c r="DK71" i="11"/>
  <c r="BF28" i="11"/>
  <c r="DO28" i="11" s="1"/>
  <c r="DX28" i="11" s="1"/>
  <c r="EG28" i="11" s="1"/>
  <c r="DL28" i="11"/>
  <c r="DU28" i="11" s="1"/>
  <c r="ED28" i="11" s="1"/>
  <c r="EB31" i="11"/>
  <c r="EC31" i="11" s="1"/>
  <c r="DT31" i="11"/>
  <c r="EB36" i="11"/>
  <c r="EC36" i="11" s="1"/>
  <c r="DT36" i="11"/>
  <c r="DS41" i="11"/>
  <c r="DK41" i="11"/>
  <c r="EB56" i="11"/>
  <c r="EC56" i="11" s="1"/>
  <c r="DT56" i="11"/>
  <c r="DP28" i="11"/>
  <c r="EB63" i="11"/>
  <c r="EC63" i="11" s="1"/>
  <c r="DT63" i="11"/>
  <c r="DM28" i="11"/>
  <c r="DT48" i="11"/>
  <c r="EB55" i="11"/>
  <c r="EC55" i="11" s="1"/>
  <c r="DT55" i="11"/>
  <c r="DT62" i="11"/>
  <c r="EB62" i="11"/>
  <c r="EC62" i="11" s="1"/>
  <c r="EB66" i="11"/>
  <c r="EC66" i="11" s="1"/>
  <c r="DT66" i="11"/>
  <c r="DB72" i="11"/>
  <c r="DS73" i="11"/>
  <c r="DK73" i="11"/>
  <c r="X41" i="11"/>
  <c r="DG41" i="11" s="1"/>
  <c r="DH41" i="11" s="1"/>
  <c r="EB47" i="11"/>
  <c r="EC47" i="11" s="1"/>
  <c r="W55" i="11"/>
  <c r="DF55" i="11" s="1"/>
  <c r="DK29" i="11"/>
  <c r="DK31" i="11"/>
  <c r="DS33" i="11"/>
  <c r="DK34" i="11"/>
  <c r="DK36" i="11"/>
  <c r="DL41" i="11"/>
  <c r="DU41" i="11" s="1"/>
  <c r="ED41" i="11" s="1"/>
  <c r="DK55" i="11"/>
  <c r="DM41" i="11"/>
  <c r="DL55" i="11"/>
  <c r="DU55" i="11" s="1"/>
  <c r="ED55" i="11" s="1"/>
  <c r="DK28" i="11"/>
  <c r="DM55" i="11"/>
  <c r="DK57" i="11"/>
  <c r="DK60" i="11"/>
  <c r="DK62" i="11"/>
  <c r="DK65" i="11"/>
  <c r="DL67" i="11"/>
  <c r="DU67" i="11" s="1"/>
  <c r="ED67" i="11" s="1"/>
  <c r="DT67" i="11"/>
  <c r="DC21" i="12" l="1"/>
  <c r="DE21" i="12" s="1"/>
  <c r="AK21" i="12"/>
  <c r="DZ62" i="12"/>
  <c r="DQ61" i="12"/>
  <c r="DN21" i="12"/>
  <c r="EH61" i="12"/>
  <c r="EI61" i="12" s="1"/>
  <c r="DQ48" i="12"/>
  <c r="DH61" i="12"/>
  <c r="DY48" i="12"/>
  <c r="DZ48" i="12" s="1"/>
  <c r="DL21" i="12"/>
  <c r="DP21" i="12"/>
  <c r="DH48" i="12"/>
  <c r="ED21" i="12"/>
  <c r="EF21" i="12" s="1"/>
  <c r="DE62" i="12"/>
  <c r="DO61" i="12"/>
  <c r="DX61" i="12"/>
  <c r="EG61" i="12"/>
  <c r="EG21" i="12"/>
  <c r="EI21" i="12" s="1"/>
  <c r="DX21" i="12"/>
  <c r="DZ21" i="12" s="1"/>
  <c r="DY61" i="12"/>
  <c r="DZ61" i="12" s="1"/>
  <c r="DU21" i="12"/>
  <c r="DW21" i="12" s="1"/>
  <c r="DY41" i="11"/>
  <c r="DN47" i="11"/>
  <c r="DE28" i="11"/>
  <c r="DT37" i="11"/>
  <c r="EB37" i="11"/>
  <c r="EC37" i="11" s="1"/>
  <c r="EB68" i="11"/>
  <c r="EC68" i="11" s="1"/>
  <c r="DT68" i="11"/>
  <c r="DW47" i="11"/>
  <c r="EE47" i="11"/>
  <c r="EF47" i="11" s="1"/>
  <c r="DO21" i="11"/>
  <c r="DX21" i="11" s="1"/>
  <c r="EG21" i="11" s="1"/>
  <c r="DF21" i="11"/>
  <c r="EB21" i="11"/>
  <c r="EC21" i="11" s="1"/>
  <c r="DT21" i="11"/>
  <c r="DV33" i="11"/>
  <c r="DN33" i="11"/>
  <c r="DY28" i="11"/>
  <c r="DQ28" i="11"/>
  <c r="DN63" i="11"/>
  <c r="DV63" i="11"/>
  <c r="EB73" i="11"/>
  <c r="EC73" i="11" s="1"/>
  <c r="DT73" i="11"/>
  <c r="DO55" i="11"/>
  <c r="DX55" i="11" s="1"/>
  <c r="EG55" i="11" s="1"/>
  <c r="DV55" i="11"/>
  <c r="DN55" i="11"/>
  <c r="DT33" i="11"/>
  <c r="EB33" i="11"/>
  <c r="EC33" i="11" s="1"/>
  <c r="EE69" i="11"/>
  <c r="EF69" i="11" s="1"/>
  <c r="DW69" i="11"/>
  <c r="DW51" i="11"/>
  <c r="EE51" i="11"/>
  <c r="EF51" i="11" s="1"/>
  <c r="EC39" i="11"/>
  <c r="EH67" i="11"/>
  <c r="DP55" i="11"/>
  <c r="DV28" i="11"/>
  <c r="DN28" i="11"/>
  <c r="EB41" i="11"/>
  <c r="EC41" i="11" s="1"/>
  <c r="DT41" i="11"/>
  <c r="EB71" i="11"/>
  <c r="EC71" i="11" s="1"/>
  <c r="DT71" i="11"/>
  <c r="DN67" i="11"/>
  <c r="DN37" i="11"/>
  <c r="DV37" i="11"/>
  <c r="DO41" i="11"/>
  <c r="DX41" i="11" s="1"/>
  <c r="EG41" i="11" s="1"/>
  <c r="DY24" i="11"/>
  <c r="DQ24" i="11"/>
  <c r="DV24" i="11"/>
  <c r="DN24" i="11"/>
  <c r="DY21" i="11"/>
  <c r="DQ21" i="11"/>
  <c r="DV21" i="11"/>
  <c r="DN21" i="11"/>
  <c r="EE67" i="11"/>
  <c r="EF67" i="11" s="1"/>
  <c r="DW67" i="11"/>
  <c r="DV41" i="11"/>
  <c r="DN41" i="11"/>
  <c r="DV59" i="11"/>
  <c r="DN59" i="11"/>
  <c r="DO67" i="11"/>
  <c r="DH21" i="11"/>
  <c r="DF21" i="12" l="1"/>
  <c r="DH21" i="12" s="1"/>
  <c r="DO21" i="12"/>
  <c r="DQ21" i="12"/>
  <c r="DW33" i="11"/>
  <c r="EE33" i="11"/>
  <c r="EF33" i="11" s="1"/>
  <c r="EE24" i="11"/>
  <c r="EF24" i="11" s="1"/>
  <c r="DW24" i="11"/>
  <c r="EH24" i="11"/>
  <c r="EI24" i="11" s="1"/>
  <c r="DZ24" i="11"/>
  <c r="EE55" i="11"/>
  <c r="EF55" i="11" s="1"/>
  <c r="DW55" i="11"/>
  <c r="DX67" i="11"/>
  <c r="DQ67" i="11"/>
  <c r="EE21" i="11"/>
  <c r="EF21" i="11" s="1"/>
  <c r="DW21" i="11"/>
  <c r="EE37" i="11"/>
  <c r="EF37" i="11" s="1"/>
  <c r="DW37" i="11"/>
  <c r="EE28" i="11"/>
  <c r="EF28" i="11" s="1"/>
  <c r="DW28" i="11"/>
  <c r="DW63" i="11"/>
  <c r="EE63" i="11"/>
  <c r="EF63" i="11" s="1"/>
  <c r="EE41" i="11"/>
  <c r="EF41" i="11" s="1"/>
  <c r="DW41" i="11"/>
  <c r="DY55" i="11"/>
  <c r="DQ55" i="11"/>
  <c r="EE59" i="11"/>
  <c r="EF59" i="11" s="1"/>
  <c r="DW59" i="11"/>
  <c r="DZ21" i="11"/>
  <c r="EH21" i="11"/>
  <c r="EI21" i="11" s="1"/>
  <c r="DQ41" i="11"/>
  <c r="EH28" i="11"/>
  <c r="EI28" i="11" s="1"/>
  <c r="DZ28" i="11"/>
  <c r="DZ41" i="11"/>
  <c r="EH41" i="11"/>
  <c r="EI41" i="11" s="1"/>
  <c r="EG67" i="11" l="1"/>
  <c r="EI67" i="11" s="1"/>
  <c r="DZ67" i="11"/>
  <c r="EH55" i="11"/>
  <c r="EI55" i="11" s="1"/>
  <c r="DZ55" i="11"/>
  <c r="N63" i="10" l="1"/>
  <c r="I63" i="10"/>
  <c r="EB62" i="10"/>
  <c r="EC62" i="10" s="1"/>
  <c r="EA62" i="10"/>
  <c r="DS62" i="10"/>
  <c r="DT62" i="10" s="1"/>
  <c r="DR62" i="10"/>
  <c r="DK62" i="10"/>
  <c r="DJ62" i="10"/>
  <c r="DI62" i="10"/>
  <c r="DA62" i="10"/>
  <c r="DB62" i="10" s="1"/>
  <c r="CZ62" i="10"/>
  <c r="EB61" i="10"/>
  <c r="EC61" i="10" s="1"/>
  <c r="EA61" i="10"/>
  <c r="DT61" i="10"/>
  <c r="DS61" i="10"/>
  <c r="DR61" i="10"/>
  <c r="DJ61" i="10"/>
  <c r="DI61" i="10"/>
  <c r="DK61" i="10" s="1"/>
  <c r="DB61" i="10"/>
  <c r="DA61" i="10"/>
  <c r="CZ61" i="10"/>
  <c r="EB60" i="10"/>
  <c r="EC60" i="10" s="1"/>
  <c r="EA60" i="10"/>
  <c r="DS60" i="10"/>
  <c r="DT60" i="10" s="1"/>
  <c r="DR60" i="10"/>
  <c r="DM60" i="10"/>
  <c r="DJ60" i="10"/>
  <c r="DK60" i="10" s="1"/>
  <c r="DI60" i="10"/>
  <c r="DB60" i="10"/>
  <c r="DA60" i="10"/>
  <c r="CZ60" i="10"/>
  <c r="CT60" i="10"/>
  <c r="CM60" i="10"/>
  <c r="CF60" i="10"/>
  <c r="BY60" i="10"/>
  <c r="BR60" i="10"/>
  <c r="BK60" i="10"/>
  <c r="BE60" i="10"/>
  <c r="BD60" i="10"/>
  <c r="AX60" i="10"/>
  <c r="AW60" i="10"/>
  <c r="AQ60" i="10"/>
  <c r="AP60" i="10"/>
  <c r="AJ60" i="10"/>
  <c r="AI60" i="10"/>
  <c r="DL60" i="10" s="1"/>
  <c r="AC60" i="10"/>
  <c r="AB60" i="10"/>
  <c r="V60" i="10"/>
  <c r="DV60" i="10" s="1"/>
  <c r="DW60" i="10" s="1"/>
  <c r="U60" i="10"/>
  <c r="DU60" i="10" s="1"/>
  <c r="EB59" i="10"/>
  <c r="EC59" i="10" s="1"/>
  <c r="EA59" i="10"/>
  <c r="DT59" i="10"/>
  <c r="DS59" i="10"/>
  <c r="DR59" i="10"/>
  <c r="DJ59" i="10"/>
  <c r="DK59" i="10" s="1"/>
  <c r="DI59" i="10"/>
  <c r="DA59" i="10"/>
  <c r="DB59" i="10" s="1"/>
  <c r="CZ59" i="10"/>
  <c r="EB58" i="10"/>
  <c r="EC58" i="10" s="1"/>
  <c r="EA58" i="10"/>
  <c r="DT58" i="10"/>
  <c r="DS58" i="10"/>
  <c r="DR58" i="10"/>
  <c r="DK58" i="10"/>
  <c r="DJ58" i="10"/>
  <c r="DI58" i="10"/>
  <c r="DD58" i="10"/>
  <c r="DA58" i="10"/>
  <c r="DB58" i="10" s="1"/>
  <c r="CZ58" i="10"/>
  <c r="CW58" i="10"/>
  <c r="CT58" i="10"/>
  <c r="CV58" i="10" s="1"/>
  <c r="CP58" i="10"/>
  <c r="CO58" i="10"/>
  <c r="CM58" i="10"/>
  <c r="CI58" i="10"/>
  <c r="CF58" i="10"/>
  <c r="CH58" i="10" s="1"/>
  <c r="CB58" i="10"/>
  <c r="BY58" i="10"/>
  <c r="CA58" i="10" s="1"/>
  <c r="BU58" i="10"/>
  <c r="BR58" i="10"/>
  <c r="BT58" i="10" s="1"/>
  <c r="BN58" i="10"/>
  <c r="BK58" i="10"/>
  <c r="BM58" i="10" s="1"/>
  <c r="BF58" i="10"/>
  <c r="BE58" i="10"/>
  <c r="BG58" i="10" s="1"/>
  <c r="BD58" i="10"/>
  <c r="AZ58" i="10"/>
  <c r="AX58" i="10"/>
  <c r="AW58" i="10"/>
  <c r="AY58" i="10" s="1"/>
  <c r="AR58" i="10"/>
  <c r="AQ58" i="10"/>
  <c r="AS58" i="10" s="1"/>
  <c r="AP58" i="10"/>
  <c r="AL58" i="10"/>
  <c r="AJ58" i="10"/>
  <c r="AI58" i="10"/>
  <c r="AK58" i="10" s="1"/>
  <c r="AD58" i="10"/>
  <c r="AC58" i="10"/>
  <c r="AE58" i="10" s="1"/>
  <c r="AB58" i="10"/>
  <c r="X58" i="10"/>
  <c r="V58" i="10"/>
  <c r="EE58" i="10" s="1"/>
  <c r="U58" i="10"/>
  <c r="DC58" i="10" s="1"/>
  <c r="EB57" i="10"/>
  <c r="EC57" i="10" s="1"/>
  <c r="EA57" i="10"/>
  <c r="DS57" i="10"/>
  <c r="DT57" i="10" s="1"/>
  <c r="DR57" i="10"/>
  <c r="DJ57" i="10"/>
  <c r="DK57" i="10" s="1"/>
  <c r="DI57" i="10"/>
  <c r="DB57" i="10"/>
  <c r="DA57" i="10"/>
  <c r="CZ57" i="10"/>
  <c r="EC56" i="10"/>
  <c r="EB56" i="10"/>
  <c r="EA56" i="10"/>
  <c r="DS56" i="10"/>
  <c r="DT56" i="10" s="1"/>
  <c r="DR56" i="10"/>
  <c r="DK56" i="10"/>
  <c r="DJ56" i="10"/>
  <c r="DI56" i="10"/>
  <c r="DA56" i="10"/>
  <c r="DB56" i="10" s="1"/>
  <c r="CZ56" i="10"/>
  <c r="EH55" i="10"/>
  <c r="EC55" i="10"/>
  <c r="EB55" i="10"/>
  <c r="EA55" i="10"/>
  <c r="DS55" i="10"/>
  <c r="DT55" i="10" s="1"/>
  <c r="DR55" i="10"/>
  <c r="DJ55" i="10"/>
  <c r="DK55" i="10" s="1"/>
  <c r="DI55" i="10"/>
  <c r="DB55" i="10"/>
  <c r="DA55" i="10"/>
  <c r="CZ55" i="10"/>
  <c r="CW55" i="10"/>
  <c r="CT55" i="10"/>
  <c r="CV55" i="10" s="1"/>
  <c r="CP55" i="10"/>
  <c r="CM55" i="10"/>
  <c r="CO55" i="10" s="1"/>
  <c r="CI55" i="10"/>
  <c r="CF55" i="10"/>
  <c r="CH55" i="10" s="1"/>
  <c r="CB55" i="10"/>
  <c r="CA55" i="10"/>
  <c r="BY55" i="10"/>
  <c r="BU55" i="10"/>
  <c r="BT55" i="10"/>
  <c r="BR55" i="10"/>
  <c r="BN55" i="10"/>
  <c r="BM55" i="10"/>
  <c r="BK55" i="10"/>
  <c r="BG55" i="10"/>
  <c r="BE55" i="10"/>
  <c r="BD55" i="10"/>
  <c r="BF55" i="10" s="1"/>
  <c r="AZ55" i="10"/>
  <c r="AX55" i="10"/>
  <c r="AW55" i="10"/>
  <c r="AY55" i="10" s="1"/>
  <c r="AS55" i="10"/>
  <c r="AQ55" i="10"/>
  <c r="AP55" i="10"/>
  <c r="AR55" i="10" s="1"/>
  <c r="AL55" i="10"/>
  <c r="AJ55" i="10"/>
  <c r="AI55" i="10"/>
  <c r="AK55" i="10" s="1"/>
  <c r="AE55" i="10"/>
  <c r="AC55" i="10"/>
  <c r="AB55" i="10"/>
  <c r="DL58" i="10" s="1"/>
  <c r="X55" i="10"/>
  <c r="DY55" i="10" s="1"/>
  <c r="V55" i="10"/>
  <c r="EE55" i="10" s="1"/>
  <c r="U55" i="10"/>
  <c r="W55" i="10" s="1"/>
  <c r="EB54" i="10"/>
  <c r="EC54" i="10" s="1"/>
  <c r="EA54" i="10"/>
  <c r="DT54" i="10"/>
  <c r="DS54" i="10"/>
  <c r="DR54" i="10"/>
  <c r="DK54" i="10"/>
  <c r="DJ54" i="10"/>
  <c r="DI54" i="10"/>
  <c r="DA54" i="10"/>
  <c r="DB54" i="10" s="1"/>
  <c r="CZ54" i="10"/>
  <c r="EB53" i="10"/>
  <c r="EC53" i="10" s="1"/>
  <c r="EA53" i="10"/>
  <c r="DV53" i="10"/>
  <c r="DW53" i="10" s="1"/>
  <c r="DS53" i="10"/>
  <c r="DT53" i="10" s="1"/>
  <c r="DR53" i="10"/>
  <c r="DK53" i="10"/>
  <c r="DJ53" i="10"/>
  <c r="DI53" i="10"/>
  <c r="DA53" i="10"/>
  <c r="DB53" i="10" s="1"/>
  <c r="CZ53" i="10"/>
  <c r="CT53" i="10"/>
  <c r="CM53" i="10"/>
  <c r="CF53" i="10"/>
  <c r="BY53" i="10"/>
  <c r="BR53" i="10"/>
  <c r="BK53" i="10"/>
  <c r="BE53" i="10"/>
  <c r="BD53" i="10"/>
  <c r="AX53" i="10"/>
  <c r="AW53" i="10"/>
  <c r="AQ53" i="10"/>
  <c r="AP53" i="10"/>
  <c r="AJ53" i="10"/>
  <c r="AI53" i="10"/>
  <c r="AC53" i="10"/>
  <c r="AB53" i="10"/>
  <c r="DU53" i="10" s="1"/>
  <c r="V53" i="10"/>
  <c r="EE53" i="10" s="1"/>
  <c r="EF53" i="10" s="1"/>
  <c r="U53" i="10"/>
  <c r="ED53" i="10" s="1"/>
  <c r="EB52" i="10"/>
  <c r="EA52" i="10"/>
  <c r="EC52" i="10" s="1"/>
  <c r="DS52" i="10"/>
  <c r="DT52" i="10" s="1"/>
  <c r="DR52" i="10"/>
  <c r="DJ52" i="10"/>
  <c r="DI52" i="10"/>
  <c r="DK52" i="10" s="1"/>
  <c r="DA52" i="10"/>
  <c r="DB52" i="10" s="1"/>
  <c r="CZ52" i="10"/>
  <c r="EE51" i="10"/>
  <c r="EB51" i="10"/>
  <c r="EC51" i="10" s="1"/>
  <c r="EA51" i="10"/>
  <c r="DT51" i="10"/>
  <c r="DS51" i="10"/>
  <c r="DR51" i="10"/>
  <c r="DJ51" i="10"/>
  <c r="DK51" i="10" s="1"/>
  <c r="DI51" i="10"/>
  <c r="DA51" i="10"/>
  <c r="DB51" i="10" s="1"/>
  <c r="CZ51" i="10"/>
  <c r="CT51" i="10"/>
  <c r="CM51" i="10"/>
  <c r="CF51" i="10"/>
  <c r="BY51" i="10"/>
  <c r="BR51" i="10"/>
  <c r="BK51" i="10"/>
  <c r="BE51" i="10"/>
  <c r="BD51" i="10"/>
  <c r="AX51" i="10"/>
  <c r="AW51" i="10"/>
  <c r="AQ51" i="10"/>
  <c r="AP51" i="10"/>
  <c r="AJ51" i="10"/>
  <c r="AI51" i="10"/>
  <c r="AC51" i="10"/>
  <c r="AB51" i="10"/>
  <c r="V51" i="10"/>
  <c r="DD51" i="10" s="1"/>
  <c r="U51" i="10"/>
  <c r="ED51" i="10" s="1"/>
  <c r="EB50" i="10"/>
  <c r="EA50" i="10"/>
  <c r="EC50" i="10" s="1"/>
  <c r="DS50" i="10"/>
  <c r="DT50" i="10" s="1"/>
  <c r="DR50" i="10"/>
  <c r="DJ50" i="10"/>
  <c r="DK50" i="10" s="1"/>
  <c r="DI50" i="10"/>
  <c r="DA50" i="10"/>
  <c r="DB50" i="10" s="1"/>
  <c r="CZ50" i="10"/>
  <c r="EC49" i="10"/>
  <c r="EB49" i="10"/>
  <c r="EA49" i="10"/>
  <c r="DT49" i="10"/>
  <c r="DS49" i="10"/>
  <c r="DR49" i="10"/>
  <c r="DK49" i="10"/>
  <c r="DJ49" i="10"/>
  <c r="DI49" i="10"/>
  <c r="DA49" i="10"/>
  <c r="DB49" i="10" s="1"/>
  <c r="CZ49" i="10"/>
  <c r="EB48" i="10"/>
  <c r="EC48" i="10" s="1"/>
  <c r="EA48" i="10"/>
  <c r="DS48" i="10"/>
  <c r="DT48" i="10" s="1"/>
  <c r="DR48" i="10"/>
  <c r="DJ48" i="10"/>
  <c r="DK48" i="10" s="1"/>
  <c r="DI48" i="10"/>
  <c r="DA48" i="10"/>
  <c r="DB48" i="10" s="1"/>
  <c r="CZ48" i="10"/>
  <c r="EB47" i="10"/>
  <c r="EC47" i="10" s="1"/>
  <c r="EA47" i="10"/>
  <c r="DT47" i="10"/>
  <c r="DS47" i="10"/>
  <c r="DR47" i="10"/>
  <c r="DK47" i="10"/>
  <c r="DJ47" i="10"/>
  <c r="DI47" i="10"/>
  <c r="DA47" i="10"/>
  <c r="DB47" i="10" s="1"/>
  <c r="CZ47" i="10"/>
  <c r="EB46" i="10"/>
  <c r="EC46" i="10" s="1"/>
  <c r="EA46" i="10"/>
  <c r="DS46" i="10"/>
  <c r="DT46" i="10" s="1"/>
  <c r="DR46" i="10"/>
  <c r="DJ46" i="10"/>
  <c r="DK46" i="10" s="1"/>
  <c r="DI46" i="10"/>
  <c r="DA46" i="10"/>
  <c r="DB46" i="10" s="1"/>
  <c r="CZ46" i="10"/>
  <c r="EB45" i="10"/>
  <c r="EC45" i="10" s="1"/>
  <c r="EA45" i="10"/>
  <c r="DT45" i="10"/>
  <c r="DS45" i="10"/>
  <c r="DR45" i="10"/>
  <c r="DK45" i="10"/>
  <c r="DJ45" i="10"/>
  <c r="DI45" i="10"/>
  <c r="DA45" i="10"/>
  <c r="DB45" i="10" s="1"/>
  <c r="CZ45" i="10"/>
  <c r="EB44" i="10"/>
  <c r="EC44" i="10" s="1"/>
  <c r="EA44" i="10"/>
  <c r="DS44" i="10"/>
  <c r="DT44" i="10" s="1"/>
  <c r="DR44" i="10"/>
  <c r="DK44" i="10"/>
  <c r="DJ44" i="10"/>
  <c r="DI44" i="10"/>
  <c r="DA44" i="10"/>
  <c r="DB44" i="10" s="1"/>
  <c r="CZ44" i="10"/>
  <c r="CT44" i="10"/>
  <c r="CM44" i="10"/>
  <c r="CF44" i="10"/>
  <c r="BY44" i="10"/>
  <c r="BR44" i="10"/>
  <c r="BK44" i="10"/>
  <c r="BE44" i="10"/>
  <c r="AX44" i="10"/>
  <c r="AZ41" i="10" s="1"/>
  <c r="AW44" i="10"/>
  <c r="AQ44" i="10"/>
  <c r="AP44" i="10"/>
  <c r="AJ44" i="10"/>
  <c r="AI44" i="10"/>
  <c r="AC44" i="10"/>
  <c r="AB44" i="10"/>
  <c r="V44" i="10"/>
  <c r="EE44" i="10" s="1"/>
  <c r="U44" i="10"/>
  <c r="DU44" i="10" s="1"/>
  <c r="EB43" i="10"/>
  <c r="EC43" i="10" s="1"/>
  <c r="EA43" i="10"/>
  <c r="DS43" i="10"/>
  <c r="DT43" i="10" s="1"/>
  <c r="DR43" i="10"/>
  <c r="DK43" i="10"/>
  <c r="DJ43" i="10"/>
  <c r="DI43" i="10"/>
  <c r="DB43" i="10"/>
  <c r="DA43" i="10"/>
  <c r="CZ43" i="10"/>
  <c r="EB42" i="10"/>
  <c r="EC42" i="10" s="1"/>
  <c r="EA42" i="10"/>
  <c r="DS42" i="10"/>
  <c r="DT42" i="10" s="1"/>
  <c r="DR42" i="10"/>
  <c r="DK42" i="10"/>
  <c r="DJ42" i="10"/>
  <c r="DI42" i="10"/>
  <c r="DA42" i="10"/>
  <c r="DB42" i="10" s="1"/>
  <c r="CZ42" i="10"/>
  <c r="EC41" i="10"/>
  <c r="EB41" i="10"/>
  <c r="EA41" i="10"/>
  <c r="DU41" i="10"/>
  <c r="DS41" i="10"/>
  <c r="DT41" i="10" s="1"/>
  <c r="DR41" i="10"/>
  <c r="DJ41" i="10"/>
  <c r="DK41" i="10" s="1"/>
  <c r="DI41" i="10"/>
  <c r="DB41" i="10"/>
  <c r="DA41" i="10"/>
  <c r="CZ41" i="10"/>
  <c r="CW41" i="10"/>
  <c r="CT41" i="10"/>
  <c r="CV41" i="10" s="1"/>
  <c r="CP41" i="10"/>
  <c r="CM41" i="10"/>
  <c r="CO41" i="10" s="1"/>
  <c r="CI41" i="10"/>
  <c r="CF41" i="10"/>
  <c r="CH41" i="10" s="1"/>
  <c r="CB41" i="10"/>
  <c r="CA41" i="10"/>
  <c r="BY41" i="10"/>
  <c r="BU41" i="10"/>
  <c r="BR41" i="10"/>
  <c r="BT41" i="10" s="1"/>
  <c r="BN41" i="10"/>
  <c r="BK41" i="10"/>
  <c r="BM41" i="10" s="1"/>
  <c r="BG41" i="10"/>
  <c r="BE41" i="10"/>
  <c r="BD41" i="10"/>
  <c r="BF41" i="10" s="1"/>
  <c r="AX41" i="10"/>
  <c r="AW41" i="10"/>
  <c r="AY41" i="10" s="1"/>
  <c r="AS41" i="10"/>
  <c r="AQ41" i="10"/>
  <c r="AP41" i="10"/>
  <c r="AR41" i="10" s="1"/>
  <c r="AL41" i="10"/>
  <c r="AK41" i="10"/>
  <c r="AC41" i="10"/>
  <c r="DM41" i="10" s="1"/>
  <c r="AB41" i="10"/>
  <c r="AD41" i="10" s="1"/>
  <c r="V41" i="10"/>
  <c r="DD41" i="10" s="1"/>
  <c r="U41" i="10"/>
  <c r="DL41" i="10" s="1"/>
  <c r="EB40" i="10"/>
  <c r="EC40" i="10" s="1"/>
  <c r="EA40" i="10"/>
  <c r="DS40" i="10"/>
  <c r="DT40" i="10" s="1"/>
  <c r="DR40" i="10"/>
  <c r="DK40" i="10"/>
  <c r="DJ40" i="10"/>
  <c r="DI40" i="10"/>
  <c r="DA40" i="10"/>
  <c r="DB40" i="10" s="1"/>
  <c r="CZ40" i="10"/>
  <c r="EB39" i="10"/>
  <c r="EC39" i="10" s="1"/>
  <c r="EA39" i="10"/>
  <c r="DS39" i="10"/>
  <c r="DT39" i="10" s="1"/>
  <c r="DR39" i="10"/>
  <c r="DJ39" i="10"/>
  <c r="DK39" i="10" s="1"/>
  <c r="DI39" i="10"/>
  <c r="DA39" i="10"/>
  <c r="DB39" i="10" s="1"/>
  <c r="CZ39" i="10"/>
  <c r="CT39" i="10"/>
  <c r="CM39" i="10"/>
  <c r="CF39" i="10"/>
  <c r="BY39" i="10"/>
  <c r="BR39" i="10"/>
  <c r="BK39" i="10"/>
  <c r="BE39" i="10"/>
  <c r="AX39" i="10"/>
  <c r="AW39" i="10"/>
  <c r="AQ39" i="10"/>
  <c r="AP39" i="10"/>
  <c r="AJ39" i="10"/>
  <c r="AI39" i="10"/>
  <c r="AC39" i="10"/>
  <c r="AB39" i="10"/>
  <c r="DL39" i="10" s="1"/>
  <c r="V39" i="10"/>
  <c r="DV39" i="10" s="1"/>
  <c r="DW39" i="10" s="1"/>
  <c r="U39" i="10"/>
  <c r="DU39" i="10" s="1"/>
  <c r="EB38" i="10"/>
  <c r="EC38" i="10" s="1"/>
  <c r="EA38" i="10"/>
  <c r="DS38" i="10"/>
  <c r="DT38" i="10" s="1"/>
  <c r="DR38" i="10"/>
  <c r="DJ38" i="10"/>
  <c r="DK38" i="10" s="1"/>
  <c r="DI38" i="10"/>
  <c r="DA38" i="10"/>
  <c r="DB38" i="10" s="1"/>
  <c r="CZ38" i="10"/>
  <c r="EC37" i="10"/>
  <c r="EB37" i="10"/>
  <c r="EA37" i="10"/>
  <c r="DS37" i="10"/>
  <c r="DT37" i="10" s="1"/>
  <c r="DR37" i="10"/>
  <c r="DJ37" i="10"/>
  <c r="DK37" i="10" s="1"/>
  <c r="DI37" i="10"/>
  <c r="DB37" i="10"/>
  <c r="DA37" i="10"/>
  <c r="CZ37" i="10"/>
  <c r="CW37" i="10"/>
  <c r="CT37" i="10"/>
  <c r="CV37" i="10" s="1"/>
  <c r="CP37" i="10"/>
  <c r="CM37" i="10"/>
  <c r="CO37" i="10" s="1"/>
  <c r="CI37" i="10"/>
  <c r="CF37" i="10"/>
  <c r="CH37" i="10" s="1"/>
  <c r="CB37" i="10"/>
  <c r="BY37" i="10"/>
  <c r="CA37" i="10" s="1"/>
  <c r="BU37" i="10"/>
  <c r="BT37" i="10"/>
  <c r="BR37" i="10"/>
  <c r="BN37" i="10"/>
  <c r="BM37" i="10"/>
  <c r="BK37" i="10"/>
  <c r="BE37" i="10"/>
  <c r="BG37" i="10" s="1"/>
  <c r="BD37" i="10"/>
  <c r="BF37" i="10" s="1"/>
  <c r="AX37" i="10"/>
  <c r="AZ37" i="10" s="1"/>
  <c r="AW37" i="10"/>
  <c r="AY37" i="10" s="1"/>
  <c r="AQ37" i="10"/>
  <c r="AS37" i="10" s="1"/>
  <c r="AP37" i="10"/>
  <c r="AR37" i="10" s="1"/>
  <c r="AJ37" i="10"/>
  <c r="AL37" i="10" s="1"/>
  <c r="AI37" i="10"/>
  <c r="AK37" i="10" s="1"/>
  <c r="AC37" i="10"/>
  <c r="AE37" i="10" s="1"/>
  <c r="AB37" i="10"/>
  <c r="AD37" i="10" s="1"/>
  <c r="V37" i="10"/>
  <c r="X37" i="10" s="1"/>
  <c r="U37" i="10"/>
  <c r="W37" i="10" s="1"/>
  <c r="EB36" i="10"/>
  <c r="EC36" i="10" s="1"/>
  <c r="EA36" i="10"/>
  <c r="DT36" i="10"/>
  <c r="DS36" i="10"/>
  <c r="DR36" i="10"/>
  <c r="DK36" i="10"/>
  <c r="DJ36" i="10"/>
  <c r="DI36" i="10"/>
  <c r="DA36" i="10"/>
  <c r="DB36" i="10" s="1"/>
  <c r="CZ36" i="10"/>
  <c r="EB35" i="10"/>
  <c r="EC35" i="10" s="1"/>
  <c r="EA35" i="10"/>
  <c r="DS35" i="10"/>
  <c r="DT35" i="10" s="1"/>
  <c r="DR35" i="10"/>
  <c r="DJ35" i="10"/>
  <c r="DK35" i="10" s="1"/>
  <c r="DI35" i="10"/>
  <c r="DA35" i="10"/>
  <c r="DB35" i="10" s="1"/>
  <c r="CZ35" i="10"/>
  <c r="EC34" i="10"/>
  <c r="EB34" i="10"/>
  <c r="EA34" i="10"/>
  <c r="DS34" i="10"/>
  <c r="DT34" i="10" s="1"/>
  <c r="DR34" i="10"/>
  <c r="DP34" i="10"/>
  <c r="DJ34" i="10"/>
  <c r="DK34" i="10" s="1"/>
  <c r="DI34" i="10"/>
  <c r="DA34" i="10"/>
  <c r="DB34" i="10" s="1"/>
  <c r="CZ34" i="10"/>
  <c r="CW34" i="10"/>
  <c r="CT34" i="10"/>
  <c r="CV34" i="10" s="1"/>
  <c r="CP34" i="10"/>
  <c r="CM34" i="10"/>
  <c r="CO34" i="10" s="1"/>
  <c r="CI34" i="10"/>
  <c r="CH34" i="10"/>
  <c r="CF34" i="10"/>
  <c r="CB34" i="10"/>
  <c r="CA34" i="10"/>
  <c r="BY34" i="10"/>
  <c r="BU34" i="10"/>
  <c r="BR34" i="10"/>
  <c r="BT34" i="10" s="1"/>
  <c r="BN34" i="10"/>
  <c r="BK34" i="10"/>
  <c r="BM34" i="10" s="1"/>
  <c r="BG34" i="10"/>
  <c r="BE34" i="10"/>
  <c r="BD34" i="10"/>
  <c r="BF34" i="10" s="1"/>
  <c r="AZ34" i="10"/>
  <c r="AY34" i="10"/>
  <c r="AX34" i="10"/>
  <c r="AW34" i="10"/>
  <c r="AS34" i="10"/>
  <c r="AQ34" i="10"/>
  <c r="AP34" i="10"/>
  <c r="AR34" i="10" s="1"/>
  <c r="AL34" i="10"/>
  <c r="AK34" i="10"/>
  <c r="AJ34" i="10"/>
  <c r="AI34" i="10"/>
  <c r="AE34" i="10"/>
  <c r="AC34" i="10"/>
  <c r="AB34" i="10"/>
  <c r="AD34" i="10" s="1"/>
  <c r="X34" i="10"/>
  <c r="DG34" i="10" s="1"/>
  <c r="W34" i="10"/>
  <c r="V34" i="10"/>
  <c r="EE34" i="10" s="1"/>
  <c r="EF34" i="10" s="1"/>
  <c r="U34" i="10"/>
  <c r="ED34" i="10" s="1"/>
  <c r="EB33" i="10"/>
  <c r="EC33" i="10" s="1"/>
  <c r="EA33" i="10"/>
  <c r="DS33" i="10"/>
  <c r="DT33" i="10" s="1"/>
  <c r="DR33" i="10"/>
  <c r="DM33" i="10"/>
  <c r="DN33" i="10" s="1"/>
  <c r="DJ33" i="10"/>
  <c r="DK33" i="10" s="1"/>
  <c r="DI33" i="10"/>
  <c r="DB33" i="10"/>
  <c r="DA33" i="10"/>
  <c r="CZ33" i="10"/>
  <c r="CT33" i="10"/>
  <c r="CM33" i="10"/>
  <c r="CF33" i="10"/>
  <c r="BY33" i="10"/>
  <c r="BR33" i="10"/>
  <c r="BK33" i="10"/>
  <c r="BE33" i="10"/>
  <c r="BD33" i="10"/>
  <c r="AX33" i="10"/>
  <c r="AW33" i="10"/>
  <c r="AQ33" i="10"/>
  <c r="AP33" i="10"/>
  <c r="AJ33" i="10"/>
  <c r="AI33" i="10"/>
  <c r="AC33" i="10"/>
  <c r="V33" i="10"/>
  <c r="DV33" i="10" s="1"/>
  <c r="U33" i="10"/>
  <c r="DL33" i="10" s="1"/>
  <c r="EB32" i="10"/>
  <c r="EC32" i="10" s="1"/>
  <c r="EA32" i="10"/>
  <c r="DS32" i="10"/>
  <c r="DT32" i="10" s="1"/>
  <c r="DR32" i="10"/>
  <c r="DJ32" i="10"/>
  <c r="DK32" i="10" s="1"/>
  <c r="DI32" i="10"/>
  <c r="DA32" i="10"/>
  <c r="DB32" i="10" s="1"/>
  <c r="CZ32" i="10"/>
  <c r="DB31" i="10"/>
  <c r="DA31" i="10"/>
  <c r="CZ31" i="10"/>
  <c r="EA30" i="10"/>
  <c r="DV30" i="10"/>
  <c r="DR30" i="10"/>
  <c r="DI30" i="10"/>
  <c r="CZ30" i="10"/>
  <c r="CW30" i="10"/>
  <c r="CV30" i="10"/>
  <c r="CT30" i="10"/>
  <c r="CP30" i="10"/>
  <c r="CO30" i="10"/>
  <c r="CM30" i="10"/>
  <c r="CI30" i="10"/>
  <c r="CH30" i="10"/>
  <c r="CF30" i="10"/>
  <c r="CB30" i="10"/>
  <c r="BY30" i="10"/>
  <c r="CA30" i="10" s="1"/>
  <c r="BU30" i="10"/>
  <c r="BR30" i="10"/>
  <c r="BT30" i="10" s="1"/>
  <c r="BN30" i="10"/>
  <c r="BK30" i="10"/>
  <c r="BM30" i="10" s="1"/>
  <c r="BE30" i="10"/>
  <c r="BG30" i="10" s="1"/>
  <c r="BD30" i="10"/>
  <c r="BF30" i="10" s="1"/>
  <c r="AZ30" i="10"/>
  <c r="AX30" i="10"/>
  <c r="AW30" i="10"/>
  <c r="AY30" i="10" s="1"/>
  <c r="AQ30" i="10"/>
  <c r="AS30" i="10" s="1"/>
  <c r="AP30" i="10"/>
  <c r="AR30" i="10" s="1"/>
  <c r="AL30" i="10"/>
  <c r="AJ30" i="10"/>
  <c r="AI30" i="10"/>
  <c r="AK30" i="10" s="1"/>
  <c r="AC30" i="10"/>
  <c r="AE30" i="10" s="1"/>
  <c r="AB30" i="10"/>
  <c r="AD30" i="10" s="1"/>
  <c r="X30" i="10"/>
  <c r="V30" i="10"/>
  <c r="DM30" i="10" s="1"/>
  <c r="U30" i="10"/>
  <c r="DU30" i="10" s="1"/>
  <c r="T30" i="10"/>
  <c r="EB30" i="10" s="1"/>
  <c r="EC30" i="10" s="1"/>
  <c r="EB29" i="10"/>
  <c r="EC29" i="10" s="1"/>
  <c r="EA29" i="10"/>
  <c r="DS29" i="10"/>
  <c r="DT29" i="10" s="1"/>
  <c r="DR29" i="10"/>
  <c r="DK29" i="10"/>
  <c r="DJ29" i="10"/>
  <c r="DI29" i="10"/>
  <c r="DB29" i="10"/>
  <c r="DA29" i="10"/>
  <c r="CZ29" i="10"/>
  <c r="EB28" i="10"/>
  <c r="EC28" i="10" s="1"/>
  <c r="EA28" i="10"/>
  <c r="DS28" i="10"/>
  <c r="DT28" i="10" s="1"/>
  <c r="DR28" i="10"/>
  <c r="DJ28" i="10"/>
  <c r="DK28" i="10" s="1"/>
  <c r="DI28" i="10"/>
  <c r="DA28" i="10"/>
  <c r="DB28" i="10" s="1"/>
  <c r="CZ28" i="10"/>
  <c r="EC27" i="10"/>
  <c r="EB27" i="10"/>
  <c r="EA27" i="10"/>
  <c r="DU27" i="10"/>
  <c r="DS27" i="10"/>
  <c r="DT27" i="10" s="1"/>
  <c r="DR27" i="10"/>
  <c r="DM27" i="10"/>
  <c r="DN27" i="10" s="1"/>
  <c r="DJ27" i="10"/>
  <c r="DK27" i="10" s="1"/>
  <c r="DI27" i="10"/>
  <c r="DB27" i="10"/>
  <c r="DA27" i="10"/>
  <c r="CZ27" i="10"/>
  <c r="CW27" i="10"/>
  <c r="CT27" i="10"/>
  <c r="CV27" i="10" s="1"/>
  <c r="CP27" i="10"/>
  <c r="CM27" i="10"/>
  <c r="CO27" i="10" s="1"/>
  <c r="CI27" i="10"/>
  <c r="CF27" i="10"/>
  <c r="CH27" i="10" s="1"/>
  <c r="CB27" i="10"/>
  <c r="CA27" i="10"/>
  <c r="BY27" i="10"/>
  <c r="BU27" i="10"/>
  <c r="BT27" i="10"/>
  <c r="BR27" i="10"/>
  <c r="BN27" i="10"/>
  <c r="BM27" i="10"/>
  <c r="BK27" i="10"/>
  <c r="BG27" i="10"/>
  <c r="BE27" i="10"/>
  <c r="BD27" i="10"/>
  <c r="BF27" i="10" s="1"/>
  <c r="AX27" i="10"/>
  <c r="AZ27" i="10" s="1"/>
  <c r="AW27" i="10"/>
  <c r="AY27" i="10" s="1"/>
  <c r="AS27" i="10"/>
  <c r="AQ27" i="10"/>
  <c r="AP27" i="10"/>
  <c r="AR27" i="10" s="1"/>
  <c r="AJ27" i="10"/>
  <c r="AL27" i="10" s="1"/>
  <c r="AI27" i="10"/>
  <c r="AK27" i="10" s="1"/>
  <c r="AE27" i="10"/>
  <c r="AC27" i="10"/>
  <c r="AB27" i="10"/>
  <c r="AD27" i="10" s="1"/>
  <c r="V27" i="10"/>
  <c r="DD27" i="10" s="1"/>
  <c r="U27" i="10"/>
  <c r="DL27" i="10" s="1"/>
  <c r="EC26" i="10"/>
  <c r="EB26" i="10"/>
  <c r="EA26" i="10"/>
  <c r="DU26" i="10"/>
  <c r="DS26" i="10"/>
  <c r="DT26" i="10" s="1"/>
  <c r="DR26" i="10"/>
  <c r="DJ26" i="10"/>
  <c r="DK26" i="10" s="1"/>
  <c r="DI26" i="10"/>
  <c r="DD26" i="10"/>
  <c r="DA26" i="10"/>
  <c r="DB26" i="10" s="1"/>
  <c r="CZ26" i="10"/>
  <c r="CU26" i="10"/>
  <c r="CT26" i="10"/>
  <c r="CN26" i="10"/>
  <c r="CM26" i="10"/>
  <c r="CG26" i="10"/>
  <c r="CF26" i="10"/>
  <c r="BZ26" i="10"/>
  <c r="BY26" i="10"/>
  <c r="BS26" i="10"/>
  <c r="BR26" i="10"/>
  <c r="BL26" i="10"/>
  <c r="BK26" i="10"/>
  <c r="BE26" i="10"/>
  <c r="BD26" i="10"/>
  <c r="AX26" i="10"/>
  <c r="AW26" i="10"/>
  <c r="AQ26" i="10"/>
  <c r="AP26" i="10"/>
  <c r="AJ26" i="10"/>
  <c r="AI26" i="10"/>
  <c r="AC26" i="10"/>
  <c r="AB26" i="10"/>
  <c r="V26" i="10"/>
  <c r="EE26" i="10" s="1"/>
  <c r="U26" i="10"/>
  <c r="ED26" i="10" s="1"/>
  <c r="EC25" i="10"/>
  <c r="EB25" i="10"/>
  <c r="EA25" i="10"/>
  <c r="DT25" i="10"/>
  <c r="DS25" i="10"/>
  <c r="DR25" i="10"/>
  <c r="DJ25" i="10"/>
  <c r="DK25" i="10" s="1"/>
  <c r="DI25" i="10"/>
  <c r="DA25" i="10"/>
  <c r="DB25" i="10" s="1"/>
  <c r="CZ25" i="10"/>
  <c r="EB24" i="10"/>
  <c r="EC24" i="10" s="1"/>
  <c r="EA24" i="10"/>
  <c r="DS24" i="10"/>
  <c r="DT24" i="10" s="1"/>
  <c r="DR24" i="10"/>
  <c r="DK24" i="10"/>
  <c r="DJ24" i="10"/>
  <c r="DI24" i="10"/>
  <c r="DC24" i="10"/>
  <c r="DA24" i="10"/>
  <c r="DB24" i="10" s="1"/>
  <c r="CZ24" i="10"/>
  <c r="CU24" i="10"/>
  <c r="CT24" i="10"/>
  <c r="CN24" i="10"/>
  <c r="CM24" i="10"/>
  <c r="CG24" i="10"/>
  <c r="CF24" i="10"/>
  <c r="BZ24" i="10"/>
  <c r="BY24" i="10"/>
  <c r="BS24" i="10"/>
  <c r="BR24" i="10"/>
  <c r="BL24" i="10"/>
  <c r="BK24" i="10"/>
  <c r="BE24" i="10"/>
  <c r="BD24" i="10"/>
  <c r="AX24" i="10"/>
  <c r="AW24" i="10"/>
  <c r="AQ24" i="10"/>
  <c r="AP24" i="10"/>
  <c r="AJ24" i="10"/>
  <c r="AI24" i="10"/>
  <c r="AC24" i="10"/>
  <c r="AB24" i="10"/>
  <c r="V24" i="10"/>
  <c r="DM24" i="10" s="1"/>
  <c r="DN24" i="10" s="1"/>
  <c r="U24" i="10"/>
  <c r="DL24" i="10" s="1"/>
  <c r="EB23" i="10"/>
  <c r="EC23" i="10" s="1"/>
  <c r="EA23" i="10"/>
  <c r="DS23" i="10"/>
  <c r="DT23" i="10" s="1"/>
  <c r="DR23" i="10"/>
  <c r="DJ23" i="10"/>
  <c r="DK23" i="10" s="1"/>
  <c r="DI23" i="10"/>
  <c r="DA23" i="10"/>
  <c r="DB23" i="10" s="1"/>
  <c r="CZ23" i="10"/>
  <c r="EC22" i="10"/>
  <c r="EB22" i="10"/>
  <c r="EA22" i="10"/>
  <c r="DT22" i="10"/>
  <c r="DS22" i="10"/>
  <c r="DR22" i="10"/>
  <c r="DJ22" i="10"/>
  <c r="DI22" i="10"/>
  <c r="DK22" i="10" s="1"/>
  <c r="DA22" i="10"/>
  <c r="DB22" i="10" s="1"/>
  <c r="CZ22" i="10"/>
  <c r="EE21" i="10"/>
  <c r="EB21" i="10"/>
  <c r="EC21" i="10" s="1"/>
  <c r="EA21" i="10"/>
  <c r="DS21" i="10"/>
  <c r="DT21" i="10" s="1"/>
  <c r="DR21" i="10"/>
  <c r="DK21" i="10"/>
  <c r="DJ21" i="10"/>
  <c r="DI21" i="10"/>
  <c r="DB21" i="10"/>
  <c r="DA21" i="10"/>
  <c r="CZ21" i="10"/>
  <c r="CW21" i="10"/>
  <c r="CU21" i="10"/>
  <c r="CT21" i="10"/>
  <c r="CV21" i="10" s="1"/>
  <c r="CP21" i="10"/>
  <c r="CO21" i="10"/>
  <c r="CN21" i="10"/>
  <c r="CM21" i="10"/>
  <c r="CI21" i="10"/>
  <c r="CG21" i="10"/>
  <c r="CF21" i="10"/>
  <c r="CH21" i="10" s="1"/>
  <c r="CB21" i="10"/>
  <c r="CA21" i="10"/>
  <c r="BZ21" i="10"/>
  <c r="BY21" i="10"/>
  <c r="BU21" i="10"/>
  <c r="BS21" i="10"/>
  <c r="BR21" i="10"/>
  <c r="BT21" i="10" s="1"/>
  <c r="BN21" i="10"/>
  <c r="BM21" i="10"/>
  <c r="BL21" i="10"/>
  <c r="BK21" i="10"/>
  <c r="BG21" i="10"/>
  <c r="BE21" i="10"/>
  <c r="BD21" i="10"/>
  <c r="BF21" i="10" s="1"/>
  <c r="AZ21" i="10"/>
  <c r="AY21" i="10"/>
  <c r="AX21" i="10"/>
  <c r="AW21" i="10"/>
  <c r="AS21" i="10"/>
  <c r="AQ21" i="10"/>
  <c r="AP21" i="10"/>
  <c r="AR21" i="10" s="1"/>
  <c r="AL21" i="10"/>
  <c r="AK21" i="10"/>
  <c r="AJ21" i="10"/>
  <c r="AI21" i="10"/>
  <c r="AE21" i="10"/>
  <c r="DG21" i="10" s="1"/>
  <c r="AC21" i="10"/>
  <c r="AB21" i="10"/>
  <c r="AD21" i="10" s="1"/>
  <c r="X21" i="10"/>
  <c r="EH21" i="10" s="1"/>
  <c r="W21" i="10"/>
  <c r="DF21" i="10" s="1"/>
  <c r="V21" i="10"/>
  <c r="DV21" i="10" s="1"/>
  <c r="U21" i="10"/>
  <c r="ED21" i="10" s="1"/>
  <c r="DO21" i="10" l="1"/>
  <c r="EF21" i="10"/>
  <c r="EF26" i="10"/>
  <c r="DW30" i="10"/>
  <c r="DY37" i="10"/>
  <c r="DP37" i="10"/>
  <c r="DQ37" i="10" s="1"/>
  <c r="DG37" i="10"/>
  <c r="EH37" i="10"/>
  <c r="EI37" i="10" s="1"/>
  <c r="DN41" i="10"/>
  <c r="DE51" i="10"/>
  <c r="EH30" i="10"/>
  <c r="DX55" i="10"/>
  <c r="DZ55" i="10" s="1"/>
  <c r="EF58" i="10"/>
  <c r="DE58" i="10"/>
  <c r="EG37" i="10"/>
  <c r="DX37" i="10"/>
  <c r="DO37" i="10"/>
  <c r="DF37" i="10"/>
  <c r="DH21" i="10"/>
  <c r="DO34" i="10"/>
  <c r="DQ34" i="10" s="1"/>
  <c r="EF51" i="10"/>
  <c r="EH58" i="10"/>
  <c r="DN60" i="10"/>
  <c r="DE27" i="10"/>
  <c r="DP21" i="10"/>
  <c r="DQ21" i="10" s="1"/>
  <c r="DX21" i="10"/>
  <c r="DD24" i="10"/>
  <c r="DE24" i="10" s="1"/>
  <c r="DV26" i="10"/>
  <c r="DW26" i="10" s="1"/>
  <c r="DV27" i="10"/>
  <c r="DW27" i="10" s="1"/>
  <c r="ED27" i="10"/>
  <c r="DG30" i="10"/>
  <c r="EE30" i="10"/>
  <c r="DC33" i="10"/>
  <c r="DY34" i="10"/>
  <c r="DZ34" i="10" s="1"/>
  <c r="EG34" i="10"/>
  <c r="DC37" i="10"/>
  <c r="DM39" i="10"/>
  <c r="DN39" i="10" s="1"/>
  <c r="DV41" i="10"/>
  <c r="DW41" i="10" s="1"/>
  <c r="ED41" i="10"/>
  <c r="DL44" i="10"/>
  <c r="DU51" i="10"/>
  <c r="DL53" i="10"/>
  <c r="DC55" i="10"/>
  <c r="DM58" i="10"/>
  <c r="DN58" i="10" s="1"/>
  <c r="DU58" i="10"/>
  <c r="DC60" i="10"/>
  <c r="DY21" i="10"/>
  <c r="EG21" i="10"/>
  <c r="EI21" i="10" s="1"/>
  <c r="ED24" i="10"/>
  <c r="DL26" i="10"/>
  <c r="EE27" i="10"/>
  <c r="W30" i="10"/>
  <c r="DP30" i="10"/>
  <c r="DD33" i="10"/>
  <c r="DE33" i="10" s="1"/>
  <c r="EH34" i="10"/>
  <c r="EI34" i="10" s="1"/>
  <c r="DD37" i="10"/>
  <c r="DE37" i="10" s="1"/>
  <c r="DL37" i="10"/>
  <c r="DC39" i="10"/>
  <c r="AE41" i="10"/>
  <c r="EE41" i="10"/>
  <c r="EF41" i="10" s="1"/>
  <c r="DM44" i="10"/>
  <c r="DN44" i="10" s="1"/>
  <c r="DV51" i="10"/>
  <c r="DW51" i="10" s="1"/>
  <c r="DM53" i="10"/>
  <c r="AD55" i="10"/>
  <c r="EG55" i="10" s="1"/>
  <c r="EI55" i="10" s="1"/>
  <c r="DD55" i="10"/>
  <c r="DE55" i="10" s="1"/>
  <c r="DL55" i="10"/>
  <c r="DV58" i="10"/>
  <c r="DW58" i="10" s="1"/>
  <c r="ED58" i="10"/>
  <c r="DD60" i="10"/>
  <c r="DV44" i="10"/>
  <c r="DW44" i="10" s="1"/>
  <c r="EE24" i="10"/>
  <c r="DM26" i="10"/>
  <c r="W27" i="10"/>
  <c r="DA30" i="10"/>
  <c r="DB30" i="10" s="1"/>
  <c r="DY30" i="10"/>
  <c r="ED33" i="10"/>
  <c r="DC34" i="10"/>
  <c r="DM37" i="10"/>
  <c r="DN37" i="10" s="1"/>
  <c r="DU37" i="10"/>
  <c r="DD39" i="10"/>
  <c r="DC44" i="10"/>
  <c r="DL51" i="10"/>
  <c r="DC53" i="10"/>
  <c r="DM55" i="10"/>
  <c r="DU55" i="10"/>
  <c r="DG58" i="10"/>
  <c r="ED60" i="10"/>
  <c r="DC21" i="10"/>
  <c r="DU24" i="10"/>
  <c r="DC26" i="10"/>
  <c r="DE26" i="10" s="1"/>
  <c r="X27" i="10"/>
  <c r="DJ30" i="10"/>
  <c r="DK30" i="10" s="1"/>
  <c r="EE33" i="10"/>
  <c r="EF33" i="10" s="1"/>
  <c r="DD34" i="10"/>
  <c r="DE34" i="10" s="1"/>
  <c r="DL34" i="10"/>
  <c r="DV37" i="10"/>
  <c r="ED37" i="10"/>
  <c r="ED39" i="10"/>
  <c r="DD44" i="10"/>
  <c r="DM51" i="10"/>
  <c r="DD53" i="10"/>
  <c r="DV55" i="10"/>
  <c r="DW55" i="10" s="1"/>
  <c r="ED55" i="10"/>
  <c r="EF55" i="10" s="1"/>
  <c r="W58" i="10"/>
  <c r="DP58" i="10"/>
  <c r="EE60" i="10"/>
  <c r="EF60" i="10" s="1"/>
  <c r="DX34" i="10"/>
  <c r="DD21" i="10"/>
  <c r="DE21" i="10" s="1"/>
  <c r="DL21" i="10"/>
  <c r="DV24" i="10"/>
  <c r="DW24" i="10" s="1"/>
  <c r="DC30" i="10"/>
  <c r="DS30" i="10"/>
  <c r="DT30" i="10" s="1"/>
  <c r="DU33" i="10"/>
  <c r="DW33" i="10" s="1"/>
  <c r="DM34" i="10"/>
  <c r="DN34" i="10" s="1"/>
  <c r="DU34" i="10"/>
  <c r="EE37" i="10"/>
  <c r="EE39" i="10"/>
  <c r="W41" i="10"/>
  <c r="ED44" i="10"/>
  <c r="EF44" i="10" s="1"/>
  <c r="DC51" i="10"/>
  <c r="DG55" i="10"/>
  <c r="DY58" i="10"/>
  <c r="DM21" i="10"/>
  <c r="DN21" i="10" s="1"/>
  <c r="DU21" i="10"/>
  <c r="DW21" i="10" s="1"/>
  <c r="DC27" i="10"/>
  <c r="DD30" i="10"/>
  <c r="DE30" i="10" s="1"/>
  <c r="DL30" i="10"/>
  <c r="DN30" i="10" s="1"/>
  <c r="DF34" i="10"/>
  <c r="DH34" i="10" s="1"/>
  <c r="DV34" i="10"/>
  <c r="DW34" i="10" s="1"/>
  <c r="X41" i="10"/>
  <c r="DC41" i="10"/>
  <c r="DE41" i="10" s="1"/>
  <c r="DP55" i="10"/>
  <c r="ED30" i="10"/>
  <c r="EH41" i="10" l="1"/>
  <c r="EI41" i="10" s="1"/>
  <c r="DY41" i="10"/>
  <c r="DP41" i="10"/>
  <c r="DG41" i="10"/>
  <c r="EG58" i="10"/>
  <c r="EI58" i="10" s="1"/>
  <c r="DX58" i="10"/>
  <c r="DO58" i="10"/>
  <c r="DF58" i="10"/>
  <c r="DH58" i="10" s="1"/>
  <c r="DW37" i="10"/>
  <c r="DE39" i="10"/>
  <c r="DN26" i="10"/>
  <c r="EF30" i="10"/>
  <c r="DF55" i="10"/>
  <c r="DH55" i="10" s="1"/>
  <c r="DQ58" i="10"/>
  <c r="EG27" i="10"/>
  <c r="DX27" i="10"/>
  <c r="DO27" i="10"/>
  <c r="DF27" i="10"/>
  <c r="EF24" i="10"/>
  <c r="DN53" i="10"/>
  <c r="DZ21" i="10"/>
  <c r="DO55" i="10"/>
  <c r="DQ55" i="10" s="1"/>
  <c r="DH37" i="10"/>
  <c r="EG41" i="10"/>
  <c r="DX41" i="10"/>
  <c r="DO41" i="10"/>
  <c r="DF41" i="10"/>
  <c r="EF39" i="10"/>
  <c r="DE53" i="10"/>
  <c r="DE60" i="10"/>
  <c r="DZ37" i="10"/>
  <c r="EF37" i="10"/>
  <c r="DN51" i="10"/>
  <c r="DN55" i="10"/>
  <c r="EG30" i="10"/>
  <c r="EI30" i="10" s="1"/>
  <c r="DX30" i="10"/>
  <c r="DF30" i="10"/>
  <c r="DH30" i="10" s="1"/>
  <c r="DO30" i="10"/>
  <c r="DQ30" i="10" s="1"/>
  <c r="DE44" i="10"/>
  <c r="EH27" i="10"/>
  <c r="DY27" i="10"/>
  <c r="DP27" i="10"/>
  <c r="DQ27" i="10" s="1"/>
  <c r="DG27" i="10"/>
  <c r="DH27" i="10" s="1"/>
  <c r="DZ30" i="10"/>
  <c r="EF27" i="10"/>
  <c r="DZ58" i="10"/>
  <c r="EI27" i="10" l="1"/>
  <c r="DZ27" i="10"/>
  <c r="DH41" i="10"/>
  <c r="DQ41" i="10"/>
  <c r="DZ41" i="10"/>
  <c r="DE35" i="9" l="1"/>
  <c r="EB34" i="9"/>
  <c r="EC34" i="9" s="1"/>
  <c r="EA34" i="9"/>
  <c r="DU34" i="9"/>
  <c r="DS34" i="9"/>
  <c r="DT34" i="9" s="1"/>
  <c r="DR34" i="9"/>
  <c r="DL34" i="9"/>
  <c r="DJ34" i="9"/>
  <c r="DK34" i="9" s="1"/>
  <c r="DI34" i="9"/>
  <c r="DC34" i="9"/>
  <c r="DA34" i="9"/>
  <c r="DB34" i="9" s="1"/>
  <c r="CZ34" i="9"/>
  <c r="CU34" i="9"/>
  <c r="CW33" i="9" s="1"/>
  <c r="CN34" i="9"/>
  <c r="CG34" i="9"/>
  <c r="BZ34" i="9"/>
  <c r="BS34" i="9"/>
  <c r="BL34" i="9"/>
  <c r="AX34" i="9"/>
  <c r="AQ34" i="9"/>
  <c r="AJ34" i="9"/>
  <c r="AI34" i="9"/>
  <c r="AC34" i="9"/>
  <c r="AB34" i="9"/>
  <c r="ED34" i="9" s="1"/>
  <c r="V34" i="9"/>
  <c r="DV34" i="9" s="1"/>
  <c r="DW34" i="9" s="1"/>
  <c r="ED33" i="9"/>
  <c r="EB33" i="9"/>
  <c r="EC33" i="9" s="1"/>
  <c r="EA33" i="9"/>
  <c r="DU33" i="9"/>
  <c r="DS33" i="9"/>
  <c r="DR33" i="9"/>
  <c r="DT33" i="9" s="1"/>
  <c r="DL33" i="9"/>
  <c r="DJ33" i="9"/>
  <c r="DK33" i="9" s="1"/>
  <c r="DI33" i="9"/>
  <c r="DD33" i="9"/>
  <c r="DE33" i="9" s="1"/>
  <c r="DC33" i="9"/>
  <c r="DB33" i="9"/>
  <c r="DA33" i="9"/>
  <c r="CZ33" i="9"/>
  <c r="CV33" i="9"/>
  <c r="CU33" i="9"/>
  <c r="CO33" i="9"/>
  <c r="CN33" i="9"/>
  <c r="CP33" i="9" s="1"/>
  <c r="CI33" i="9"/>
  <c r="CH33" i="9"/>
  <c r="CG33" i="9"/>
  <c r="CA33" i="9"/>
  <c r="BZ33" i="9"/>
  <c r="CB33" i="9" s="1"/>
  <c r="BT33" i="9"/>
  <c r="BS33" i="9"/>
  <c r="BU33" i="9" s="1"/>
  <c r="BN33" i="9"/>
  <c r="BM33" i="9"/>
  <c r="BL33" i="9"/>
  <c r="BG33" i="9"/>
  <c r="BF33" i="9"/>
  <c r="AY33" i="9"/>
  <c r="AX33" i="9"/>
  <c r="AZ33" i="9" s="1"/>
  <c r="AS33" i="9"/>
  <c r="AR33" i="9"/>
  <c r="AQ33" i="9"/>
  <c r="AK33" i="9"/>
  <c r="AJ33" i="9"/>
  <c r="AL33" i="9" s="1"/>
  <c r="AE33" i="9"/>
  <c r="AD33" i="9"/>
  <c r="AC33" i="9"/>
  <c r="W33" i="9"/>
  <c r="EG33" i="9" s="1"/>
  <c r="V33" i="9"/>
  <c r="EE33" i="9" s="1"/>
  <c r="EF33" i="9" s="1"/>
  <c r="I33" i="9"/>
  <c r="ED32" i="9"/>
  <c r="EB32" i="9"/>
  <c r="EC32" i="9" s="1"/>
  <c r="EA32" i="9"/>
  <c r="DU32" i="9"/>
  <c r="DT32" i="9"/>
  <c r="DS32" i="9"/>
  <c r="DR32" i="9"/>
  <c r="DL32" i="9"/>
  <c r="DJ32" i="9"/>
  <c r="DI32" i="9"/>
  <c r="DK32" i="9" s="1"/>
  <c r="DC32" i="9"/>
  <c r="DA32" i="9"/>
  <c r="CZ32" i="9"/>
  <c r="DB32" i="9" s="1"/>
  <c r="CU32" i="9"/>
  <c r="CN32" i="9"/>
  <c r="CG32" i="9"/>
  <c r="BZ32" i="9"/>
  <c r="BS32" i="9"/>
  <c r="BL32" i="9"/>
  <c r="AX32" i="9"/>
  <c r="AQ32" i="9"/>
  <c r="AJ32" i="9"/>
  <c r="AC32" i="9"/>
  <c r="DV32" i="9" s="1"/>
  <c r="DW32" i="9" s="1"/>
  <c r="V32" i="9"/>
  <c r="DD32" i="9" s="1"/>
  <c r="DE32" i="9" s="1"/>
  <c r="ED31" i="9"/>
  <c r="EB31" i="9"/>
  <c r="EC31" i="9" s="1"/>
  <c r="EA31" i="9"/>
  <c r="DU31" i="9"/>
  <c r="DS31" i="9"/>
  <c r="DT31" i="9" s="1"/>
  <c r="DR31" i="9"/>
  <c r="DL31" i="9"/>
  <c r="DJ31" i="9"/>
  <c r="DK31" i="9" s="1"/>
  <c r="DI31" i="9"/>
  <c r="DC31" i="9"/>
  <c r="DA31" i="9"/>
  <c r="DB31" i="9" s="1"/>
  <c r="CZ31" i="9"/>
  <c r="CU31" i="9"/>
  <c r="CN31" i="9"/>
  <c r="CG31" i="9"/>
  <c r="BZ31" i="9"/>
  <c r="BS31" i="9"/>
  <c r="BU28" i="9" s="1"/>
  <c r="BL31" i="9"/>
  <c r="AX31" i="9"/>
  <c r="AZ28" i="9" s="1"/>
  <c r="AQ31" i="9"/>
  <c r="AJ31" i="9"/>
  <c r="AC31" i="9"/>
  <c r="V31" i="9"/>
  <c r="DV31" i="9" s="1"/>
  <c r="DW31" i="9" s="1"/>
  <c r="EB30" i="9"/>
  <c r="EC30" i="9" s="1"/>
  <c r="EA30" i="9"/>
  <c r="DS30" i="9"/>
  <c r="DR30" i="9"/>
  <c r="DA30" i="9"/>
  <c r="CZ30" i="9"/>
  <c r="EB29" i="9"/>
  <c r="EC29" i="9" s="1"/>
  <c r="EA29" i="9"/>
  <c r="DS29" i="9"/>
  <c r="DR29" i="9"/>
  <c r="DK29" i="9"/>
  <c r="DJ29" i="9"/>
  <c r="DI29" i="9"/>
  <c r="DA29" i="9"/>
  <c r="DB29" i="9" s="1"/>
  <c r="CZ29" i="9"/>
  <c r="CU29" i="9"/>
  <c r="CT29" i="9"/>
  <c r="CN29" i="9"/>
  <c r="CM29" i="9"/>
  <c r="CG29" i="9"/>
  <c r="CF29" i="9"/>
  <c r="BZ29" i="9"/>
  <c r="BY29" i="9"/>
  <c r="BS29" i="9"/>
  <c r="BR29" i="9"/>
  <c r="BL29" i="9"/>
  <c r="BK29" i="9"/>
  <c r="BD29" i="9"/>
  <c r="AX29" i="9"/>
  <c r="AW29" i="9"/>
  <c r="AY28" i="9" s="1"/>
  <c r="AQ29" i="9"/>
  <c r="AP29" i="9"/>
  <c r="AJ29" i="9"/>
  <c r="AI29" i="9"/>
  <c r="AC29" i="9"/>
  <c r="AB29" i="9"/>
  <c r="AD28" i="9" s="1"/>
  <c r="V29" i="9"/>
  <c r="DV29" i="9" s="1"/>
  <c r="U29" i="9"/>
  <c r="DU29" i="9" s="1"/>
  <c r="ED28" i="9"/>
  <c r="EB28" i="9"/>
  <c r="EC28" i="9" s="1"/>
  <c r="EA28" i="9"/>
  <c r="DU28" i="9"/>
  <c r="DT28" i="9"/>
  <c r="DS28" i="9"/>
  <c r="DR28" i="9"/>
  <c r="DL28" i="9"/>
  <c r="DK28" i="9"/>
  <c r="DJ28" i="9"/>
  <c r="DI28" i="9"/>
  <c r="DD28" i="9"/>
  <c r="DE28" i="9" s="1"/>
  <c r="DC28" i="9"/>
  <c r="DA28" i="9"/>
  <c r="DB28" i="9" s="1"/>
  <c r="CZ28" i="9"/>
  <c r="CV28" i="9"/>
  <c r="CU28" i="9"/>
  <c r="CW28" i="9" s="1"/>
  <c r="CP28" i="9"/>
  <c r="CO28" i="9"/>
  <c r="CN28" i="9"/>
  <c r="CH28" i="9"/>
  <c r="CG28" i="9"/>
  <c r="CI28" i="9" s="1"/>
  <c r="CA28" i="9"/>
  <c r="BZ28" i="9"/>
  <c r="CB28" i="9" s="1"/>
  <c r="BT28" i="9"/>
  <c r="BS28" i="9"/>
  <c r="BM28" i="9"/>
  <c r="BL28" i="9"/>
  <c r="BN28" i="9" s="1"/>
  <c r="BG28" i="9"/>
  <c r="BF28" i="9"/>
  <c r="AX28" i="9"/>
  <c r="AR28" i="9"/>
  <c r="AQ28" i="9"/>
  <c r="DV28" i="9" s="1"/>
  <c r="DW28" i="9" s="1"/>
  <c r="AK28" i="9"/>
  <c r="AJ28" i="9"/>
  <c r="AL28" i="9" s="1"/>
  <c r="AC28" i="9"/>
  <c r="AE28" i="9" s="1"/>
  <c r="X28" i="9"/>
  <c r="V28" i="9"/>
  <c r="EE28" i="9" s="1"/>
  <c r="EF28" i="9" s="1"/>
  <c r="I28" i="9"/>
  <c r="ED27" i="9"/>
  <c r="EB27" i="9"/>
  <c r="EC27" i="9" s="1"/>
  <c r="EA27" i="9"/>
  <c r="DU27" i="9"/>
  <c r="DS27" i="9"/>
  <c r="DT27" i="9" s="1"/>
  <c r="DR27" i="9"/>
  <c r="DL27" i="9"/>
  <c r="DK27" i="9"/>
  <c r="DJ27" i="9"/>
  <c r="DI27" i="9"/>
  <c r="DC27" i="9"/>
  <c r="DA27" i="9"/>
  <c r="CZ27" i="9"/>
  <c r="DB27" i="9" s="1"/>
  <c r="CU27" i="9"/>
  <c r="CN27" i="9"/>
  <c r="CG27" i="9"/>
  <c r="BZ27" i="9"/>
  <c r="BS27" i="9"/>
  <c r="BL27" i="9"/>
  <c r="BN25" i="9" s="1"/>
  <c r="AX27" i="9"/>
  <c r="AQ27" i="9"/>
  <c r="AS25" i="9" s="1"/>
  <c r="AJ27" i="9"/>
  <c r="AC27" i="9"/>
  <c r="V27" i="9"/>
  <c r="EE27" i="9" s="1"/>
  <c r="EF27" i="9" s="1"/>
  <c r="ED26" i="9"/>
  <c r="EB26" i="9"/>
  <c r="EC26" i="9" s="1"/>
  <c r="EA26" i="9"/>
  <c r="DU26" i="9"/>
  <c r="DS26" i="9"/>
  <c r="DT26" i="9" s="1"/>
  <c r="DR26" i="9"/>
  <c r="DL26" i="9"/>
  <c r="DJ26" i="9"/>
  <c r="DK26" i="9" s="1"/>
  <c r="DI26" i="9"/>
  <c r="DC26" i="9"/>
  <c r="DB26" i="9"/>
  <c r="DA26" i="9"/>
  <c r="CZ26" i="9"/>
  <c r="CU26" i="9"/>
  <c r="CN26" i="9"/>
  <c r="CG26" i="9"/>
  <c r="BZ26" i="9"/>
  <c r="BS26" i="9"/>
  <c r="BL26" i="9"/>
  <c r="AX26" i="9"/>
  <c r="AQ26" i="9"/>
  <c r="AJ26" i="9"/>
  <c r="AC26" i="9"/>
  <c r="V26" i="9"/>
  <c r="DM26" i="9" s="1"/>
  <c r="DN26" i="9" s="1"/>
  <c r="ED25" i="9"/>
  <c r="EB25" i="9"/>
  <c r="EC25" i="9" s="1"/>
  <c r="EA25" i="9"/>
  <c r="DU25" i="9"/>
  <c r="DS25" i="9"/>
  <c r="DR25" i="9"/>
  <c r="DT25" i="9" s="1"/>
  <c r="DL25" i="9"/>
  <c r="DJ25" i="9"/>
  <c r="DK25" i="9" s="1"/>
  <c r="DI25" i="9"/>
  <c r="DD25" i="9"/>
  <c r="DE25" i="9" s="1"/>
  <c r="DC25" i="9"/>
  <c r="DB25" i="9"/>
  <c r="DA25" i="9"/>
  <c r="CZ25" i="9"/>
  <c r="CV25" i="9"/>
  <c r="CU25" i="9"/>
  <c r="CW25" i="9" s="1"/>
  <c r="CO25" i="9"/>
  <c r="CN25" i="9"/>
  <c r="CP25" i="9" s="1"/>
  <c r="CH25" i="9"/>
  <c r="CG25" i="9"/>
  <c r="CI25" i="9" s="1"/>
  <c r="CA25" i="9"/>
  <c r="BZ25" i="9"/>
  <c r="CB25" i="9" s="1"/>
  <c r="BT25" i="9"/>
  <c r="BS25" i="9"/>
  <c r="BU25" i="9" s="1"/>
  <c r="BM25" i="9"/>
  <c r="BL25" i="9"/>
  <c r="BG25" i="9"/>
  <c r="BF25" i="9"/>
  <c r="AY25" i="9"/>
  <c r="AX25" i="9"/>
  <c r="AZ25" i="9" s="1"/>
  <c r="AR25" i="9"/>
  <c r="AQ25" i="9"/>
  <c r="AL25" i="9"/>
  <c r="AK25" i="9"/>
  <c r="AJ25" i="9"/>
  <c r="AE25" i="9"/>
  <c r="AD25" i="9"/>
  <c r="AC25" i="9"/>
  <c r="EE25" i="9" s="1"/>
  <c r="EF25" i="9" s="1"/>
  <c r="W25" i="9"/>
  <c r="EG25" i="9" s="1"/>
  <c r="I25" i="9"/>
  <c r="ED24" i="9"/>
  <c r="EB24" i="9"/>
  <c r="EC24" i="9" s="1"/>
  <c r="EA24" i="9"/>
  <c r="DU24" i="9"/>
  <c r="DS24" i="9"/>
  <c r="DT24" i="9" s="1"/>
  <c r="DR24" i="9"/>
  <c r="DL24" i="9"/>
  <c r="DJ24" i="9"/>
  <c r="DI24" i="9"/>
  <c r="DK24" i="9" s="1"/>
  <c r="DC24" i="9"/>
  <c r="DA24" i="9"/>
  <c r="DB24" i="9" s="1"/>
  <c r="CZ24" i="9"/>
  <c r="CV24" i="9"/>
  <c r="CU24" i="9"/>
  <c r="CW24" i="9" s="1"/>
  <c r="CP24" i="9"/>
  <c r="CO24" i="9"/>
  <c r="CN24" i="9"/>
  <c r="CI24" i="9"/>
  <c r="CH24" i="9"/>
  <c r="CG24" i="9"/>
  <c r="CB24" i="9"/>
  <c r="CA24" i="9"/>
  <c r="BZ24" i="9"/>
  <c r="BT24" i="9"/>
  <c r="BS24" i="9"/>
  <c r="BU24" i="9" s="1"/>
  <c r="BM24" i="9"/>
  <c r="BL24" i="9"/>
  <c r="BN24" i="9" s="1"/>
  <c r="BG24" i="9"/>
  <c r="BF24" i="9"/>
  <c r="AY24" i="9"/>
  <c r="AX24" i="9"/>
  <c r="AZ24" i="9" s="1"/>
  <c r="AR24" i="9"/>
  <c r="AQ24" i="9"/>
  <c r="AS24" i="9" s="1"/>
  <c r="AK24" i="9"/>
  <c r="AJ24" i="9"/>
  <c r="AL24" i="9" s="1"/>
  <c r="AE24" i="9"/>
  <c r="AD24" i="9"/>
  <c r="EG24" i="9" s="1"/>
  <c r="AC24" i="9"/>
  <c r="EE24" i="9" s="1"/>
  <c r="EF24" i="9" s="1"/>
  <c r="X24" i="9"/>
  <c r="W24" i="9"/>
  <c r="DX24" i="9" s="1"/>
  <c r="I24" i="9"/>
  <c r="ED23" i="9"/>
  <c r="EC23" i="9"/>
  <c r="EB23" i="9"/>
  <c r="EA23" i="9"/>
  <c r="DU23" i="9"/>
  <c r="DS23" i="9"/>
  <c r="DR23" i="9"/>
  <c r="DT23" i="9" s="1"/>
  <c r="DL23" i="9"/>
  <c r="DJ23" i="9"/>
  <c r="DK23" i="9" s="1"/>
  <c r="DI23" i="9"/>
  <c r="DD23" i="9"/>
  <c r="DE23" i="9" s="1"/>
  <c r="DC23" i="9"/>
  <c r="DB23" i="9"/>
  <c r="DA23" i="9"/>
  <c r="CZ23" i="9"/>
  <c r="CU23" i="9"/>
  <c r="CN23" i="9"/>
  <c r="CG23" i="9"/>
  <c r="BZ23" i="9"/>
  <c r="BS23" i="9"/>
  <c r="BL23" i="9"/>
  <c r="AX23" i="9"/>
  <c r="AQ23" i="9"/>
  <c r="AJ23" i="9"/>
  <c r="AC23" i="9"/>
  <c r="DM23" i="9" s="1"/>
  <c r="DN23" i="9" s="1"/>
  <c r="ED22" i="9"/>
  <c r="EB22" i="9"/>
  <c r="EC22" i="9" s="1"/>
  <c r="EA22" i="9"/>
  <c r="DU22" i="9"/>
  <c r="DT22" i="9"/>
  <c r="DS22" i="9"/>
  <c r="DR22" i="9"/>
  <c r="DL22" i="9"/>
  <c r="DJ22" i="9"/>
  <c r="DI22" i="9"/>
  <c r="DK22" i="9" s="1"/>
  <c r="DC22" i="9"/>
  <c r="DA22" i="9"/>
  <c r="DB22" i="9" s="1"/>
  <c r="CZ22" i="9"/>
  <c r="CU22" i="9"/>
  <c r="CN22" i="9"/>
  <c r="CG22" i="9"/>
  <c r="BZ22" i="9"/>
  <c r="BS22" i="9"/>
  <c r="BL22" i="9"/>
  <c r="AX22" i="9"/>
  <c r="AQ22" i="9"/>
  <c r="AJ22" i="9"/>
  <c r="AC22" i="9"/>
  <c r="EE22" i="9" s="1"/>
  <c r="EF22" i="9" s="1"/>
  <c r="ED21" i="9"/>
  <c r="EB21" i="9"/>
  <c r="EC21" i="9" s="1"/>
  <c r="EA21" i="9"/>
  <c r="DU21" i="9"/>
  <c r="DT21" i="9"/>
  <c r="DS21" i="9"/>
  <c r="DR21" i="9"/>
  <c r="DL21" i="9"/>
  <c r="DK21" i="9"/>
  <c r="DJ21" i="9"/>
  <c r="DI21" i="9"/>
  <c r="DD21" i="9"/>
  <c r="DE21" i="9" s="1"/>
  <c r="DC21" i="9"/>
  <c r="DA21" i="9"/>
  <c r="DB21" i="9" s="1"/>
  <c r="CZ21" i="9"/>
  <c r="CV21" i="9"/>
  <c r="CU21" i="9"/>
  <c r="CW21" i="9" s="1"/>
  <c r="CP21" i="9"/>
  <c r="CO21" i="9"/>
  <c r="CN21" i="9"/>
  <c r="CI21" i="9"/>
  <c r="CH21" i="9"/>
  <c r="CG21" i="9"/>
  <c r="CA21" i="9"/>
  <c r="BZ21" i="9"/>
  <c r="CB21" i="9" s="1"/>
  <c r="BT21" i="9"/>
  <c r="BS21" i="9"/>
  <c r="BU21" i="9" s="1"/>
  <c r="BM21" i="9"/>
  <c r="BL21" i="9"/>
  <c r="BN21" i="9" s="1"/>
  <c r="BG21" i="9"/>
  <c r="BF21" i="9"/>
  <c r="AY21" i="9"/>
  <c r="AX21" i="9"/>
  <c r="AZ21" i="9" s="1"/>
  <c r="AR21" i="9"/>
  <c r="AQ21" i="9"/>
  <c r="AS21" i="9" s="1"/>
  <c r="AL21" i="9"/>
  <c r="AK21" i="9"/>
  <c r="AJ21" i="9"/>
  <c r="AD21" i="9"/>
  <c r="AC21" i="9"/>
  <c r="W21" i="9"/>
  <c r="DF21" i="9" s="1"/>
  <c r="V21" i="9"/>
  <c r="EE21" i="9" s="1"/>
  <c r="EF21" i="9" s="1"/>
  <c r="I21" i="9"/>
  <c r="DG24" i="9" l="1"/>
  <c r="DY24" i="9"/>
  <c r="DZ24" i="9" s="1"/>
  <c r="DL29" i="9"/>
  <c r="EE32" i="9"/>
  <c r="EF32" i="9" s="1"/>
  <c r="DM21" i="9"/>
  <c r="DN21" i="9" s="1"/>
  <c r="EH24" i="9"/>
  <c r="EI24" i="9" s="1"/>
  <c r="DD26" i="9"/>
  <c r="DE26" i="9" s="1"/>
  <c r="DM28" i="9"/>
  <c r="DN28" i="9" s="1"/>
  <c r="DM29" i="9"/>
  <c r="DM31" i="9"/>
  <c r="DN31" i="9" s="1"/>
  <c r="DM34" i="9"/>
  <c r="DN34" i="9" s="1"/>
  <c r="DM27" i="9"/>
  <c r="DN27" i="9" s="1"/>
  <c r="X21" i="9"/>
  <c r="DO21" i="9"/>
  <c r="DD24" i="9"/>
  <c r="DE24" i="9" s="1"/>
  <c r="DM25" i="9"/>
  <c r="DN25" i="9" s="1"/>
  <c r="EE26" i="9"/>
  <c r="EF26" i="9" s="1"/>
  <c r="DG28" i="9"/>
  <c r="DD29" i="9"/>
  <c r="EE29" i="9"/>
  <c r="DD31" i="9"/>
  <c r="DE31" i="9" s="1"/>
  <c r="DM33" i="9"/>
  <c r="DN33" i="9" s="1"/>
  <c r="DD34" i="9"/>
  <c r="DE34" i="9" s="1"/>
  <c r="DV21" i="9"/>
  <c r="DW21" i="9" s="1"/>
  <c r="W28" i="9"/>
  <c r="ED29" i="9"/>
  <c r="DX21" i="9"/>
  <c r="DM22" i="9"/>
  <c r="DN22" i="9" s="1"/>
  <c r="DV23" i="9"/>
  <c r="DW23" i="9" s="1"/>
  <c r="DM24" i="9"/>
  <c r="DN24" i="9" s="1"/>
  <c r="DF25" i="9"/>
  <c r="DV25" i="9"/>
  <c r="DW25" i="9" s="1"/>
  <c r="DD27" i="9"/>
  <c r="DE27" i="9" s="1"/>
  <c r="AS28" i="9"/>
  <c r="EH28" i="9" s="1"/>
  <c r="DM32" i="9"/>
  <c r="DN32" i="9" s="1"/>
  <c r="DF33" i="9"/>
  <c r="DV33" i="9"/>
  <c r="DW33" i="9" s="1"/>
  <c r="EE23" i="9"/>
  <c r="EF23" i="9" s="1"/>
  <c r="DC29" i="9"/>
  <c r="EG21" i="9"/>
  <c r="DF24" i="9"/>
  <c r="DV24" i="9"/>
  <c r="DW24" i="9" s="1"/>
  <c r="X25" i="9"/>
  <c r="DO25" i="9"/>
  <c r="DV26" i="9"/>
  <c r="DW26" i="9" s="1"/>
  <c r="DY28" i="9"/>
  <c r="EE31" i="9"/>
  <c r="EF31" i="9" s="1"/>
  <c r="X33" i="9"/>
  <c r="DO33" i="9"/>
  <c r="EE34" i="9"/>
  <c r="EF34" i="9" s="1"/>
  <c r="DV27" i="9"/>
  <c r="DW27" i="9" s="1"/>
  <c r="DV22" i="9"/>
  <c r="DW22" i="9" s="1"/>
  <c r="AE21" i="9"/>
  <c r="DD22" i="9"/>
  <c r="DE22" i="9" s="1"/>
  <c r="DO24" i="9"/>
  <c r="DX25" i="9"/>
  <c r="DX33" i="9"/>
  <c r="EI28" i="9" l="1"/>
  <c r="DP24" i="9"/>
  <c r="EH21" i="9"/>
  <c r="EI21" i="9" s="1"/>
  <c r="DY21" i="9"/>
  <c r="DZ21" i="9" s="1"/>
  <c r="DG21" i="9"/>
  <c r="DH21" i="9" s="1"/>
  <c r="DZ28" i="9"/>
  <c r="DY25" i="9"/>
  <c r="DZ25" i="9" s="1"/>
  <c r="DP25" i="9"/>
  <c r="DQ25" i="9" s="1"/>
  <c r="DG25" i="9"/>
  <c r="DH25" i="9" s="1"/>
  <c r="EH25" i="9"/>
  <c r="EI25" i="9" s="1"/>
  <c r="EF29" i="9"/>
  <c r="DP28" i="9"/>
  <c r="DE29" i="9"/>
  <c r="DH28" i="9"/>
  <c r="DY33" i="9"/>
  <c r="DZ33" i="9" s="1"/>
  <c r="DP33" i="9"/>
  <c r="DQ33" i="9" s="1"/>
  <c r="DG33" i="9"/>
  <c r="DH33" i="9" s="1"/>
  <c r="EH33" i="9"/>
  <c r="EI33" i="9" s="1"/>
  <c r="EG28" i="9"/>
  <c r="DF28" i="9"/>
  <c r="DX28" i="9"/>
  <c r="DO28" i="9"/>
  <c r="DN29" i="9"/>
  <c r="DH24" i="9"/>
  <c r="DP21" i="9" l="1"/>
  <c r="DQ21" i="9" s="1"/>
  <c r="DQ24" i="9"/>
  <c r="DQ28" i="9"/>
  <c r="EA67" i="8" l="1"/>
  <c r="EB67" i="8" s="1"/>
  <c r="DZ67" i="8"/>
  <c r="DR67" i="8"/>
  <c r="DS67" i="8" s="1"/>
  <c r="DQ67" i="8"/>
  <c r="DI67" i="8"/>
  <c r="DJ67" i="8" s="1"/>
  <c r="DH67" i="8"/>
  <c r="CZ67" i="8"/>
  <c r="DA67" i="8" s="1"/>
  <c r="CY67" i="8"/>
  <c r="EB66" i="8"/>
  <c r="EA66" i="8"/>
  <c r="DZ66" i="8"/>
  <c r="DR66" i="8"/>
  <c r="DQ66" i="8"/>
  <c r="DI66" i="8"/>
  <c r="DJ66" i="8" s="1"/>
  <c r="DH66" i="8"/>
  <c r="DC66" i="8"/>
  <c r="DA66" i="8"/>
  <c r="CZ66" i="8"/>
  <c r="CY66" i="8"/>
  <c r="CT66" i="8"/>
  <c r="CS66" i="8"/>
  <c r="CM66" i="8"/>
  <c r="CL66" i="8"/>
  <c r="CN64" i="8" s="1"/>
  <c r="CF66" i="8"/>
  <c r="CE66" i="8"/>
  <c r="BY66" i="8"/>
  <c r="BX66" i="8"/>
  <c r="BR66" i="8"/>
  <c r="BQ66" i="8"/>
  <c r="BK66" i="8"/>
  <c r="BJ66" i="8"/>
  <c r="BL64" i="8" s="1"/>
  <c r="BD66" i="8"/>
  <c r="BC66" i="8"/>
  <c r="AW66" i="8"/>
  <c r="AV66" i="8"/>
  <c r="AP66" i="8"/>
  <c r="AO66" i="8"/>
  <c r="AI66" i="8"/>
  <c r="AH66" i="8"/>
  <c r="AJ64" i="8" s="1"/>
  <c r="AB66" i="8"/>
  <c r="AA66" i="8"/>
  <c r="EC66" i="8" s="1"/>
  <c r="U66" i="8"/>
  <c r="DL66" i="8" s="1"/>
  <c r="T66" i="8"/>
  <c r="EA65" i="8"/>
  <c r="EB65" i="8" s="1"/>
  <c r="DZ65" i="8"/>
  <c r="DS65" i="8"/>
  <c r="DR65" i="8"/>
  <c r="DQ65" i="8"/>
  <c r="DI65" i="8"/>
  <c r="DJ65" i="8" s="1"/>
  <c r="DH65" i="8"/>
  <c r="CZ65" i="8"/>
  <c r="CY65" i="8"/>
  <c r="EA64" i="8"/>
  <c r="EB64" i="8" s="1"/>
  <c r="DZ64" i="8"/>
  <c r="DS64" i="8"/>
  <c r="DR64" i="8"/>
  <c r="DQ64" i="8"/>
  <c r="DI64" i="8"/>
  <c r="DJ64" i="8" s="1"/>
  <c r="DH64" i="8"/>
  <c r="DC64" i="8"/>
  <c r="DA64" i="8"/>
  <c r="CZ64" i="8"/>
  <c r="CY64" i="8"/>
  <c r="CT64" i="8"/>
  <c r="CV64" i="8" s="1"/>
  <c r="CS64" i="8"/>
  <c r="CU64" i="8" s="1"/>
  <c r="CO64" i="8"/>
  <c r="CM64" i="8"/>
  <c r="CL64" i="8"/>
  <c r="CF64" i="8"/>
  <c r="CH64" i="8" s="1"/>
  <c r="CE64" i="8"/>
  <c r="CG64" i="8" s="1"/>
  <c r="CA64" i="8"/>
  <c r="BZ64" i="8"/>
  <c r="BY64" i="8"/>
  <c r="BX64" i="8"/>
  <c r="BR64" i="8"/>
  <c r="BT64" i="8" s="1"/>
  <c r="BQ64" i="8"/>
  <c r="BS64" i="8" s="1"/>
  <c r="BM64" i="8"/>
  <c r="BK64" i="8"/>
  <c r="BJ64" i="8"/>
  <c r="BD64" i="8"/>
  <c r="BF64" i="8" s="1"/>
  <c r="BC64" i="8"/>
  <c r="BE64" i="8" s="1"/>
  <c r="AY64" i="8"/>
  <c r="AX64" i="8"/>
  <c r="AW64" i="8"/>
  <c r="AV64" i="8"/>
  <c r="AP64" i="8"/>
  <c r="AR64" i="8" s="1"/>
  <c r="AO64" i="8"/>
  <c r="AQ64" i="8" s="1"/>
  <c r="AK64" i="8"/>
  <c r="AI64" i="8"/>
  <c r="AH64" i="8"/>
  <c r="AB64" i="8"/>
  <c r="AD64" i="8" s="1"/>
  <c r="AA64" i="8"/>
  <c r="W64" i="8"/>
  <c r="EG64" i="8" s="1"/>
  <c r="V64" i="8"/>
  <c r="U64" i="8"/>
  <c r="ED64" i="8" s="1"/>
  <c r="T64" i="8"/>
  <c r="H64" i="8"/>
  <c r="EA63" i="8"/>
  <c r="DZ63" i="8"/>
  <c r="DS63" i="8"/>
  <c r="DR63" i="8"/>
  <c r="DQ63" i="8"/>
  <c r="DI63" i="8"/>
  <c r="DJ63" i="8" s="1"/>
  <c r="DH63" i="8"/>
  <c r="CZ63" i="8"/>
  <c r="DA63" i="8" s="1"/>
  <c r="CY63" i="8"/>
  <c r="EA62" i="8"/>
  <c r="EB62" i="8" s="1"/>
  <c r="DZ62" i="8"/>
  <c r="DR62" i="8"/>
  <c r="DS62" i="8" s="1"/>
  <c r="DQ62" i="8"/>
  <c r="DK62" i="8"/>
  <c r="DJ62" i="8"/>
  <c r="DI62" i="8"/>
  <c r="DH62" i="8"/>
  <c r="CZ62" i="8"/>
  <c r="DA62" i="8" s="1"/>
  <c r="CY62" i="8"/>
  <c r="CT62" i="8"/>
  <c r="CS62" i="8"/>
  <c r="CM62" i="8"/>
  <c r="CL62" i="8"/>
  <c r="CF62" i="8"/>
  <c r="CE62" i="8"/>
  <c r="BY62" i="8"/>
  <c r="BX62" i="8"/>
  <c r="BR62" i="8"/>
  <c r="BQ62" i="8"/>
  <c r="BK62" i="8"/>
  <c r="BJ62" i="8"/>
  <c r="BD62" i="8"/>
  <c r="BC62" i="8"/>
  <c r="AW62" i="8"/>
  <c r="AV62" i="8"/>
  <c r="AP62" i="8"/>
  <c r="AO62" i="8"/>
  <c r="AI62" i="8"/>
  <c r="AH62" i="8"/>
  <c r="AB62" i="8"/>
  <c r="AA62" i="8"/>
  <c r="U62" i="8"/>
  <c r="T62" i="8"/>
  <c r="DT62" i="8" s="1"/>
  <c r="EA61" i="8"/>
  <c r="EB61" i="8" s="1"/>
  <c r="DZ61" i="8"/>
  <c r="DR61" i="8"/>
  <c r="DS61" i="8" s="1"/>
  <c r="DQ61" i="8"/>
  <c r="DJ61" i="8"/>
  <c r="DI61" i="8"/>
  <c r="DH61" i="8"/>
  <c r="CZ61" i="8"/>
  <c r="DA61" i="8" s="1"/>
  <c r="CY61" i="8"/>
  <c r="CT61" i="8"/>
  <c r="CS61" i="8"/>
  <c r="CM61" i="8"/>
  <c r="CL61" i="8"/>
  <c r="CF61" i="8"/>
  <c r="CE61" i="8"/>
  <c r="BY61" i="8"/>
  <c r="CA57" i="8" s="1"/>
  <c r="BX61" i="8"/>
  <c r="BR61" i="8"/>
  <c r="BQ61" i="8"/>
  <c r="BK61" i="8"/>
  <c r="BJ61" i="8"/>
  <c r="BD61" i="8"/>
  <c r="BC61" i="8"/>
  <c r="AW61" i="8"/>
  <c r="AY57" i="8" s="1"/>
  <c r="AV61" i="8"/>
  <c r="AP61" i="8"/>
  <c r="AO61" i="8"/>
  <c r="AH61" i="8"/>
  <c r="AB61" i="8"/>
  <c r="AA61" i="8"/>
  <c r="U61" i="8"/>
  <c r="T61" i="8"/>
  <c r="EA60" i="8"/>
  <c r="EB60" i="8" s="1"/>
  <c r="DZ60" i="8"/>
  <c r="DR60" i="8"/>
  <c r="DS60" i="8" s="1"/>
  <c r="DQ60" i="8"/>
  <c r="DI60" i="8"/>
  <c r="DJ60" i="8" s="1"/>
  <c r="DH60" i="8"/>
  <c r="DA60" i="8"/>
  <c r="CZ60" i="8"/>
  <c r="CY60" i="8"/>
  <c r="EA59" i="8"/>
  <c r="EB59" i="8" s="1"/>
  <c r="DZ59" i="8"/>
  <c r="DS59" i="8"/>
  <c r="DR59" i="8"/>
  <c r="DQ59" i="8"/>
  <c r="DI59" i="8"/>
  <c r="DH59" i="8"/>
  <c r="DJ59" i="8" s="1"/>
  <c r="CZ59" i="8"/>
  <c r="CY59" i="8"/>
  <c r="EA58" i="8"/>
  <c r="EB58" i="8" s="1"/>
  <c r="DZ58" i="8"/>
  <c r="DR58" i="8"/>
  <c r="DS58" i="8" s="1"/>
  <c r="DQ58" i="8"/>
  <c r="DI58" i="8"/>
  <c r="DJ58" i="8" s="1"/>
  <c r="DH58" i="8"/>
  <c r="DA58" i="8"/>
  <c r="CZ58" i="8"/>
  <c r="CY58" i="8"/>
  <c r="EA57" i="8"/>
  <c r="EB57" i="8" s="1"/>
  <c r="DZ57" i="8"/>
  <c r="DR57" i="8"/>
  <c r="DS57" i="8" s="1"/>
  <c r="DQ57" i="8"/>
  <c r="DJ57" i="8"/>
  <c r="DI57" i="8"/>
  <c r="DH57" i="8"/>
  <c r="CZ57" i="8"/>
  <c r="CY57" i="8"/>
  <c r="DA57" i="8" s="1"/>
  <c r="CU57" i="8"/>
  <c r="CT57" i="8"/>
  <c r="CV57" i="8" s="1"/>
  <c r="CS57" i="8"/>
  <c r="CO57" i="8"/>
  <c r="CM57" i="8"/>
  <c r="CL57" i="8"/>
  <c r="CN57" i="8" s="1"/>
  <c r="CG57" i="8"/>
  <c r="CF57" i="8"/>
  <c r="CH57" i="8" s="1"/>
  <c r="CE57" i="8"/>
  <c r="BY57" i="8"/>
  <c r="BX57" i="8"/>
  <c r="BZ57" i="8" s="1"/>
  <c r="BS57" i="8"/>
  <c r="BR57" i="8"/>
  <c r="BT57" i="8" s="1"/>
  <c r="BQ57" i="8"/>
  <c r="BM57" i="8"/>
  <c r="BK57" i="8"/>
  <c r="BJ57" i="8"/>
  <c r="BL57" i="8" s="1"/>
  <c r="BE57" i="8"/>
  <c r="BD57" i="8"/>
  <c r="BF57" i="8" s="1"/>
  <c r="BC57" i="8"/>
  <c r="AW57" i="8"/>
  <c r="AV57" i="8"/>
  <c r="AX57" i="8" s="1"/>
  <c r="AQ57" i="8"/>
  <c r="AP57" i="8"/>
  <c r="AR57" i="8" s="1"/>
  <c r="AO57" i="8"/>
  <c r="AK57" i="8"/>
  <c r="AI57" i="8"/>
  <c r="AH57" i="8"/>
  <c r="AJ57" i="8" s="1"/>
  <c r="AC57" i="8"/>
  <c r="AB57" i="8"/>
  <c r="AD57" i="8" s="1"/>
  <c r="AA57" i="8"/>
  <c r="U57" i="8"/>
  <c r="ED57" i="8" s="1"/>
  <c r="T57" i="8"/>
  <c r="H57" i="8"/>
  <c r="EB56" i="8"/>
  <c r="EA56" i="8"/>
  <c r="DZ56" i="8"/>
  <c r="DS56" i="8"/>
  <c r="DR56" i="8"/>
  <c r="DQ56" i="8"/>
  <c r="DJ56" i="8"/>
  <c r="DI56" i="8"/>
  <c r="DH56" i="8"/>
  <c r="CZ56" i="8"/>
  <c r="CY56" i="8"/>
  <c r="DA56" i="8" s="1"/>
  <c r="EA55" i="8"/>
  <c r="EB55" i="8" s="1"/>
  <c r="DZ55" i="8"/>
  <c r="DR55" i="8"/>
  <c r="DS55" i="8" s="1"/>
  <c r="DQ55" i="8"/>
  <c r="DI55" i="8"/>
  <c r="DJ55" i="8" s="1"/>
  <c r="DH55" i="8"/>
  <c r="CZ55" i="8"/>
  <c r="DA55" i="8" s="1"/>
  <c r="CY55" i="8"/>
  <c r="EB54" i="8"/>
  <c r="EA54" i="8"/>
  <c r="DZ54" i="8"/>
  <c r="DS54" i="8"/>
  <c r="DR54" i="8"/>
  <c r="DQ54" i="8"/>
  <c r="DJ54" i="8"/>
  <c r="DI54" i="8"/>
  <c r="DH54" i="8"/>
  <c r="CZ54" i="8"/>
  <c r="CY54" i="8"/>
  <c r="DA54" i="8" s="1"/>
  <c r="EA53" i="8"/>
  <c r="DZ53" i="8"/>
  <c r="DR53" i="8"/>
  <c r="DS53" i="8" s="1"/>
  <c r="DQ53" i="8"/>
  <c r="DI53" i="8"/>
  <c r="DJ53" i="8" s="1"/>
  <c r="DH53" i="8"/>
  <c r="CZ53" i="8"/>
  <c r="DA53" i="8" s="1"/>
  <c r="CY53" i="8"/>
  <c r="EA52" i="8"/>
  <c r="DZ52" i="8"/>
  <c r="EB52" i="8" s="1"/>
  <c r="DR52" i="8"/>
  <c r="DS52" i="8" s="1"/>
  <c r="DQ52" i="8"/>
  <c r="DK52" i="8"/>
  <c r="DI52" i="8"/>
  <c r="DJ52" i="8" s="1"/>
  <c r="DH52" i="8"/>
  <c r="CZ52" i="8"/>
  <c r="DA52" i="8" s="1"/>
  <c r="CY52" i="8"/>
  <c r="CS52" i="8"/>
  <c r="CM52" i="8"/>
  <c r="CL52" i="8"/>
  <c r="CF52" i="8"/>
  <c r="CE52" i="8"/>
  <c r="BY52" i="8"/>
  <c r="BX52" i="8"/>
  <c r="BZ51" i="8" s="1"/>
  <c r="BR52" i="8"/>
  <c r="BQ52" i="8"/>
  <c r="BK52" i="8"/>
  <c r="BJ52" i="8"/>
  <c r="BD52" i="8"/>
  <c r="BC52" i="8"/>
  <c r="AW52" i="8"/>
  <c r="AV52" i="8"/>
  <c r="AX51" i="8" s="1"/>
  <c r="AP52" i="8"/>
  <c r="AO52" i="8"/>
  <c r="AI52" i="8"/>
  <c r="AH52" i="8"/>
  <c r="AB52" i="8"/>
  <c r="AA52" i="8"/>
  <c r="U52" i="8"/>
  <c r="DU52" i="8" s="1"/>
  <c r="T52" i="8"/>
  <c r="EA51" i="8"/>
  <c r="EB51" i="8" s="1"/>
  <c r="DZ51" i="8"/>
  <c r="DS51" i="8"/>
  <c r="DR51" i="8"/>
  <c r="DQ51" i="8"/>
  <c r="DK51" i="8"/>
  <c r="DI51" i="8"/>
  <c r="DJ51" i="8" s="1"/>
  <c r="DH51" i="8"/>
  <c r="DC51" i="8"/>
  <c r="DD51" i="8" s="1"/>
  <c r="DA51" i="8"/>
  <c r="CZ51" i="8"/>
  <c r="CY51" i="8"/>
  <c r="CV51" i="8"/>
  <c r="CS51" i="8"/>
  <c r="CU51" i="8" s="1"/>
  <c r="CO51" i="8"/>
  <c r="CN51" i="8"/>
  <c r="CM51" i="8"/>
  <c r="CL51" i="8"/>
  <c r="CG51" i="8"/>
  <c r="CF51" i="8"/>
  <c r="CH51" i="8" s="1"/>
  <c r="CE51" i="8"/>
  <c r="CA51" i="8"/>
  <c r="BY51" i="8"/>
  <c r="BX51" i="8"/>
  <c r="BS51" i="8"/>
  <c r="BR51" i="8"/>
  <c r="BT51" i="8" s="1"/>
  <c r="BQ51" i="8"/>
  <c r="BM51" i="8"/>
  <c r="BL51" i="8"/>
  <c r="BK51" i="8"/>
  <c r="BJ51" i="8"/>
  <c r="BE51" i="8"/>
  <c r="BD51" i="8"/>
  <c r="BF51" i="8" s="1"/>
  <c r="BC51" i="8"/>
  <c r="AY51" i="8"/>
  <c r="AW51" i="8"/>
  <c r="AV51" i="8"/>
  <c r="AR51" i="8"/>
  <c r="AQ51" i="8"/>
  <c r="AP51" i="8"/>
  <c r="AO51" i="8"/>
  <c r="AK51" i="8"/>
  <c r="AJ51" i="8"/>
  <c r="AI51" i="8"/>
  <c r="AH51" i="8"/>
  <c r="AD51" i="8"/>
  <c r="AC51" i="8"/>
  <c r="AB51" i="8"/>
  <c r="AA51" i="8"/>
  <c r="W51" i="8"/>
  <c r="U51" i="8"/>
  <c r="ED51" i="8" s="1"/>
  <c r="T51" i="8"/>
  <c r="DB51" i="8" s="1"/>
  <c r="H51" i="8"/>
  <c r="EB50" i="8"/>
  <c r="EA50" i="8"/>
  <c r="DZ50" i="8"/>
  <c r="DS50" i="8"/>
  <c r="DR50" i="8"/>
  <c r="DQ50" i="8"/>
  <c r="DI50" i="8"/>
  <c r="DJ50" i="8" s="1"/>
  <c r="DH50" i="8"/>
  <c r="CZ50" i="8"/>
  <c r="CY50" i="8"/>
  <c r="DA50" i="8" s="1"/>
  <c r="EA49" i="8"/>
  <c r="EB49" i="8" s="1"/>
  <c r="DZ49" i="8"/>
  <c r="DR49" i="8"/>
  <c r="DS49" i="8" s="1"/>
  <c r="DQ49" i="8"/>
  <c r="DJ49" i="8"/>
  <c r="DI49" i="8"/>
  <c r="DH49" i="8"/>
  <c r="CZ49" i="8"/>
  <c r="CY49" i="8"/>
  <c r="DA49" i="8" s="1"/>
  <c r="CT49" i="8"/>
  <c r="CS49" i="8"/>
  <c r="CM49" i="8"/>
  <c r="CL49" i="8"/>
  <c r="CF49" i="8"/>
  <c r="CE49" i="8"/>
  <c r="BY49" i="8"/>
  <c r="BX49" i="8"/>
  <c r="BR49" i="8"/>
  <c r="BQ49" i="8"/>
  <c r="BK49" i="8"/>
  <c r="BJ49" i="8"/>
  <c r="BD49" i="8"/>
  <c r="BC49" i="8"/>
  <c r="AW49" i="8"/>
  <c r="AV49" i="8"/>
  <c r="AP49" i="8"/>
  <c r="AO49" i="8"/>
  <c r="AI49" i="8"/>
  <c r="AH49" i="8"/>
  <c r="AB49" i="8"/>
  <c r="AA49" i="8"/>
  <c r="T49" i="8"/>
  <c r="EA48" i="8"/>
  <c r="EB48" i="8" s="1"/>
  <c r="DZ48" i="8"/>
  <c r="DR48" i="8"/>
  <c r="DS48" i="8" s="1"/>
  <c r="DQ48" i="8"/>
  <c r="DI48" i="8"/>
  <c r="DJ48" i="8" s="1"/>
  <c r="DH48" i="8"/>
  <c r="CZ48" i="8"/>
  <c r="DA48" i="8" s="1"/>
  <c r="CY48" i="8"/>
  <c r="EB47" i="8"/>
  <c r="EA47" i="8"/>
  <c r="DZ47" i="8"/>
  <c r="DS47" i="8"/>
  <c r="DR47" i="8"/>
  <c r="DQ47" i="8"/>
  <c r="DI47" i="8"/>
  <c r="DH47" i="8"/>
  <c r="DJ47" i="8" s="1"/>
  <c r="CZ47" i="8"/>
  <c r="CY47" i="8"/>
  <c r="DA47" i="8" s="1"/>
  <c r="EA46" i="8"/>
  <c r="EB46" i="8" s="1"/>
  <c r="DZ46" i="8"/>
  <c r="DR46" i="8"/>
  <c r="DS46" i="8" s="1"/>
  <c r="DQ46" i="8"/>
  <c r="DI46" i="8"/>
  <c r="DJ46" i="8" s="1"/>
  <c r="DH46" i="8"/>
  <c r="CZ46" i="8"/>
  <c r="DA46" i="8" s="1"/>
  <c r="CY46" i="8"/>
  <c r="EA45" i="8"/>
  <c r="EB45" i="8" s="1"/>
  <c r="DZ45" i="8"/>
  <c r="DS45" i="8"/>
  <c r="DR45" i="8"/>
  <c r="DQ45" i="8"/>
  <c r="DI45" i="8"/>
  <c r="DH45" i="8"/>
  <c r="DJ45" i="8" s="1"/>
  <c r="CZ45" i="8"/>
  <c r="CY45" i="8"/>
  <c r="DA45" i="8" s="1"/>
  <c r="EA44" i="8"/>
  <c r="EB44" i="8" s="1"/>
  <c r="DZ44" i="8"/>
  <c r="DR44" i="8"/>
  <c r="DS44" i="8" s="1"/>
  <c r="DQ44" i="8"/>
  <c r="DJ44" i="8"/>
  <c r="DI44" i="8"/>
  <c r="DH44" i="8"/>
  <c r="CZ44" i="8"/>
  <c r="CY44" i="8"/>
  <c r="DA44" i="8" s="1"/>
  <c r="CT44" i="8"/>
  <c r="CS44" i="8"/>
  <c r="CM44" i="8"/>
  <c r="CL44" i="8"/>
  <c r="CF44" i="8"/>
  <c r="CE44" i="8"/>
  <c r="BY44" i="8"/>
  <c r="BX44" i="8"/>
  <c r="BZ43" i="8" s="1"/>
  <c r="BR44" i="8"/>
  <c r="BQ44" i="8"/>
  <c r="BK44" i="8"/>
  <c r="BJ44" i="8"/>
  <c r="BD44" i="8"/>
  <c r="BC44" i="8"/>
  <c r="AW44" i="8"/>
  <c r="AV44" i="8"/>
  <c r="AX43" i="8" s="1"/>
  <c r="AP44" i="8"/>
  <c r="AO44" i="8"/>
  <c r="AI44" i="8"/>
  <c r="AH44" i="8"/>
  <c r="AB44" i="8"/>
  <c r="AA44" i="8"/>
  <c r="T44" i="8"/>
  <c r="EA43" i="8"/>
  <c r="EB43" i="8" s="1"/>
  <c r="DZ43" i="8"/>
  <c r="DS43" i="8"/>
  <c r="DR43" i="8"/>
  <c r="DQ43" i="8"/>
  <c r="DK43" i="8"/>
  <c r="DI43" i="8"/>
  <c r="DJ43" i="8" s="1"/>
  <c r="DH43" i="8"/>
  <c r="DC43" i="8"/>
  <c r="DA43" i="8"/>
  <c r="CZ43" i="8"/>
  <c r="CY43" i="8"/>
  <c r="CV43" i="8"/>
  <c r="CU43" i="8"/>
  <c r="CT43" i="8"/>
  <c r="CO43" i="8"/>
  <c r="CN43" i="8"/>
  <c r="CM43" i="8"/>
  <c r="CL43" i="8"/>
  <c r="CG43" i="8"/>
  <c r="CF43" i="8"/>
  <c r="CH43" i="8" s="1"/>
  <c r="CE43" i="8"/>
  <c r="CA43" i="8"/>
  <c r="BY43" i="8"/>
  <c r="BX43" i="8"/>
  <c r="BS43" i="8"/>
  <c r="BR43" i="8"/>
  <c r="BT43" i="8" s="1"/>
  <c r="BQ43" i="8"/>
  <c r="BM43" i="8"/>
  <c r="BL43" i="8"/>
  <c r="BK43" i="8"/>
  <c r="BJ43" i="8"/>
  <c r="BE43" i="8"/>
  <c r="BD43" i="8"/>
  <c r="BF43" i="8" s="1"/>
  <c r="BC43" i="8"/>
  <c r="AY43" i="8"/>
  <c r="AW43" i="8"/>
  <c r="AV43" i="8"/>
  <c r="AQ43" i="8"/>
  <c r="AP43" i="8"/>
  <c r="AR43" i="8" s="1"/>
  <c r="AO43" i="8"/>
  <c r="AK43" i="8"/>
  <c r="AJ43" i="8"/>
  <c r="AI43" i="8"/>
  <c r="AH43" i="8"/>
  <c r="AC43" i="8"/>
  <c r="AB43" i="8"/>
  <c r="AD43" i="8" s="1"/>
  <c r="AA43" i="8"/>
  <c r="U43" i="8"/>
  <c r="ED43" i="8" s="1"/>
  <c r="T43" i="8"/>
  <c r="DB43" i="8" s="1"/>
  <c r="H43" i="8"/>
  <c r="EB42" i="8"/>
  <c r="EA42" i="8"/>
  <c r="DZ42" i="8"/>
  <c r="DS42" i="8"/>
  <c r="DR42" i="8"/>
  <c r="DQ42" i="8"/>
  <c r="DI42" i="8"/>
  <c r="DJ42" i="8" s="1"/>
  <c r="DH42" i="8"/>
  <c r="CZ42" i="8"/>
  <c r="CY42" i="8"/>
  <c r="DA42" i="8" s="1"/>
  <c r="EB41" i="8"/>
  <c r="EA41" i="8"/>
  <c r="DZ41" i="8"/>
  <c r="DR41" i="8"/>
  <c r="DS41" i="8" s="1"/>
  <c r="DQ41" i="8"/>
  <c r="DI41" i="8"/>
  <c r="DJ41" i="8" s="1"/>
  <c r="DH41" i="8"/>
  <c r="CZ41" i="8"/>
  <c r="DA41" i="8" s="1"/>
  <c r="CY41" i="8"/>
  <c r="EB40" i="8"/>
  <c r="EA40" i="8"/>
  <c r="DZ40" i="8"/>
  <c r="DS40" i="8"/>
  <c r="DR40" i="8"/>
  <c r="DQ40" i="8"/>
  <c r="DI40" i="8"/>
  <c r="DH40" i="8"/>
  <c r="DJ40" i="8" s="1"/>
  <c r="CZ40" i="8"/>
  <c r="CY40" i="8"/>
  <c r="DA40" i="8" s="1"/>
  <c r="EB39" i="8"/>
  <c r="EA39" i="8"/>
  <c r="DZ39" i="8"/>
  <c r="DR39" i="8"/>
  <c r="DS39" i="8" s="1"/>
  <c r="DQ39" i="8"/>
  <c r="DI39" i="8"/>
  <c r="DJ39" i="8" s="1"/>
  <c r="DH39" i="8"/>
  <c r="CZ39" i="8"/>
  <c r="DA39" i="8" s="1"/>
  <c r="CY39" i="8"/>
  <c r="EB38" i="8"/>
  <c r="EA38" i="8"/>
  <c r="DZ38" i="8"/>
  <c r="DS38" i="8"/>
  <c r="DR38" i="8"/>
  <c r="DQ38" i="8"/>
  <c r="DI38" i="8"/>
  <c r="DH38" i="8"/>
  <c r="DJ38" i="8" s="1"/>
  <c r="CZ38" i="8"/>
  <c r="CY38" i="8"/>
  <c r="DA38" i="8" s="1"/>
  <c r="EB37" i="8"/>
  <c r="EA37" i="8"/>
  <c r="DZ37" i="8"/>
  <c r="DR37" i="8"/>
  <c r="DS37" i="8" s="1"/>
  <c r="DQ37" i="8"/>
  <c r="DI37" i="8"/>
  <c r="DJ37" i="8" s="1"/>
  <c r="DH37" i="8"/>
  <c r="CZ37" i="8"/>
  <c r="DA37" i="8" s="1"/>
  <c r="CY37" i="8"/>
  <c r="EB36" i="8"/>
  <c r="EA36" i="8"/>
  <c r="DZ36" i="8"/>
  <c r="DS36" i="8"/>
  <c r="DR36" i="8"/>
  <c r="DQ36" i="8"/>
  <c r="DI36" i="8"/>
  <c r="DH36" i="8"/>
  <c r="DJ36" i="8" s="1"/>
  <c r="CZ36" i="8"/>
  <c r="CY36" i="8"/>
  <c r="DA36" i="8" s="1"/>
  <c r="EA35" i="8"/>
  <c r="EB35" i="8" s="1"/>
  <c r="DZ35" i="8"/>
  <c r="DR35" i="8"/>
  <c r="DS35" i="8" s="1"/>
  <c r="DQ35" i="8"/>
  <c r="DI35" i="8"/>
  <c r="DJ35" i="8" s="1"/>
  <c r="DH35" i="8"/>
  <c r="DA35" i="8"/>
  <c r="CZ35" i="8"/>
  <c r="CY35" i="8"/>
  <c r="EB34" i="8"/>
  <c r="EA34" i="8"/>
  <c r="DZ34" i="8"/>
  <c r="DS34" i="8"/>
  <c r="DR34" i="8"/>
  <c r="DQ34" i="8"/>
  <c r="DI34" i="8"/>
  <c r="DH34" i="8"/>
  <c r="DJ34" i="8" s="1"/>
  <c r="CZ34" i="8"/>
  <c r="CY34" i="8"/>
  <c r="DA34" i="8" s="1"/>
  <c r="EA33" i="8"/>
  <c r="EB33" i="8" s="1"/>
  <c r="DZ33" i="8"/>
  <c r="DR33" i="8"/>
  <c r="DS33" i="8" s="1"/>
  <c r="DQ33" i="8"/>
  <c r="DI33" i="8"/>
  <c r="DJ33" i="8" s="1"/>
  <c r="DH33" i="8"/>
  <c r="DA33" i="8"/>
  <c r="CZ33" i="8"/>
  <c r="CY33" i="8"/>
  <c r="EA32" i="8"/>
  <c r="EB32" i="8" s="1"/>
  <c r="DZ32" i="8"/>
  <c r="DS32" i="8"/>
  <c r="DR32" i="8"/>
  <c r="DQ32" i="8"/>
  <c r="DI32" i="8"/>
  <c r="DH32" i="8"/>
  <c r="DJ32" i="8" s="1"/>
  <c r="CZ32" i="8"/>
  <c r="CY32" i="8"/>
  <c r="DA32" i="8" s="1"/>
  <c r="EA31" i="8"/>
  <c r="EB31" i="8" s="1"/>
  <c r="DZ31" i="8"/>
  <c r="DS31" i="8"/>
  <c r="DR31" i="8"/>
  <c r="DQ31" i="8"/>
  <c r="DI31" i="8"/>
  <c r="DJ31" i="8" s="1"/>
  <c r="DH31" i="8"/>
  <c r="DC31" i="8"/>
  <c r="DA31" i="8"/>
  <c r="CZ31" i="8"/>
  <c r="CY31" i="8"/>
  <c r="CV31" i="8"/>
  <c r="CT31" i="8"/>
  <c r="CS31" i="8"/>
  <c r="CU31" i="8" s="1"/>
  <c r="CO31" i="8"/>
  <c r="CN31" i="8"/>
  <c r="CM31" i="8"/>
  <c r="CL31" i="8"/>
  <c r="CH31" i="8"/>
  <c r="CF31" i="8"/>
  <c r="CE31" i="8"/>
  <c r="CG31" i="8" s="1"/>
  <c r="BZ31" i="8"/>
  <c r="BY31" i="8"/>
  <c r="CA31" i="8" s="1"/>
  <c r="BX31" i="8"/>
  <c r="BR31" i="8"/>
  <c r="BT31" i="8" s="1"/>
  <c r="BQ31" i="8"/>
  <c r="BS31" i="8" s="1"/>
  <c r="BL31" i="8"/>
  <c r="BK31" i="8"/>
  <c r="BM31" i="8" s="1"/>
  <c r="BJ31" i="8"/>
  <c r="BD31" i="8"/>
  <c r="BF31" i="8" s="1"/>
  <c r="BC31" i="8"/>
  <c r="BE31" i="8" s="1"/>
  <c r="AW31" i="8"/>
  <c r="AY31" i="8" s="1"/>
  <c r="AV31" i="8"/>
  <c r="AX31" i="8" s="1"/>
  <c r="AP31" i="8"/>
  <c r="AR31" i="8" s="1"/>
  <c r="AO31" i="8"/>
  <c r="AQ31" i="8" s="1"/>
  <c r="AI31" i="8"/>
  <c r="AK31" i="8" s="1"/>
  <c r="AH31" i="8"/>
  <c r="AJ31" i="8" s="1"/>
  <c r="AB31" i="8"/>
  <c r="AD31" i="8" s="1"/>
  <c r="AA31" i="8"/>
  <c r="AC31" i="8" s="1"/>
  <c r="U31" i="8"/>
  <c r="W31" i="8" s="1"/>
  <c r="T31" i="8"/>
  <c r="H31" i="8"/>
  <c r="EF30" i="8"/>
  <c r="EA30" i="8"/>
  <c r="EB30" i="8" s="1"/>
  <c r="DZ30" i="8"/>
  <c r="DR30" i="8"/>
  <c r="DS30" i="8" s="1"/>
  <c r="DQ30" i="8"/>
  <c r="DI30" i="8"/>
  <c r="DH30" i="8"/>
  <c r="CZ30" i="8"/>
  <c r="DA30" i="8" s="1"/>
  <c r="CY30" i="8"/>
  <c r="CU30" i="8"/>
  <c r="CT30" i="8"/>
  <c r="CV30" i="8" s="1"/>
  <c r="CS30" i="8"/>
  <c r="CN30" i="8"/>
  <c r="CM30" i="8"/>
  <c r="CO30" i="8" s="1"/>
  <c r="CL30" i="8"/>
  <c r="CG30" i="8"/>
  <c r="CF30" i="8"/>
  <c r="CH30" i="8" s="1"/>
  <c r="CE30" i="8"/>
  <c r="BZ30" i="8"/>
  <c r="BY30" i="8"/>
  <c r="CA30" i="8" s="1"/>
  <c r="BX30" i="8"/>
  <c r="BS30" i="8"/>
  <c r="BR30" i="8"/>
  <c r="BT30" i="8" s="1"/>
  <c r="BQ30" i="8"/>
  <c r="BL30" i="8"/>
  <c r="BK30" i="8"/>
  <c r="BM30" i="8" s="1"/>
  <c r="BJ30" i="8"/>
  <c r="BF30" i="8"/>
  <c r="BE30" i="8"/>
  <c r="BD30" i="8"/>
  <c r="BC30" i="8"/>
  <c r="AX30" i="8"/>
  <c r="AW30" i="8"/>
  <c r="AY30" i="8" s="1"/>
  <c r="AV30" i="8"/>
  <c r="AR30" i="8"/>
  <c r="AQ30" i="8"/>
  <c r="AP30" i="8"/>
  <c r="AO30" i="8"/>
  <c r="AJ30" i="8"/>
  <c r="AI30" i="8"/>
  <c r="AK30" i="8" s="1"/>
  <c r="AH30" i="8"/>
  <c r="AD30" i="8"/>
  <c r="AC30" i="8"/>
  <c r="AB30" i="8"/>
  <c r="AA30" i="8"/>
  <c r="V30" i="8"/>
  <c r="DW30" i="8" s="1"/>
  <c r="U30" i="8"/>
  <c r="T30" i="8"/>
  <c r="EC30" i="8" s="1"/>
  <c r="H30" i="8"/>
  <c r="EB29" i="8"/>
  <c r="EA29" i="8"/>
  <c r="DZ29" i="8"/>
  <c r="DR29" i="8"/>
  <c r="DQ29" i="8"/>
  <c r="DI29" i="8"/>
  <c r="DJ29" i="8" s="1"/>
  <c r="DH29" i="8"/>
  <c r="CZ29" i="8"/>
  <c r="DA29" i="8" s="1"/>
  <c r="CY29" i="8"/>
  <c r="EA28" i="8"/>
  <c r="EB28" i="8" s="1"/>
  <c r="DZ28" i="8"/>
  <c r="DR28" i="8"/>
  <c r="DS28" i="8" s="1"/>
  <c r="DQ28" i="8"/>
  <c r="DI28" i="8"/>
  <c r="DH28" i="8"/>
  <c r="DJ28" i="8" s="1"/>
  <c r="DA28" i="8"/>
  <c r="CZ28" i="8"/>
  <c r="CY28" i="8"/>
  <c r="EB27" i="8"/>
  <c r="EA27" i="8"/>
  <c r="DZ27" i="8"/>
  <c r="DR27" i="8"/>
  <c r="DQ27" i="8"/>
  <c r="DI27" i="8"/>
  <c r="DJ27" i="8" s="1"/>
  <c r="DH27" i="8"/>
  <c r="DA27" i="8"/>
  <c r="CZ27" i="8"/>
  <c r="CY27" i="8"/>
  <c r="EA26" i="8"/>
  <c r="EB26" i="8" s="1"/>
  <c r="DZ26" i="8"/>
  <c r="DR26" i="8"/>
  <c r="DS26" i="8" s="1"/>
  <c r="DQ26" i="8"/>
  <c r="DI26" i="8"/>
  <c r="DH26" i="8"/>
  <c r="DJ26" i="8" s="1"/>
  <c r="DA26" i="8"/>
  <c r="CZ26" i="8"/>
  <c r="CY26" i="8"/>
  <c r="EA25" i="8"/>
  <c r="EB25" i="8" s="1"/>
  <c r="DZ25" i="8"/>
  <c r="DU25" i="8"/>
  <c r="DR25" i="8"/>
  <c r="DS25" i="8" s="1"/>
  <c r="DQ25" i="8"/>
  <c r="DJ25" i="8"/>
  <c r="DI25" i="8"/>
  <c r="DH25" i="8"/>
  <c r="DA25" i="8"/>
  <c r="CZ25" i="8"/>
  <c r="CY25" i="8"/>
  <c r="CV25" i="8"/>
  <c r="CU25" i="8"/>
  <c r="CS25" i="8"/>
  <c r="CO25" i="8"/>
  <c r="CN25" i="8"/>
  <c r="CL25" i="8"/>
  <c r="CH25" i="8"/>
  <c r="CE25" i="8"/>
  <c r="CG25" i="8" s="1"/>
  <c r="CA25" i="8"/>
  <c r="BX25" i="8"/>
  <c r="BZ25" i="8" s="1"/>
  <c r="BT25" i="8"/>
  <c r="BS25" i="8"/>
  <c r="BQ25" i="8"/>
  <c r="BM25" i="8"/>
  <c r="BJ25" i="8"/>
  <c r="BL25" i="8" s="1"/>
  <c r="BD25" i="8"/>
  <c r="BF25" i="8" s="1"/>
  <c r="BC25" i="8"/>
  <c r="BE25" i="8" s="1"/>
  <c r="AW25" i="8"/>
  <c r="AY25" i="8" s="1"/>
  <c r="AV25" i="8"/>
  <c r="AX25" i="8" s="1"/>
  <c r="AP25" i="8"/>
  <c r="AR25" i="8" s="1"/>
  <c r="AO25" i="8"/>
  <c r="AQ25" i="8" s="1"/>
  <c r="AI25" i="8"/>
  <c r="AK25" i="8" s="1"/>
  <c r="AH25" i="8"/>
  <c r="AJ25" i="8" s="1"/>
  <c r="AB25" i="8"/>
  <c r="AD25" i="8" s="1"/>
  <c r="AA25" i="8"/>
  <c r="AC25" i="8" s="1"/>
  <c r="U25" i="8"/>
  <c r="DL25" i="8" s="1"/>
  <c r="T25" i="8"/>
  <c r="H25" i="8"/>
  <c r="EA24" i="8"/>
  <c r="DR24" i="8"/>
  <c r="DI24" i="8"/>
  <c r="DA24" i="8"/>
  <c r="CZ24" i="8"/>
  <c r="CY24" i="8"/>
  <c r="AM24" i="8"/>
  <c r="DH24" i="8" s="1"/>
  <c r="DJ24" i="8" s="1"/>
  <c r="EA23" i="8"/>
  <c r="EB23" i="8" s="1"/>
  <c r="DZ23" i="8"/>
  <c r="DR23" i="8"/>
  <c r="DS23" i="8" s="1"/>
  <c r="DQ23" i="8"/>
  <c r="DI23" i="8"/>
  <c r="DJ23" i="8" s="1"/>
  <c r="DH23" i="8"/>
  <c r="DA23" i="8"/>
  <c r="CZ23" i="8"/>
  <c r="CY23" i="8"/>
  <c r="DQ22" i="8"/>
  <c r="DH22" i="8"/>
  <c r="DA22" i="8"/>
  <c r="CZ22" i="8"/>
  <c r="CY22" i="8"/>
  <c r="AN22" i="8"/>
  <c r="AP21" i="8" s="1"/>
  <c r="AR21" i="8" s="1"/>
  <c r="AM22" i="8"/>
  <c r="DZ22" i="8" s="1"/>
  <c r="EB21" i="8"/>
  <c r="EA21" i="8"/>
  <c r="DZ21" i="8"/>
  <c r="DT21" i="8"/>
  <c r="DS21" i="8"/>
  <c r="DR21" i="8"/>
  <c r="DQ21" i="8"/>
  <c r="DJ21" i="8"/>
  <c r="DI21" i="8"/>
  <c r="DH21" i="8"/>
  <c r="DA21" i="8"/>
  <c r="CZ21" i="8"/>
  <c r="CY21" i="8"/>
  <c r="CT21" i="8"/>
  <c r="CV21" i="8" s="1"/>
  <c r="CS21" i="8"/>
  <c r="CU21" i="8" s="1"/>
  <c r="CN21" i="8"/>
  <c r="CM21" i="8"/>
  <c r="CO21" i="8" s="1"/>
  <c r="CL21" i="8"/>
  <c r="CF21" i="8"/>
  <c r="CH21" i="8" s="1"/>
  <c r="CE21" i="8"/>
  <c r="CG21" i="8" s="1"/>
  <c r="BZ21" i="8"/>
  <c r="BY21" i="8"/>
  <c r="CA21" i="8" s="1"/>
  <c r="BX21" i="8"/>
  <c r="BR21" i="8"/>
  <c r="BT21" i="8" s="1"/>
  <c r="BQ21" i="8"/>
  <c r="BS21" i="8" s="1"/>
  <c r="BL21" i="8"/>
  <c r="BK21" i="8"/>
  <c r="BM21" i="8" s="1"/>
  <c r="BJ21" i="8"/>
  <c r="BD21" i="8"/>
  <c r="BF21" i="8" s="1"/>
  <c r="BC21" i="8"/>
  <c r="BE21" i="8" s="1"/>
  <c r="AX21" i="8"/>
  <c r="AW21" i="8"/>
  <c r="AY21" i="8" s="1"/>
  <c r="AV21" i="8"/>
  <c r="AO21" i="8"/>
  <c r="AQ21" i="8" s="1"/>
  <c r="AJ21" i="8"/>
  <c r="AI21" i="8"/>
  <c r="AK21" i="8" s="1"/>
  <c r="AH21" i="8"/>
  <c r="AB21" i="8"/>
  <c r="AD21" i="8" s="1"/>
  <c r="AA21" i="8"/>
  <c r="AC21" i="8" s="1"/>
  <c r="V21" i="8"/>
  <c r="U21" i="8"/>
  <c r="DC21" i="8" s="1"/>
  <c r="T21" i="8"/>
  <c r="DK21" i="8" s="1"/>
  <c r="H21" i="8"/>
  <c r="EE57" i="8" l="1"/>
  <c r="W21" i="8"/>
  <c r="DB21" i="8"/>
  <c r="DD21" i="8" s="1"/>
  <c r="EB24" i="8"/>
  <c r="DK31" i="8"/>
  <c r="DU61" i="8"/>
  <c r="DV61" i="8" s="1"/>
  <c r="DV25" i="8"/>
  <c r="DL21" i="8"/>
  <c r="DM21" i="8" s="1"/>
  <c r="DW21" i="8"/>
  <c r="DS27" i="8"/>
  <c r="ED30" i="8"/>
  <c r="EE30" i="8" s="1"/>
  <c r="DU30" i="8"/>
  <c r="DV30" i="8" s="1"/>
  <c r="DL30" i="8"/>
  <c r="DC30" i="8"/>
  <c r="W30" i="8"/>
  <c r="DT44" i="8"/>
  <c r="V43" i="8"/>
  <c r="EC44" i="8"/>
  <c r="DB44" i="8"/>
  <c r="DK44" i="8"/>
  <c r="U44" i="8"/>
  <c r="DU62" i="8"/>
  <c r="DV62" i="8" s="1"/>
  <c r="ED62" i="8"/>
  <c r="DC62" i="8"/>
  <c r="W57" i="8"/>
  <c r="DL62" i="8"/>
  <c r="DM62" i="8" s="1"/>
  <c r="AC64" i="8"/>
  <c r="EF64" i="8" s="1"/>
  <c r="EH64" i="8" s="1"/>
  <c r="DT64" i="8"/>
  <c r="DS24" i="8"/>
  <c r="DT61" i="8"/>
  <c r="EC61" i="8"/>
  <c r="DB61" i="8"/>
  <c r="DI22" i="8"/>
  <c r="DJ22" i="8" s="1"/>
  <c r="EA22" i="8"/>
  <c r="EB22" i="8" s="1"/>
  <c r="DR22" i="8"/>
  <c r="DS22" i="8" s="1"/>
  <c r="DT25" i="8"/>
  <c r="DK25" i="8"/>
  <c r="DM25" i="8" s="1"/>
  <c r="DB25" i="8"/>
  <c r="V25" i="8"/>
  <c r="EC25" i="8"/>
  <c r="DE21" i="8"/>
  <c r="DJ30" i="8"/>
  <c r="DK61" i="8"/>
  <c r="DS66" i="8"/>
  <c r="DD43" i="8"/>
  <c r="DN21" i="8"/>
  <c r="DS29" i="8"/>
  <c r="DB31" i="8"/>
  <c r="DD31" i="8" s="1"/>
  <c r="EG51" i="8"/>
  <c r="DX51" i="8"/>
  <c r="DO51" i="8"/>
  <c r="DF51" i="8"/>
  <c r="EB63" i="8"/>
  <c r="DA65" i="8"/>
  <c r="DB66" i="8"/>
  <c r="DD66" i="8" s="1"/>
  <c r="CW22" i="8"/>
  <c r="EC21" i="8"/>
  <c r="EG31" i="8"/>
  <c r="DX31" i="8"/>
  <c r="DO31" i="8"/>
  <c r="DF31" i="8"/>
  <c r="DK64" i="8"/>
  <c r="ED21" i="8"/>
  <c r="EE21" i="8" s="1"/>
  <c r="DU21" i="8"/>
  <c r="DV21" i="8" s="1"/>
  <c r="EF21" i="8"/>
  <c r="DT49" i="8"/>
  <c r="EC49" i="8"/>
  <c r="DB49" i="8"/>
  <c r="DK49" i="8"/>
  <c r="U49" i="8"/>
  <c r="V51" i="8"/>
  <c r="DT52" i="8"/>
  <c r="DV52" i="8" s="1"/>
  <c r="EC52" i="8"/>
  <c r="DB52" i="8"/>
  <c r="EB53" i="8"/>
  <c r="EC57" i="8"/>
  <c r="DT57" i="8"/>
  <c r="DK57" i="8"/>
  <c r="DB57" i="8"/>
  <c r="V57" i="8"/>
  <c r="DA59" i="8"/>
  <c r="DB64" i="8"/>
  <c r="DD64" i="8" s="1"/>
  <c r="DQ24" i="8"/>
  <c r="ED25" i="8"/>
  <c r="DL31" i="8"/>
  <c r="DM31" i="8" s="1"/>
  <c r="DT31" i="8"/>
  <c r="DL43" i="8"/>
  <c r="DM43" i="8" s="1"/>
  <c r="DT43" i="8"/>
  <c r="DL51" i="8"/>
  <c r="DM51" i="8" s="1"/>
  <c r="DT51" i="8"/>
  <c r="DL52" i="8"/>
  <c r="DM52" i="8" s="1"/>
  <c r="DL61" i="8"/>
  <c r="DM61" i="8" s="1"/>
  <c r="DL64" i="8"/>
  <c r="DM64" i="8" s="1"/>
  <c r="DB30" i="8"/>
  <c r="DU31" i="8"/>
  <c r="EC31" i="8"/>
  <c r="DU43" i="8"/>
  <c r="EC43" i="8"/>
  <c r="EE43" i="8" s="1"/>
  <c r="DU51" i="8"/>
  <c r="EC51" i="8"/>
  <c r="EE51" i="8" s="1"/>
  <c r="DB62" i="8"/>
  <c r="DE64" i="8"/>
  <c r="DU64" i="8"/>
  <c r="EC64" i="8"/>
  <c r="EE64" i="8" s="1"/>
  <c r="ED66" i="8"/>
  <c r="EE66" i="8" s="1"/>
  <c r="W25" i="8"/>
  <c r="DK30" i="8"/>
  <c r="ED31" i="8"/>
  <c r="DC52" i="8"/>
  <c r="DD52" i="8" s="1"/>
  <c r="DC61" i="8"/>
  <c r="DD61" i="8" s="1"/>
  <c r="DF64" i="8"/>
  <c r="DN64" i="8"/>
  <c r="DT66" i="8"/>
  <c r="DZ24" i="8"/>
  <c r="DT30" i="8"/>
  <c r="DC57" i="8"/>
  <c r="DD57" i="8" s="1"/>
  <c r="EC62" i="8"/>
  <c r="DO64" i="8"/>
  <c r="DP64" i="8" s="1"/>
  <c r="DW64" i="8"/>
  <c r="DU66" i="8"/>
  <c r="DV66" i="8" s="1"/>
  <c r="DE30" i="8"/>
  <c r="ED52" i="8"/>
  <c r="EE52" i="8" s="1"/>
  <c r="DL57" i="8"/>
  <c r="ED61" i="8"/>
  <c r="EE61" i="8" s="1"/>
  <c r="DX64" i="8"/>
  <c r="DY64" i="8" s="1"/>
  <c r="DK66" i="8"/>
  <c r="DM66" i="8" s="1"/>
  <c r="DC25" i="8"/>
  <c r="DD25" i="8" s="1"/>
  <c r="DN30" i="8"/>
  <c r="V31" i="8"/>
  <c r="DU57" i="8"/>
  <c r="EF43" i="8" l="1"/>
  <c r="DW43" i="8"/>
  <c r="DN43" i="8"/>
  <c r="DE43" i="8"/>
  <c r="EE31" i="8"/>
  <c r="EE25" i="8"/>
  <c r="EF25" i="8"/>
  <c r="DW25" i="8"/>
  <c r="DN25" i="8"/>
  <c r="DE25" i="8"/>
  <c r="DD62" i="8"/>
  <c r="DM57" i="8"/>
  <c r="DV51" i="8"/>
  <c r="DG31" i="8"/>
  <c r="EE62" i="8"/>
  <c r="DO30" i="8"/>
  <c r="DP30" i="8" s="1"/>
  <c r="DF30" i="8"/>
  <c r="DG30" i="8" s="1"/>
  <c r="EG30" i="8"/>
  <c r="EH30" i="8" s="1"/>
  <c r="DX30" i="8"/>
  <c r="DY30" i="8" s="1"/>
  <c r="DO21" i="8"/>
  <c r="DP21" i="8" s="1"/>
  <c r="EG21" i="8"/>
  <c r="EH21" i="8" s="1"/>
  <c r="DF21" i="8"/>
  <c r="DG21" i="8" s="1"/>
  <c r="DX21" i="8"/>
  <c r="DY21" i="8" s="1"/>
  <c r="ED49" i="8"/>
  <c r="EE49" i="8" s="1"/>
  <c r="DC49" i="8"/>
  <c r="DD49" i="8" s="1"/>
  <c r="DL49" i="8"/>
  <c r="DM49" i="8" s="1"/>
  <c r="DU49" i="8"/>
  <c r="DV49" i="8" s="1"/>
  <c r="DV57" i="8"/>
  <c r="EG25" i="8"/>
  <c r="EH25" i="8" s="1"/>
  <c r="DX25" i="8"/>
  <c r="DY25" i="8" s="1"/>
  <c r="DO25" i="8"/>
  <c r="DF25" i="8"/>
  <c r="DP31" i="8"/>
  <c r="DG51" i="8"/>
  <c r="DD30" i="8"/>
  <c r="EF31" i="8"/>
  <c r="DW31" i="8"/>
  <c r="DN31" i="8"/>
  <c r="DE31" i="8"/>
  <c r="DV43" i="8"/>
  <c r="DY31" i="8"/>
  <c r="DP51" i="8"/>
  <c r="ED44" i="8"/>
  <c r="EE44" i="8" s="1"/>
  <c r="DC44" i="8"/>
  <c r="DD44" i="8" s="1"/>
  <c r="DL44" i="8"/>
  <c r="DM44" i="8" s="1"/>
  <c r="W43" i="8"/>
  <c r="DU44" i="8"/>
  <c r="DV44" i="8" s="1"/>
  <c r="DM30" i="8"/>
  <c r="DN57" i="8"/>
  <c r="DE57" i="8"/>
  <c r="EF57" i="8"/>
  <c r="DW57" i="8"/>
  <c r="EH31" i="8"/>
  <c r="DY51" i="8"/>
  <c r="DG64" i="8"/>
  <c r="DV64" i="8"/>
  <c r="DV31" i="8"/>
  <c r="EF51" i="8"/>
  <c r="EH51" i="8" s="1"/>
  <c r="DW51" i="8"/>
  <c r="DN51" i="8"/>
  <c r="DE51" i="8"/>
  <c r="DF57" i="8"/>
  <c r="EG57" i="8"/>
  <c r="EH57" i="8" s="1"/>
  <c r="DX57" i="8"/>
  <c r="DY57" i="8" s="1"/>
  <c r="DO57" i="8"/>
  <c r="DP57" i="8" s="1"/>
  <c r="DG25" i="8" l="1"/>
  <c r="DG57" i="8"/>
  <c r="DP25" i="8"/>
  <c r="EG43" i="8"/>
  <c r="EH43" i="8" s="1"/>
  <c r="DX43" i="8"/>
  <c r="DY43" i="8" s="1"/>
  <c r="DO43" i="8"/>
  <c r="DP43" i="8" s="1"/>
  <c r="DF43" i="8"/>
  <c r="DG43" i="8" s="1"/>
  <c r="DA134" i="7" l="1"/>
  <c r="DJ134" i="7" s="1"/>
  <c r="DK134" i="7" s="1"/>
  <c r="CZ134" i="7"/>
  <c r="DI134" i="7" s="1"/>
  <c r="CY134" i="7"/>
  <c r="AV134" i="7"/>
  <c r="AO134" i="7"/>
  <c r="AQ133" i="7" s="1"/>
  <c r="DA133" i="7"/>
  <c r="DB133" i="7" s="1"/>
  <c r="CZ133" i="7"/>
  <c r="DI133" i="7" s="1"/>
  <c r="CY133" i="7"/>
  <c r="CU133" i="7"/>
  <c r="CT133" i="7"/>
  <c r="CN133" i="7"/>
  <c r="CM133" i="7"/>
  <c r="CG133" i="7"/>
  <c r="CF133" i="7"/>
  <c r="BZ133" i="7"/>
  <c r="BY133" i="7"/>
  <c r="BS133" i="7"/>
  <c r="BR133" i="7"/>
  <c r="BL133" i="7"/>
  <c r="BK133" i="7"/>
  <c r="BE133" i="7"/>
  <c r="BD133" i="7"/>
  <c r="AX133" i="7"/>
  <c r="AW133" i="7"/>
  <c r="AV133" i="7"/>
  <c r="AP133" i="7"/>
  <c r="AO133" i="7"/>
  <c r="DJ133" i="7" s="1"/>
  <c r="AJ133" i="7"/>
  <c r="AI133" i="7"/>
  <c r="AC133" i="7"/>
  <c r="DD133" i="7" s="1"/>
  <c r="AB133" i="7"/>
  <c r="V133" i="7"/>
  <c r="U133" i="7"/>
  <c r="DC133" i="7" s="1"/>
  <c r="DL133" i="7" s="1"/>
  <c r="DA132" i="7"/>
  <c r="DJ132" i="7" s="1"/>
  <c r="CZ132" i="7"/>
  <c r="DI132" i="7" s="1"/>
  <c r="CY132" i="7"/>
  <c r="BC132" i="7"/>
  <c r="AV132" i="7"/>
  <c r="AO132" i="7"/>
  <c r="DA131" i="7"/>
  <c r="DB131" i="7" s="1"/>
  <c r="CZ131" i="7"/>
  <c r="DI131" i="7" s="1"/>
  <c r="CY131" i="7"/>
  <c r="CU131" i="7"/>
  <c r="CT131" i="7"/>
  <c r="CN131" i="7"/>
  <c r="CM131" i="7"/>
  <c r="CG131" i="7"/>
  <c r="CF131" i="7"/>
  <c r="BZ131" i="7"/>
  <c r="BY131" i="7"/>
  <c r="BS131" i="7"/>
  <c r="BR131" i="7"/>
  <c r="BL131" i="7"/>
  <c r="BK131" i="7"/>
  <c r="BD131" i="7"/>
  <c r="BC131" i="7"/>
  <c r="BE131" i="7" s="1"/>
  <c r="AW131" i="7"/>
  <c r="AV131" i="7"/>
  <c r="AX131" i="7" s="1"/>
  <c r="AP131" i="7"/>
  <c r="AO131" i="7"/>
  <c r="AQ131" i="7" s="1"/>
  <c r="AJ131" i="7"/>
  <c r="AI131" i="7"/>
  <c r="AC131" i="7"/>
  <c r="AB131" i="7"/>
  <c r="V131" i="7"/>
  <c r="DD131" i="7" s="1"/>
  <c r="U131" i="7"/>
  <c r="DC131" i="7" s="1"/>
  <c r="DL131" i="7" s="1"/>
  <c r="DI130" i="7"/>
  <c r="DA130" i="7"/>
  <c r="DJ130" i="7" s="1"/>
  <c r="DK130" i="7" s="1"/>
  <c r="CZ130" i="7"/>
  <c r="CY130" i="7"/>
  <c r="BC130" i="7"/>
  <c r="AV130" i="7"/>
  <c r="AO130" i="7"/>
  <c r="DI129" i="7"/>
  <c r="DA129" i="7"/>
  <c r="DJ129" i="7" s="1"/>
  <c r="DK129" i="7" s="1"/>
  <c r="CZ129" i="7"/>
  <c r="CY129" i="7"/>
  <c r="CV129" i="7"/>
  <c r="CU129" i="7"/>
  <c r="CW129" i="7" s="1"/>
  <c r="CT129" i="7"/>
  <c r="CO129" i="7"/>
  <c r="CN129" i="7"/>
  <c r="CP129" i="7" s="1"/>
  <c r="CM129" i="7"/>
  <c r="CH129" i="7"/>
  <c r="CG129" i="7"/>
  <c r="CI129" i="7" s="1"/>
  <c r="CF129" i="7"/>
  <c r="CA129" i="7"/>
  <c r="BZ129" i="7"/>
  <c r="CB129" i="7" s="1"/>
  <c r="BY129" i="7"/>
  <c r="BT129" i="7"/>
  <c r="BS129" i="7"/>
  <c r="BU129" i="7" s="1"/>
  <c r="BR129" i="7"/>
  <c r="BM129" i="7"/>
  <c r="BL129" i="7"/>
  <c r="BN129" i="7" s="1"/>
  <c r="BK129" i="7"/>
  <c r="BF129" i="7"/>
  <c r="BE129" i="7"/>
  <c r="BD129" i="7"/>
  <c r="BC129" i="7"/>
  <c r="AW129" i="7"/>
  <c r="AY129" i="7" s="1"/>
  <c r="AV129" i="7"/>
  <c r="AX129" i="7" s="1"/>
  <c r="AZ129" i="7" s="1"/>
  <c r="AP129" i="7"/>
  <c r="AR129" i="7" s="1"/>
  <c r="AO129" i="7"/>
  <c r="AQ129" i="7" s="1"/>
  <c r="AJ129" i="7"/>
  <c r="AL129" i="7" s="1"/>
  <c r="AI129" i="7"/>
  <c r="AK129" i="7" s="1"/>
  <c r="AC129" i="7"/>
  <c r="AE129" i="7" s="1"/>
  <c r="AB129" i="7"/>
  <c r="AD129" i="7" s="1"/>
  <c r="V129" i="7"/>
  <c r="DD129" i="7" s="1"/>
  <c r="U129" i="7"/>
  <c r="DC129" i="7" s="1"/>
  <c r="DL129" i="7" s="1"/>
  <c r="I129" i="7"/>
  <c r="DJ128" i="7"/>
  <c r="DA128" i="7"/>
  <c r="DB128" i="7" s="1"/>
  <c r="CZ128" i="7"/>
  <c r="DI128" i="7" s="1"/>
  <c r="CY128" i="7"/>
  <c r="AV128" i="7"/>
  <c r="AO128" i="7"/>
  <c r="DA127" i="7"/>
  <c r="DB127" i="7" s="1"/>
  <c r="CZ127" i="7"/>
  <c r="DI127" i="7" s="1"/>
  <c r="CY127" i="7"/>
  <c r="CU127" i="7"/>
  <c r="CT127" i="7"/>
  <c r="CN127" i="7"/>
  <c r="CM127" i="7"/>
  <c r="CG127" i="7"/>
  <c r="CF127" i="7"/>
  <c r="BZ127" i="7"/>
  <c r="BY127" i="7"/>
  <c r="BS127" i="7"/>
  <c r="BR127" i="7"/>
  <c r="BL127" i="7"/>
  <c r="BK127" i="7"/>
  <c r="BE127" i="7"/>
  <c r="BD127" i="7"/>
  <c r="AW127" i="7"/>
  <c r="AV127" i="7"/>
  <c r="AX127" i="7" s="1"/>
  <c r="AP127" i="7"/>
  <c r="AO127" i="7"/>
  <c r="DJ127" i="7" s="1"/>
  <c r="DK127" i="7" s="1"/>
  <c r="AJ127" i="7"/>
  <c r="AI127" i="7"/>
  <c r="AC127" i="7"/>
  <c r="AB127" i="7"/>
  <c r="DC127" i="7" s="1"/>
  <c r="DL127" i="7" s="1"/>
  <c r="V127" i="7"/>
  <c r="DD127" i="7" s="1"/>
  <c r="U127" i="7"/>
  <c r="DJ126" i="7"/>
  <c r="DK126" i="7" s="1"/>
  <c r="DA126" i="7"/>
  <c r="DB126" i="7" s="1"/>
  <c r="CZ126" i="7"/>
  <c r="DI126" i="7" s="1"/>
  <c r="CY126" i="7"/>
  <c r="AV126" i="7"/>
  <c r="AO126" i="7"/>
  <c r="DA125" i="7"/>
  <c r="DB125" i="7" s="1"/>
  <c r="CZ125" i="7"/>
  <c r="DI125" i="7" s="1"/>
  <c r="CY125" i="7"/>
  <c r="CU125" i="7"/>
  <c r="CT125" i="7"/>
  <c r="CN125" i="7"/>
  <c r="CM125" i="7"/>
  <c r="CG125" i="7"/>
  <c r="CF125" i="7"/>
  <c r="BZ125" i="7"/>
  <c r="BY125" i="7"/>
  <c r="BS125" i="7"/>
  <c r="BR125" i="7"/>
  <c r="BL125" i="7"/>
  <c r="BK125" i="7"/>
  <c r="BE125" i="7"/>
  <c r="BD125" i="7"/>
  <c r="AW125" i="7"/>
  <c r="AV125" i="7"/>
  <c r="AX125" i="7" s="1"/>
  <c r="AP125" i="7"/>
  <c r="AO125" i="7"/>
  <c r="DJ125" i="7" s="1"/>
  <c r="AJ125" i="7"/>
  <c r="AI125" i="7"/>
  <c r="AC125" i="7"/>
  <c r="AB125" i="7"/>
  <c r="DC125" i="7" s="1"/>
  <c r="DL125" i="7" s="1"/>
  <c r="V125" i="7"/>
  <c r="DD125" i="7" s="1"/>
  <c r="U125" i="7"/>
  <c r="DJ124" i="7"/>
  <c r="DK124" i="7" s="1"/>
  <c r="DA124" i="7"/>
  <c r="DB124" i="7" s="1"/>
  <c r="CZ124" i="7"/>
  <c r="DI124" i="7" s="1"/>
  <c r="CY124" i="7"/>
  <c r="AV124" i="7"/>
  <c r="AO124" i="7"/>
  <c r="DI123" i="7"/>
  <c r="DA123" i="7"/>
  <c r="DJ123" i="7" s="1"/>
  <c r="DK123" i="7" s="1"/>
  <c r="CZ123" i="7"/>
  <c r="CY123" i="7"/>
  <c r="CV123" i="7"/>
  <c r="CU123" i="7"/>
  <c r="CW123" i="7" s="1"/>
  <c r="CT123" i="7"/>
  <c r="CO123" i="7"/>
  <c r="CN123" i="7"/>
  <c r="CP123" i="7" s="1"/>
  <c r="CM123" i="7"/>
  <c r="CH123" i="7"/>
  <c r="CG123" i="7"/>
  <c r="CI123" i="7" s="1"/>
  <c r="CF123" i="7"/>
  <c r="CA123" i="7"/>
  <c r="BZ123" i="7"/>
  <c r="CB123" i="7" s="1"/>
  <c r="BY123" i="7"/>
  <c r="BT123" i="7"/>
  <c r="BS123" i="7"/>
  <c r="BU123" i="7" s="1"/>
  <c r="BR123" i="7"/>
  <c r="BM123" i="7"/>
  <c r="BL123" i="7"/>
  <c r="BN123" i="7" s="1"/>
  <c r="BK123" i="7"/>
  <c r="BF123" i="7"/>
  <c r="BE123" i="7"/>
  <c r="BG123" i="7" s="1"/>
  <c r="BD123" i="7"/>
  <c r="AY123" i="7"/>
  <c r="AW123" i="7"/>
  <c r="AV123" i="7"/>
  <c r="AX123" i="7" s="1"/>
  <c r="AR123" i="7"/>
  <c r="AP123" i="7"/>
  <c r="AO123" i="7"/>
  <c r="AQ123" i="7" s="1"/>
  <c r="AJ123" i="7"/>
  <c r="AL123" i="7" s="1"/>
  <c r="AI123" i="7"/>
  <c r="AK123" i="7" s="1"/>
  <c r="AE123" i="7"/>
  <c r="AC123" i="7"/>
  <c r="AB123" i="7"/>
  <c r="AD123" i="7" s="1"/>
  <c r="V123" i="7"/>
  <c r="DD123" i="7" s="1"/>
  <c r="U123" i="7"/>
  <c r="DC123" i="7" s="1"/>
  <c r="DL123" i="7" s="1"/>
  <c r="I123" i="7"/>
  <c r="DD122" i="7"/>
  <c r="DA122" i="7"/>
  <c r="DB122" i="7" s="1"/>
  <c r="CZ122" i="7"/>
  <c r="DI122" i="7" s="1"/>
  <c r="CY122" i="7"/>
  <c r="CU122" i="7"/>
  <c r="CT122" i="7"/>
  <c r="CN122" i="7"/>
  <c r="CM122" i="7"/>
  <c r="CG122" i="7"/>
  <c r="CF122" i="7"/>
  <c r="BZ122" i="7"/>
  <c r="BY122" i="7"/>
  <c r="BS122" i="7"/>
  <c r="BR122" i="7"/>
  <c r="BL122" i="7"/>
  <c r="BK122" i="7"/>
  <c r="BE122" i="7"/>
  <c r="BD122" i="7"/>
  <c r="AW122" i="7"/>
  <c r="AV122" i="7"/>
  <c r="AX122" i="7" s="1"/>
  <c r="AQ122" i="7"/>
  <c r="AP122" i="7"/>
  <c r="AO122" i="7"/>
  <c r="AJ122" i="7"/>
  <c r="AI122" i="7"/>
  <c r="AC122" i="7"/>
  <c r="AB122" i="7"/>
  <c r="V122" i="7"/>
  <c r="U122" i="7"/>
  <c r="DC122" i="7" s="1"/>
  <c r="DB121" i="7"/>
  <c r="DA121" i="7"/>
  <c r="DJ121" i="7" s="1"/>
  <c r="CZ121" i="7"/>
  <c r="DI121" i="7" s="1"/>
  <c r="CY121" i="7"/>
  <c r="AV121" i="7"/>
  <c r="AO121" i="7"/>
  <c r="DI120" i="7"/>
  <c r="DA120" i="7"/>
  <c r="DJ120" i="7" s="1"/>
  <c r="DK120" i="7" s="1"/>
  <c r="CZ120" i="7"/>
  <c r="CY120" i="7"/>
  <c r="AV120" i="7"/>
  <c r="AO120" i="7"/>
  <c r="DI119" i="7"/>
  <c r="DB119" i="7"/>
  <c r="DA119" i="7"/>
  <c r="DJ119" i="7" s="1"/>
  <c r="DK119" i="7" s="1"/>
  <c r="CZ119" i="7"/>
  <c r="CY119" i="7"/>
  <c r="CU119" i="7"/>
  <c r="CT119" i="7"/>
  <c r="CN119" i="7"/>
  <c r="CM119" i="7"/>
  <c r="CG119" i="7"/>
  <c r="CF119" i="7"/>
  <c r="BZ119" i="7"/>
  <c r="BY119" i="7"/>
  <c r="BS119" i="7"/>
  <c r="BR119" i="7"/>
  <c r="BL119" i="7"/>
  <c r="BK119" i="7"/>
  <c r="BE119" i="7"/>
  <c r="BD119" i="7"/>
  <c r="AW119" i="7"/>
  <c r="AV119" i="7"/>
  <c r="AX119" i="7" s="1"/>
  <c r="AQ119" i="7"/>
  <c r="AP119" i="7"/>
  <c r="AO119" i="7"/>
  <c r="AJ119" i="7"/>
  <c r="AI119" i="7"/>
  <c r="AC119" i="7"/>
  <c r="AB119" i="7"/>
  <c r="V119" i="7"/>
  <c r="DD119" i="7" s="1"/>
  <c r="U119" i="7"/>
  <c r="DC119" i="7" s="1"/>
  <c r="DL119" i="7" s="1"/>
  <c r="DI118" i="7"/>
  <c r="DA118" i="7"/>
  <c r="DJ118" i="7" s="1"/>
  <c r="DK118" i="7" s="1"/>
  <c r="CZ118" i="7"/>
  <c r="CY118" i="7"/>
  <c r="BC118" i="7"/>
  <c r="AV118" i="7"/>
  <c r="AO118" i="7"/>
  <c r="DA117" i="7"/>
  <c r="DJ117" i="7" s="1"/>
  <c r="CZ117" i="7"/>
  <c r="DI117" i="7" s="1"/>
  <c r="CY117" i="7"/>
  <c r="BC117" i="7"/>
  <c r="AV117" i="7"/>
  <c r="AO117" i="7"/>
  <c r="DI116" i="7"/>
  <c r="DA116" i="7"/>
  <c r="DB116" i="7" s="1"/>
  <c r="CZ116" i="7"/>
  <c r="CY116" i="7"/>
  <c r="BC116" i="7"/>
  <c r="AV116" i="7"/>
  <c r="AO116" i="7"/>
  <c r="DA115" i="7"/>
  <c r="DJ115" i="7" s="1"/>
  <c r="DK115" i="7" s="1"/>
  <c r="CZ115" i="7"/>
  <c r="DI115" i="7" s="1"/>
  <c r="CY115" i="7"/>
  <c r="BC115" i="7"/>
  <c r="AV115" i="7"/>
  <c r="AO115" i="7"/>
  <c r="DI114" i="7"/>
  <c r="DA114" i="7"/>
  <c r="DJ114" i="7" s="1"/>
  <c r="DK114" i="7" s="1"/>
  <c r="CZ114" i="7"/>
  <c r="CY114" i="7"/>
  <c r="BC114" i="7"/>
  <c r="AV114" i="7"/>
  <c r="AO114" i="7"/>
  <c r="DA113" i="7"/>
  <c r="DB113" i="7" s="1"/>
  <c r="CZ113" i="7"/>
  <c r="DI113" i="7" s="1"/>
  <c r="CY113" i="7"/>
  <c r="CU113" i="7"/>
  <c r="CT113" i="7"/>
  <c r="CN113" i="7"/>
  <c r="CM113" i="7"/>
  <c r="CG113" i="7"/>
  <c r="CF113" i="7"/>
  <c r="BZ113" i="7"/>
  <c r="BY113" i="7"/>
  <c r="BS113" i="7"/>
  <c r="BR113" i="7"/>
  <c r="BL113" i="7"/>
  <c r="BK113" i="7"/>
  <c r="BD113" i="7"/>
  <c r="BC113" i="7"/>
  <c r="BE113" i="7" s="1"/>
  <c r="AW113" i="7"/>
  <c r="AV113" i="7"/>
  <c r="AX113" i="7" s="1"/>
  <c r="AP113" i="7"/>
  <c r="AO113" i="7"/>
  <c r="DJ113" i="7" s="1"/>
  <c r="DK113" i="7" s="1"/>
  <c r="AJ113" i="7"/>
  <c r="AI113" i="7"/>
  <c r="AC113" i="7"/>
  <c r="AB113" i="7"/>
  <c r="V113" i="7"/>
  <c r="DD113" i="7" s="1"/>
  <c r="U113" i="7"/>
  <c r="DC113" i="7" s="1"/>
  <c r="DL113" i="7" s="1"/>
  <c r="DA112" i="7"/>
  <c r="DJ112" i="7" s="1"/>
  <c r="DK112" i="7" s="1"/>
  <c r="CZ112" i="7"/>
  <c r="DI112" i="7" s="1"/>
  <c r="CY112" i="7"/>
  <c r="AV112" i="7"/>
  <c r="AO112" i="7"/>
  <c r="DA111" i="7"/>
  <c r="DB111" i="7" s="1"/>
  <c r="CZ111" i="7"/>
  <c r="DI111" i="7" s="1"/>
  <c r="CY111" i="7"/>
  <c r="AV111" i="7"/>
  <c r="AO111" i="7"/>
  <c r="DA110" i="7"/>
  <c r="DJ110" i="7" s="1"/>
  <c r="CZ110" i="7"/>
  <c r="DI110" i="7" s="1"/>
  <c r="CY110" i="7"/>
  <c r="CU110" i="7"/>
  <c r="CT110" i="7"/>
  <c r="CN110" i="7"/>
  <c r="CM110" i="7"/>
  <c r="CG110" i="7"/>
  <c r="CF110" i="7"/>
  <c r="BZ110" i="7"/>
  <c r="BY110" i="7"/>
  <c r="BS110" i="7"/>
  <c r="BR110" i="7"/>
  <c r="BL110" i="7"/>
  <c r="BK110" i="7"/>
  <c r="BE110" i="7"/>
  <c r="BD110" i="7"/>
  <c r="AW110" i="7"/>
  <c r="AV110" i="7"/>
  <c r="AX110" i="7" s="1"/>
  <c r="AP110" i="7"/>
  <c r="AO110" i="7"/>
  <c r="AQ110" i="7" s="1"/>
  <c r="AJ110" i="7"/>
  <c r="AI110" i="7"/>
  <c r="AC110" i="7"/>
  <c r="AB110" i="7"/>
  <c r="V110" i="7"/>
  <c r="DD110" i="7" s="1"/>
  <c r="U110" i="7"/>
  <c r="DC110" i="7" s="1"/>
  <c r="DL110" i="7" s="1"/>
  <c r="DA109" i="7"/>
  <c r="DB109" i="7" s="1"/>
  <c r="CZ109" i="7"/>
  <c r="DI109" i="7" s="1"/>
  <c r="CY109" i="7"/>
  <c r="AV109" i="7"/>
  <c r="AO109" i="7"/>
  <c r="DA108" i="7"/>
  <c r="DJ108" i="7" s="1"/>
  <c r="CZ108" i="7"/>
  <c r="DI108" i="7" s="1"/>
  <c r="CY108" i="7"/>
  <c r="CU108" i="7"/>
  <c r="CT108" i="7"/>
  <c r="CN108" i="7"/>
  <c r="CM108" i="7"/>
  <c r="CG108" i="7"/>
  <c r="CF108" i="7"/>
  <c r="BZ108" i="7"/>
  <c r="BY108" i="7"/>
  <c r="BS108" i="7"/>
  <c r="BR108" i="7"/>
  <c r="BL108" i="7"/>
  <c r="BK108" i="7"/>
  <c r="BE108" i="7"/>
  <c r="BD108" i="7"/>
  <c r="AW108" i="7"/>
  <c r="AV108" i="7"/>
  <c r="AX108" i="7" s="1"/>
  <c r="AP108" i="7"/>
  <c r="AO108" i="7"/>
  <c r="AQ108" i="7" s="1"/>
  <c r="AJ108" i="7"/>
  <c r="AI108" i="7"/>
  <c r="AC108" i="7"/>
  <c r="AB108" i="7"/>
  <c r="V108" i="7"/>
  <c r="DD108" i="7" s="1"/>
  <c r="U108" i="7"/>
  <c r="DC108" i="7" s="1"/>
  <c r="DL108" i="7" s="1"/>
  <c r="DA107" i="7"/>
  <c r="DB107" i="7" s="1"/>
  <c r="CZ107" i="7"/>
  <c r="DI107" i="7" s="1"/>
  <c r="CY107" i="7"/>
  <c r="AV107" i="7"/>
  <c r="AO107" i="7"/>
  <c r="DA106" i="7"/>
  <c r="DB106" i="7" s="1"/>
  <c r="CZ106" i="7"/>
  <c r="DI106" i="7" s="1"/>
  <c r="CY106" i="7"/>
  <c r="AV106" i="7"/>
  <c r="AO106" i="7"/>
  <c r="DA105" i="7"/>
  <c r="DB105" i="7" s="1"/>
  <c r="CZ105" i="7"/>
  <c r="DI105" i="7" s="1"/>
  <c r="CY105" i="7"/>
  <c r="CU105" i="7"/>
  <c r="CT105" i="7"/>
  <c r="CN105" i="7"/>
  <c r="CM105" i="7"/>
  <c r="CG105" i="7"/>
  <c r="CF105" i="7"/>
  <c r="BZ105" i="7"/>
  <c r="BY105" i="7"/>
  <c r="BS105" i="7"/>
  <c r="BR105" i="7"/>
  <c r="BL105" i="7"/>
  <c r="BK105" i="7"/>
  <c r="BE105" i="7"/>
  <c r="BD105" i="7"/>
  <c r="AX105" i="7"/>
  <c r="AW105" i="7"/>
  <c r="AV105" i="7"/>
  <c r="AP105" i="7"/>
  <c r="AO105" i="7"/>
  <c r="AQ105" i="7" s="1"/>
  <c r="AJ105" i="7"/>
  <c r="AI105" i="7"/>
  <c r="AC105" i="7"/>
  <c r="AB105" i="7"/>
  <c r="V105" i="7"/>
  <c r="DD105" i="7" s="1"/>
  <c r="U105" i="7"/>
  <c r="DC105" i="7" s="1"/>
  <c r="DL105" i="7" s="1"/>
  <c r="DA104" i="7"/>
  <c r="DB104" i="7" s="1"/>
  <c r="CZ104" i="7"/>
  <c r="DI104" i="7" s="1"/>
  <c r="CY104" i="7"/>
  <c r="AV104" i="7"/>
  <c r="AO104" i="7"/>
  <c r="DA103" i="7"/>
  <c r="DB103" i="7" s="1"/>
  <c r="CZ103" i="7"/>
  <c r="DI103" i="7" s="1"/>
  <c r="CY103" i="7"/>
  <c r="CU103" i="7"/>
  <c r="CT103" i="7"/>
  <c r="CN103" i="7"/>
  <c r="CM103" i="7"/>
  <c r="CG103" i="7"/>
  <c r="CF103" i="7"/>
  <c r="BZ103" i="7"/>
  <c r="BY103" i="7"/>
  <c r="BS103" i="7"/>
  <c r="BR103" i="7"/>
  <c r="BL103" i="7"/>
  <c r="BK103" i="7"/>
  <c r="BE103" i="7"/>
  <c r="BD103" i="7"/>
  <c r="AW103" i="7"/>
  <c r="AV103" i="7"/>
  <c r="AX103" i="7" s="1"/>
  <c r="AP103" i="7"/>
  <c r="AO103" i="7"/>
  <c r="AQ103" i="7" s="1"/>
  <c r="AJ103" i="7"/>
  <c r="AI103" i="7"/>
  <c r="AC103" i="7"/>
  <c r="AB103" i="7"/>
  <c r="V103" i="7"/>
  <c r="DD103" i="7" s="1"/>
  <c r="U103" i="7"/>
  <c r="DC103" i="7" s="1"/>
  <c r="DL103" i="7" s="1"/>
  <c r="DA102" i="7"/>
  <c r="DB102" i="7" s="1"/>
  <c r="CZ102" i="7"/>
  <c r="DI102" i="7" s="1"/>
  <c r="CY102" i="7"/>
  <c r="BC102" i="7"/>
  <c r="AV102" i="7"/>
  <c r="AO102" i="7"/>
  <c r="DA101" i="7"/>
  <c r="DJ101" i="7" s="1"/>
  <c r="DK101" i="7" s="1"/>
  <c r="CZ101" i="7"/>
  <c r="DI101" i="7" s="1"/>
  <c r="CY101" i="7"/>
  <c r="BC101" i="7"/>
  <c r="AV101" i="7"/>
  <c r="AO101" i="7"/>
  <c r="DA100" i="7"/>
  <c r="DJ100" i="7" s="1"/>
  <c r="DK100" i="7" s="1"/>
  <c r="CZ100" i="7"/>
  <c r="DI100" i="7" s="1"/>
  <c r="CY100" i="7"/>
  <c r="BC100" i="7"/>
  <c r="AV100" i="7"/>
  <c r="AO100" i="7"/>
  <c r="DI99" i="7"/>
  <c r="DA99" i="7"/>
  <c r="DJ99" i="7" s="1"/>
  <c r="DK99" i="7" s="1"/>
  <c r="CZ99" i="7"/>
  <c r="CY99" i="7"/>
  <c r="BC99" i="7"/>
  <c r="AV99" i="7"/>
  <c r="AO99" i="7"/>
  <c r="DI98" i="7"/>
  <c r="DA98" i="7"/>
  <c r="DB98" i="7" s="1"/>
  <c r="CZ98" i="7"/>
  <c r="CY98" i="7"/>
  <c r="AV98" i="7"/>
  <c r="AO98" i="7"/>
  <c r="DJ98" i="7" s="1"/>
  <c r="DK98" i="7" s="1"/>
  <c r="DA97" i="7"/>
  <c r="DB97" i="7" s="1"/>
  <c r="CZ97" i="7"/>
  <c r="DI97" i="7" s="1"/>
  <c r="CY97" i="7"/>
  <c r="AV97" i="7"/>
  <c r="AO97" i="7"/>
  <c r="DJ97" i="7" s="1"/>
  <c r="DA96" i="7"/>
  <c r="DJ96" i="7" s="1"/>
  <c r="DK96" i="7" s="1"/>
  <c r="CZ96" i="7"/>
  <c r="DI96" i="7" s="1"/>
  <c r="CY96" i="7"/>
  <c r="AV96" i="7"/>
  <c r="AO96" i="7"/>
  <c r="DA95" i="7"/>
  <c r="DJ95" i="7" s="1"/>
  <c r="DK95" i="7" s="1"/>
  <c r="CZ95" i="7"/>
  <c r="DI95" i="7" s="1"/>
  <c r="CY95" i="7"/>
  <c r="AV95" i="7"/>
  <c r="AO95" i="7"/>
  <c r="DA94" i="7"/>
  <c r="DJ94" i="7" s="1"/>
  <c r="DK94" i="7" s="1"/>
  <c r="CZ94" i="7"/>
  <c r="DI94" i="7" s="1"/>
  <c r="CY94" i="7"/>
  <c r="AV94" i="7"/>
  <c r="AO94" i="7"/>
  <c r="DA93" i="7"/>
  <c r="DJ93" i="7" s="1"/>
  <c r="CZ93" i="7"/>
  <c r="DI93" i="7" s="1"/>
  <c r="CY93" i="7"/>
  <c r="AV93" i="7"/>
  <c r="AO93" i="7"/>
  <c r="DA92" i="7"/>
  <c r="DJ92" i="7" s="1"/>
  <c r="CZ92" i="7"/>
  <c r="DI92" i="7" s="1"/>
  <c r="CY92" i="7"/>
  <c r="AV92" i="7"/>
  <c r="AO92" i="7"/>
  <c r="DI91" i="7"/>
  <c r="DB91" i="7"/>
  <c r="DA91" i="7"/>
  <c r="DJ91" i="7" s="1"/>
  <c r="DK91" i="7" s="1"/>
  <c r="CZ91" i="7"/>
  <c r="CY91" i="7"/>
  <c r="BC91" i="7"/>
  <c r="AV91" i="7"/>
  <c r="AO91" i="7"/>
  <c r="DB90" i="7"/>
  <c r="DA90" i="7"/>
  <c r="DJ90" i="7" s="1"/>
  <c r="DK90" i="7" s="1"/>
  <c r="CZ90" i="7"/>
  <c r="DI90" i="7" s="1"/>
  <c r="CY90" i="7"/>
  <c r="CU90" i="7"/>
  <c r="CT90" i="7"/>
  <c r="CN90" i="7"/>
  <c r="CM90" i="7"/>
  <c r="CG90" i="7"/>
  <c r="CF90" i="7"/>
  <c r="BZ90" i="7"/>
  <c r="BY90" i="7"/>
  <c r="BS90" i="7"/>
  <c r="BR90" i="7"/>
  <c r="BL90" i="7"/>
  <c r="BK90" i="7"/>
  <c r="BE90" i="7"/>
  <c r="BD90" i="7"/>
  <c r="BC90" i="7"/>
  <c r="AW90" i="7"/>
  <c r="AV90" i="7"/>
  <c r="AX90" i="7" s="1"/>
  <c r="AP90" i="7"/>
  <c r="AO90" i="7"/>
  <c r="AQ90" i="7" s="1"/>
  <c r="AJ90" i="7"/>
  <c r="AI90" i="7"/>
  <c r="AC90" i="7"/>
  <c r="AB90" i="7"/>
  <c r="V90" i="7"/>
  <c r="DD90" i="7" s="1"/>
  <c r="U90" i="7"/>
  <c r="DC90" i="7" s="1"/>
  <c r="DL90" i="7" s="1"/>
  <c r="DA89" i="7"/>
  <c r="DB89" i="7" s="1"/>
  <c r="CZ89" i="7"/>
  <c r="DI89" i="7" s="1"/>
  <c r="CY89" i="7"/>
  <c r="AV89" i="7"/>
  <c r="AO89" i="7"/>
  <c r="DJ89" i="7" s="1"/>
  <c r="DK89" i="7" s="1"/>
  <c r="DI88" i="7"/>
  <c r="DA88" i="7"/>
  <c r="DB88" i="7" s="1"/>
  <c r="CZ88" i="7"/>
  <c r="CY88" i="7"/>
  <c r="CU88" i="7"/>
  <c r="CT88" i="7"/>
  <c r="CN88" i="7"/>
  <c r="CM88" i="7"/>
  <c r="CG88" i="7"/>
  <c r="CF88" i="7"/>
  <c r="BZ88" i="7"/>
  <c r="BY88" i="7"/>
  <c r="BS88" i="7"/>
  <c r="BR88" i="7"/>
  <c r="BL88" i="7"/>
  <c r="BK88" i="7"/>
  <c r="BE88" i="7"/>
  <c r="BD88" i="7"/>
  <c r="AW88" i="7"/>
  <c r="AV88" i="7"/>
  <c r="AX88" i="7" s="1"/>
  <c r="AP88" i="7"/>
  <c r="AO88" i="7"/>
  <c r="DJ88" i="7" s="1"/>
  <c r="DK88" i="7" s="1"/>
  <c r="AJ88" i="7"/>
  <c r="AI88" i="7"/>
  <c r="AC88" i="7"/>
  <c r="AB88" i="7"/>
  <c r="V88" i="7"/>
  <c r="DD88" i="7" s="1"/>
  <c r="U88" i="7"/>
  <c r="DC88" i="7" s="1"/>
  <c r="DL88" i="7" s="1"/>
  <c r="DA87" i="7"/>
  <c r="DJ87" i="7" s="1"/>
  <c r="CZ87" i="7"/>
  <c r="DI87" i="7" s="1"/>
  <c r="CY87" i="7"/>
  <c r="AV87" i="7"/>
  <c r="AO87" i="7"/>
  <c r="DI86" i="7"/>
  <c r="DA86" i="7"/>
  <c r="DB86" i="7" s="1"/>
  <c r="CZ86" i="7"/>
  <c r="CY86" i="7"/>
  <c r="CU86" i="7"/>
  <c r="CT86" i="7"/>
  <c r="CN86" i="7"/>
  <c r="CM86" i="7"/>
  <c r="CG86" i="7"/>
  <c r="CF86" i="7"/>
  <c r="BZ86" i="7"/>
  <c r="BY86" i="7"/>
  <c r="BS86" i="7"/>
  <c r="BR86" i="7"/>
  <c r="BL86" i="7"/>
  <c r="BK86" i="7"/>
  <c r="BE86" i="7"/>
  <c r="BD86" i="7"/>
  <c r="AW86" i="7"/>
  <c r="AV86" i="7"/>
  <c r="AX86" i="7" s="1"/>
  <c r="AQ86" i="7"/>
  <c r="AP86" i="7"/>
  <c r="AO86" i="7"/>
  <c r="AJ86" i="7"/>
  <c r="AI86" i="7"/>
  <c r="AC86" i="7"/>
  <c r="AB86" i="7"/>
  <c r="V86" i="7"/>
  <c r="DD86" i="7" s="1"/>
  <c r="U86" i="7"/>
  <c r="DC86" i="7" s="1"/>
  <c r="DL86" i="7" s="1"/>
  <c r="DA85" i="7"/>
  <c r="DJ85" i="7" s="1"/>
  <c r="DK85" i="7" s="1"/>
  <c r="CZ85" i="7"/>
  <c r="DI85" i="7" s="1"/>
  <c r="CY85" i="7"/>
  <c r="AV85" i="7"/>
  <c r="AO85" i="7"/>
  <c r="DA84" i="7"/>
  <c r="DB84" i="7" s="1"/>
  <c r="CZ84" i="7"/>
  <c r="DI84" i="7" s="1"/>
  <c r="CY84" i="7"/>
  <c r="CU84" i="7"/>
  <c r="CT84" i="7"/>
  <c r="CN84" i="7"/>
  <c r="CM84" i="7"/>
  <c r="CG84" i="7"/>
  <c r="CF84" i="7"/>
  <c r="BZ84" i="7"/>
  <c r="BY84" i="7"/>
  <c r="BS84" i="7"/>
  <c r="BR84" i="7"/>
  <c r="BL84" i="7"/>
  <c r="BK84" i="7"/>
  <c r="BE84" i="7"/>
  <c r="BD84" i="7"/>
  <c r="AX84" i="7"/>
  <c r="AW84" i="7"/>
  <c r="AV84" i="7"/>
  <c r="AP84" i="7"/>
  <c r="AO84" i="7"/>
  <c r="AQ84" i="7" s="1"/>
  <c r="AJ84" i="7"/>
  <c r="AI84" i="7"/>
  <c r="AC84" i="7"/>
  <c r="AB84" i="7"/>
  <c r="V84" i="7"/>
  <c r="DD84" i="7" s="1"/>
  <c r="U84" i="7"/>
  <c r="DC84" i="7" s="1"/>
  <c r="DL84" i="7" s="1"/>
  <c r="DA83" i="7"/>
  <c r="DJ83" i="7" s="1"/>
  <c r="DK83" i="7" s="1"/>
  <c r="CZ83" i="7"/>
  <c r="DI83" i="7" s="1"/>
  <c r="CY83" i="7"/>
  <c r="BC83" i="7"/>
  <c r="AV83" i="7"/>
  <c r="AO83" i="7"/>
  <c r="DI82" i="7"/>
  <c r="DA82" i="7"/>
  <c r="DJ82" i="7" s="1"/>
  <c r="DK82" i="7" s="1"/>
  <c r="CZ82" i="7"/>
  <c r="CY82" i="7"/>
  <c r="BC82" i="7"/>
  <c r="AV82" i="7"/>
  <c r="AO82" i="7"/>
  <c r="DA81" i="7"/>
  <c r="DJ81" i="7" s="1"/>
  <c r="CZ81" i="7"/>
  <c r="DI81" i="7" s="1"/>
  <c r="CY81" i="7"/>
  <c r="CU81" i="7"/>
  <c r="CW81" i="7" s="1"/>
  <c r="CT81" i="7"/>
  <c r="CV81" i="7" s="1"/>
  <c r="CN81" i="7"/>
  <c r="CP81" i="7" s="1"/>
  <c r="CM81" i="7"/>
  <c r="CO81" i="7" s="1"/>
  <c r="CG81" i="7"/>
  <c r="CI81" i="7" s="1"/>
  <c r="CF81" i="7"/>
  <c r="CH81" i="7" s="1"/>
  <c r="BZ81" i="7"/>
  <c r="CB81" i="7" s="1"/>
  <c r="BY81" i="7"/>
  <c r="CA81" i="7" s="1"/>
  <c r="BS81" i="7"/>
  <c r="BU81" i="7" s="1"/>
  <c r="BR81" i="7"/>
  <c r="BT81" i="7" s="1"/>
  <c r="BL81" i="7"/>
  <c r="BN81" i="7" s="1"/>
  <c r="BK81" i="7"/>
  <c r="BM81" i="7" s="1"/>
  <c r="BE81" i="7"/>
  <c r="BG81" i="7" s="1"/>
  <c r="BD81" i="7"/>
  <c r="BF81" i="7" s="1"/>
  <c r="BC81" i="7"/>
  <c r="AY81" i="7"/>
  <c r="AX81" i="7"/>
  <c r="AW81" i="7"/>
  <c r="AV81" i="7"/>
  <c r="AR81" i="7"/>
  <c r="AP81" i="7"/>
  <c r="AO81" i="7"/>
  <c r="AQ81" i="7" s="1"/>
  <c r="AL81" i="7"/>
  <c r="AJ81" i="7"/>
  <c r="AI81" i="7"/>
  <c r="AK81" i="7" s="1"/>
  <c r="AE81" i="7"/>
  <c r="AC81" i="7"/>
  <c r="AB81" i="7"/>
  <c r="AD81" i="7" s="1"/>
  <c r="X81" i="7"/>
  <c r="DG81" i="7" s="1"/>
  <c r="V81" i="7"/>
  <c r="DD81" i="7" s="1"/>
  <c r="U81" i="7"/>
  <c r="DC81" i="7" s="1"/>
  <c r="DL81" i="7" s="1"/>
  <c r="I81" i="7"/>
  <c r="DI80" i="7"/>
  <c r="DB80" i="7"/>
  <c r="DA80" i="7"/>
  <c r="DJ80" i="7" s="1"/>
  <c r="DK80" i="7" s="1"/>
  <c r="CZ80" i="7"/>
  <c r="CY80" i="7"/>
  <c r="AV80" i="7"/>
  <c r="AO80" i="7"/>
  <c r="DJ79" i="7"/>
  <c r="DK79" i="7" s="1"/>
  <c r="DI79" i="7"/>
  <c r="DA79" i="7"/>
  <c r="DB79" i="7" s="1"/>
  <c r="CZ79" i="7"/>
  <c r="CY79" i="7"/>
  <c r="AV79" i="7"/>
  <c r="AO79" i="7"/>
  <c r="DI78" i="7"/>
  <c r="DC78" i="7"/>
  <c r="DL78" i="7" s="1"/>
  <c r="DB78" i="7"/>
  <c r="DA78" i="7"/>
  <c r="CZ78" i="7"/>
  <c r="CY78" i="7"/>
  <c r="CU78" i="7"/>
  <c r="CT78" i="7"/>
  <c r="CN78" i="7"/>
  <c r="CM78" i="7"/>
  <c r="CG78" i="7"/>
  <c r="CF78" i="7"/>
  <c r="BZ78" i="7"/>
  <c r="BY78" i="7"/>
  <c r="BS78" i="7"/>
  <c r="BR78" i="7"/>
  <c r="BL78" i="7"/>
  <c r="BK78" i="7"/>
  <c r="BE78" i="7"/>
  <c r="BD78" i="7"/>
  <c r="AW78" i="7"/>
  <c r="AV78" i="7"/>
  <c r="AX78" i="7" s="1"/>
  <c r="AP78" i="7"/>
  <c r="AO78" i="7"/>
  <c r="DJ78" i="7" s="1"/>
  <c r="DK78" i="7" s="1"/>
  <c r="AJ78" i="7"/>
  <c r="AI78" i="7"/>
  <c r="AC78" i="7"/>
  <c r="AB78" i="7"/>
  <c r="V78" i="7"/>
  <c r="DD78" i="7" s="1"/>
  <c r="U78" i="7"/>
  <c r="DJ77" i="7"/>
  <c r="DK77" i="7" s="1"/>
  <c r="DI77" i="7"/>
  <c r="DA77" i="7"/>
  <c r="DB77" i="7" s="1"/>
  <c r="CZ77" i="7"/>
  <c r="CY77" i="7"/>
  <c r="AV77" i="7"/>
  <c r="AO77" i="7"/>
  <c r="DJ76" i="7"/>
  <c r="DK76" i="7" s="1"/>
  <c r="DA76" i="7"/>
  <c r="DB76" i="7" s="1"/>
  <c r="CZ76" i="7"/>
  <c r="DI76" i="7" s="1"/>
  <c r="CY76" i="7"/>
  <c r="AV76" i="7"/>
  <c r="AO76" i="7"/>
  <c r="DI75" i="7"/>
  <c r="DA75" i="7"/>
  <c r="DJ75" i="7" s="1"/>
  <c r="DK75" i="7" s="1"/>
  <c r="CZ75" i="7"/>
  <c r="CY75" i="7"/>
  <c r="CV75" i="7"/>
  <c r="CU75" i="7"/>
  <c r="CW75" i="7" s="1"/>
  <c r="CT75" i="7"/>
  <c r="CP75" i="7"/>
  <c r="CO75" i="7"/>
  <c r="CN75" i="7"/>
  <c r="CM75" i="7"/>
  <c r="CH75" i="7"/>
  <c r="CG75" i="7"/>
  <c r="CI75" i="7" s="1"/>
  <c r="CF75" i="7"/>
  <c r="CB75" i="7"/>
  <c r="CA75" i="7"/>
  <c r="BZ75" i="7"/>
  <c r="BY75" i="7"/>
  <c r="BT75" i="7"/>
  <c r="BS75" i="7"/>
  <c r="BU75" i="7" s="1"/>
  <c r="BR75" i="7"/>
  <c r="BN75" i="7"/>
  <c r="BM75" i="7"/>
  <c r="BL75" i="7"/>
  <c r="BK75" i="7"/>
  <c r="BF75" i="7"/>
  <c r="BE75" i="7"/>
  <c r="BG75" i="7" s="1"/>
  <c r="BD75" i="7"/>
  <c r="AY75" i="7"/>
  <c r="AW75" i="7"/>
  <c r="AV75" i="7"/>
  <c r="AX75" i="7" s="1"/>
  <c r="AP75" i="7"/>
  <c r="AR75" i="7" s="1"/>
  <c r="AO75" i="7"/>
  <c r="AQ75" i="7" s="1"/>
  <c r="AJ75" i="7"/>
  <c r="AL75" i="7" s="1"/>
  <c r="AI75" i="7"/>
  <c r="AK75" i="7" s="1"/>
  <c r="AC75" i="7"/>
  <c r="AE75" i="7" s="1"/>
  <c r="AB75" i="7"/>
  <c r="AD75" i="7" s="1"/>
  <c r="V75" i="7"/>
  <c r="DD75" i="7" s="1"/>
  <c r="U75" i="7"/>
  <c r="DC75" i="7" s="1"/>
  <c r="DL75" i="7" s="1"/>
  <c r="I75" i="7"/>
  <c r="DI74" i="7"/>
  <c r="DA74" i="7"/>
  <c r="DJ74" i="7" s="1"/>
  <c r="DK74" i="7" s="1"/>
  <c r="CZ74" i="7"/>
  <c r="CY74" i="7"/>
  <c r="AV74" i="7"/>
  <c r="AO74" i="7"/>
  <c r="DI73" i="7"/>
  <c r="DB73" i="7"/>
  <c r="DA73" i="7"/>
  <c r="DJ73" i="7" s="1"/>
  <c r="DK73" i="7" s="1"/>
  <c r="CZ73" i="7"/>
  <c r="CY73" i="7"/>
  <c r="CU73" i="7"/>
  <c r="CT73" i="7"/>
  <c r="CN73" i="7"/>
  <c r="CM73" i="7"/>
  <c r="CG73" i="7"/>
  <c r="CF73" i="7"/>
  <c r="BZ73" i="7"/>
  <c r="BY73" i="7"/>
  <c r="BS73" i="7"/>
  <c r="BR73" i="7"/>
  <c r="BL73" i="7"/>
  <c r="BK73" i="7"/>
  <c r="BE73" i="7"/>
  <c r="BD73" i="7"/>
  <c r="AW73" i="7"/>
  <c r="AV73" i="7"/>
  <c r="AX73" i="7" s="1"/>
  <c r="AP73" i="7"/>
  <c r="AO73" i="7"/>
  <c r="AQ73" i="7" s="1"/>
  <c r="AJ73" i="7"/>
  <c r="AI73" i="7"/>
  <c r="AC73" i="7"/>
  <c r="AB73" i="7"/>
  <c r="V73" i="7"/>
  <c r="DD73" i="7" s="1"/>
  <c r="U73" i="7"/>
  <c r="DC73" i="7" s="1"/>
  <c r="DL73" i="7" s="1"/>
  <c r="DI72" i="7"/>
  <c r="DA72" i="7"/>
  <c r="DB72" i="7" s="1"/>
  <c r="CZ72" i="7"/>
  <c r="CY72" i="7"/>
  <c r="AV72" i="7"/>
  <c r="AO72" i="7"/>
  <c r="DJ72" i="7" s="1"/>
  <c r="DK72" i="7" s="1"/>
  <c r="DI71" i="7"/>
  <c r="DB71" i="7"/>
  <c r="DA71" i="7"/>
  <c r="DJ71" i="7" s="1"/>
  <c r="DK71" i="7" s="1"/>
  <c r="CZ71" i="7"/>
  <c r="CY71" i="7"/>
  <c r="CU71" i="7"/>
  <c r="CT71" i="7"/>
  <c r="CN71" i="7"/>
  <c r="CM71" i="7"/>
  <c r="CG71" i="7"/>
  <c r="CF71" i="7"/>
  <c r="BZ71" i="7"/>
  <c r="BY71" i="7"/>
  <c r="BS71" i="7"/>
  <c r="BR71" i="7"/>
  <c r="BL71" i="7"/>
  <c r="BK71" i="7"/>
  <c r="BE71" i="7"/>
  <c r="BD71" i="7"/>
  <c r="AW71" i="7"/>
  <c r="AV71" i="7"/>
  <c r="AX71" i="7" s="1"/>
  <c r="AP71" i="7"/>
  <c r="AO71" i="7"/>
  <c r="AQ71" i="7" s="1"/>
  <c r="AJ71" i="7"/>
  <c r="AI71" i="7"/>
  <c r="AC71" i="7"/>
  <c r="AB71" i="7"/>
  <c r="V71" i="7"/>
  <c r="DD71" i="7" s="1"/>
  <c r="U71" i="7"/>
  <c r="DC71" i="7" s="1"/>
  <c r="DL71" i="7" s="1"/>
  <c r="DI70" i="7"/>
  <c r="DA70" i="7"/>
  <c r="DJ70" i="7" s="1"/>
  <c r="DK70" i="7" s="1"/>
  <c r="CZ70" i="7"/>
  <c r="CY70" i="7"/>
  <c r="AV70" i="7"/>
  <c r="AO70" i="7"/>
  <c r="DI69" i="7"/>
  <c r="DB69" i="7"/>
  <c r="DA69" i="7"/>
  <c r="DJ69" i="7" s="1"/>
  <c r="DK69" i="7" s="1"/>
  <c r="CZ69" i="7"/>
  <c r="CY69" i="7"/>
  <c r="CU69" i="7"/>
  <c r="CT69" i="7"/>
  <c r="CN69" i="7"/>
  <c r="CM69" i="7"/>
  <c r="CG69" i="7"/>
  <c r="CF69" i="7"/>
  <c r="BZ69" i="7"/>
  <c r="BY69" i="7"/>
  <c r="BS69" i="7"/>
  <c r="BR69" i="7"/>
  <c r="BL69" i="7"/>
  <c r="BK69" i="7"/>
  <c r="BE69" i="7"/>
  <c r="BD69" i="7"/>
  <c r="AW69" i="7"/>
  <c r="AV69" i="7"/>
  <c r="AX69" i="7" s="1"/>
  <c r="AP69" i="7"/>
  <c r="AO69" i="7"/>
  <c r="AQ69" i="7" s="1"/>
  <c r="AJ69" i="7"/>
  <c r="AI69" i="7"/>
  <c r="AC69" i="7"/>
  <c r="AB69" i="7"/>
  <c r="V69" i="7"/>
  <c r="DD69" i="7" s="1"/>
  <c r="U69" i="7"/>
  <c r="DC69" i="7" s="1"/>
  <c r="DL69" i="7" s="1"/>
  <c r="DI68" i="7"/>
  <c r="DA68" i="7"/>
  <c r="DJ68" i="7" s="1"/>
  <c r="DK68" i="7" s="1"/>
  <c r="CZ68" i="7"/>
  <c r="CY68" i="7"/>
  <c r="AV68" i="7"/>
  <c r="AO68" i="7"/>
  <c r="DB67" i="7"/>
  <c r="DA67" i="7"/>
  <c r="DJ67" i="7" s="1"/>
  <c r="CZ67" i="7"/>
  <c r="DI67" i="7" s="1"/>
  <c r="CY67" i="7"/>
  <c r="CU67" i="7"/>
  <c r="CT67" i="7"/>
  <c r="CN67" i="7"/>
  <c r="CM67" i="7"/>
  <c r="CG67" i="7"/>
  <c r="CF67" i="7"/>
  <c r="BZ67" i="7"/>
  <c r="BY67" i="7"/>
  <c r="BS67" i="7"/>
  <c r="BR67" i="7"/>
  <c r="BL67" i="7"/>
  <c r="BK67" i="7"/>
  <c r="BE67" i="7"/>
  <c r="BD67" i="7"/>
  <c r="AW67" i="7"/>
  <c r="AV67" i="7"/>
  <c r="AX67" i="7" s="1"/>
  <c r="AP67" i="7"/>
  <c r="AO67" i="7"/>
  <c r="AQ67" i="7" s="1"/>
  <c r="AJ67" i="7"/>
  <c r="AI67" i="7"/>
  <c r="AC67" i="7"/>
  <c r="AB67" i="7"/>
  <c r="V67" i="7"/>
  <c r="DD67" i="7" s="1"/>
  <c r="U67" i="7"/>
  <c r="DC67" i="7" s="1"/>
  <c r="DL67" i="7" s="1"/>
  <c r="DA66" i="7"/>
  <c r="DJ66" i="7" s="1"/>
  <c r="DK66" i="7" s="1"/>
  <c r="CZ66" i="7"/>
  <c r="DI66" i="7" s="1"/>
  <c r="CY66" i="7"/>
  <c r="AV66" i="7"/>
  <c r="AO66" i="7"/>
  <c r="DA65" i="7"/>
  <c r="DJ65" i="7" s="1"/>
  <c r="CZ65" i="7"/>
  <c r="DI65" i="7" s="1"/>
  <c r="CY65" i="7"/>
  <c r="CU65" i="7"/>
  <c r="CT65" i="7"/>
  <c r="CN65" i="7"/>
  <c r="CM65" i="7"/>
  <c r="CG65" i="7"/>
  <c r="CF65" i="7"/>
  <c r="BZ65" i="7"/>
  <c r="BY65" i="7"/>
  <c r="BS65" i="7"/>
  <c r="BR65" i="7"/>
  <c r="BL65" i="7"/>
  <c r="BK65" i="7"/>
  <c r="BE65" i="7"/>
  <c r="BD65" i="7"/>
  <c r="AX65" i="7"/>
  <c r="AW65" i="7"/>
  <c r="AV65" i="7"/>
  <c r="AP65" i="7"/>
  <c r="AO65" i="7"/>
  <c r="AQ65" i="7" s="1"/>
  <c r="AJ65" i="7"/>
  <c r="AI65" i="7"/>
  <c r="AC65" i="7"/>
  <c r="AB65" i="7"/>
  <c r="V65" i="7"/>
  <c r="DD65" i="7" s="1"/>
  <c r="U65" i="7"/>
  <c r="DC65" i="7" s="1"/>
  <c r="DL65" i="7" s="1"/>
  <c r="DA64" i="7"/>
  <c r="DJ64" i="7" s="1"/>
  <c r="CZ64" i="7"/>
  <c r="DI64" i="7" s="1"/>
  <c r="CY64" i="7"/>
  <c r="AV64" i="7"/>
  <c r="AO64" i="7"/>
  <c r="DA63" i="7"/>
  <c r="CZ63" i="7"/>
  <c r="DI63" i="7" s="1"/>
  <c r="CY63" i="7"/>
  <c r="CU63" i="7"/>
  <c r="CW63" i="7" s="1"/>
  <c r="CT63" i="7"/>
  <c r="CV63" i="7" s="1"/>
  <c r="CN63" i="7"/>
  <c r="CP63" i="7" s="1"/>
  <c r="CM63" i="7"/>
  <c r="CO63" i="7" s="1"/>
  <c r="CI63" i="7"/>
  <c r="CG63" i="7"/>
  <c r="CF63" i="7"/>
  <c r="CH63" i="7" s="1"/>
  <c r="BZ63" i="7"/>
  <c r="CB63" i="7" s="1"/>
  <c r="BY63" i="7"/>
  <c r="CA63" i="7" s="1"/>
  <c r="BU63" i="7"/>
  <c r="BS63" i="7"/>
  <c r="BR63" i="7"/>
  <c r="BT63" i="7" s="1"/>
  <c r="BL63" i="7"/>
  <c r="BN63" i="7" s="1"/>
  <c r="BK63" i="7"/>
  <c r="BM63" i="7" s="1"/>
  <c r="BG63" i="7"/>
  <c r="BE63" i="7"/>
  <c r="BD63" i="7"/>
  <c r="BF63" i="7" s="1"/>
  <c r="AW63" i="7"/>
  <c r="AY63" i="7" s="1"/>
  <c r="AV63" i="7"/>
  <c r="AX63" i="7" s="1"/>
  <c r="AP63" i="7"/>
  <c r="AR63" i="7" s="1"/>
  <c r="AO63" i="7"/>
  <c r="AQ63" i="7" s="1"/>
  <c r="AK63" i="7"/>
  <c r="AJ63" i="7"/>
  <c r="AL63" i="7" s="1"/>
  <c r="AI63" i="7"/>
  <c r="AE63" i="7"/>
  <c r="AC63" i="7"/>
  <c r="AB63" i="7"/>
  <c r="AD63" i="7" s="1"/>
  <c r="X63" i="7"/>
  <c r="W63" i="7"/>
  <c r="V63" i="7"/>
  <c r="U63" i="7"/>
  <c r="DC63" i="7" s="1"/>
  <c r="DL63" i="7" s="1"/>
  <c r="I63" i="7"/>
  <c r="DA62" i="7"/>
  <c r="DJ62" i="7" s="1"/>
  <c r="DK62" i="7" s="1"/>
  <c r="CZ62" i="7"/>
  <c r="DI62" i="7" s="1"/>
  <c r="CY62" i="7"/>
  <c r="AV62" i="7"/>
  <c r="AO62" i="7"/>
  <c r="DJ61" i="7"/>
  <c r="DK61" i="7" s="1"/>
  <c r="DI61" i="7"/>
  <c r="DB61" i="7"/>
  <c r="DA61" i="7"/>
  <c r="CZ61" i="7"/>
  <c r="CY61" i="7"/>
  <c r="CU61" i="7"/>
  <c r="CT61" i="7"/>
  <c r="CN61" i="7"/>
  <c r="CM61" i="7"/>
  <c r="CG61" i="7"/>
  <c r="CF61" i="7"/>
  <c r="BZ61" i="7"/>
  <c r="BY61" i="7"/>
  <c r="CA54" i="7" s="1"/>
  <c r="BS61" i="7"/>
  <c r="BR61" i="7"/>
  <c r="BL61" i="7"/>
  <c r="BK61" i="7"/>
  <c r="BE61" i="7"/>
  <c r="BD61" i="7"/>
  <c r="AW61" i="7"/>
  <c r="AY54" i="7" s="1"/>
  <c r="AV61" i="7"/>
  <c r="AX61" i="7" s="1"/>
  <c r="AQ61" i="7"/>
  <c r="AP61" i="7"/>
  <c r="AO61" i="7"/>
  <c r="AJ61" i="7"/>
  <c r="AI61" i="7"/>
  <c r="AC61" i="7"/>
  <c r="AB61" i="7"/>
  <c r="V61" i="7"/>
  <c r="DD61" i="7" s="1"/>
  <c r="U61" i="7"/>
  <c r="DC61" i="7" s="1"/>
  <c r="DL61" i="7" s="1"/>
  <c r="DA60" i="7"/>
  <c r="DJ60" i="7" s="1"/>
  <c r="CZ60" i="7"/>
  <c r="DI60" i="7" s="1"/>
  <c r="CY60" i="7"/>
  <c r="AV60" i="7"/>
  <c r="AO60" i="7"/>
  <c r="DA59" i="7"/>
  <c r="DJ59" i="7" s="1"/>
  <c r="DK59" i="7" s="1"/>
  <c r="CZ59" i="7"/>
  <c r="DI59" i="7" s="1"/>
  <c r="CY59" i="7"/>
  <c r="AV59" i="7"/>
  <c r="AO59" i="7"/>
  <c r="DC58" i="7"/>
  <c r="DL58" i="7" s="1"/>
  <c r="DA58" i="7"/>
  <c r="CZ58" i="7"/>
  <c r="DI58" i="7" s="1"/>
  <c r="CY58" i="7"/>
  <c r="CU58" i="7"/>
  <c r="CT58" i="7"/>
  <c r="CN58" i="7"/>
  <c r="CM58" i="7"/>
  <c r="CG58" i="7"/>
  <c r="CF58" i="7"/>
  <c r="BZ58" i="7"/>
  <c r="BY58" i="7"/>
  <c r="BS58" i="7"/>
  <c r="BR58" i="7"/>
  <c r="BL58" i="7"/>
  <c r="BK58" i="7"/>
  <c r="BE58" i="7"/>
  <c r="BD58" i="7"/>
  <c r="AX58" i="7"/>
  <c r="AW58" i="7"/>
  <c r="AV58" i="7"/>
  <c r="AP58" i="7"/>
  <c r="AO58" i="7"/>
  <c r="DJ58" i="7" s="1"/>
  <c r="AJ58" i="7"/>
  <c r="AI58" i="7"/>
  <c r="AC58" i="7"/>
  <c r="AB58" i="7"/>
  <c r="V58" i="7"/>
  <c r="DD58" i="7" s="1"/>
  <c r="U58" i="7"/>
  <c r="DI57" i="7"/>
  <c r="DA57" i="7"/>
  <c r="DJ57" i="7" s="1"/>
  <c r="DK57" i="7" s="1"/>
  <c r="CZ57" i="7"/>
  <c r="CY57" i="7"/>
  <c r="AV57" i="7"/>
  <c r="AO57" i="7"/>
  <c r="DC56" i="7"/>
  <c r="DL56" i="7" s="1"/>
  <c r="DA56" i="7"/>
  <c r="DJ56" i="7" s="1"/>
  <c r="CZ56" i="7"/>
  <c r="DI56" i="7" s="1"/>
  <c r="CY56" i="7"/>
  <c r="CU56" i="7"/>
  <c r="CT56" i="7"/>
  <c r="CN56" i="7"/>
  <c r="CM56" i="7"/>
  <c r="CG56" i="7"/>
  <c r="CF56" i="7"/>
  <c r="BZ56" i="7"/>
  <c r="BY56" i="7"/>
  <c r="BS56" i="7"/>
  <c r="BR56" i="7"/>
  <c r="BL56" i="7"/>
  <c r="BK56" i="7"/>
  <c r="BE56" i="7"/>
  <c r="BD56" i="7"/>
  <c r="AX56" i="7"/>
  <c r="AW56" i="7"/>
  <c r="AV56" i="7"/>
  <c r="AP56" i="7"/>
  <c r="AO56" i="7"/>
  <c r="AQ56" i="7" s="1"/>
  <c r="AJ56" i="7"/>
  <c r="AI56" i="7"/>
  <c r="AC56" i="7"/>
  <c r="AE54" i="7" s="1"/>
  <c r="AB56" i="7"/>
  <c r="V56" i="7"/>
  <c r="DD56" i="7" s="1"/>
  <c r="U56" i="7"/>
  <c r="DA55" i="7"/>
  <c r="DJ55" i="7" s="1"/>
  <c r="CZ55" i="7"/>
  <c r="DI55" i="7" s="1"/>
  <c r="CY55" i="7"/>
  <c r="AV55" i="7"/>
  <c r="AO55" i="7"/>
  <c r="DI54" i="7"/>
  <c r="DA54" i="7"/>
  <c r="DJ54" i="7" s="1"/>
  <c r="DK54" i="7" s="1"/>
  <c r="CZ54" i="7"/>
  <c r="CY54" i="7"/>
  <c r="CW54" i="7"/>
  <c r="CU54" i="7"/>
  <c r="CT54" i="7"/>
  <c r="CV54" i="7" s="1"/>
  <c r="CO54" i="7"/>
  <c r="CN54" i="7"/>
  <c r="CP54" i="7" s="1"/>
  <c r="CM54" i="7"/>
  <c r="CI54" i="7"/>
  <c r="CG54" i="7"/>
  <c r="CF54" i="7"/>
  <c r="CH54" i="7" s="1"/>
  <c r="BZ54" i="7"/>
  <c r="CB54" i="7" s="1"/>
  <c r="BY54" i="7"/>
  <c r="BU54" i="7"/>
  <c r="BT54" i="7"/>
  <c r="BS54" i="7"/>
  <c r="BR54" i="7"/>
  <c r="BM54" i="7"/>
  <c r="BL54" i="7"/>
  <c r="BN54" i="7" s="1"/>
  <c r="BK54" i="7"/>
  <c r="BG54" i="7"/>
  <c r="BF54" i="7"/>
  <c r="BE54" i="7"/>
  <c r="BD54" i="7"/>
  <c r="AW54" i="7"/>
  <c r="AV54" i="7"/>
  <c r="AX54" i="7" s="1"/>
  <c r="AZ54" i="7" s="1"/>
  <c r="AR54" i="7"/>
  <c r="AP54" i="7"/>
  <c r="AO54" i="7"/>
  <c r="AQ54" i="7" s="1"/>
  <c r="AJ54" i="7"/>
  <c r="AL54" i="7" s="1"/>
  <c r="AI54" i="7"/>
  <c r="AK54" i="7" s="1"/>
  <c r="AC54" i="7"/>
  <c r="AB54" i="7"/>
  <c r="AD54" i="7" s="1"/>
  <c r="V54" i="7"/>
  <c r="DD54" i="7" s="1"/>
  <c r="U54" i="7"/>
  <c r="DC54" i="7" s="1"/>
  <c r="DL54" i="7" s="1"/>
  <c r="I54" i="7"/>
  <c r="DA53" i="7"/>
  <c r="DJ53" i="7" s="1"/>
  <c r="DK53" i="7" s="1"/>
  <c r="CZ53" i="7"/>
  <c r="DI53" i="7" s="1"/>
  <c r="CY53" i="7"/>
  <c r="AV53" i="7"/>
  <c r="AO53" i="7"/>
  <c r="DA52" i="7"/>
  <c r="DJ52" i="7" s="1"/>
  <c r="CZ52" i="7"/>
  <c r="DI52" i="7" s="1"/>
  <c r="CY52" i="7"/>
  <c r="AV52" i="7"/>
  <c r="AO52" i="7"/>
  <c r="DC51" i="7"/>
  <c r="DL51" i="7" s="1"/>
  <c r="DA51" i="7"/>
  <c r="DB51" i="7" s="1"/>
  <c r="CZ51" i="7"/>
  <c r="DI51" i="7" s="1"/>
  <c r="CY51" i="7"/>
  <c r="CU51" i="7"/>
  <c r="CT51" i="7"/>
  <c r="CN51" i="7"/>
  <c r="CM51" i="7"/>
  <c r="CG51" i="7"/>
  <c r="CF51" i="7"/>
  <c r="BZ51" i="7"/>
  <c r="BY51" i="7"/>
  <c r="BS51" i="7"/>
  <c r="BR51" i="7"/>
  <c r="BL51" i="7"/>
  <c r="BK51" i="7"/>
  <c r="BE51" i="7"/>
  <c r="BD51" i="7"/>
  <c r="AX51" i="7"/>
  <c r="AW51" i="7"/>
  <c r="AV51" i="7"/>
  <c r="AP51" i="7"/>
  <c r="AO51" i="7"/>
  <c r="DJ51" i="7" s="1"/>
  <c r="DK51" i="7" s="1"/>
  <c r="AJ51" i="7"/>
  <c r="AI51" i="7"/>
  <c r="AC51" i="7"/>
  <c r="AB51" i="7"/>
  <c r="V51" i="7"/>
  <c r="DD51" i="7" s="1"/>
  <c r="U51" i="7"/>
  <c r="DA50" i="7"/>
  <c r="DJ50" i="7" s="1"/>
  <c r="CZ50" i="7"/>
  <c r="DI50" i="7" s="1"/>
  <c r="CY50" i="7"/>
  <c r="AV50" i="7"/>
  <c r="AO50" i="7"/>
  <c r="DA49" i="7"/>
  <c r="DB49" i="7" s="1"/>
  <c r="CZ49" i="7"/>
  <c r="DI49" i="7" s="1"/>
  <c r="CY49" i="7"/>
  <c r="CU49" i="7"/>
  <c r="CT49" i="7"/>
  <c r="CN49" i="7"/>
  <c r="CM49" i="7"/>
  <c r="CG49" i="7"/>
  <c r="CF49" i="7"/>
  <c r="BZ49" i="7"/>
  <c r="BY49" i="7"/>
  <c r="BS49" i="7"/>
  <c r="BR49" i="7"/>
  <c r="BL49" i="7"/>
  <c r="BK49" i="7"/>
  <c r="BE49" i="7"/>
  <c r="BD49" i="7"/>
  <c r="AX49" i="7"/>
  <c r="AW49" i="7"/>
  <c r="AV49" i="7"/>
  <c r="AP49" i="7"/>
  <c r="AO49" i="7"/>
  <c r="DJ49" i="7" s="1"/>
  <c r="AJ49" i="7"/>
  <c r="AI49" i="7"/>
  <c r="AC49" i="7"/>
  <c r="AB49" i="7"/>
  <c r="DC49" i="7" s="1"/>
  <c r="DL49" i="7" s="1"/>
  <c r="V49" i="7"/>
  <c r="DD49" i="7" s="1"/>
  <c r="U49" i="7"/>
  <c r="DA48" i="7"/>
  <c r="DJ48" i="7" s="1"/>
  <c r="DK48" i="7" s="1"/>
  <c r="CZ48" i="7"/>
  <c r="DI48" i="7" s="1"/>
  <c r="CY48" i="7"/>
  <c r="AV48" i="7"/>
  <c r="AO48" i="7"/>
  <c r="DA47" i="7"/>
  <c r="DB47" i="7" s="1"/>
  <c r="CZ47" i="7"/>
  <c r="DI47" i="7" s="1"/>
  <c r="CY47" i="7"/>
  <c r="CU47" i="7"/>
  <c r="CT47" i="7"/>
  <c r="CN47" i="7"/>
  <c r="CM47" i="7"/>
  <c r="CG47" i="7"/>
  <c r="CF47" i="7"/>
  <c r="BZ47" i="7"/>
  <c r="BY47" i="7"/>
  <c r="BS47" i="7"/>
  <c r="BR47" i="7"/>
  <c r="BL47" i="7"/>
  <c r="BK47" i="7"/>
  <c r="BE47" i="7"/>
  <c r="BD47" i="7"/>
  <c r="AX47" i="7"/>
  <c r="AW47" i="7"/>
  <c r="AV47" i="7"/>
  <c r="AP47" i="7"/>
  <c r="AO47" i="7"/>
  <c r="DJ47" i="7" s="1"/>
  <c r="AJ47" i="7"/>
  <c r="AI47" i="7"/>
  <c r="AC47" i="7"/>
  <c r="AB47" i="7"/>
  <c r="V47" i="7"/>
  <c r="DD47" i="7" s="1"/>
  <c r="U47" i="7"/>
  <c r="DC47" i="7" s="1"/>
  <c r="DL47" i="7" s="1"/>
  <c r="DA46" i="7"/>
  <c r="DJ46" i="7" s="1"/>
  <c r="CZ46" i="7"/>
  <c r="DI46" i="7" s="1"/>
  <c r="CY46" i="7"/>
  <c r="AV46" i="7"/>
  <c r="AO46" i="7"/>
  <c r="DA45" i="7"/>
  <c r="DJ45" i="7" s="1"/>
  <c r="CZ45" i="7"/>
  <c r="DI45" i="7" s="1"/>
  <c r="CY45" i="7"/>
  <c r="CU45" i="7"/>
  <c r="CT45" i="7"/>
  <c r="CN45" i="7"/>
  <c r="CM45" i="7"/>
  <c r="CG45" i="7"/>
  <c r="CF45" i="7"/>
  <c r="BZ45" i="7"/>
  <c r="BY45" i="7"/>
  <c r="BS45" i="7"/>
  <c r="BR45" i="7"/>
  <c r="BL45" i="7"/>
  <c r="BK45" i="7"/>
  <c r="BE45" i="7"/>
  <c r="BD45" i="7"/>
  <c r="AX45" i="7"/>
  <c r="AW45" i="7"/>
  <c r="AV45" i="7"/>
  <c r="AP45" i="7"/>
  <c r="AO45" i="7"/>
  <c r="AQ45" i="7" s="1"/>
  <c r="AJ45" i="7"/>
  <c r="AI45" i="7"/>
  <c r="AC45" i="7"/>
  <c r="AB45" i="7"/>
  <c r="V45" i="7"/>
  <c r="DD45" i="7" s="1"/>
  <c r="U45" i="7"/>
  <c r="DC45" i="7" s="1"/>
  <c r="DL45" i="7" s="1"/>
  <c r="DA44" i="7"/>
  <c r="DJ44" i="7" s="1"/>
  <c r="DK44" i="7" s="1"/>
  <c r="CZ44" i="7"/>
  <c r="DI44" i="7" s="1"/>
  <c r="CY44" i="7"/>
  <c r="BC44" i="7"/>
  <c r="AV44" i="7"/>
  <c r="AO44" i="7"/>
  <c r="DA43" i="7"/>
  <c r="DJ43" i="7" s="1"/>
  <c r="DK43" i="7" s="1"/>
  <c r="CZ43" i="7"/>
  <c r="DI43" i="7" s="1"/>
  <c r="CY43" i="7"/>
  <c r="CW43" i="7"/>
  <c r="CU43" i="7"/>
  <c r="CT43" i="7"/>
  <c r="CV43" i="7" s="1"/>
  <c r="CN43" i="7"/>
  <c r="CP43" i="7" s="1"/>
  <c r="CM43" i="7"/>
  <c r="CO43" i="7" s="1"/>
  <c r="CI43" i="7"/>
  <c r="CH43" i="7"/>
  <c r="CG43" i="7"/>
  <c r="CF43" i="7"/>
  <c r="BZ43" i="7"/>
  <c r="CB43" i="7" s="1"/>
  <c r="BY43" i="7"/>
  <c r="CA43" i="7" s="1"/>
  <c r="BU43" i="7"/>
  <c r="BT43" i="7"/>
  <c r="BS43" i="7"/>
  <c r="BR43" i="7"/>
  <c r="BL43" i="7"/>
  <c r="BN43" i="7" s="1"/>
  <c r="BK43" i="7"/>
  <c r="BM43" i="7" s="1"/>
  <c r="BF43" i="7"/>
  <c r="BD43" i="7"/>
  <c r="BC43" i="7"/>
  <c r="BE43" i="7" s="1"/>
  <c r="BG43" i="7" s="1"/>
  <c r="AX43" i="7"/>
  <c r="AZ43" i="7" s="1"/>
  <c r="AW43" i="7"/>
  <c r="AY43" i="7" s="1"/>
  <c r="AV43" i="7"/>
  <c r="AP43" i="7"/>
  <c r="AR43" i="7" s="1"/>
  <c r="AO43" i="7"/>
  <c r="AQ43" i="7" s="1"/>
  <c r="AL43" i="7"/>
  <c r="AK43" i="7"/>
  <c r="AJ43" i="7"/>
  <c r="AI43" i="7"/>
  <c r="AC43" i="7"/>
  <c r="AE43" i="7" s="1"/>
  <c r="AB43" i="7"/>
  <c r="AD43" i="7" s="1"/>
  <c r="X43" i="7"/>
  <c r="W43" i="7"/>
  <c r="V43" i="7"/>
  <c r="DD43" i="7" s="1"/>
  <c r="U43" i="7"/>
  <c r="DC43" i="7" s="1"/>
  <c r="DL43" i="7" s="1"/>
  <c r="I43" i="7"/>
  <c r="DB42" i="7"/>
  <c r="DA42" i="7"/>
  <c r="DJ42" i="7" s="1"/>
  <c r="DK42" i="7" s="1"/>
  <c r="CZ42" i="7"/>
  <c r="DI42" i="7" s="1"/>
  <c r="CY42" i="7"/>
  <c r="AV42" i="7"/>
  <c r="AO42" i="7"/>
  <c r="DA41" i="7"/>
  <c r="DJ41" i="7" s="1"/>
  <c r="CZ41" i="7"/>
  <c r="DI41" i="7" s="1"/>
  <c r="CY41" i="7"/>
  <c r="CU41" i="7"/>
  <c r="CT41" i="7"/>
  <c r="CN41" i="7"/>
  <c r="CM41" i="7"/>
  <c r="CG41" i="7"/>
  <c r="CF41" i="7"/>
  <c r="CH39" i="7" s="1"/>
  <c r="BZ41" i="7"/>
  <c r="BY41" i="7"/>
  <c r="BS41" i="7"/>
  <c r="BR41" i="7"/>
  <c r="BL41" i="7"/>
  <c r="BK41" i="7"/>
  <c r="BE41" i="7"/>
  <c r="BD41" i="7"/>
  <c r="BF39" i="7" s="1"/>
  <c r="AX41" i="7"/>
  <c r="AW41" i="7"/>
  <c r="AV41" i="7"/>
  <c r="AP41" i="7"/>
  <c r="AO41" i="7"/>
  <c r="AQ41" i="7" s="1"/>
  <c r="AJ41" i="7"/>
  <c r="AI41" i="7"/>
  <c r="AC41" i="7"/>
  <c r="AB41" i="7"/>
  <c r="V41" i="7"/>
  <c r="DD41" i="7" s="1"/>
  <c r="U41" i="7"/>
  <c r="DC41" i="7" s="1"/>
  <c r="DL41" i="7" s="1"/>
  <c r="DB40" i="7"/>
  <c r="DA40" i="7"/>
  <c r="DJ40" i="7" s="1"/>
  <c r="DK40" i="7" s="1"/>
  <c r="CZ40" i="7"/>
  <c r="DI40" i="7" s="1"/>
  <c r="CY40" i="7"/>
  <c r="AV40" i="7"/>
  <c r="AO40" i="7"/>
  <c r="DA39" i="7"/>
  <c r="DJ39" i="7" s="1"/>
  <c r="CZ39" i="7"/>
  <c r="DI39" i="7" s="1"/>
  <c r="CY39" i="7"/>
  <c r="CW39" i="7"/>
  <c r="CV39" i="7"/>
  <c r="CU39" i="7"/>
  <c r="CT39" i="7"/>
  <c r="CN39" i="7"/>
  <c r="CP39" i="7" s="1"/>
  <c r="CM39" i="7"/>
  <c r="CO39" i="7" s="1"/>
  <c r="CI39" i="7"/>
  <c r="CG39" i="7"/>
  <c r="CF39" i="7"/>
  <c r="BZ39" i="7"/>
  <c r="CB39" i="7" s="1"/>
  <c r="BY39" i="7"/>
  <c r="CA39" i="7" s="1"/>
  <c r="BU39" i="7"/>
  <c r="BT39" i="7"/>
  <c r="BS39" i="7"/>
  <c r="BR39" i="7"/>
  <c r="BL39" i="7"/>
  <c r="BN39" i="7" s="1"/>
  <c r="BK39" i="7"/>
  <c r="BM39" i="7" s="1"/>
  <c r="BG39" i="7"/>
  <c r="BE39" i="7"/>
  <c r="BD39" i="7"/>
  <c r="AW39" i="7"/>
  <c r="AY39" i="7" s="1"/>
  <c r="AV39" i="7"/>
  <c r="AX39" i="7" s="1"/>
  <c r="AZ39" i="7" s="1"/>
  <c r="AP39" i="7"/>
  <c r="AR39" i="7" s="1"/>
  <c r="AO39" i="7"/>
  <c r="AQ39" i="7" s="1"/>
  <c r="AK39" i="7"/>
  <c r="AJ39" i="7"/>
  <c r="AL39" i="7" s="1"/>
  <c r="AI39" i="7"/>
  <c r="AC39" i="7"/>
  <c r="AE39" i="7" s="1"/>
  <c r="AB39" i="7"/>
  <c r="AD39" i="7" s="1"/>
  <c r="W39" i="7"/>
  <c r="DF39" i="7" s="1"/>
  <c r="V39" i="7"/>
  <c r="DD39" i="7" s="1"/>
  <c r="U39" i="7"/>
  <c r="DC39" i="7" s="1"/>
  <c r="DL39" i="7" s="1"/>
  <c r="I39" i="7"/>
  <c r="DA38" i="7"/>
  <c r="DJ38" i="7" s="1"/>
  <c r="DK38" i="7" s="1"/>
  <c r="CZ38" i="7"/>
  <c r="DI38" i="7" s="1"/>
  <c r="CY38" i="7"/>
  <c r="AV38" i="7"/>
  <c r="AO38" i="7"/>
  <c r="DJ37" i="7"/>
  <c r="DA37" i="7"/>
  <c r="DB37" i="7" s="1"/>
  <c r="CZ37" i="7"/>
  <c r="DI37" i="7" s="1"/>
  <c r="DK37" i="7" s="1"/>
  <c r="CY37" i="7"/>
  <c r="CU37" i="7"/>
  <c r="CT37" i="7"/>
  <c r="CN37" i="7"/>
  <c r="CM37" i="7"/>
  <c r="CG37" i="7"/>
  <c r="CF37" i="7"/>
  <c r="BZ37" i="7"/>
  <c r="BY37" i="7"/>
  <c r="BS37" i="7"/>
  <c r="BR37" i="7"/>
  <c r="BL37" i="7"/>
  <c r="BK37" i="7"/>
  <c r="BE37" i="7"/>
  <c r="BD37" i="7"/>
  <c r="AX37" i="7"/>
  <c r="AW37" i="7"/>
  <c r="AV37" i="7"/>
  <c r="AP37" i="7"/>
  <c r="AO37" i="7"/>
  <c r="AQ37" i="7" s="1"/>
  <c r="AJ37" i="7"/>
  <c r="AI37" i="7"/>
  <c r="AC37" i="7"/>
  <c r="AB37" i="7"/>
  <c r="V37" i="7"/>
  <c r="DD37" i="7" s="1"/>
  <c r="U37" i="7"/>
  <c r="DC37" i="7" s="1"/>
  <c r="DL37" i="7" s="1"/>
  <c r="DA36" i="7"/>
  <c r="DJ36" i="7" s="1"/>
  <c r="CZ36" i="7"/>
  <c r="DI36" i="7" s="1"/>
  <c r="CY36" i="7"/>
  <c r="AV36" i="7"/>
  <c r="AO36" i="7"/>
  <c r="DJ35" i="7"/>
  <c r="DA35" i="7"/>
  <c r="DB35" i="7" s="1"/>
  <c r="CZ35" i="7"/>
  <c r="DI35" i="7" s="1"/>
  <c r="DK35" i="7" s="1"/>
  <c r="CY35" i="7"/>
  <c r="CU35" i="7"/>
  <c r="CT35" i="7"/>
  <c r="CN35" i="7"/>
  <c r="CM35" i="7"/>
  <c r="CG35" i="7"/>
  <c r="CF35" i="7"/>
  <c r="BZ35" i="7"/>
  <c r="BY35" i="7"/>
  <c r="BS35" i="7"/>
  <c r="BR35" i="7"/>
  <c r="BL35" i="7"/>
  <c r="BK35" i="7"/>
  <c r="BE35" i="7"/>
  <c r="BD35" i="7"/>
  <c r="AX35" i="7"/>
  <c r="AW35" i="7"/>
  <c r="AV35" i="7"/>
  <c r="AP35" i="7"/>
  <c r="AO35" i="7"/>
  <c r="AQ35" i="7" s="1"/>
  <c r="AJ35" i="7"/>
  <c r="AI35" i="7"/>
  <c r="AC35" i="7"/>
  <c r="AE25" i="7" s="1"/>
  <c r="AB35" i="7"/>
  <c r="V35" i="7"/>
  <c r="DD35" i="7" s="1"/>
  <c r="U35" i="7"/>
  <c r="DC35" i="7" s="1"/>
  <c r="DL35" i="7" s="1"/>
  <c r="DJ34" i="7"/>
  <c r="DK34" i="7" s="1"/>
  <c r="DI34" i="7"/>
  <c r="DA34" i="7"/>
  <c r="DB34" i="7" s="1"/>
  <c r="CZ34" i="7"/>
  <c r="CY34" i="7"/>
  <c r="CU34" i="7"/>
  <c r="CT34" i="7"/>
  <c r="CN34" i="7"/>
  <c r="CM34" i="7"/>
  <c r="CG34" i="7"/>
  <c r="CF34" i="7"/>
  <c r="BZ34" i="7"/>
  <c r="BY34" i="7"/>
  <c r="BS34" i="7"/>
  <c r="BR34" i="7"/>
  <c r="BL34" i="7"/>
  <c r="BK34" i="7"/>
  <c r="BE34" i="7"/>
  <c r="BD34" i="7"/>
  <c r="AX34" i="7"/>
  <c r="AW34" i="7"/>
  <c r="AQ34" i="7"/>
  <c r="AP34" i="7"/>
  <c r="AO34" i="7"/>
  <c r="AJ34" i="7"/>
  <c r="AI34" i="7"/>
  <c r="AC34" i="7"/>
  <c r="AB34" i="7"/>
  <c r="V34" i="7"/>
  <c r="DD34" i="7" s="1"/>
  <c r="U34" i="7"/>
  <c r="DC34" i="7" s="1"/>
  <c r="DL34" i="7" s="1"/>
  <c r="DA33" i="7"/>
  <c r="DJ33" i="7" s="1"/>
  <c r="CZ33" i="7"/>
  <c r="DI33" i="7" s="1"/>
  <c r="CY33" i="7"/>
  <c r="AV33" i="7"/>
  <c r="AO33" i="7"/>
  <c r="DI32" i="7"/>
  <c r="DA32" i="7"/>
  <c r="DB32" i="7" s="1"/>
  <c r="CZ32" i="7"/>
  <c r="CY32" i="7"/>
  <c r="CU32" i="7"/>
  <c r="CT32" i="7"/>
  <c r="CN32" i="7"/>
  <c r="CM32" i="7"/>
  <c r="CG32" i="7"/>
  <c r="CF32" i="7"/>
  <c r="BZ32" i="7"/>
  <c r="BY32" i="7"/>
  <c r="BS32" i="7"/>
  <c r="BR32" i="7"/>
  <c r="BL32" i="7"/>
  <c r="BK32" i="7"/>
  <c r="BE32" i="7"/>
  <c r="BD32" i="7"/>
  <c r="AW32" i="7"/>
  <c r="AV32" i="7"/>
  <c r="AX32" i="7" s="1"/>
  <c r="AQ32" i="7"/>
  <c r="AP32" i="7"/>
  <c r="AO32" i="7"/>
  <c r="AJ32" i="7"/>
  <c r="AI32" i="7"/>
  <c r="AC32" i="7"/>
  <c r="AB32" i="7"/>
  <c r="V32" i="7"/>
  <c r="DD32" i="7" s="1"/>
  <c r="U32" i="7"/>
  <c r="DC32" i="7" s="1"/>
  <c r="DL32" i="7" s="1"/>
  <c r="DA31" i="7"/>
  <c r="DJ31" i="7" s="1"/>
  <c r="CZ31" i="7"/>
  <c r="DI31" i="7" s="1"/>
  <c r="CY31" i="7"/>
  <c r="AV31" i="7"/>
  <c r="AO31" i="7"/>
  <c r="DA30" i="7"/>
  <c r="DJ30" i="7" s="1"/>
  <c r="CZ30" i="7"/>
  <c r="DI30" i="7" s="1"/>
  <c r="CY30" i="7"/>
  <c r="AV30" i="7"/>
  <c r="AO30" i="7"/>
  <c r="DJ29" i="7"/>
  <c r="DA29" i="7"/>
  <c r="DB29" i="7" s="1"/>
  <c r="CZ29" i="7"/>
  <c r="DI29" i="7" s="1"/>
  <c r="CY29" i="7"/>
  <c r="CU29" i="7"/>
  <c r="CT29" i="7"/>
  <c r="CN29" i="7"/>
  <c r="CM29" i="7"/>
  <c r="CG29" i="7"/>
  <c r="CF29" i="7"/>
  <c r="BZ29" i="7"/>
  <c r="BY29" i="7"/>
  <c r="BS29" i="7"/>
  <c r="BR29" i="7"/>
  <c r="BL29" i="7"/>
  <c r="BK29" i="7"/>
  <c r="BE29" i="7"/>
  <c r="BD29" i="7"/>
  <c r="AW29" i="7"/>
  <c r="AV29" i="7"/>
  <c r="AX29" i="7" s="1"/>
  <c r="AQ29" i="7"/>
  <c r="AP29" i="7"/>
  <c r="AO29" i="7"/>
  <c r="AJ29" i="7"/>
  <c r="AI29" i="7"/>
  <c r="AC29" i="7"/>
  <c r="AB29" i="7"/>
  <c r="V29" i="7"/>
  <c r="DD29" i="7" s="1"/>
  <c r="U29" i="7"/>
  <c r="DC29" i="7" s="1"/>
  <c r="DL29" i="7" s="1"/>
  <c r="DA28" i="7"/>
  <c r="DJ28" i="7" s="1"/>
  <c r="CZ28" i="7"/>
  <c r="DI28" i="7" s="1"/>
  <c r="CY28" i="7"/>
  <c r="AV28" i="7"/>
  <c r="AO28" i="7"/>
  <c r="DJ27" i="7"/>
  <c r="DA27" i="7"/>
  <c r="DB27" i="7" s="1"/>
  <c r="CZ27" i="7"/>
  <c r="DI27" i="7" s="1"/>
  <c r="CY27" i="7"/>
  <c r="CU27" i="7"/>
  <c r="CT27" i="7"/>
  <c r="CN27" i="7"/>
  <c r="CM27" i="7"/>
  <c r="CG27" i="7"/>
  <c r="CF27" i="7"/>
  <c r="BZ27" i="7"/>
  <c r="BY27" i="7"/>
  <c r="BS27" i="7"/>
  <c r="BR27" i="7"/>
  <c r="BL27" i="7"/>
  <c r="BK27" i="7"/>
  <c r="BE27" i="7"/>
  <c r="BD27" i="7"/>
  <c r="AW27" i="7"/>
  <c r="AV27" i="7"/>
  <c r="AX27" i="7" s="1"/>
  <c r="AP27" i="7"/>
  <c r="AO27" i="7"/>
  <c r="AQ27" i="7" s="1"/>
  <c r="AJ27" i="7"/>
  <c r="AI27" i="7"/>
  <c r="AC27" i="7"/>
  <c r="AB27" i="7"/>
  <c r="V27" i="7"/>
  <c r="DD27" i="7" s="1"/>
  <c r="U27" i="7"/>
  <c r="DC27" i="7" s="1"/>
  <c r="DL27" i="7" s="1"/>
  <c r="DD26" i="7"/>
  <c r="DC26" i="7"/>
  <c r="DB26" i="7"/>
  <c r="DA26" i="7"/>
  <c r="DJ26" i="7" s="1"/>
  <c r="DK26" i="7" s="1"/>
  <c r="CZ26" i="7"/>
  <c r="DI26" i="7" s="1"/>
  <c r="CY26" i="7"/>
  <c r="AV26" i="7"/>
  <c r="AO26" i="7"/>
  <c r="DA25" i="7"/>
  <c r="DB25" i="7" s="1"/>
  <c r="CZ25" i="7"/>
  <c r="DI25" i="7" s="1"/>
  <c r="CY25" i="7"/>
  <c r="CW25" i="7"/>
  <c r="CU25" i="7"/>
  <c r="CT25" i="7"/>
  <c r="CV25" i="7" s="1"/>
  <c r="CN25" i="7"/>
  <c r="CP25" i="7" s="1"/>
  <c r="CM25" i="7"/>
  <c r="CO25" i="7" s="1"/>
  <c r="CI25" i="7"/>
  <c r="CG25" i="7"/>
  <c r="CF25" i="7"/>
  <c r="CH25" i="7" s="1"/>
  <c r="BZ25" i="7"/>
  <c r="CB25" i="7" s="1"/>
  <c r="BY25" i="7"/>
  <c r="CA25" i="7" s="1"/>
  <c r="BU25" i="7"/>
  <c r="BS25" i="7"/>
  <c r="BR25" i="7"/>
  <c r="BT25" i="7" s="1"/>
  <c r="BL25" i="7"/>
  <c r="BN25" i="7" s="1"/>
  <c r="BK25" i="7"/>
  <c r="BM25" i="7" s="1"/>
  <c r="BG25" i="7"/>
  <c r="BE25" i="7"/>
  <c r="BD25" i="7"/>
  <c r="BF25" i="7" s="1"/>
  <c r="AW25" i="7"/>
  <c r="AY25" i="7" s="1"/>
  <c r="AV25" i="7"/>
  <c r="AX25" i="7" s="1"/>
  <c r="AR25" i="7"/>
  <c r="AP25" i="7"/>
  <c r="AO25" i="7"/>
  <c r="AQ25" i="7" s="1"/>
  <c r="AK25" i="7"/>
  <c r="AJ25" i="7"/>
  <c r="AL25" i="7" s="1"/>
  <c r="AI25" i="7"/>
  <c r="AC25" i="7"/>
  <c r="AB25" i="7"/>
  <c r="AD25" i="7" s="1"/>
  <c r="W25" i="7"/>
  <c r="DF25" i="7" s="1"/>
  <c r="DO25" i="7" s="1"/>
  <c r="V25" i="7"/>
  <c r="X25" i="7" s="1"/>
  <c r="DG25" i="7" s="1"/>
  <c r="U25" i="7"/>
  <c r="DC25" i="7" s="1"/>
  <c r="I25" i="7"/>
  <c r="DI24" i="7"/>
  <c r="DA24" i="7"/>
  <c r="DB24" i="7" s="1"/>
  <c r="CZ24" i="7"/>
  <c r="CY24" i="7"/>
  <c r="CU24" i="7"/>
  <c r="CT24" i="7"/>
  <c r="CN24" i="7"/>
  <c r="CM24" i="7"/>
  <c r="CG24" i="7"/>
  <c r="CF24" i="7"/>
  <c r="BZ24" i="7"/>
  <c r="BY24" i="7"/>
  <c r="BS24" i="7"/>
  <c r="BR24" i="7"/>
  <c r="BL24" i="7"/>
  <c r="BK24" i="7"/>
  <c r="BE24" i="7"/>
  <c r="BD24" i="7"/>
  <c r="AW24" i="7"/>
  <c r="AV24" i="7"/>
  <c r="AX24" i="7" s="1"/>
  <c r="AP24" i="7"/>
  <c r="AO24" i="7"/>
  <c r="AQ24" i="7" s="1"/>
  <c r="AJ24" i="7"/>
  <c r="AI24" i="7"/>
  <c r="AC24" i="7"/>
  <c r="AB24" i="7"/>
  <c r="V24" i="7"/>
  <c r="X21" i="7" s="1"/>
  <c r="U24" i="7"/>
  <c r="DC24" i="7" s="1"/>
  <c r="DL24" i="7" s="1"/>
  <c r="DA23" i="7"/>
  <c r="DJ23" i="7" s="1"/>
  <c r="CZ23" i="7"/>
  <c r="DI23" i="7" s="1"/>
  <c r="CY23" i="7"/>
  <c r="AV23" i="7"/>
  <c r="AO23" i="7"/>
  <c r="DA22" i="7"/>
  <c r="DJ22" i="7" s="1"/>
  <c r="CZ22" i="7"/>
  <c r="DI22" i="7" s="1"/>
  <c r="CY22" i="7"/>
  <c r="AV22" i="7"/>
  <c r="AX21" i="7" s="1"/>
  <c r="AZ21" i="7" s="1"/>
  <c r="AO22" i="7"/>
  <c r="DC21" i="7"/>
  <c r="DL21" i="7" s="1"/>
  <c r="DA21" i="7"/>
  <c r="DJ21" i="7" s="1"/>
  <c r="CZ21" i="7"/>
  <c r="DI21" i="7" s="1"/>
  <c r="CY21" i="7"/>
  <c r="CU21" i="7"/>
  <c r="CW21" i="7" s="1"/>
  <c r="CT21" i="7"/>
  <c r="CV21" i="7" s="1"/>
  <c r="CP21" i="7"/>
  <c r="CN21" i="7"/>
  <c r="CM21" i="7"/>
  <c r="CO21" i="7" s="1"/>
  <c r="CG21" i="7"/>
  <c r="CI21" i="7" s="1"/>
  <c r="CF21" i="7"/>
  <c r="CH21" i="7" s="1"/>
  <c r="CB21" i="7"/>
  <c r="BZ21" i="7"/>
  <c r="BY21" i="7"/>
  <c r="CA21" i="7" s="1"/>
  <c r="BS21" i="7"/>
  <c r="BU21" i="7" s="1"/>
  <c r="BR21" i="7"/>
  <c r="BT21" i="7" s="1"/>
  <c r="BN21" i="7"/>
  <c r="BL21" i="7"/>
  <c r="BK21" i="7"/>
  <c r="BM21" i="7" s="1"/>
  <c r="BE21" i="7"/>
  <c r="BG21" i="7" s="1"/>
  <c r="BD21" i="7"/>
  <c r="BF21" i="7" s="1"/>
  <c r="AW21" i="7"/>
  <c r="AY21" i="7" s="1"/>
  <c r="AV21" i="7"/>
  <c r="AQ21" i="7"/>
  <c r="AS21" i="7" s="1"/>
  <c r="AP21" i="7"/>
  <c r="AR21" i="7" s="1"/>
  <c r="AO21" i="7"/>
  <c r="AL21" i="7"/>
  <c r="AK21" i="7"/>
  <c r="AJ21" i="7"/>
  <c r="AI21" i="7"/>
  <c r="AD21" i="7"/>
  <c r="AC21" i="7"/>
  <c r="AE21" i="7" s="1"/>
  <c r="AB21" i="7"/>
  <c r="W21" i="7"/>
  <c r="DF21" i="7" s="1"/>
  <c r="V21" i="7"/>
  <c r="U21" i="7"/>
  <c r="I21" i="7"/>
  <c r="DO39" i="7" l="1"/>
  <c r="DK39" i="7"/>
  <c r="DK50" i="7"/>
  <c r="DK23" i="7"/>
  <c r="DK28" i="7"/>
  <c r="DE49" i="7"/>
  <c r="DK55" i="7"/>
  <c r="AS25" i="7"/>
  <c r="DM25" i="7"/>
  <c r="DN25" i="7" s="1"/>
  <c r="DE41" i="7"/>
  <c r="DM41" i="7"/>
  <c r="DN41" i="7" s="1"/>
  <c r="DE47" i="7"/>
  <c r="DK45" i="7"/>
  <c r="DE32" i="7"/>
  <c r="DM32" i="7"/>
  <c r="DN32" i="7" s="1"/>
  <c r="DE51" i="7"/>
  <c r="DG21" i="7"/>
  <c r="DE29" i="7"/>
  <c r="DM29" i="7"/>
  <c r="DN29" i="7" s="1"/>
  <c r="DK30" i="7"/>
  <c r="DM43" i="7"/>
  <c r="DN43" i="7" s="1"/>
  <c r="DE43" i="7"/>
  <c r="DE45" i="7"/>
  <c r="DM45" i="7"/>
  <c r="DN45" i="7" s="1"/>
  <c r="DK31" i="7"/>
  <c r="AZ25" i="7"/>
  <c r="DP25" i="7" s="1"/>
  <c r="DQ25" i="7" s="1"/>
  <c r="DE27" i="7"/>
  <c r="DM27" i="7"/>
  <c r="DN27" i="7" s="1"/>
  <c r="DK36" i="7"/>
  <c r="DK22" i="7"/>
  <c r="DK27" i="7"/>
  <c r="DE34" i="7"/>
  <c r="DM34" i="7"/>
  <c r="DN34" i="7" s="1"/>
  <c r="DE37" i="7"/>
  <c r="DM37" i="7"/>
  <c r="DN37" i="7" s="1"/>
  <c r="DF43" i="7"/>
  <c r="DO43" i="7" s="1"/>
  <c r="DE56" i="7"/>
  <c r="DM56" i="7"/>
  <c r="DN56" i="7" s="1"/>
  <c r="DK58" i="7"/>
  <c r="DK60" i="7"/>
  <c r="DE35" i="7"/>
  <c r="DM35" i="7"/>
  <c r="DN35" i="7" s="1"/>
  <c r="DM54" i="7"/>
  <c r="DN54" i="7" s="1"/>
  <c r="DE54" i="7"/>
  <c r="DG43" i="7"/>
  <c r="DK47" i="7"/>
  <c r="DE25" i="7"/>
  <c r="DL25" i="7"/>
  <c r="DM39" i="7"/>
  <c r="DN39" i="7" s="1"/>
  <c r="DE39" i="7"/>
  <c r="DE58" i="7"/>
  <c r="DH25" i="7"/>
  <c r="DK33" i="7"/>
  <c r="DK41" i="7"/>
  <c r="DK52" i="7"/>
  <c r="DO21" i="7"/>
  <c r="DK21" i="7"/>
  <c r="DK29" i="7"/>
  <c r="AS39" i="7"/>
  <c r="DK46" i="7"/>
  <c r="DK49" i="7"/>
  <c r="DK56" i="7"/>
  <c r="DM61" i="7"/>
  <c r="DN61" i="7" s="1"/>
  <c r="DE61" i="7"/>
  <c r="DD21" i="7"/>
  <c r="DJ24" i="7"/>
  <c r="DK24" i="7" s="1"/>
  <c r="DJ32" i="7"/>
  <c r="DK32" i="7" s="1"/>
  <c r="DB36" i="7"/>
  <c r="DB38" i="7"/>
  <c r="X39" i="7"/>
  <c r="DG39" i="7" s="1"/>
  <c r="DB41" i="7"/>
  <c r="DB44" i="7"/>
  <c r="DB46" i="7"/>
  <c r="DB48" i="7"/>
  <c r="DB50" i="7"/>
  <c r="DB52" i="7"/>
  <c r="W54" i="7"/>
  <c r="DF54" i="7" s="1"/>
  <c r="DO54" i="7" s="1"/>
  <c r="DB55" i="7"/>
  <c r="DB57" i="7"/>
  <c r="DB59" i="7"/>
  <c r="DB62" i="7"/>
  <c r="DK64" i="7"/>
  <c r="DE71" i="7"/>
  <c r="DM71" i="7"/>
  <c r="DN71" i="7" s="1"/>
  <c r="DM81" i="7"/>
  <c r="DN81" i="7" s="1"/>
  <c r="DE81" i="7"/>
  <c r="AS81" i="7"/>
  <c r="DP81" i="7" s="1"/>
  <c r="DQ81" i="7" s="1"/>
  <c r="DK81" i="7"/>
  <c r="DM86" i="7"/>
  <c r="DN86" i="7" s="1"/>
  <c r="DE86" i="7"/>
  <c r="DK87" i="7"/>
  <c r="DK93" i="7"/>
  <c r="DK97" i="7"/>
  <c r="DE113" i="7"/>
  <c r="DM113" i="7"/>
  <c r="DN113" i="7" s="1"/>
  <c r="DE125" i="7"/>
  <c r="DK128" i="7"/>
  <c r="AS129" i="7"/>
  <c r="DB28" i="7"/>
  <c r="DB30" i="7"/>
  <c r="DB45" i="7"/>
  <c r="DB53" i="7"/>
  <c r="X54" i="7"/>
  <c r="DG54" i="7" s="1"/>
  <c r="DB56" i="7"/>
  <c r="DB58" i="7"/>
  <c r="DB60" i="7"/>
  <c r="DH81" i="7"/>
  <c r="DM122" i="7"/>
  <c r="DE127" i="7"/>
  <c r="DM133" i="7"/>
  <c r="DN133" i="7" s="1"/>
  <c r="DE133" i="7"/>
  <c r="DM84" i="7"/>
  <c r="DN84" i="7" s="1"/>
  <c r="DE84" i="7"/>
  <c r="DJ25" i="7"/>
  <c r="DK25" i="7" s="1"/>
  <c r="DB31" i="7"/>
  <c r="DB33" i="7"/>
  <c r="DB39" i="7"/>
  <c r="DB43" i="7"/>
  <c r="DE65" i="7"/>
  <c r="DM65" i="7"/>
  <c r="DN65" i="7" s="1"/>
  <c r="DE88" i="7"/>
  <c r="DB54" i="7"/>
  <c r="DD63" i="7"/>
  <c r="DJ63" i="7"/>
  <c r="DK63" i="7" s="1"/>
  <c r="DE67" i="7"/>
  <c r="DM67" i="7"/>
  <c r="DN67" i="7" s="1"/>
  <c r="DE73" i="7"/>
  <c r="DM73" i="7"/>
  <c r="DN73" i="7" s="1"/>
  <c r="DE78" i="7"/>
  <c r="DM78" i="7"/>
  <c r="DN78" i="7" s="1"/>
  <c r="DM90" i="7"/>
  <c r="DN90" i="7" s="1"/>
  <c r="DE90" i="7"/>
  <c r="DK92" i="7"/>
  <c r="DE108" i="7"/>
  <c r="DM108" i="7"/>
  <c r="DN108" i="7" s="1"/>
  <c r="DE110" i="7"/>
  <c r="DM110" i="7"/>
  <c r="DN110" i="7" s="1"/>
  <c r="DK117" i="7"/>
  <c r="DK121" i="7"/>
  <c r="DM129" i="7"/>
  <c r="DN129" i="7" s="1"/>
  <c r="DE129" i="7"/>
  <c r="AQ47" i="7"/>
  <c r="AS43" i="7" s="1"/>
  <c r="AQ49" i="7"/>
  <c r="DM49" i="7" s="1"/>
  <c r="DN49" i="7" s="1"/>
  <c r="AQ51" i="7"/>
  <c r="DM51" i="7" s="1"/>
  <c r="DN51" i="7" s="1"/>
  <c r="AQ58" i="7"/>
  <c r="DM58" i="7" s="1"/>
  <c r="DN58" i="7" s="1"/>
  <c r="DF63" i="7"/>
  <c r="DO63" i="7" s="1"/>
  <c r="AS63" i="7"/>
  <c r="DK65" i="7"/>
  <c r="DK67" i="7"/>
  <c r="AS75" i="7"/>
  <c r="DK108" i="7"/>
  <c r="DK110" i="7"/>
  <c r="DE119" i="7"/>
  <c r="DM119" i="7"/>
  <c r="DN119" i="7" s="1"/>
  <c r="DM123" i="7"/>
  <c r="DN123" i="7" s="1"/>
  <c r="DE123" i="7"/>
  <c r="DK133" i="7"/>
  <c r="DD24" i="7"/>
  <c r="DG63" i="7"/>
  <c r="DE69" i="7"/>
  <c r="DM69" i="7"/>
  <c r="DN69" i="7" s="1"/>
  <c r="AZ81" i="7"/>
  <c r="DM103" i="7"/>
  <c r="DN103" i="7" s="1"/>
  <c r="DE103" i="7"/>
  <c r="DM105" i="7"/>
  <c r="DN105" i="7" s="1"/>
  <c r="DE105" i="7"/>
  <c r="DE122" i="7"/>
  <c r="DL122" i="7"/>
  <c r="AZ123" i="7"/>
  <c r="DK125" i="7"/>
  <c r="DK132" i="7"/>
  <c r="DM75" i="7"/>
  <c r="DN75" i="7" s="1"/>
  <c r="DE75" i="7"/>
  <c r="AZ63" i="7"/>
  <c r="AZ75" i="7"/>
  <c r="BG129" i="7"/>
  <c r="DE131" i="7"/>
  <c r="DM131" i="7"/>
  <c r="DN131" i="7" s="1"/>
  <c r="W75" i="7"/>
  <c r="DF75" i="7" s="1"/>
  <c r="DO75" i="7" s="1"/>
  <c r="DB92" i="7"/>
  <c r="DB99" i="7"/>
  <c r="DJ102" i="7"/>
  <c r="DK102" i="7" s="1"/>
  <c r="DJ104" i="7"/>
  <c r="DK104" i="7" s="1"/>
  <c r="DJ106" i="7"/>
  <c r="DK106" i="7" s="1"/>
  <c r="DB108" i="7"/>
  <c r="DB110" i="7"/>
  <c r="DB112" i="7"/>
  <c r="DJ116" i="7"/>
  <c r="DK116" i="7" s="1"/>
  <c r="DB117" i="7"/>
  <c r="W129" i="7"/>
  <c r="DF129" i="7" s="1"/>
  <c r="DO129" i="7" s="1"/>
  <c r="DB64" i="7"/>
  <c r="DB66" i="7"/>
  <c r="DB68" i="7"/>
  <c r="DB70" i="7"/>
  <c r="DB74" i="7"/>
  <c r="X75" i="7"/>
  <c r="DG75" i="7" s="1"/>
  <c r="W81" i="7"/>
  <c r="DF81" i="7" s="1"/>
  <c r="DO81" i="7" s="1"/>
  <c r="AQ88" i="7"/>
  <c r="DM88" i="7" s="1"/>
  <c r="DN88" i="7" s="1"/>
  <c r="DB93" i="7"/>
  <c r="DJ107" i="7"/>
  <c r="DK107" i="7" s="1"/>
  <c r="DJ109" i="7"/>
  <c r="DK109" i="7" s="1"/>
  <c r="DJ111" i="7"/>
  <c r="DK111" i="7" s="1"/>
  <c r="DJ122" i="7"/>
  <c r="DK122" i="7" s="1"/>
  <c r="W123" i="7"/>
  <c r="DF123" i="7" s="1"/>
  <c r="DO123" i="7" s="1"/>
  <c r="X129" i="7"/>
  <c r="DG129" i="7" s="1"/>
  <c r="DJ131" i="7"/>
  <c r="DK131" i="7" s="1"/>
  <c r="DB65" i="7"/>
  <c r="DB94" i="7"/>
  <c r="DB100" i="7"/>
  <c r="DB114" i="7"/>
  <c r="DB118" i="7"/>
  <c r="DB120" i="7"/>
  <c r="X123" i="7"/>
  <c r="DG123" i="7" s="1"/>
  <c r="DB130" i="7"/>
  <c r="DB75" i="7"/>
  <c r="DB82" i="7"/>
  <c r="DJ84" i="7"/>
  <c r="DK84" i="7" s="1"/>
  <c r="DJ86" i="7"/>
  <c r="DK86" i="7" s="1"/>
  <c r="DB95" i="7"/>
  <c r="DB63" i="7"/>
  <c r="DB96" i="7"/>
  <c r="DB101" i="7"/>
  <c r="DJ103" i="7"/>
  <c r="DK103" i="7" s="1"/>
  <c r="DJ105" i="7"/>
  <c r="DK105" i="7" s="1"/>
  <c r="AQ113" i="7"/>
  <c r="DB115" i="7"/>
  <c r="DB123" i="7"/>
  <c r="DB129" i="7"/>
  <c r="DB132" i="7"/>
  <c r="DB134" i="7"/>
  <c r="AQ78" i="7"/>
  <c r="DB81" i="7"/>
  <c r="DB83" i="7"/>
  <c r="DB85" i="7"/>
  <c r="DB87" i="7"/>
  <c r="AQ125" i="7"/>
  <c r="AS123" i="7" s="1"/>
  <c r="AQ127" i="7"/>
  <c r="DM127" i="7" s="1"/>
  <c r="DN127" i="7" s="1"/>
  <c r="DM125" i="7" l="1"/>
  <c r="DN125" i="7" s="1"/>
  <c r="DM21" i="7"/>
  <c r="DN21" i="7" s="1"/>
  <c r="DE21" i="7"/>
  <c r="DM63" i="7"/>
  <c r="DN63" i="7" s="1"/>
  <c r="DE63" i="7"/>
  <c r="DH54" i="7"/>
  <c r="DM47" i="7"/>
  <c r="DN47" i="7" s="1"/>
  <c r="DN122" i="7"/>
  <c r="DP39" i="7"/>
  <c r="DQ39" i="7" s="1"/>
  <c r="DH39" i="7"/>
  <c r="DP21" i="7"/>
  <c r="DQ21" i="7" s="1"/>
  <c r="DH21" i="7"/>
  <c r="DP63" i="7"/>
  <c r="DQ63" i="7" s="1"/>
  <c r="DH63" i="7"/>
  <c r="AS54" i="7"/>
  <c r="DP54" i="7" s="1"/>
  <c r="DQ54" i="7" s="1"/>
  <c r="DE24" i="7"/>
  <c r="DN24" i="7" s="1"/>
  <c r="DM24" i="7"/>
  <c r="DP75" i="7"/>
  <c r="DQ75" i="7" s="1"/>
  <c r="DH75" i="7"/>
  <c r="DP43" i="7"/>
  <c r="DQ43" i="7" s="1"/>
  <c r="DH43" i="7"/>
  <c r="DP123" i="7"/>
  <c r="DQ123" i="7" s="1"/>
  <c r="DH123" i="7"/>
  <c r="DP129" i="7"/>
  <c r="DQ129" i="7" s="1"/>
  <c r="DH129" i="7"/>
  <c r="EI70" i="6" l="1"/>
  <c r="DZ70" i="6"/>
  <c r="DQ70" i="6"/>
  <c r="DH70" i="6"/>
  <c r="DD70" i="6"/>
  <c r="DA70" i="6"/>
  <c r="DB70" i="6" s="1"/>
  <c r="CZ70" i="6"/>
  <c r="DI70" i="6" s="1"/>
  <c r="DR70" i="6" s="1"/>
  <c r="EA70" i="6" s="1"/>
  <c r="CY70" i="6"/>
  <c r="CU70" i="6"/>
  <c r="CT70" i="6"/>
  <c r="CN70" i="6"/>
  <c r="CM70" i="6"/>
  <c r="CG70" i="6"/>
  <c r="CF70" i="6"/>
  <c r="BZ70" i="6"/>
  <c r="BY70" i="6"/>
  <c r="BS70" i="6"/>
  <c r="BR70" i="6"/>
  <c r="BL70" i="6"/>
  <c r="BK70" i="6"/>
  <c r="BE70" i="6"/>
  <c r="BD70" i="6"/>
  <c r="AX70" i="6"/>
  <c r="AW70" i="6"/>
  <c r="AQ70" i="6"/>
  <c r="AP70" i="6"/>
  <c r="AJ70" i="6"/>
  <c r="AI70" i="6"/>
  <c r="AC70" i="6"/>
  <c r="AB70" i="6"/>
  <c r="V70" i="6"/>
  <c r="U70" i="6"/>
  <c r="DC70" i="6" s="1"/>
  <c r="DL70" i="6" s="1"/>
  <c r="DU70" i="6" s="1"/>
  <c r="ED70" i="6" s="1"/>
  <c r="EI69" i="6"/>
  <c r="EF69" i="6"/>
  <c r="DZ69" i="6"/>
  <c r="DW69" i="6"/>
  <c r="DQ69" i="6"/>
  <c r="DN69" i="6"/>
  <c r="DH69" i="6"/>
  <c r="DE69" i="6"/>
  <c r="DA69" i="6"/>
  <c r="CZ69" i="6"/>
  <c r="DI69" i="6" s="1"/>
  <c r="DR69" i="6" s="1"/>
  <c r="EA69" i="6" s="1"/>
  <c r="CY69" i="6"/>
  <c r="EI68" i="6"/>
  <c r="EF68" i="6"/>
  <c r="DZ68" i="6"/>
  <c r="DW68" i="6"/>
  <c r="DQ68" i="6"/>
  <c r="DN68" i="6"/>
  <c r="DJ68" i="6"/>
  <c r="DH68" i="6"/>
  <c r="DE68" i="6"/>
  <c r="DA68" i="6"/>
  <c r="DB68" i="6" s="1"/>
  <c r="CZ68" i="6"/>
  <c r="DI68" i="6" s="1"/>
  <c r="DR68" i="6" s="1"/>
  <c r="EA68" i="6" s="1"/>
  <c r="CY68" i="6"/>
  <c r="EI67" i="6"/>
  <c r="DZ67" i="6"/>
  <c r="DQ67" i="6"/>
  <c r="DH67" i="6"/>
  <c r="DC67" i="6"/>
  <c r="DL67" i="6" s="1"/>
  <c r="DU67" i="6" s="1"/>
  <c r="ED67" i="6" s="1"/>
  <c r="DA67" i="6"/>
  <c r="DB67" i="6" s="1"/>
  <c r="CZ67" i="6"/>
  <c r="DI67" i="6" s="1"/>
  <c r="DR67" i="6" s="1"/>
  <c r="EA67" i="6" s="1"/>
  <c r="CY67" i="6"/>
  <c r="CU67" i="6"/>
  <c r="CT67" i="6"/>
  <c r="CN67" i="6"/>
  <c r="CM67" i="6"/>
  <c r="CG67" i="6"/>
  <c r="CF67" i="6"/>
  <c r="BZ67" i="6"/>
  <c r="BY67" i="6"/>
  <c r="BS67" i="6"/>
  <c r="BR67" i="6"/>
  <c r="BL67" i="6"/>
  <c r="BK67" i="6"/>
  <c r="BE67" i="6"/>
  <c r="BD67" i="6"/>
  <c r="AX67" i="6"/>
  <c r="AW67" i="6"/>
  <c r="AQ67" i="6"/>
  <c r="AP67" i="6"/>
  <c r="AJ67" i="6"/>
  <c r="AI67" i="6"/>
  <c r="AC67" i="6"/>
  <c r="AB67" i="6"/>
  <c r="V67" i="6"/>
  <c r="DD67" i="6" s="1"/>
  <c r="DM67" i="6" s="1"/>
  <c r="U67" i="6"/>
  <c r="EI66" i="6"/>
  <c r="EF66" i="6"/>
  <c r="DZ66" i="6"/>
  <c r="DW66" i="6"/>
  <c r="DQ66" i="6"/>
  <c r="DN66" i="6"/>
  <c r="DH66" i="6"/>
  <c r="DE66" i="6"/>
  <c r="DA66" i="6"/>
  <c r="DJ66" i="6" s="1"/>
  <c r="CZ66" i="6"/>
  <c r="DI66" i="6" s="1"/>
  <c r="DR66" i="6" s="1"/>
  <c r="EA66" i="6" s="1"/>
  <c r="CY66" i="6"/>
  <c r="EI65" i="6"/>
  <c r="EF65" i="6"/>
  <c r="DZ65" i="6"/>
  <c r="DW65" i="6"/>
  <c r="DQ65" i="6"/>
  <c r="DN65" i="6"/>
  <c r="DI65" i="6"/>
  <c r="DR65" i="6" s="1"/>
  <c r="EA65" i="6" s="1"/>
  <c r="DH65" i="6"/>
  <c r="DE65" i="6"/>
  <c r="DA65" i="6"/>
  <c r="DB65" i="6" s="1"/>
  <c r="CZ65" i="6"/>
  <c r="CY65" i="6"/>
  <c r="DJ64" i="6"/>
  <c r="DB64" i="6"/>
  <c r="DA64" i="6"/>
  <c r="CZ64" i="6"/>
  <c r="DI64" i="6" s="1"/>
  <c r="DR64" i="6" s="1"/>
  <c r="EA64" i="6" s="1"/>
  <c r="CY64" i="6"/>
  <c r="CU64" i="6"/>
  <c r="CW64" i="6" s="1"/>
  <c r="CT64" i="6"/>
  <c r="CV64" i="6" s="1"/>
  <c r="CP64" i="6"/>
  <c r="CN64" i="6"/>
  <c r="CM64" i="6"/>
  <c r="CO64" i="6" s="1"/>
  <c r="CG64" i="6"/>
  <c r="CI64" i="6" s="1"/>
  <c r="CF64" i="6"/>
  <c r="CH64" i="6" s="1"/>
  <c r="CB64" i="6"/>
  <c r="BZ64" i="6"/>
  <c r="BY64" i="6"/>
  <c r="CA64" i="6" s="1"/>
  <c r="BS64" i="6"/>
  <c r="BU64" i="6" s="1"/>
  <c r="BR64" i="6"/>
  <c r="BT64" i="6" s="1"/>
  <c r="BN64" i="6"/>
  <c r="BL64" i="6"/>
  <c r="BK64" i="6"/>
  <c r="BM64" i="6" s="1"/>
  <c r="BE64" i="6"/>
  <c r="BG64" i="6" s="1"/>
  <c r="BD64" i="6"/>
  <c r="BF64" i="6" s="1"/>
  <c r="AZ64" i="6"/>
  <c r="AX64" i="6"/>
  <c r="AW64" i="6"/>
  <c r="AY64" i="6" s="1"/>
  <c r="AQ64" i="6"/>
  <c r="AS64" i="6" s="1"/>
  <c r="AP64" i="6"/>
  <c r="AR64" i="6" s="1"/>
  <c r="AL64" i="6"/>
  <c r="AJ64" i="6"/>
  <c r="AI64" i="6"/>
  <c r="AK64" i="6" s="1"/>
  <c r="AC64" i="6"/>
  <c r="AE64" i="6" s="1"/>
  <c r="AB64" i="6"/>
  <c r="AD64" i="6" s="1"/>
  <c r="X64" i="6"/>
  <c r="V64" i="6"/>
  <c r="DD64" i="6" s="1"/>
  <c r="U64" i="6"/>
  <c r="W64" i="6" s="1"/>
  <c r="EI63" i="6"/>
  <c r="EF63" i="6"/>
  <c r="DZ63" i="6"/>
  <c r="DW63" i="6"/>
  <c r="DQ63" i="6"/>
  <c r="DN63" i="6"/>
  <c r="DI63" i="6"/>
  <c r="DR63" i="6" s="1"/>
  <c r="EA63" i="6" s="1"/>
  <c r="DH63" i="6"/>
  <c r="DE63" i="6"/>
  <c r="DA63" i="6"/>
  <c r="DJ63" i="6" s="1"/>
  <c r="DS63" i="6" s="1"/>
  <c r="CZ63" i="6"/>
  <c r="CY63" i="6"/>
  <c r="EI62" i="6"/>
  <c r="EF62" i="6"/>
  <c r="DZ62" i="6"/>
  <c r="DW62" i="6"/>
  <c r="DQ62" i="6"/>
  <c r="DN62" i="6"/>
  <c r="DH62" i="6"/>
  <c r="DE62" i="6"/>
  <c r="DA62" i="6"/>
  <c r="DB62" i="6" s="1"/>
  <c r="CZ62" i="6"/>
  <c r="DI62" i="6" s="1"/>
  <c r="DR62" i="6" s="1"/>
  <c r="EA62" i="6" s="1"/>
  <c r="CY62" i="6"/>
  <c r="EI61" i="6"/>
  <c r="EF61" i="6"/>
  <c r="DZ61" i="6"/>
  <c r="DW61" i="6"/>
  <c r="DQ61" i="6"/>
  <c r="DN61" i="6"/>
  <c r="DH61" i="6"/>
  <c r="DE61" i="6"/>
  <c r="DA61" i="6"/>
  <c r="CZ61" i="6"/>
  <c r="DI61" i="6" s="1"/>
  <c r="DR61" i="6" s="1"/>
  <c r="EA61" i="6" s="1"/>
  <c r="CY61" i="6"/>
  <c r="EI60" i="6"/>
  <c r="EF60" i="6"/>
  <c r="DZ60" i="6"/>
  <c r="DW60" i="6"/>
  <c r="DQ60" i="6"/>
  <c r="DN60" i="6"/>
  <c r="DJ60" i="6"/>
  <c r="DH60" i="6"/>
  <c r="DE60" i="6"/>
  <c r="DA60" i="6"/>
  <c r="DB60" i="6" s="1"/>
  <c r="CZ60" i="6"/>
  <c r="DI60" i="6" s="1"/>
  <c r="DR60" i="6" s="1"/>
  <c r="EA60" i="6" s="1"/>
  <c r="CY60" i="6"/>
  <c r="EI59" i="6"/>
  <c r="DZ59" i="6"/>
  <c r="DQ59" i="6"/>
  <c r="DM59" i="6"/>
  <c r="DH59" i="6"/>
  <c r="DC59" i="6"/>
  <c r="DL59" i="6" s="1"/>
  <c r="DU59" i="6" s="1"/>
  <c r="ED59" i="6" s="1"/>
  <c r="DA59" i="6"/>
  <c r="DB59" i="6" s="1"/>
  <c r="CZ59" i="6"/>
  <c r="DI59" i="6" s="1"/>
  <c r="DR59" i="6" s="1"/>
  <c r="EA59" i="6" s="1"/>
  <c r="CY59" i="6"/>
  <c r="CU59" i="6"/>
  <c r="CT59" i="6"/>
  <c r="CN59" i="6"/>
  <c r="CM59" i="6"/>
  <c r="CG59" i="6"/>
  <c r="CF59" i="6"/>
  <c r="BZ59" i="6"/>
  <c r="BY59" i="6"/>
  <c r="BS59" i="6"/>
  <c r="BR59" i="6"/>
  <c r="BL59" i="6"/>
  <c r="BK59" i="6"/>
  <c r="BE59" i="6"/>
  <c r="BD59" i="6"/>
  <c r="AX59" i="6"/>
  <c r="AW59" i="6"/>
  <c r="AQ59" i="6"/>
  <c r="AP59" i="6"/>
  <c r="AJ59" i="6"/>
  <c r="AI59" i="6"/>
  <c r="AC59" i="6"/>
  <c r="AB59" i="6"/>
  <c r="V59" i="6"/>
  <c r="DD59" i="6" s="1"/>
  <c r="U59" i="6"/>
  <c r="EI58" i="6"/>
  <c r="EF58" i="6"/>
  <c r="DZ58" i="6"/>
  <c r="DW58" i="6"/>
  <c r="DQ58" i="6"/>
  <c r="DN58" i="6"/>
  <c r="DH58" i="6"/>
  <c r="DE58" i="6"/>
  <c r="DA58" i="6"/>
  <c r="DJ58" i="6" s="1"/>
  <c r="CZ58" i="6"/>
  <c r="DI58" i="6" s="1"/>
  <c r="DR58" i="6" s="1"/>
  <c r="EA58" i="6" s="1"/>
  <c r="CY58" i="6"/>
  <c r="DM57" i="6"/>
  <c r="DA57" i="6"/>
  <c r="DJ57" i="6" s="1"/>
  <c r="CZ57" i="6"/>
  <c r="DI57" i="6" s="1"/>
  <c r="DR57" i="6" s="1"/>
  <c r="EA57" i="6" s="1"/>
  <c r="CY57" i="6"/>
  <c r="CV57" i="6"/>
  <c r="CU57" i="6"/>
  <c r="CW57" i="6" s="1"/>
  <c r="CT57" i="6"/>
  <c r="CN57" i="6"/>
  <c r="CP57" i="6" s="1"/>
  <c r="CM57" i="6"/>
  <c r="CO57" i="6" s="1"/>
  <c r="CH57" i="6"/>
  <c r="CG57" i="6"/>
  <c r="CI57" i="6" s="1"/>
  <c r="CF57" i="6"/>
  <c r="BZ57" i="6"/>
  <c r="CB57" i="6" s="1"/>
  <c r="BY57" i="6"/>
  <c r="CA57" i="6" s="1"/>
  <c r="BT57" i="6"/>
  <c r="BS57" i="6"/>
  <c r="BU57" i="6" s="1"/>
  <c r="BR57" i="6"/>
  <c r="BL57" i="6"/>
  <c r="BN57" i="6" s="1"/>
  <c r="BK57" i="6"/>
  <c r="BM57" i="6" s="1"/>
  <c r="BF57" i="6"/>
  <c r="BE57" i="6"/>
  <c r="BG57" i="6" s="1"/>
  <c r="BD57" i="6"/>
  <c r="AX57" i="6"/>
  <c r="AZ57" i="6" s="1"/>
  <c r="AW57" i="6"/>
  <c r="AY57" i="6" s="1"/>
  <c r="AR57" i="6"/>
  <c r="AQ57" i="6"/>
  <c r="AS57" i="6" s="1"/>
  <c r="AP57" i="6"/>
  <c r="AJ57" i="6"/>
  <c r="AL57" i="6" s="1"/>
  <c r="AI57" i="6"/>
  <c r="AK57" i="6" s="1"/>
  <c r="AD57" i="6"/>
  <c r="AC57" i="6"/>
  <c r="AE57" i="6" s="1"/>
  <c r="AB57" i="6"/>
  <c r="V57" i="6"/>
  <c r="DD57" i="6" s="1"/>
  <c r="DE57" i="6" s="1"/>
  <c r="U57" i="6"/>
  <c r="DC57" i="6" s="1"/>
  <c r="DL57" i="6" s="1"/>
  <c r="DU57" i="6" s="1"/>
  <c r="ED57" i="6" s="1"/>
  <c r="EI56" i="6"/>
  <c r="EF56" i="6"/>
  <c r="DZ56" i="6"/>
  <c r="DW56" i="6"/>
  <c r="DQ56" i="6"/>
  <c r="DN56" i="6"/>
  <c r="DH56" i="6"/>
  <c r="DE56" i="6"/>
  <c r="DB56" i="6"/>
  <c r="DA56" i="6"/>
  <c r="DJ56" i="6" s="1"/>
  <c r="CZ56" i="6"/>
  <c r="DI56" i="6" s="1"/>
  <c r="DR56" i="6" s="1"/>
  <c r="EA56" i="6" s="1"/>
  <c r="CY56" i="6"/>
  <c r="EI55" i="6"/>
  <c r="DZ55" i="6"/>
  <c r="DQ55" i="6"/>
  <c r="DI55" i="6"/>
  <c r="DR55" i="6" s="1"/>
  <c r="EA55" i="6" s="1"/>
  <c r="DH55" i="6"/>
  <c r="DA55" i="6"/>
  <c r="DB55" i="6" s="1"/>
  <c r="CZ55" i="6"/>
  <c r="CY55" i="6"/>
  <c r="CU55" i="6"/>
  <c r="CT55" i="6"/>
  <c r="CN55" i="6"/>
  <c r="CM55" i="6"/>
  <c r="CG55" i="6"/>
  <c r="CF55" i="6"/>
  <c r="BZ55" i="6"/>
  <c r="BY55" i="6"/>
  <c r="BS55" i="6"/>
  <c r="BR55" i="6"/>
  <c r="BL55" i="6"/>
  <c r="BK55" i="6"/>
  <c r="BE55" i="6"/>
  <c r="BD55" i="6"/>
  <c r="AX55" i="6"/>
  <c r="AW55" i="6"/>
  <c r="AQ55" i="6"/>
  <c r="AP55" i="6"/>
  <c r="AJ55" i="6"/>
  <c r="AI55" i="6"/>
  <c r="AC55" i="6"/>
  <c r="AB55" i="6"/>
  <c r="V55" i="6"/>
  <c r="DD55" i="6" s="1"/>
  <c r="U55" i="6"/>
  <c r="DC55" i="6" s="1"/>
  <c r="DL55" i="6" s="1"/>
  <c r="DU55" i="6" s="1"/>
  <c r="ED55" i="6" s="1"/>
  <c r="EI54" i="6"/>
  <c r="EF54" i="6"/>
  <c r="DZ54" i="6"/>
  <c r="DW54" i="6"/>
  <c r="DQ54" i="6"/>
  <c r="DN54" i="6"/>
  <c r="DH54" i="6"/>
  <c r="DE54" i="6"/>
  <c r="DA54" i="6"/>
  <c r="DB54" i="6" s="1"/>
  <c r="CZ54" i="6"/>
  <c r="DI54" i="6" s="1"/>
  <c r="DR54" i="6" s="1"/>
  <c r="EA54" i="6" s="1"/>
  <c r="CY54" i="6"/>
  <c r="EI53" i="6"/>
  <c r="DZ53" i="6"/>
  <c r="DQ53" i="6"/>
  <c r="DH53" i="6"/>
  <c r="DA53" i="6"/>
  <c r="CZ53" i="6"/>
  <c r="DI53" i="6" s="1"/>
  <c r="DR53" i="6" s="1"/>
  <c r="EA53" i="6" s="1"/>
  <c r="CY53" i="6"/>
  <c r="CU53" i="6"/>
  <c r="CT53" i="6"/>
  <c r="CN53" i="6"/>
  <c r="CM53" i="6"/>
  <c r="CG53" i="6"/>
  <c r="CF53" i="6"/>
  <c r="CH50" i="6" s="1"/>
  <c r="BZ53" i="6"/>
  <c r="BY53" i="6"/>
  <c r="BS53" i="6"/>
  <c r="BR53" i="6"/>
  <c r="BL53" i="6"/>
  <c r="BK53" i="6"/>
  <c r="BE53" i="6"/>
  <c r="BD53" i="6"/>
  <c r="BF50" i="6" s="1"/>
  <c r="AX53" i="6"/>
  <c r="AW53" i="6"/>
  <c r="AQ53" i="6"/>
  <c r="AP53" i="6"/>
  <c r="AJ53" i="6"/>
  <c r="AI53" i="6"/>
  <c r="AC53" i="6"/>
  <c r="AB53" i="6"/>
  <c r="AD50" i="6" s="1"/>
  <c r="V53" i="6"/>
  <c r="DD53" i="6" s="1"/>
  <c r="U53" i="6"/>
  <c r="EI52" i="6"/>
  <c r="EF52" i="6"/>
  <c r="DZ52" i="6"/>
  <c r="DW52" i="6"/>
  <c r="DQ52" i="6"/>
  <c r="DN52" i="6"/>
  <c r="DJ52" i="6"/>
  <c r="DH52" i="6"/>
  <c r="DE52" i="6"/>
  <c r="DA52" i="6"/>
  <c r="DB52" i="6" s="1"/>
  <c r="CZ52" i="6"/>
  <c r="DI52" i="6" s="1"/>
  <c r="DR52" i="6" s="1"/>
  <c r="EA52" i="6" s="1"/>
  <c r="CY52" i="6"/>
  <c r="EI51" i="6"/>
  <c r="EF51" i="6"/>
  <c r="DZ51" i="6"/>
  <c r="DW51" i="6"/>
  <c r="DQ51" i="6"/>
  <c r="DN51" i="6"/>
  <c r="DH51" i="6"/>
  <c r="DE51" i="6"/>
  <c r="DA51" i="6"/>
  <c r="DB51" i="6" s="1"/>
  <c r="CZ51" i="6"/>
  <c r="DI51" i="6" s="1"/>
  <c r="DR51" i="6" s="1"/>
  <c r="EA51" i="6" s="1"/>
  <c r="CY51" i="6"/>
  <c r="DA50" i="6"/>
  <c r="DJ50" i="6" s="1"/>
  <c r="CZ50" i="6"/>
  <c r="DI50" i="6" s="1"/>
  <c r="DR50" i="6" s="1"/>
  <c r="EA50" i="6" s="1"/>
  <c r="CY50" i="6"/>
  <c r="CV50" i="6"/>
  <c r="CU50" i="6"/>
  <c r="CW50" i="6" s="1"/>
  <c r="CT50" i="6"/>
  <c r="CN50" i="6"/>
  <c r="CP50" i="6" s="1"/>
  <c r="CM50" i="6"/>
  <c r="CO50" i="6" s="1"/>
  <c r="CG50" i="6"/>
  <c r="CI50" i="6" s="1"/>
  <c r="CF50" i="6"/>
  <c r="BZ50" i="6"/>
  <c r="CB50" i="6" s="1"/>
  <c r="BY50" i="6"/>
  <c r="CA50" i="6" s="1"/>
  <c r="BT50" i="6"/>
  <c r="BS50" i="6"/>
  <c r="BU50" i="6" s="1"/>
  <c r="BR50" i="6"/>
  <c r="BL50" i="6"/>
  <c r="BN50" i="6" s="1"/>
  <c r="BK50" i="6"/>
  <c r="BM50" i="6" s="1"/>
  <c r="BE50" i="6"/>
  <c r="BG50" i="6" s="1"/>
  <c r="BD50" i="6"/>
  <c r="AX50" i="6"/>
  <c r="AZ50" i="6" s="1"/>
  <c r="AW50" i="6"/>
  <c r="AY50" i="6" s="1"/>
  <c r="AR50" i="6"/>
  <c r="AQ50" i="6"/>
  <c r="AS50" i="6" s="1"/>
  <c r="AP50" i="6"/>
  <c r="AJ50" i="6"/>
  <c r="AL50" i="6" s="1"/>
  <c r="AI50" i="6"/>
  <c r="AK50" i="6" s="1"/>
  <c r="AC50" i="6"/>
  <c r="AE50" i="6" s="1"/>
  <c r="AB50" i="6"/>
  <c r="V50" i="6"/>
  <c r="U50" i="6"/>
  <c r="DC50" i="6" s="1"/>
  <c r="DL50" i="6" s="1"/>
  <c r="DU50" i="6" s="1"/>
  <c r="ED50" i="6" s="1"/>
  <c r="EI49" i="6"/>
  <c r="EF49" i="6"/>
  <c r="DZ49" i="6"/>
  <c r="DW49" i="6"/>
  <c r="DQ49" i="6"/>
  <c r="DN49" i="6"/>
  <c r="DI49" i="6"/>
  <c r="DR49" i="6" s="1"/>
  <c r="EA49" i="6" s="1"/>
  <c r="DH49" i="6"/>
  <c r="DE49" i="6"/>
  <c r="DB49" i="6"/>
  <c r="DA49" i="6"/>
  <c r="DJ49" i="6" s="1"/>
  <c r="CZ49" i="6"/>
  <c r="CY49" i="6"/>
  <c r="EI48" i="6"/>
  <c r="DZ48" i="6"/>
  <c r="DQ48" i="6"/>
  <c r="DL48" i="6"/>
  <c r="DU48" i="6" s="1"/>
  <c r="ED48" i="6" s="1"/>
  <c r="DI48" i="6"/>
  <c r="DR48" i="6" s="1"/>
  <c r="EA48" i="6" s="1"/>
  <c r="DH48" i="6"/>
  <c r="DB48" i="6"/>
  <c r="DA48" i="6"/>
  <c r="DJ48" i="6" s="1"/>
  <c r="CZ48" i="6"/>
  <c r="CY48" i="6"/>
  <c r="CU48" i="6"/>
  <c r="CT48" i="6"/>
  <c r="CN48" i="6"/>
  <c r="CM48" i="6"/>
  <c r="CG48" i="6"/>
  <c r="CF48" i="6"/>
  <c r="BZ48" i="6"/>
  <c r="BY48" i="6"/>
  <c r="BS48" i="6"/>
  <c r="BR48" i="6"/>
  <c r="BL48" i="6"/>
  <c r="BK48" i="6"/>
  <c r="BE48" i="6"/>
  <c r="BD48" i="6"/>
  <c r="AX48" i="6"/>
  <c r="AW48" i="6"/>
  <c r="AQ48" i="6"/>
  <c r="AP48" i="6"/>
  <c r="AJ48" i="6"/>
  <c r="AI48" i="6"/>
  <c r="AC48" i="6"/>
  <c r="AB48" i="6"/>
  <c r="V48" i="6"/>
  <c r="DD48" i="6" s="1"/>
  <c r="U48" i="6"/>
  <c r="DC48" i="6" s="1"/>
  <c r="EI47" i="6"/>
  <c r="EF47" i="6"/>
  <c r="DZ47" i="6"/>
  <c r="DW47" i="6"/>
  <c r="DQ47" i="6"/>
  <c r="DN47" i="6"/>
  <c r="DH47" i="6"/>
  <c r="DE47" i="6"/>
  <c r="DA47" i="6"/>
  <c r="DJ47" i="6" s="1"/>
  <c r="DS47" i="6" s="1"/>
  <c r="CZ47" i="6"/>
  <c r="DI47" i="6" s="1"/>
  <c r="DR47" i="6" s="1"/>
  <c r="EA47" i="6" s="1"/>
  <c r="CY47" i="6"/>
  <c r="EI46" i="6"/>
  <c r="EF46" i="6"/>
  <c r="DZ46" i="6"/>
  <c r="DW46" i="6"/>
  <c r="DQ46" i="6"/>
  <c r="DN46" i="6"/>
  <c r="DH46" i="6"/>
  <c r="DE46" i="6"/>
  <c r="DA46" i="6"/>
  <c r="DB46" i="6" s="1"/>
  <c r="CZ46" i="6"/>
  <c r="DI46" i="6" s="1"/>
  <c r="DR46" i="6" s="1"/>
  <c r="EA46" i="6" s="1"/>
  <c r="CY46" i="6"/>
  <c r="EI45" i="6"/>
  <c r="EF45" i="6"/>
  <c r="DZ45" i="6"/>
  <c r="DW45" i="6"/>
  <c r="DQ45" i="6"/>
  <c r="DN45" i="6"/>
  <c r="DH45" i="6"/>
  <c r="DE45" i="6"/>
  <c r="DA45" i="6"/>
  <c r="CZ45" i="6"/>
  <c r="DI45" i="6" s="1"/>
  <c r="DR45" i="6" s="1"/>
  <c r="EA45" i="6" s="1"/>
  <c r="CY45" i="6"/>
  <c r="DI44" i="6"/>
  <c r="DR44" i="6" s="1"/>
  <c r="EA44" i="6" s="1"/>
  <c r="DF44" i="6"/>
  <c r="DA44" i="6"/>
  <c r="DJ44" i="6" s="1"/>
  <c r="CZ44" i="6"/>
  <c r="CY44" i="6"/>
  <c r="CW44" i="6"/>
  <c r="CU44" i="6"/>
  <c r="CT44" i="6"/>
  <c r="CV44" i="6" s="1"/>
  <c r="CO44" i="6"/>
  <c r="CN44" i="6"/>
  <c r="CP44" i="6" s="1"/>
  <c r="CM44" i="6"/>
  <c r="CI44" i="6"/>
  <c r="CG44" i="6"/>
  <c r="CF44" i="6"/>
  <c r="CH44" i="6" s="1"/>
  <c r="CA44" i="6"/>
  <c r="BZ44" i="6"/>
  <c r="CB44" i="6" s="1"/>
  <c r="BY44" i="6"/>
  <c r="BU44" i="6"/>
  <c r="BS44" i="6"/>
  <c r="BR44" i="6"/>
  <c r="BT44" i="6" s="1"/>
  <c r="BM44" i="6"/>
  <c r="BL44" i="6"/>
  <c r="BN44" i="6" s="1"/>
  <c r="BK44" i="6"/>
  <c r="BG44" i="6"/>
  <c r="BE44" i="6"/>
  <c r="BD44" i="6"/>
  <c r="BF44" i="6" s="1"/>
  <c r="AY44" i="6"/>
  <c r="AX44" i="6"/>
  <c r="AZ44" i="6" s="1"/>
  <c r="AW44" i="6"/>
  <c r="AS44" i="6"/>
  <c r="AQ44" i="6"/>
  <c r="AP44" i="6"/>
  <c r="AR44" i="6" s="1"/>
  <c r="AK44" i="6"/>
  <c r="AJ44" i="6"/>
  <c r="AL44" i="6" s="1"/>
  <c r="AI44" i="6"/>
  <c r="AE44" i="6"/>
  <c r="AC44" i="6"/>
  <c r="AB44" i="6"/>
  <c r="AD44" i="6" s="1"/>
  <c r="W44" i="6"/>
  <c r="V44" i="6"/>
  <c r="DD44" i="6" s="1"/>
  <c r="U44" i="6"/>
  <c r="DC44" i="6" s="1"/>
  <c r="DL44" i="6" s="1"/>
  <c r="DU44" i="6" s="1"/>
  <c r="ED44" i="6" s="1"/>
  <c r="EI43" i="6"/>
  <c r="EF43" i="6"/>
  <c r="DZ43" i="6"/>
  <c r="DW43" i="6"/>
  <c r="DQ43" i="6"/>
  <c r="DI43" i="6"/>
  <c r="DR43" i="6" s="1"/>
  <c r="EA43" i="6" s="1"/>
  <c r="DH43" i="6"/>
  <c r="DE43" i="6"/>
  <c r="DB43" i="6"/>
  <c r="DA43" i="6"/>
  <c r="DJ43" i="6" s="1"/>
  <c r="DK43" i="6" s="1"/>
  <c r="CZ43" i="6"/>
  <c r="CY43" i="6"/>
  <c r="EI42" i="6"/>
  <c r="DZ42" i="6"/>
  <c r="DQ42" i="6"/>
  <c r="DH42" i="6"/>
  <c r="DA42" i="6"/>
  <c r="DB42" i="6" s="1"/>
  <c r="CZ42" i="6"/>
  <c r="DI42" i="6" s="1"/>
  <c r="DR42" i="6" s="1"/>
  <c r="EA42" i="6" s="1"/>
  <c r="CY42" i="6"/>
  <c r="CU42" i="6"/>
  <c r="CT42" i="6"/>
  <c r="CN42" i="6"/>
  <c r="CM42" i="6"/>
  <c r="CG42" i="6"/>
  <c r="CF42" i="6"/>
  <c r="BZ42" i="6"/>
  <c r="BY42" i="6"/>
  <c r="BS42" i="6"/>
  <c r="BR42" i="6"/>
  <c r="BL42" i="6"/>
  <c r="BK42" i="6"/>
  <c r="BE42" i="6"/>
  <c r="BD42" i="6"/>
  <c r="AX42" i="6"/>
  <c r="AW42" i="6"/>
  <c r="AQ42" i="6"/>
  <c r="AP42" i="6"/>
  <c r="AJ42" i="6"/>
  <c r="AI42" i="6"/>
  <c r="AC42" i="6"/>
  <c r="AB42" i="6"/>
  <c r="V42" i="6"/>
  <c r="DD42" i="6" s="1"/>
  <c r="U42" i="6"/>
  <c r="DC42" i="6" s="1"/>
  <c r="DL42" i="6" s="1"/>
  <c r="DU42" i="6" s="1"/>
  <c r="ED42" i="6" s="1"/>
  <c r="EI41" i="6"/>
  <c r="EF41" i="6"/>
  <c r="DZ41" i="6"/>
  <c r="DW41" i="6"/>
  <c r="DS41" i="6"/>
  <c r="DQ41" i="6"/>
  <c r="DN41" i="6"/>
  <c r="DJ41" i="6"/>
  <c r="DH41" i="6"/>
  <c r="DE41" i="6"/>
  <c r="DA41" i="6"/>
  <c r="DB41" i="6" s="1"/>
  <c r="CZ41" i="6"/>
  <c r="DI41" i="6" s="1"/>
  <c r="DR41" i="6" s="1"/>
  <c r="EA41" i="6" s="1"/>
  <c r="CY41" i="6"/>
  <c r="EI40" i="6"/>
  <c r="EF40" i="6"/>
  <c r="DZ40" i="6"/>
  <c r="DW40" i="6"/>
  <c r="DQ40" i="6"/>
  <c r="DN40" i="6"/>
  <c r="DH40" i="6"/>
  <c r="DE40" i="6"/>
  <c r="DA40" i="6"/>
  <c r="DJ40" i="6" s="1"/>
  <c r="CZ40" i="6"/>
  <c r="DI40" i="6" s="1"/>
  <c r="DR40" i="6" s="1"/>
  <c r="EA40" i="6" s="1"/>
  <c r="CY40" i="6"/>
  <c r="EI39" i="6"/>
  <c r="EF39" i="6"/>
  <c r="DZ39" i="6"/>
  <c r="DW39" i="6"/>
  <c r="DQ39" i="6"/>
  <c r="DN39" i="6"/>
  <c r="DJ39" i="6"/>
  <c r="DS39" i="6" s="1"/>
  <c r="DI39" i="6"/>
  <c r="DR39" i="6" s="1"/>
  <c r="EA39" i="6" s="1"/>
  <c r="DH39" i="6"/>
  <c r="DE39" i="6"/>
  <c r="DB39" i="6"/>
  <c r="DA39" i="6"/>
  <c r="CZ39" i="6"/>
  <c r="CY39" i="6"/>
  <c r="EI38" i="6"/>
  <c r="EF38" i="6"/>
  <c r="DZ38" i="6"/>
  <c r="DW38" i="6"/>
  <c r="DR38" i="6"/>
  <c r="EA38" i="6" s="1"/>
  <c r="DQ38" i="6"/>
  <c r="DN38" i="6"/>
  <c r="DI38" i="6"/>
  <c r="DH38" i="6"/>
  <c r="DE38" i="6"/>
  <c r="DB38" i="6"/>
  <c r="DA38" i="6"/>
  <c r="DJ38" i="6" s="1"/>
  <c r="DS38" i="6" s="1"/>
  <c r="CZ38" i="6"/>
  <c r="CY38" i="6"/>
  <c r="DI37" i="6"/>
  <c r="DR37" i="6" s="1"/>
  <c r="EA37" i="6" s="1"/>
  <c r="DA37" i="6"/>
  <c r="DJ37" i="6" s="1"/>
  <c r="CZ37" i="6"/>
  <c r="CY37" i="6"/>
  <c r="CV37" i="6"/>
  <c r="CU37" i="6"/>
  <c r="CW37" i="6" s="1"/>
  <c r="CT37" i="6"/>
  <c r="CN37" i="6"/>
  <c r="CP37" i="6" s="1"/>
  <c r="CM37" i="6"/>
  <c r="CO37" i="6" s="1"/>
  <c r="CH37" i="6"/>
  <c r="CG37" i="6"/>
  <c r="CI37" i="6" s="1"/>
  <c r="CF37" i="6"/>
  <c r="BZ37" i="6"/>
  <c r="CB37" i="6" s="1"/>
  <c r="BY37" i="6"/>
  <c r="CA37" i="6" s="1"/>
  <c r="BT37" i="6"/>
  <c r="BS37" i="6"/>
  <c r="BU37" i="6" s="1"/>
  <c r="BR37" i="6"/>
  <c r="BL37" i="6"/>
  <c r="BN37" i="6" s="1"/>
  <c r="BK37" i="6"/>
  <c r="BM37" i="6" s="1"/>
  <c r="BF37" i="6"/>
  <c r="BE37" i="6"/>
  <c r="BG37" i="6" s="1"/>
  <c r="BD37" i="6"/>
  <c r="AX37" i="6"/>
  <c r="AZ37" i="6" s="1"/>
  <c r="AW37" i="6"/>
  <c r="AY37" i="6" s="1"/>
  <c r="AR37" i="6"/>
  <c r="AQ37" i="6"/>
  <c r="AS37" i="6" s="1"/>
  <c r="AP37" i="6"/>
  <c r="AJ37" i="6"/>
  <c r="AL37" i="6" s="1"/>
  <c r="AI37" i="6"/>
  <c r="AK37" i="6" s="1"/>
  <c r="AD37" i="6"/>
  <c r="AC37" i="6"/>
  <c r="AE37" i="6" s="1"/>
  <c r="AB37" i="6"/>
  <c r="V37" i="6"/>
  <c r="DD37" i="6" s="1"/>
  <c r="U37" i="6"/>
  <c r="DC37" i="6" s="1"/>
  <c r="DL37" i="6" s="1"/>
  <c r="DU37" i="6" s="1"/>
  <c r="ED37" i="6" s="1"/>
  <c r="EI36" i="6"/>
  <c r="DZ36" i="6"/>
  <c r="DQ36" i="6"/>
  <c r="DJ36" i="6"/>
  <c r="DH36" i="6"/>
  <c r="DB36" i="6"/>
  <c r="DA36" i="6"/>
  <c r="CZ36" i="6"/>
  <c r="DI36" i="6" s="1"/>
  <c r="DR36" i="6" s="1"/>
  <c r="EA36" i="6" s="1"/>
  <c r="CY36" i="6"/>
  <c r="CU36" i="6"/>
  <c r="CT36" i="6"/>
  <c r="CN36" i="6"/>
  <c r="CM36" i="6"/>
  <c r="CG36" i="6"/>
  <c r="CF36" i="6"/>
  <c r="BZ36" i="6"/>
  <c r="BY36" i="6"/>
  <c r="BS36" i="6"/>
  <c r="BR36" i="6"/>
  <c r="BL36" i="6"/>
  <c r="BK36" i="6"/>
  <c r="BE36" i="6"/>
  <c r="BD36" i="6"/>
  <c r="AX36" i="6"/>
  <c r="AW36" i="6"/>
  <c r="AQ36" i="6"/>
  <c r="AP36" i="6"/>
  <c r="AJ36" i="6"/>
  <c r="AI36" i="6"/>
  <c r="AC36" i="6"/>
  <c r="AB36" i="6"/>
  <c r="V36" i="6"/>
  <c r="DD36" i="6" s="1"/>
  <c r="U36" i="6"/>
  <c r="DC36" i="6" s="1"/>
  <c r="DL36" i="6" s="1"/>
  <c r="DU36" i="6" s="1"/>
  <c r="ED36" i="6" s="1"/>
  <c r="EI35" i="6"/>
  <c r="EF35" i="6"/>
  <c r="DZ35" i="6"/>
  <c r="DW35" i="6"/>
  <c r="DQ35" i="6"/>
  <c r="DN35" i="6"/>
  <c r="DI35" i="6"/>
  <c r="DR35" i="6" s="1"/>
  <c r="EA35" i="6" s="1"/>
  <c r="DH35" i="6"/>
  <c r="DE35" i="6"/>
  <c r="DA35" i="6"/>
  <c r="DJ35" i="6" s="1"/>
  <c r="CZ35" i="6"/>
  <c r="CY35" i="6"/>
  <c r="EI34" i="6"/>
  <c r="DZ34" i="6"/>
  <c r="DQ34" i="6"/>
  <c r="DJ34" i="6"/>
  <c r="DK34" i="6" s="1"/>
  <c r="DH34" i="6"/>
  <c r="DB34" i="6"/>
  <c r="DA34" i="6"/>
  <c r="CZ34" i="6"/>
  <c r="DI34" i="6" s="1"/>
  <c r="DR34" i="6" s="1"/>
  <c r="EA34" i="6" s="1"/>
  <c r="CY34" i="6"/>
  <c r="CU34" i="6"/>
  <c r="CT34" i="6"/>
  <c r="CN34" i="6"/>
  <c r="CM34" i="6"/>
  <c r="CG34" i="6"/>
  <c r="CF34" i="6"/>
  <c r="BZ34" i="6"/>
  <c r="BY34" i="6"/>
  <c r="BS34" i="6"/>
  <c r="BR34" i="6"/>
  <c r="BL34" i="6"/>
  <c r="BK34" i="6"/>
  <c r="BE34" i="6"/>
  <c r="BD34" i="6"/>
  <c r="AX34" i="6"/>
  <c r="AW34" i="6"/>
  <c r="AQ34" i="6"/>
  <c r="AP34" i="6"/>
  <c r="AJ34" i="6"/>
  <c r="DD34" i="6" s="1"/>
  <c r="AI34" i="6"/>
  <c r="DC34" i="6" s="1"/>
  <c r="DL34" i="6" s="1"/>
  <c r="DU34" i="6" s="1"/>
  <c r="ED34" i="6" s="1"/>
  <c r="AC34" i="6"/>
  <c r="AB34" i="6"/>
  <c r="V34" i="6"/>
  <c r="U34" i="6"/>
  <c r="EI33" i="6"/>
  <c r="EF33" i="6"/>
  <c r="DZ33" i="6"/>
  <c r="DW33" i="6"/>
  <c r="DQ33" i="6"/>
  <c r="DJ33" i="6"/>
  <c r="DH33" i="6"/>
  <c r="DE33" i="6"/>
  <c r="DA33" i="6"/>
  <c r="CZ33" i="6"/>
  <c r="DI33" i="6" s="1"/>
  <c r="DR33" i="6" s="1"/>
  <c r="EA33" i="6" s="1"/>
  <c r="CY33" i="6"/>
  <c r="EI32" i="6"/>
  <c r="EF32" i="6"/>
  <c r="DZ32" i="6"/>
  <c r="DW32" i="6"/>
  <c r="DQ32" i="6"/>
  <c r="DJ32" i="6"/>
  <c r="DS32" i="6" s="1"/>
  <c r="DH32" i="6"/>
  <c r="DE32" i="6"/>
  <c r="DB32" i="6"/>
  <c r="DA32" i="6"/>
  <c r="CZ32" i="6"/>
  <c r="DI32" i="6" s="1"/>
  <c r="DR32" i="6" s="1"/>
  <c r="EA32" i="6" s="1"/>
  <c r="CY32" i="6"/>
  <c r="DI31" i="6"/>
  <c r="DR31" i="6" s="1"/>
  <c r="EA31" i="6" s="1"/>
  <c r="DA31" i="6"/>
  <c r="DJ31" i="6" s="1"/>
  <c r="CZ31" i="6"/>
  <c r="CY31" i="6"/>
  <c r="CU31" i="6"/>
  <c r="CW31" i="6" s="1"/>
  <c r="CT31" i="6"/>
  <c r="CV31" i="6" s="1"/>
  <c r="CO31" i="6"/>
  <c r="CN31" i="6"/>
  <c r="CP31" i="6" s="1"/>
  <c r="CM31" i="6"/>
  <c r="CG31" i="6"/>
  <c r="CI31" i="6" s="1"/>
  <c r="CF31" i="6"/>
  <c r="CH31" i="6" s="1"/>
  <c r="CA31" i="6"/>
  <c r="BZ31" i="6"/>
  <c r="CB31" i="6" s="1"/>
  <c r="BY31" i="6"/>
  <c r="BS31" i="6"/>
  <c r="BU31" i="6" s="1"/>
  <c r="BR31" i="6"/>
  <c r="BT31" i="6" s="1"/>
  <c r="BM31" i="6"/>
  <c r="BL31" i="6"/>
  <c r="BN31" i="6" s="1"/>
  <c r="BK31" i="6"/>
  <c r="BE31" i="6"/>
  <c r="BG31" i="6" s="1"/>
  <c r="BD31" i="6"/>
  <c r="BF31" i="6" s="1"/>
  <c r="AY31" i="6"/>
  <c r="AX31" i="6"/>
  <c r="AZ31" i="6" s="1"/>
  <c r="AW31" i="6"/>
  <c r="AQ31" i="6"/>
  <c r="AS31" i="6" s="1"/>
  <c r="AP31" i="6"/>
  <c r="AR31" i="6" s="1"/>
  <c r="AK31" i="6"/>
  <c r="AJ31" i="6"/>
  <c r="AL31" i="6" s="1"/>
  <c r="AI31" i="6"/>
  <c r="AC31" i="6"/>
  <c r="AE31" i="6" s="1"/>
  <c r="AB31" i="6"/>
  <c r="AD31" i="6" s="1"/>
  <c r="W31" i="6"/>
  <c r="V31" i="6"/>
  <c r="DD31" i="6" s="1"/>
  <c r="U31" i="6"/>
  <c r="DC31" i="6" s="1"/>
  <c r="DL31" i="6" s="1"/>
  <c r="DU31" i="6" s="1"/>
  <c r="ED31" i="6" s="1"/>
  <c r="EI30" i="6"/>
  <c r="DZ30" i="6"/>
  <c r="DQ30" i="6"/>
  <c r="DJ30" i="6"/>
  <c r="DH30" i="6"/>
  <c r="DA30" i="6"/>
  <c r="DB30" i="6" s="1"/>
  <c r="CZ30" i="6"/>
  <c r="DI30" i="6" s="1"/>
  <c r="DR30" i="6" s="1"/>
  <c r="EA30" i="6" s="1"/>
  <c r="CY30" i="6"/>
  <c r="CU30" i="6"/>
  <c r="CT30" i="6"/>
  <c r="CN30" i="6"/>
  <c r="CM30" i="6"/>
  <c r="CG30" i="6"/>
  <c r="CF30" i="6"/>
  <c r="BZ30" i="6"/>
  <c r="BY30" i="6"/>
  <c r="BS30" i="6"/>
  <c r="BR30" i="6"/>
  <c r="BL30" i="6"/>
  <c r="BK30" i="6"/>
  <c r="BE30" i="6"/>
  <c r="BD30" i="6"/>
  <c r="AX30" i="6"/>
  <c r="AW30" i="6"/>
  <c r="AQ30" i="6"/>
  <c r="AP30" i="6"/>
  <c r="AJ30" i="6"/>
  <c r="AI30" i="6"/>
  <c r="AC30" i="6"/>
  <c r="AB30" i="6"/>
  <c r="V30" i="6"/>
  <c r="DD30" i="6" s="1"/>
  <c r="U30" i="6"/>
  <c r="DC30" i="6" s="1"/>
  <c r="DL30" i="6" s="1"/>
  <c r="DU30" i="6" s="1"/>
  <c r="ED30" i="6" s="1"/>
  <c r="EI29" i="6"/>
  <c r="EF29" i="6"/>
  <c r="DZ29" i="6"/>
  <c r="DW29" i="6"/>
  <c r="DQ29" i="6"/>
  <c r="DN29" i="6"/>
  <c r="DI29" i="6"/>
  <c r="DR29" i="6" s="1"/>
  <c r="EA29" i="6" s="1"/>
  <c r="DH29" i="6"/>
  <c r="DE29" i="6"/>
  <c r="DA29" i="6"/>
  <c r="DB29" i="6" s="1"/>
  <c r="CZ29" i="6"/>
  <c r="CY29" i="6"/>
  <c r="EI28" i="6"/>
  <c r="EF28" i="6"/>
  <c r="DZ28" i="6"/>
  <c r="DW28" i="6"/>
  <c r="DQ28" i="6"/>
  <c r="DN28" i="6"/>
  <c r="DJ28" i="6"/>
  <c r="DH28" i="6"/>
  <c r="DE28" i="6"/>
  <c r="DA28" i="6"/>
  <c r="CZ28" i="6"/>
  <c r="DI28" i="6" s="1"/>
  <c r="DR28" i="6" s="1"/>
  <c r="EA28" i="6" s="1"/>
  <c r="CY28" i="6"/>
  <c r="EI27" i="6"/>
  <c r="EF27" i="6"/>
  <c r="DZ27" i="6"/>
  <c r="DW27" i="6"/>
  <c r="DQ27" i="6"/>
  <c r="DN27" i="6"/>
  <c r="DI27" i="6"/>
  <c r="DR27" i="6" s="1"/>
  <c r="EA27" i="6" s="1"/>
  <c r="DH27" i="6"/>
  <c r="DE27" i="6"/>
  <c r="DA27" i="6"/>
  <c r="DB27" i="6" s="1"/>
  <c r="CZ27" i="6"/>
  <c r="CY27" i="6"/>
  <c r="EI26" i="6"/>
  <c r="DZ26" i="6"/>
  <c r="DQ26" i="6"/>
  <c r="DJ26" i="6"/>
  <c r="DK26" i="6" s="1"/>
  <c r="DH26" i="6"/>
  <c r="DB26" i="6"/>
  <c r="DA26" i="6"/>
  <c r="CZ26" i="6"/>
  <c r="DI26" i="6" s="1"/>
  <c r="DR26" i="6" s="1"/>
  <c r="EA26" i="6" s="1"/>
  <c r="CY26" i="6"/>
  <c r="CU26" i="6"/>
  <c r="CT26" i="6"/>
  <c r="CN26" i="6"/>
  <c r="CM26" i="6"/>
  <c r="CG26" i="6"/>
  <c r="CF26" i="6"/>
  <c r="BZ26" i="6"/>
  <c r="BY26" i="6"/>
  <c r="BS26" i="6"/>
  <c r="BR26" i="6"/>
  <c r="BL26" i="6"/>
  <c r="BK26" i="6"/>
  <c r="BE26" i="6"/>
  <c r="BD26" i="6"/>
  <c r="AX26" i="6"/>
  <c r="AW26" i="6"/>
  <c r="AQ26" i="6"/>
  <c r="AP26" i="6"/>
  <c r="AJ26" i="6"/>
  <c r="AI26" i="6"/>
  <c r="AC26" i="6"/>
  <c r="AB26" i="6"/>
  <c r="V26" i="6"/>
  <c r="DD26" i="6" s="1"/>
  <c r="U26" i="6"/>
  <c r="DC26" i="6" s="1"/>
  <c r="DL26" i="6" s="1"/>
  <c r="DU26" i="6" s="1"/>
  <c r="ED26" i="6" s="1"/>
  <c r="EI25" i="6"/>
  <c r="EF25" i="6"/>
  <c r="DZ25" i="6"/>
  <c r="DW25" i="6"/>
  <c r="DQ25" i="6"/>
  <c r="DN25" i="6"/>
  <c r="DI25" i="6"/>
  <c r="DR25" i="6" s="1"/>
  <c r="EA25" i="6" s="1"/>
  <c r="DH25" i="6"/>
  <c r="DE25" i="6"/>
  <c r="DA25" i="6"/>
  <c r="DJ25" i="6" s="1"/>
  <c r="CZ25" i="6"/>
  <c r="CY25" i="6"/>
  <c r="EI24" i="6"/>
  <c r="EF24" i="6"/>
  <c r="DZ24" i="6"/>
  <c r="DW24" i="6"/>
  <c r="DQ24" i="6"/>
  <c r="DN24" i="6"/>
  <c r="DJ24" i="6"/>
  <c r="DS24" i="6" s="1"/>
  <c r="DH24" i="6"/>
  <c r="DE24" i="6"/>
  <c r="DB24" i="6"/>
  <c r="DA24" i="6"/>
  <c r="CZ24" i="6"/>
  <c r="DI24" i="6" s="1"/>
  <c r="DR24" i="6" s="1"/>
  <c r="EA24" i="6" s="1"/>
  <c r="CY24" i="6"/>
  <c r="EI23" i="6"/>
  <c r="EF23" i="6"/>
  <c r="DZ23" i="6"/>
  <c r="DW23" i="6"/>
  <c r="DQ23" i="6"/>
  <c r="DN23" i="6"/>
  <c r="DH23" i="6"/>
  <c r="DE23" i="6"/>
  <c r="DA23" i="6"/>
  <c r="DJ23" i="6" s="1"/>
  <c r="CZ23" i="6"/>
  <c r="DI23" i="6" s="1"/>
  <c r="DR23" i="6" s="1"/>
  <c r="EA23" i="6" s="1"/>
  <c r="CY23" i="6"/>
  <c r="R23" i="6"/>
  <c r="EI22" i="6"/>
  <c r="EF22" i="6"/>
  <c r="DZ22" i="6"/>
  <c r="DW22" i="6"/>
  <c r="DQ22" i="6"/>
  <c r="DN22" i="6"/>
  <c r="DI22" i="6"/>
  <c r="DR22" i="6" s="1"/>
  <c r="EA22" i="6" s="1"/>
  <c r="DH22" i="6"/>
  <c r="DE22" i="6"/>
  <c r="DA22" i="6"/>
  <c r="DJ22" i="6" s="1"/>
  <c r="CZ22" i="6"/>
  <c r="CY22" i="6"/>
  <c r="R22" i="6"/>
  <c r="DS21" i="6"/>
  <c r="EB21" i="6" s="1"/>
  <c r="DJ21" i="6"/>
  <c r="DA21" i="6"/>
  <c r="CZ21" i="6"/>
  <c r="DB21" i="6" s="1"/>
  <c r="CY21" i="6"/>
  <c r="CV21" i="6"/>
  <c r="CU21" i="6"/>
  <c r="CW21" i="6" s="1"/>
  <c r="CT21" i="6"/>
  <c r="CN21" i="6"/>
  <c r="CP21" i="6" s="1"/>
  <c r="CM21" i="6"/>
  <c r="CO21" i="6" s="1"/>
  <c r="CH21" i="6"/>
  <c r="CG21" i="6"/>
  <c r="CI21" i="6" s="1"/>
  <c r="CF21" i="6"/>
  <c r="BZ21" i="6"/>
  <c r="CB21" i="6" s="1"/>
  <c r="BY21" i="6"/>
  <c r="CA21" i="6" s="1"/>
  <c r="BT21" i="6"/>
  <c r="BS21" i="6"/>
  <c r="BU21" i="6" s="1"/>
  <c r="BR21" i="6"/>
  <c r="BL21" i="6"/>
  <c r="BN21" i="6" s="1"/>
  <c r="BK21" i="6"/>
  <c r="BM21" i="6" s="1"/>
  <c r="BF21" i="6"/>
  <c r="BE21" i="6"/>
  <c r="BG21" i="6" s="1"/>
  <c r="BD21" i="6"/>
  <c r="AX21" i="6"/>
  <c r="AZ21" i="6" s="1"/>
  <c r="AW21" i="6"/>
  <c r="AY21" i="6" s="1"/>
  <c r="AR21" i="6"/>
  <c r="AQ21" i="6"/>
  <c r="AS21" i="6" s="1"/>
  <c r="AP21" i="6"/>
  <c r="AJ21" i="6"/>
  <c r="AL21" i="6" s="1"/>
  <c r="AI21" i="6"/>
  <c r="AK21" i="6" s="1"/>
  <c r="AD21" i="6"/>
  <c r="AC21" i="6"/>
  <c r="AE21" i="6" s="1"/>
  <c r="AB21" i="6"/>
  <c r="V21" i="6"/>
  <c r="DD21" i="6" s="1"/>
  <c r="U21" i="6"/>
  <c r="DC21" i="6" s="1"/>
  <c r="DL21" i="6" s="1"/>
  <c r="DU21" i="6" s="1"/>
  <c r="ED21" i="6" s="1"/>
  <c r="R21" i="6"/>
  <c r="EC33" i="5"/>
  <c r="EB33" i="5"/>
  <c r="EA33" i="5"/>
  <c r="DR33" i="5"/>
  <c r="DT33" i="5" s="1"/>
  <c r="DI33" i="5"/>
  <c r="DK33" i="5" s="1"/>
  <c r="DB33" i="5"/>
  <c r="DA33" i="5"/>
  <c r="CZ33" i="5"/>
  <c r="EB32" i="5"/>
  <c r="EC32" i="5" s="1"/>
  <c r="EA32" i="5"/>
  <c r="DA32" i="5"/>
  <c r="DB32" i="5" s="1"/>
  <c r="CZ32" i="5"/>
  <c r="DI32" i="5" s="1"/>
  <c r="CU32" i="5"/>
  <c r="CT32" i="5"/>
  <c r="CN32" i="5"/>
  <c r="CM32" i="5"/>
  <c r="CG32" i="5"/>
  <c r="CF32" i="5"/>
  <c r="BZ32" i="5"/>
  <c r="BY32" i="5"/>
  <c r="CA30" i="5" s="1"/>
  <c r="BS32" i="5"/>
  <c r="BR32" i="5"/>
  <c r="BL32" i="5"/>
  <c r="BK32" i="5"/>
  <c r="BE32" i="5"/>
  <c r="DD32" i="5" s="1"/>
  <c r="BD32" i="5"/>
  <c r="AX32" i="5"/>
  <c r="AW32" i="5"/>
  <c r="AY30" i="5" s="1"/>
  <c r="AQ32" i="5"/>
  <c r="AP32" i="5"/>
  <c r="AJ32" i="5"/>
  <c r="AI32" i="5"/>
  <c r="AC32" i="5"/>
  <c r="AB32" i="5"/>
  <c r="V32" i="5"/>
  <c r="U32" i="5"/>
  <c r="W30" i="5" s="1"/>
  <c r="EC31" i="5"/>
  <c r="EB31" i="5"/>
  <c r="EA31" i="5"/>
  <c r="DR31" i="5"/>
  <c r="DT31" i="5" s="1"/>
  <c r="DI31" i="5"/>
  <c r="DK31" i="5" s="1"/>
  <c r="DB31" i="5"/>
  <c r="DA31" i="5"/>
  <c r="CZ31" i="5"/>
  <c r="EC30" i="5"/>
  <c r="EB30" i="5"/>
  <c r="EA30" i="5"/>
  <c r="DM30" i="5"/>
  <c r="DV30" i="5" s="1"/>
  <c r="DW30" i="5" s="1"/>
  <c r="DI30" i="5"/>
  <c r="DK30" i="5" s="1"/>
  <c r="DD30" i="5"/>
  <c r="DA30" i="5"/>
  <c r="DB30" i="5" s="1"/>
  <c r="CZ30" i="5"/>
  <c r="CW30" i="5"/>
  <c r="EH30" i="5" s="1"/>
  <c r="CU30" i="5"/>
  <c r="EE30" i="5" s="1"/>
  <c r="CT30" i="5"/>
  <c r="CV30" i="5" s="1"/>
  <c r="CP30" i="5"/>
  <c r="CO30" i="5"/>
  <c r="CN30" i="5"/>
  <c r="CM30" i="5"/>
  <c r="CI30" i="5"/>
  <c r="CG30" i="5"/>
  <c r="CF30" i="5"/>
  <c r="CH30" i="5" s="1"/>
  <c r="CB30" i="5"/>
  <c r="BZ30" i="5"/>
  <c r="BY30" i="5"/>
  <c r="BU30" i="5"/>
  <c r="BS30" i="5"/>
  <c r="BR30" i="5"/>
  <c r="BT30" i="5" s="1"/>
  <c r="BN30" i="5"/>
  <c r="BM30" i="5"/>
  <c r="BL30" i="5"/>
  <c r="BK30" i="5"/>
  <c r="BG30" i="5"/>
  <c r="BE30" i="5"/>
  <c r="BD30" i="5"/>
  <c r="DC30" i="5" s="1"/>
  <c r="DL30" i="5" s="1"/>
  <c r="DU30" i="5" s="1"/>
  <c r="AZ30" i="5"/>
  <c r="AX30" i="5"/>
  <c r="AW30" i="5"/>
  <c r="AS30" i="5"/>
  <c r="AQ30" i="5"/>
  <c r="AP30" i="5"/>
  <c r="AR30" i="5" s="1"/>
  <c r="AL30" i="5"/>
  <c r="AK30" i="5"/>
  <c r="AJ30" i="5"/>
  <c r="AI30" i="5"/>
  <c r="AE30" i="5"/>
  <c r="AC30" i="5"/>
  <c r="AB30" i="5"/>
  <c r="AD30" i="5" s="1"/>
  <c r="X30" i="5"/>
  <c r="DG30" i="5" s="1"/>
  <c r="V30" i="5"/>
  <c r="U30" i="5"/>
  <c r="EC29" i="5"/>
  <c r="EB29" i="5"/>
  <c r="EA29" i="5"/>
  <c r="DA29" i="5"/>
  <c r="DJ29" i="5" s="1"/>
  <c r="CZ29" i="5"/>
  <c r="DI29" i="5" s="1"/>
  <c r="DR29" i="5" s="1"/>
  <c r="EB28" i="5"/>
  <c r="EC28" i="5" s="1"/>
  <c r="EA28" i="5"/>
  <c r="DJ28" i="5"/>
  <c r="DS28" i="5" s="1"/>
  <c r="DA28" i="5"/>
  <c r="CZ28" i="5"/>
  <c r="DI28" i="5" s="1"/>
  <c r="CU28" i="5"/>
  <c r="EE28" i="5" s="1"/>
  <c r="CT28" i="5"/>
  <c r="ED28" i="5" s="1"/>
  <c r="CN28" i="5"/>
  <c r="CM28" i="5"/>
  <c r="CG28" i="5"/>
  <c r="CF28" i="5"/>
  <c r="BZ28" i="5"/>
  <c r="BY28" i="5"/>
  <c r="CA26" i="5" s="1"/>
  <c r="BS28" i="5"/>
  <c r="BR28" i="5"/>
  <c r="BL28" i="5"/>
  <c r="BK28" i="5"/>
  <c r="BE28" i="5"/>
  <c r="DD28" i="5" s="1"/>
  <c r="BD28" i="5"/>
  <c r="AX28" i="5"/>
  <c r="AW28" i="5"/>
  <c r="AY26" i="5" s="1"/>
  <c r="AQ28" i="5"/>
  <c r="AP28" i="5"/>
  <c r="AJ28" i="5"/>
  <c r="AI28" i="5"/>
  <c r="AC28" i="5"/>
  <c r="AB28" i="5"/>
  <c r="V28" i="5"/>
  <c r="U28" i="5"/>
  <c r="W26" i="5" s="1"/>
  <c r="DF26" i="5" s="1"/>
  <c r="DO26" i="5" s="1"/>
  <c r="DX26" i="5" s="1"/>
  <c r="EC27" i="5"/>
  <c r="EB27" i="5"/>
  <c r="EA27" i="5"/>
  <c r="DP27" i="5"/>
  <c r="DY27" i="5" s="1"/>
  <c r="DC27" i="5"/>
  <c r="DB27" i="5"/>
  <c r="DA27" i="5"/>
  <c r="DJ27" i="5" s="1"/>
  <c r="CZ27" i="5"/>
  <c r="DI27" i="5" s="1"/>
  <c r="DR27" i="5" s="1"/>
  <c r="EB26" i="5"/>
  <c r="EC26" i="5" s="1"/>
  <c r="EA26" i="5"/>
  <c r="DI26" i="5"/>
  <c r="DK26" i="5" s="1"/>
  <c r="DA26" i="5"/>
  <c r="DB26" i="5" s="1"/>
  <c r="CZ26" i="5"/>
  <c r="CV26" i="5"/>
  <c r="CU26" i="5"/>
  <c r="EE26" i="5" s="1"/>
  <c r="CT26" i="5"/>
  <c r="ED26" i="5" s="1"/>
  <c r="CO26" i="5"/>
  <c r="CN26" i="5"/>
  <c r="CP26" i="5" s="1"/>
  <c r="CM26" i="5"/>
  <c r="CH26" i="5"/>
  <c r="CG26" i="5"/>
  <c r="CI26" i="5" s="1"/>
  <c r="CF26" i="5"/>
  <c r="BZ26" i="5"/>
  <c r="CB26" i="5" s="1"/>
  <c r="BY26" i="5"/>
  <c r="BT26" i="5"/>
  <c r="BS26" i="5"/>
  <c r="BU26" i="5" s="1"/>
  <c r="BR26" i="5"/>
  <c r="BM26" i="5"/>
  <c r="BL26" i="5"/>
  <c r="BN26" i="5" s="1"/>
  <c r="BK26" i="5"/>
  <c r="BF26" i="5"/>
  <c r="BE26" i="5"/>
  <c r="BG26" i="5" s="1"/>
  <c r="BD26" i="5"/>
  <c r="AX26" i="5"/>
  <c r="AZ26" i="5" s="1"/>
  <c r="AW26" i="5"/>
  <c r="AR26" i="5"/>
  <c r="AQ26" i="5"/>
  <c r="AS26" i="5" s="1"/>
  <c r="AP26" i="5"/>
  <c r="AK26" i="5"/>
  <c r="AJ26" i="5"/>
  <c r="AL26" i="5" s="1"/>
  <c r="AI26" i="5"/>
  <c r="AD26" i="5"/>
  <c r="AC26" i="5"/>
  <c r="AE26" i="5" s="1"/>
  <c r="AB26" i="5"/>
  <c r="V26" i="5"/>
  <c r="DD26" i="5" s="1"/>
  <c r="U26" i="5"/>
  <c r="DC26" i="5" s="1"/>
  <c r="DL26" i="5" s="1"/>
  <c r="DU26" i="5" s="1"/>
  <c r="EB25" i="5"/>
  <c r="EC25" i="5" s="1"/>
  <c r="EA25" i="5"/>
  <c r="DB25" i="5"/>
  <c r="DA25" i="5"/>
  <c r="DJ25" i="5" s="1"/>
  <c r="CZ25" i="5"/>
  <c r="DI25" i="5" s="1"/>
  <c r="DR25" i="5" s="1"/>
  <c r="EC24" i="5"/>
  <c r="EB24" i="5"/>
  <c r="EA24" i="5"/>
  <c r="DS24" i="5"/>
  <c r="DJ24" i="5"/>
  <c r="DL24" i="5" s="1"/>
  <c r="DI24" i="5"/>
  <c r="DR24" i="5" s="1"/>
  <c r="DC24" i="5"/>
  <c r="DA24" i="5"/>
  <c r="DB24" i="5" s="1"/>
  <c r="DD24" i="5" s="1"/>
  <c r="CZ24" i="5"/>
  <c r="CW24" i="5"/>
  <c r="CU24" i="5"/>
  <c r="CT24" i="5"/>
  <c r="CV24" i="5" s="1"/>
  <c r="CP24" i="5"/>
  <c r="CN24" i="5"/>
  <c r="CM24" i="5"/>
  <c r="CO24" i="5" s="1"/>
  <c r="CI24" i="5"/>
  <c r="CG24" i="5"/>
  <c r="CF24" i="5"/>
  <c r="CH24" i="5" s="1"/>
  <c r="CB24" i="5"/>
  <c r="BZ24" i="5"/>
  <c r="BY24" i="5"/>
  <c r="CA24" i="5" s="1"/>
  <c r="BU24" i="5"/>
  <c r="BS24" i="5"/>
  <c r="BR24" i="5"/>
  <c r="BT24" i="5" s="1"/>
  <c r="BN24" i="5"/>
  <c r="BL24" i="5"/>
  <c r="BK24" i="5"/>
  <c r="BM24" i="5" s="1"/>
  <c r="BG24" i="5"/>
  <c r="BE24" i="5"/>
  <c r="BD24" i="5"/>
  <c r="BF24" i="5" s="1"/>
  <c r="AZ24" i="5"/>
  <c r="AX24" i="5"/>
  <c r="AW24" i="5"/>
  <c r="AY24" i="5" s="1"/>
  <c r="AS24" i="5"/>
  <c r="AQ24" i="5"/>
  <c r="AP24" i="5"/>
  <c r="AR24" i="5" s="1"/>
  <c r="AL24" i="5"/>
  <c r="AJ24" i="5"/>
  <c r="AI24" i="5"/>
  <c r="AK24" i="5" s="1"/>
  <c r="AE24" i="5"/>
  <c r="AC24" i="5"/>
  <c r="AB24" i="5"/>
  <c r="AD24" i="5" s="1"/>
  <c r="X24" i="5"/>
  <c r="DG24" i="5" s="1"/>
  <c r="DP24" i="5" s="1"/>
  <c r="DY24" i="5" s="1"/>
  <c r="EH24" i="5" s="1"/>
  <c r="V24" i="5"/>
  <c r="U24" i="5"/>
  <c r="W24" i="5" s="1"/>
  <c r="DF24" i="5" s="1"/>
  <c r="DO24" i="5" s="1"/>
  <c r="DX24" i="5" s="1"/>
  <c r="EG24" i="5" s="1"/>
  <c r="EC23" i="5"/>
  <c r="EB23" i="5"/>
  <c r="EA23" i="5"/>
  <c r="DJ23" i="5"/>
  <c r="DD23" i="5"/>
  <c r="DM23" i="5" s="1"/>
  <c r="DA23" i="5"/>
  <c r="DB23" i="5" s="1"/>
  <c r="CZ23" i="5"/>
  <c r="DI23" i="5" s="1"/>
  <c r="DR23" i="5" s="1"/>
  <c r="CU23" i="5"/>
  <c r="EE23" i="5" s="1"/>
  <c r="CT23" i="5"/>
  <c r="CN23" i="5"/>
  <c r="CM23" i="5"/>
  <c r="ED23" i="5" s="1"/>
  <c r="CG23" i="5"/>
  <c r="CF23" i="5"/>
  <c r="BZ23" i="5"/>
  <c r="BY23" i="5"/>
  <c r="BS23" i="5"/>
  <c r="BR23" i="5"/>
  <c r="BL23" i="5"/>
  <c r="BK23" i="5"/>
  <c r="BE23" i="5"/>
  <c r="BD23" i="5"/>
  <c r="AX23" i="5"/>
  <c r="AW23" i="5"/>
  <c r="AQ23" i="5"/>
  <c r="AP23" i="5"/>
  <c r="AJ23" i="5"/>
  <c r="AI23" i="5"/>
  <c r="DC23" i="5" s="1"/>
  <c r="DL23" i="5" s="1"/>
  <c r="DU23" i="5" s="1"/>
  <c r="AC23" i="5"/>
  <c r="AB23" i="5"/>
  <c r="V23" i="5"/>
  <c r="U23" i="5"/>
  <c r="EC22" i="5"/>
  <c r="EB22" i="5"/>
  <c r="EA22" i="5"/>
  <c r="DA22" i="5"/>
  <c r="DJ22" i="5" s="1"/>
  <c r="CZ22" i="5"/>
  <c r="DI22" i="5" s="1"/>
  <c r="DR22" i="5" s="1"/>
  <c r="EE21" i="5"/>
  <c r="EB21" i="5"/>
  <c r="EC21" i="5" s="1"/>
  <c r="EA21" i="5"/>
  <c r="DD21" i="5"/>
  <c r="DM21" i="5" s="1"/>
  <c r="DA21" i="5"/>
  <c r="DJ21" i="5" s="1"/>
  <c r="CZ21" i="5"/>
  <c r="DI21" i="5" s="1"/>
  <c r="DR21" i="5" s="1"/>
  <c r="CW21" i="5"/>
  <c r="EH21" i="5" s="1"/>
  <c r="CU21" i="5"/>
  <c r="CT21" i="5"/>
  <c r="ED21" i="5" s="1"/>
  <c r="CP21" i="5"/>
  <c r="CN21" i="5"/>
  <c r="CM21" i="5"/>
  <c r="CO21" i="5" s="1"/>
  <c r="CI21" i="5"/>
  <c r="CG21" i="5"/>
  <c r="CF21" i="5"/>
  <c r="CH21" i="5" s="1"/>
  <c r="CB21" i="5"/>
  <c r="BZ21" i="5"/>
  <c r="BY21" i="5"/>
  <c r="CA21" i="5" s="1"/>
  <c r="BU21" i="5"/>
  <c r="BS21" i="5"/>
  <c r="BR21" i="5"/>
  <c r="BT21" i="5" s="1"/>
  <c r="BN21" i="5"/>
  <c r="BL21" i="5"/>
  <c r="BK21" i="5"/>
  <c r="BM21" i="5" s="1"/>
  <c r="BG21" i="5"/>
  <c r="BE21" i="5"/>
  <c r="BD21" i="5"/>
  <c r="BF21" i="5" s="1"/>
  <c r="AZ21" i="5"/>
  <c r="AX21" i="5"/>
  <c r="AW21" i="5"/>
  <c r="AY21" i="5" s="1"/>
  <c r="AS21" i="5"/>
  <c r="AQ21" i="5"/>
  <c r="AP21" i="5"/>
  <c r="AR21" i="5" s="1"/>
  <c r="AL21" i="5"/>
  <c r="AJ21" i="5"/>
  <c r="AI21" i="5"/>
  <c r="AK21" i="5" s="1"/>
  <c r="AE21" i="5"/>
  <c r="AC21" i="5"/>
  <c r="AB21" i="5"/>
  <c r="DC21" i="5" s="1"/>
  <c r="DL21" i="5" s="1"/>
  <c r="DU21" i="5" s="1"/>
  <c r="X21" i="5"/>
  <c r="DG21" i="5" s="1"/>
  <c r="V21" i="5"/>
  <c r="U21" i="5"/>
  <c r="W21" i="5" s="1"/>
  <c r="DK23" i="6" l="1"/>
  <c r="DS23" i="6"/>
  <c r="DS25" i="6"/>
  <c r="DK25" i="6"/>
  <c r="DE30" i="6"/>
  <c r="DM30" i="6"/>
  <c r="DM31" i="6"/>
  <c r="DV31" i="6" s="1"/>
  <c r="DE31" i="6"/>
  <c r="DN31" i="6" s="1"/>
  <c r="DF31" i="6"/>
  <c r="DO31" i="6" s="1"/>
  <c r="DX31" i="6" s="1"/>
  <c r="EG31" i="6" s="1"/>
  <c r="DK33" i="6"/>
  <c r="DK36" i="6"/>
  <c r="DV67" i="6"/>
  <c r="DN67" i="6"/>
  <c r="DS22" i="6"/>
  <c r="DK22" i="6"/>
  <c r="DE26" i="6"/>
  <c r="DM26" i="6"/>
  <c r="DK30" i="6"/>
  <c r="DK35" i="6"/>
  <c r="DS35" i="6"/>
  <c r="DK28" i="6"/>
  <c r="DM34" i="6"/>
  <c r="DE34" i="6"/>
  <c r="DM21" i="6"/>
  <c r="DE21" i="6"/>
  <c r="DE36" i="6"/>
  <c r="DM36" i="6"/>
  <c r="DS37" i="6"/>
  <c r="DK37" i="6"/>
  <c r="EB24" i="6"/>
  <c r="EC24" i="6" s="1"/>
  <c r="DT24" i="6"/>
  <c r="DS31" i="6"/>
  <c r="DK31" i="6"/>
  <c r="DT32" i="6"/>
  <c r="EB32" i="6"/>
  <c r="EC32" i="6" s="1"/>
  <c r="DM37" i="6"/>
  <c r="DE37" i="6"/>
  <c r="DB23" i="6"/>
  <c r="DJ27" i="6"/>
  <c r="DS30" i="6"/>
  <c r="X31" i="6"/>
  <c r="DG31" i="6" s="1"/>
  <c r="DB31" i="6"/>
  <c r="DK58" i="6"/>
  <c r="DS58" i="6"/>
  <c r="DG64" i="6"/>
  <c r="DS64" i="6"/>
  <c r="DK64" i="6"/>
  <c r="DB28" i="6"/>
  <c r="DB33" i="6"/>
  <c r="DS33" i="6"/>
  <c r="DM44" i="6"/>
  <c r="DE44" i="6"/>
  <c r="DK47" i="6"/>
  <c r="DS57" i="6"/>
  <c r="DK57" i="6"/>
  <c r="DS60" i="6"/>
  <c r="DK60" i="6"/>
  <c r="DM70" i="6"/>
  <c r="DE70" i="6"/>
  <c r="DV59" i="6"/>
  <c r="DN59" i="6"/>
  <c r="DB22" i="6"/>
  <c r="DK24" i="6"/>
  <c r="DB25" i="6"/>
  <c r="DS28" i="6"/>
  <c r="DJ29" i="6"/>
  <c r="DK32" i="6"/>
  <c r="DS34" i="6"/>
  <c r="DB35" i="6"/>
  <c r="DT39" i="6"/>
  <c r="EB39" i="6"/>
  <c r="EC39" i="6" s="1"/>
  <c r="DK41" i="6"/>
  <c r="DE48" i="6"/>
  <c r="DM48" i="6"/>
  <c r="DJ61" i="6"/>
  <c r="DB61" i="6"/>
  <c r="DT63" i="6"/>
  <c r="EB63" i="6"/>
  <c r="EC63" i="6" s="1"/>
  <c r="DK66" i="6"/>
  <c r="DS66" i="6"/>
  <c r="DO44" i="6"/>
  <c r="DX44" i="6" s="1"/>
  <c r="EG44" i="6" s="1"/>
  <c r="DM64" i="6"/>
  <c r="W21" i="6"/>
  <c r="DF21" i="6" s="1"/>
  <c r="DO21" i="6" s="1"/>
  <c r="DX21" i="6" s="1"/>
  <c r="EG21" i="6" s="1"/>
  <c r="DI21" i="6"/>
  <c r="W37" i="6"/>
  <c r="DF37" i="6" s="1"/>
  <c r="DO37" i="6" s="1"/>
  <c r="DX37" i="6" s="1"/>
  <c r="EG37" i="6" s="1"/>
  <c r="DK38" i="6"/>
  <c r="DK40" i="6"/>
  <c r="DS40" i="6"/>
  <c r="DE42" i="6"/>
  <c r="DM42" i="6"/>
  <c r="DV42" i="6" s="1"/>
  <c r="DS43" i="6"/>
  <c r="DK48" i="6"/>
  <c r="DS48" i="6"/>
  <c r="DD50" i="6"/>
  <c r="X50" i="6"/>
  <c r="DG50" i="6" s="1"/>
  <c r="DE55" i="6"/>
  <c r="DM55" i="6"/>
  <c r="DV57" i="6"/>
  <c r="DN57" i="6"/>
  <c r="DE59" i="6"/>
  <c r="DS68" i="6"/>
  <c r="DK68" i="6"/>
  <c r="X21" i="6"/>
  <c r="DG21" i="6" s="1"/>
  <c r="DS26" i="6"/>
  <c r="DS36" i="6"/>
  <c r="X37" i="6"/>
  <c r="DG37" i="6" s="1"/>
  <c r="DB37" i="6"/>
  <c r="DC53" i="6"/>
  <c r="DL53" i="6" s="1"/>
  <c r="DU53" i="6" s="1"/>
  <c r="ED53" i="6" s="1"/>
  <c r="DJ69" i="6"/>
  <c r="DB69" i="6"/>
  <c r="DS49" i="6"/>
  <c r="DK49" i="6"/>
  <c r="EB41" i="6"/>
  <c r="EC41" i="6" s="1"/>
  <c r="DT41" i="6"/>
  <c r="DS52" i="6"/>
  <c r="DK52" i="6"/>
  <c r="DM53" i="6"/>
  <c r="DE67" i="6"/>
  <c r="DS50" i="6"/>
  <c r="DK50" i="6"/>
  <c r="EB38" i="6"/>
  <c r="EC38" i="6" s="1"/>
  <c r="DT38" i="6"/>
  <c r="DS44" i="6"/>
  <c r="DK44" i="6"/>
  <c r="DJ45" i="6"/>
  <c r="DB45" i="6"/>
  <c r="DT47" i="6"/>
  <c r="EB47" i="6"/>
  <c r="EC47" i="6" s="1"/>
  <c r="DJ53" i="6"/>
  <c r="DB53" i="6"/>
  <c r="DK56" i="6"/>
  <c r="DS56" i="6"/>
  <c r="DK63" i="6"/>
  <c r="DF64" i="6"/>
  <c r="DO64" i="6" s="1"/>
  <c r="DX64" i="6" s="1"/>
  <c r="EG64" i="6" s="1"/>
  <c r="W50" i="6"/>
  <c r="DF50" i="6" s="1"/>
  <c r="DO50" i="6" s="1"/>
  <c r="DX50" i="6" s="1"/>
  <c r="EG50" i="6" s="1"/>
  <c r="DJ55" i="6"/>
  <c r="DC64" i="6"/>
  <c r="DL64" i="6" s="1"/>
  <c r="DU64" i="6" s="1"/>
  <c r="ED64" i="6" s="1"/>
  <c r="DJ65" i="6"/>
  <c r="DK39" i="6"/>
  <c r="DB40" i="6"/>
  <c r="DJ42" i="6"/>
  <c r="DJ46" i="6"/>
  <c r="DB50" i="6"/>
  <c r="DJ54" i="6"/>
  <c r="DB58" i="6"/>
  <c r="DJ62" i="6"/>
  <c r="DB66" i="6"/>
  <c r="DB47" i="6"/>
  <c r="DJ51" i="6"/>
  <c r="DB63" i="6"/>
  <c r="X44" i="6"/>
  <c r="DG44" i="6" s="1"/>
  <c r="DB44" i="6"/>
  <c r="W57" i="6"/>
  <c r="DF57" i="6" s="1"/>
  <c r="DO57" i="6" s="1"/>
  <c r="DX57" i="6" s="1"/>
  <c r="EG57" i="6" s="1"/>
  <c r="DJ70" i="6"/>
  <c r="X57" i="6"/>
  <c r="DG57" i="6" s="1"/>
  <c r="DB57" i="6"/>
  <c r="DJ59" i="6"/>
  <c r="DJ67" i="6"/>
  <c r="DS25" i="5"/>
  <c r="DT25" i="5" s="1"/>
  <c r="DK25" i="5"/>
  <c r="DS29" i="5"/>
  <c r="DK29" i="5"/>
  <c r="DL27" i="5"/>
  <c r="DS21" i="5"/>
  <c r="DT21" i="5" s="1"/>
  <c r="DK21" i="5"/>
  <c r="EF28" i="5"/>
  <c r="DS22" i="5"/>
  <c r="DT22" i="5" s="1"/>
  <c r="DK22" i="5"/>
  <c r="DV21" i="5"/>
  <c r="DW21" i="5" s="1"/>
  <c r="DN21" i="5"/>
  <c r="DR28" i="5"/>
  <c r="DK28" i="5"/>
  <c r="EF23" i="5"/>
  <c r="DU24" i="5"/>
  <c r="EF26" i="5"/>
  <c r="DK27" i="5"/>
  <c r="DS27" i="5"/>
  <c r="DT27" i="5" s="1"/>
  <c r="DF30" i="5"/>
  <c r="DO30" i="5" s="1"/>
  <c r="DX30" i="5" s="1"/>
  <c r="DK32" i="5"/>
  <c r="DR32" i="5"/>
  <c r="DT32" i="5" s="1"/>
  <c r="EG26" i="5"/>
  <c r="DT28" i="5"/>
  <c r="EF21" i="5"/>
  <c r="DN23" i="5"/>
  <c r="DV23" i="5"/>
  <c r="DW23" i="5" s="1"/>
  <c r="DE26" i="5"/>
  <c r="DM26" i="5"/>
  <c r="DM28" i="5"/>
  <c r="DE30" i="5"/>
  <c r="DP21" i="5"/>
  <c r="DK23" i="5"/>
  <c r="DP30" i="5"/>
  <c r="DM32" i="5"/>
  <c r="ED30" i="5"/>
  <c r="EF30" i="5" s="1"/>
  <c r="DE21" i="5"/>
  <c r="DE23" i="5"/>
  <c r="DS23" i="5"/>
  <c r="DT23" i="5" s="1"/>
  <c r="CW26" i="5"/>
  <c r="DN30" i="5"/>
  <c r="AD21" i="5"/>
  <c r="DF21" i="5" s="1"/>
  <c r="CV21" i="5"/>
  <c r="EG21" i="5" s="1"/>
  <c r="EI21" i="5" s="1"/>
  <c r="DB22" i="5"/>
  <c r="DB28" i="5"/>
  <c r="DB29" i="5"/>
  <c r="DD27" i="5" s="1"/>
  <c r="BF30" i="5"/>
  <c r="EG30" i="5" s="1"/>
  <c r="EI30" i="5" s="1"/>
  <c r="DR26" i="5"/>
  <c r="DT26" i="5" s="1"/>
  <c r="DC28" i="5"/>
  <c r="DL28" i="5" s="1"/>
  <c r="DU28" i="5" s="1"/>
  <c r="DC32" i="5"/>
  <c r="DL32" i="5" s="1"/>
  <c r="DU32" i="5" s="1"/>
  <c r="ED32" i="5" s="1"/>
  <c r="DT24" i="5"/>
  <c r="DV24" i="5" s="1"/>
  <c r="DK24" i="5"/>
  <c r="DM24" i="5" s="1"/>
  <c r="X26" i="5"/>
  <c r="DG26" i="5" s="1"/>
  <c r="DR30" i="5"/>
  <c r="DT30" i="5" s="1"/>
  <c r="DB21" i="5"/>
  <c r="DN53" i="6" l="1"/>
  <c r="DV53" i="6"/>
  <c r="DV21" i="6"/>
  <c r="DN21" i="6"/>
  <c r="DP57" i="6"/>
  <c r="DH57" i="6"/>
  <c r="EB44" i="6"/>
  <c r="EC44" i="6" s="1"/>
  <c r="DT44" i="6"/>
  <c r="DE53" i="6"/>
  <c r="DK69" i="6"/>
  <c r="DS69" i="6"/>
  <c r="DT68" i="6"/>
  <c r="EB68" i="6"/>
  <c r="EC68" i="6" s="1"/>
  <c r="DT48" i="6"/>
  <c r="EB48" i="6"/>
  <c r="EC48" i="6" s="1"/>
  <c r="EB57" i="6"/>
  <c r="EC57" i="6" s="1"/>
  <c r="DT57" i="6"/>
  <c r="EB64" i="6"/>
  <c r="EC64" i="6" s="1"/>
  <c r="DT64" i="6"/>
  <c r="EE31" i="6"/>
  <c r="EF31" i="6" s="1"/>
  <c r="DW31" i="6"/>
  <c r="EB56" i="6"/>
  <c r="EC56" i="6" s="1"/>
  <c r="DT56" i="6"/>
  <c r="DK70" i="6"/>
  <c r="DS70" i="6"/>
  <c r="DS65" i="6"/>
  <c r="DK65" i="6"/>
  <c r="DK21" i="6"/>
  <c r="DR21" i="6"/>
  <c r="DP64" i="6"/>
  <c r="DH64" i="6"/>
  <c r="DV34" i="6"/>
  <c r="DN34" i="6"/>
  <c r="DT22" i="6"/>
  <c r="EB22" i="6"/>
  <c r="EC22" i="6" s="1"/>
  <c r="DN30" i="6"/>
  <c r="DV30" i="6"/>
  <c r="DM50" i="6"/>
  <c r="DE50" i="6"/>
  <c r="DS27" i="6"/>
  <c r="DK27" i="6"/>
  <c r="DS62" i="6"/>
  <c r="DK62" i="6"/>
  <c r="DS53" i="6"/>
  <c r="DK53" i="6"/>
  <c r="DT52" i="6"/>
  <c r="EB52" i="6"/>
  <c r="EC52" i="6" s="1"/>
  <c r="EB43" i="6"/>
  <c r="EC43" i="6" s="1"/>
  <c r="DT43" i="6"/>
  <c r="DT34" i="6"/>
  <c r="EB34" i="6"/>
  <c r="EC34" i="6" s="1"/>
  <c r="EE59" i="6"/>
  <c r="EF59" i="6" s="1"/>
  <c r="DW59" i="6"/>
  <c r="DT58" i="6"/>
  <c r="EB58" i="6"/>
  <c r="EC58" i="6" s="1"/>
  <c r="DV37" i="6"/>
  <c r="DN37" i="6"/>
  <c r="DS54" i="6"/>
  <c r="DK54" i="6"/>
  <c r="DK55" i="6"/>
  <c r="DS55" i="6"/>
  <c r="DP37" i="6"/>
  <c r="DH37" i="6"/>
  <c r="EE57" i="6"/>
  <c r="EF57" i="6" s="1"/>
  <c r="DW57" i="6"/>
  <c r="DW42" i="6"/>
  <c r="EE42" i="6"/>
  <c r="EF42" i="6" s="1"/>
  <c r="DE64" i="6"/>
  <c r="DK61" i="6"/>
  <c r="DS61" i="6"/>
  <c r="DV44" i="6"/>
  <c r="DN44" i="6"/>
  <c r="DT37" i="6"/>
  <c r="EB37" i="6"/>
  <c r="EC37" i="6" s="1"/>
  <c r="DT35" i="6"/>
  <c r="EB35" i="6"/>
  <c r="EC35" i="6" s="1"/>
  <c r="EE67" i="6"/>
  <c r="EF67" i="6" s="1"/>
  <c r="DW67" i="6"/>
  <c r="DP44" i="6"/>
  <c r="DH44" i="6"/>
  <c r="DT36" i="6"/>
  <c r="EB36" i="6"/>
  <c r="EC36" i="6" s="1"/>
  <c r="DN55" i="6"/>
  <c r="DV55" i="6"/>
  <c r="DV64" i="6"/>
  <c r="DN64" i="6"/>
  <c r="DN48" i="6"/>
  <c r="DV48" i="6"/>
  <c r="DK29" i="6"/>
  <c r="DS29" i="6"/>
  <c r="DV70" i="6"/>
  <c r="DN70" i="6"/>
  <c r="EB33" i="6"/>
  <c r="EC33" i="6" s="1"/>
  <c r="DT33" i="6"/>
  <c r="DV36" i="6"/>
  <c r="DN36" i="6"/>
  <c r="DT25" i="6"/>
  <c r="EB25" i="6"/>
  <c r="EC25" i="6" s="1"/>
  <c r="DK67" i="6"/>
  <c r="DS67" i="6"/>
  <c r="DS46" i="6"/>
  <c r="DK46" i="6"/>
  <c r="EB50" i="6"/>
  <c r="EC50" i="6" s="1"/>
  <c r="DT50" i="6"/>
  <c r="DT26" i="6"/>
  <c r="EB26" i="6"/>
  <c r="EC26" i="6" s="1"/>
  <c r="DT40" i="6"/>
  <c r="EB40" i="6"/>
  <c r="EC40" i="6" s="1"/>
  <c r="EB28" i="6"/>
  <c r="EC28" i="6" s="1"/>
  <c r="DT28" i="6"/>
  <c r="DP31" i="6"/>
  <c r="DH31" i="6"/>
  <c r="EB23" i="6"/>
  <c r="EC23" i="6" s="1"/>
  <c r="DT23" i="6"/>
  <c r="DK59" i="6"/>
  <c r="DS59" i="6"/>
  <c r="DK51" i="6"/>
  <c r="DS51" i="6"/>
  <c r="DK42" i="6"/>
  <c r="DS42" i="6"/>
  <c r="DK45" i="6"/>
  <c r="DS45" i="6"/>
  <c r="DT49" i="6"/>
  <c r="EB49" i="6"/>
  <c r="EC49" i="6" s="1"/>
  <c r="DP21" i="6"/>
  <c r="DH21" i="6"/>
  <c r="DP50" i="6"/>
  <c r="DH50" i="6"/>
  <c r="DT66" i="6"/>
  <c r="EB66" i="6"/>
  <c r="EC66" i="6" s="1"/>
  <c r="DT60" i="6"/>
  <c r="EB60" i="6"/>
  <c r="EC60" i="6" s="1"/>
  <c r="EB30" i="6"/>
  <c r="EC30" i="6" s="1"/>
  <c r="DT30" i="6"/>
  <c r="EB31" i="6"/>
  <c r="EC31" i="6" s="1"/>
  <c r="DT31" i="6"/>
  <c r="DN26" i="6"/>
  <c r="DV26" i="6"/>
  <c r="DO21" i="5"/>
  <c r="DX21" i="5" s="1"/>
  <c r="DH21" i="5"/>
  <c r="DH26" i="5"/>
  <c r="DP26" i="5"/>
  <c r="DY21" i="5"/>
  <c r="DV32" i="5"/>
  <c r="DN32" i="5"/>
  <c r="DN28" i="5"/>
  <c r="DV28" i="5"/>
  <c r="DW28" i="5" s="1"/>
  <c r="DM27" i="5"/>
  <c r="DE32" i="5"/>
  <c r="DE28" i="5"/>
  <c r="DU27" i="5"/>
  <c r="DT29" i="5"/>
  <c r="DV27" i="5" s="1"/>
  <c r="DQ30" i="5"/>
  <c r="DY30" i="5"/>
  <c r="DZ30" i="5" s="1"/>
  <c r="DN26" i="5"/>
  <c r="DV26" i="5"/>
  <c r="DW26" i="5" s="1"/>
  <c r="EH26" i="5"/>
  <c r="EI26" i="5" s="1"/>
  <c r="DH30" i="5"/>
  <c r="EB42" i="6" l="1"/>
  <c r="EC42" i="6" s="1"/>
  <c r="DT42" i="6"/>
  <c r="DT27" i="6"/>
  <c r="EB27" i="6"/>
  <c r="EC27" i="6" s="1"/>
  <c r="DY50" i="6"/>
  <c r="DQ50" i="6"/>
  <c r="DY31" i="6"/>
  <c r="DQ31" i="6"/>
  <c r="EE36" i="6"/>
  <c r="EF36" i="6" s="1"/>
  <c r="DW36" i="6"/>
  <c r="DY44" i="6"/>
  <c r="DQ44" i="6"/>
  <c r="EE44" i="6"/>
  <c r="EF44" i="6" s="1"/>
  <c r="DW44" i="6"/>
  <c r="EB51" i="6"/>
  <c r="EC51" i="6" s="1"/>
  <c r="DT51" i="6"/>
  <c r="EB61" i="6"/>
  <c r="EC61" i="6" s="1"/>
  <c r="DT61" i="6"/>
  <c r="DV50" i="6"/>
  <c r="DN50" i="6"/>
  <c r="EE48" i="6"/>
  <c r="EF48" i="6" s="1"/>
  <c r="DW48" i="6"/>
  <c r="DW37" i="6"/>
  <c r="EE37" i="6"/>
  <c r="EF37" i="6" s="1"/>
  <c r="DY37" i="6"/>
  <c r="DQ37" i="6"/>
  <c r="DY64" i="6"/>
  <c r="DQ64" i="6"/>
  <c r="DY21" i="6"/>
  <c r="DQ21" i="6"/>
  <c r="EB46" i="6"/>
  <c r="EC46" i="6" s="1"/>
  <c r="DT46" i="6"/>
  <c r="EE64" i="6"/>
  <c r="EF64" i="6" s="1"/>
  <c r="DW64" i="6"/>
  <c r="EB55" i="6"/>
  <c r="EC55" i="6" s="1"/>
  <c r="DT55" i="6"/>
  <c r="DW30" i="6"/>
  <c r="EE30" i="6"/>
  <c r="EF30" i="6" s="1"/>
  <c r="EA21" i="6"/>
  <c r="EC21" i="6" s="1"/>
  <c r="DT21" i="6"/>
  <c r="DY57" i="6"/>
  <c r="DQ57" i="6"/>
  <c r="DT59" i="6"/>
  <c r="EB59" i="6"/>
  <c r="EC59" i="6" s="1"/>
  <c r="DT67" i="6"/>
  <c r="EB67" i="6"/>
  <c r="EC67" i="6" s="1"/>
  <c r="DW55" i="6"/>
  <c r="EE55" i="6"/>
  <c r="EF55" i="6" s="1"/>
  <c r="DT53" i="6"/>
  <c r="EB53" i="6"/>
  <c r="EC53" i="6" s="1"/>
  <c r="DW34" i="6"/>
  <c r="EE34" i="6"/>
  <c r="EF34" i="6" s="1"/>
  <c r="DW70" i="6"/>
  <c r="EE70" i="6"/>
  <c r="EF70" i="6" s="1"/>
  <c r="EB69" i="6"/>
  <c r="EC69" i="6" s="1"/>
  <c r="DT69" i="6"/>
  <c r="EE21" i="6"/>
  <c r="EF21" i="6" s="1"/>
  <c r="DW21" i="6"/>
  <c r="EE26" i="6"/>
  <c r="EF26" i="6" s="1"/>
  <c r="DW26" i="6"/>
  <c r="EB45" i="6"/>
  <c r="EC45" i="6" s="1"/>
  <c r="DT45" i="6"/>
  <c r="DT65" i="6"/>
  <c r="EB65" i="6"/>
  <c r="EC65" i="6" s="1"/>
  <c r="EB29" i="6"/>
  <c r="EC29" i="6" s="1"/>
  <c r="DT29" i="6"/>
  <c r="EB54" i="6"/>
  <c r="EC54" i="6" s="1"/>
  <c r="DT54" i="6"/>
  <c r="EB62" i="6"/>
  <c r="EC62" i="6" s="1"/>
  <c r="DT62" i="6"/>
  <c r="DW53" i="6"/>
  <c r="EE53" i="6"/>
  <c r="EF53" i="6" s="1"/>
  <c r="DT70" i="6"/>
  <c r="EB70" i="6"/>
  <c r="EC70" i="6" s="1"/>
  <c r="DW32" i="5"/>
  <c r="EE32" i="5"/>
  <c r="EF32" i="5" s="1"/>
  <c r="DQ21" i="5"/>
  <c r="DQ26" i="5"/>
  <c r="DY26" i="5"/>
  <c r="DZ26" i="5" s="1"/>
  <c r="DZ21" i="5"/>
  <c r="EH31" i="6" l="1"/>
  <c r="EI31" i="6" s="1"/>
  <c r="DZ31" i="6"/>
  <c r="EH21" i="6"/>
  <c r="EI21" i="6" s="1"/>
  <c r="DZ21" i="6"/>
  <c r="EH50" i="6"/>
  <c r="EI50" i="6" s="1"/>
  <c r="DZ50" i="6"/>
  <c r="EH64" i="6"/>
  <c r="EI64" i="6" s="1"/>
  <c r="DZ64" i="6"/>
  <c r="EE50" i="6"/>
  <c r="EF50" i="6" s="1"/>
  <c r="DW50" i="6"/>
  <c r="EH44" i="6"/>
  <c r="EI44" i="6" s="1"/>
  <c r="DZ44" i="6"/>
  <c r="EH57" i="6"/>
  <c r="EI57" i="6" s="1"/>
  <c r="DZ57" i="6"/>
  <c r="EH37" i="6"/>
  <c r="EI37" i="6" s="1"/>
  <c r="DZ37" i="6"/>
  <c r="N63" i="4"/>
  <c r="EB62" i="4"/>
  <c r="EC62" i="4" s="1"/>
  <c r="EA62" i="4"/>
  <c r="DS62" i="4"/>
  <c r="DT62" i="4" s="1"/>
  <c r="DR62" i="4"/>
  <c r="DK62" i="4"/>
  <c r="DJ62" i="4"/>
  <c r="DI62" i="4"/>
  <c r="DA62" i="4"/>
  <c r="DB62" i="4" s="1"/>
  <c r="CZ62" i="4"/>
  <c r="EB61" i="4"/>
  <c r="EC61" i="4" s="1"/>
  <c r="EA61" i="4"/>
  <c r="DS61" i="4"/>
  <c r="DT61" i="4" s="1"/>
  <c r="DR61" i="4"/>
  <c r="DJ61" i="4"/>
  <c r="DK61" i="4" s="1"/>
  <c r="DI61" i="4"/>
  <c r="DB61" i="4"/>
  <c r="DA61" i="4"/>
  <c r="CZ61" i="4"/>
  <c r="EB60" i="4"/>
  <c r="EC60" i="4" s="1"/>
  <c r="EA60" i="4"/>
  <c r="DS60" i="4"/>
  <c r="DT60" i="4" s="1"/>
  <c r="DR60" i="4"/>
  <c r="DK60" i="4"/>
  <c r="DJ60" i="4"/>
  <c r="DI60" i="4"/>
  <c r="DA60" i="4"/>
  <c r="DB60" i="4" s="1"/>
  <c r="CZ60" i="4"/>
  <c r="EE59" i="4"/>
  <c r="EB59" i="4"/>
  <c r="EC59" i="4" s="1"/>
  <c r="EA59" i="4"/>
  <c r="DT59" i="4"/>
  <c r="DS59" i="4"/>
  <c r="DR59" i="4"/>
  <c r="DJ59" i="4"/>
  <c r="DK59" i="4" s="1"/>
  <c r="DI59" i="4"/>
  <c r="DA59" i="4"/>
  <c r="CZ59" i="4"/>
  <c r="DB59" i="4" s="1"/>
  <c r="CU59" i="4"/>
  <c r="CT59" i="4"/>
  <c r="ED59" i="4" s="1"/>
  <c r="CN59" i="4"/>
  <c r="CM59" i="4"/>
  <c r="CG59" i="4"/>
  <c r="CF59" i="4"/>
  <c r="BZ59" i="4"/>
  <c r="BY59" i="4"/>
  <c r="BS59" i="4"/>
  <c r="BR59" i="4"/>
  <c r="BL59" i="4"/>
  <c r="BK59" i="4"/>
  <c r="BE59" i="4"/>
  <c r="BD59" i="4"/>
  <c r="AX59" i="4"/>
  <c r="AW59" i="4"/>
  <c r="AQ59" i="4"/>
  <c r="AP59" i="4"/>
  <c r="AJ59" i="4"/>
  <c r="AI59" i="4"/>
  <c r="AC59" i="4"/>
  <c r="AB59" i="4"/>
  <c r="V59" i="4"/>
  <c r="DD59" i="4" s="1"/>
  <c r="U59" i="4"/>
  <c r="DC59" i="4" s="1"/>
  <c r="EB58" i="4"/>
  <c r="EC58" i="4" s="1"/>
  <c r="EA58" i="4"/>
  <c r="DS58" i="4"/>
  <c r="DT58" i="4" s="1"/>
  <c r="DR58" i="4"/>
  <c r="DJ58" i="4"/>
  <c r="DK58" i="4" s="1"/>
  <c r="DI58" i="4"/>
  <c r="DB58" i="4"/>
  <c r="DA58" i="4"/>
  <c r="CZ58" i="4"/>
  <c r="EB57" i="4"/>
  <c r="EC57" i="4" s="1"/>
  <c r="EA57" i="4"/>
  <c r="DS57" i="4"/>
  <c r="DT57" i="4" s="1"/>
  <c r="DR57" i="4"/>
  <c r="DK57" i="4"/>
  <c r="DJ57" i="4"/>
  <c r="DI57" i="4"/>
  <c r="DA57" i="4"/>
  <c r="DB57" i="4" s="1"/>
  <c r="CZ57" i="4"/>
  <c r="EB56" i="4"/>
  <c r="EC56" i="4" s="1"/>
  <c r="EA56" i="4"/>
  <c r="DS56" i="4"/>
  <c r="DT56" i="4" s="1"/>
  <c r="DR56" i="4"/>
  <c r="DJ56" i="4"/>
  <c r="DK56" i="4" s="1"/>
  <c r="DI56" i="4"/>
  <c r="DB56" i="4"/>
  <c r="DA56" i="4"/>
  <c r="CZ56" i="4"/>
  <c r="ED55" i="4"/>
  <c r="EB55" i="4"/>
  <c r="EC55" i="4" s="1"/>
  <c r="EA55" i="4"/>
  <c r="DV55" i="4"/>
  <c r="DS55" i="4"/>
  <c r="DT55" i="4" s="1"/>
  <c r="DR55" i="4"/>
  <c r="DK55" i="4"/>
  <c r="DJ55" i="4"/>
  <c r="DI55" i="4"/>
  <c r="DB55" i="4"/>
  <c r="DA55" i="4"/>
  <c r="CZ55" i="4"/>
  <c r="CV55" i="4"/>
  <c r="CU55" i="4"/>
  <c r="EE55" i="4" s="1"/>
  <c r="EF55" i="4" s="1"/>
  <c r="CT55" i="4"/>
  <c r="CP55" i="4"/>
  <c r="CO55" i="4"/>
  <c r="CN55" i="4"/>
  <c r="CM55" i="4"/>
  <c r="CH55" i="4"/>
  <c r="CG55" i="4"/>
  <c r="CI55" i="4" s="1"/>
  <c r="CF55" i="4"/>
  <c r="CB55" i="4"/>
  <c r="CA55" i="4"/>
  <c r="BZ55" i="4"/>
  <c r="BY55" i="4"/>
  <c r="BT55" i="4"/>
  <c r="BS55" i="4"/>
  <c r="BU55" i="4" s="1"/>
  <c r="BR55" i="4"/>
  <c r="BN55" i="4"/>
  <c r="BM55" i="4"/>
  <c r="BL55" i="4"/>
  <c r="BK55" i="4"/>
  <c r="BF55" i="4"/>
  <c r="BE55" i="4"/>
  <c r="BG55" i="4" s="1"/>
  <c r="BD55" i="4"/>
  <c r="AZ55" i="4"/>
  <c r="AY55" i="4"/>
  <c r="AX55" i="4"/>
  <c r="AW55" i="4"/>
  <c r="AR55" i="4"/>
  <c r="AQ55" i="4"/>
  <c r="AS55" i="4" s="1"/>
  <c r="AP55" i="4"/>
  <c r="AL55" i="4"/>
  <c r="AK55" i="4"/>
  <c r="AJ55" i="4"/>
  <c r="AI55" i="4"/>
  <c r="AD55" i="4"/>
  <c r="DF55" i="4" s="1"/>
  <c r="AC55" i="4"/>
  <c r="AE55" i="4" s="1"/>
  <c r="AB55" i="4"/>
  <c r="X55" i="4"/>
  <c r="W55" i="4"/>
  <c r="EG55" i="4" s="1"/>
  <c r="V55" i="4"/>
  <c r="DM55" i="4" s="1"/>
  <c r="U55" i="4"/>
  <c r="DU55" i="4" s="1"/>
  <c r="I55" i="4"/>
  <c r="EC54" i="4"/>
  <c r="EB54" i="4"/>
  <c r="EA54" i="4"/>
  <c r="DT54" i="4"/>
  <c r="DS54" i="4"/>
  <c r="DR54" i="4"/>
  <c r="DJ54" i="4"/>
  <c r="DK54" i="4" s="1"/>
  <c r="DI54" i="4"/>
  <c r="DA54" i="4"/>
  <c r="CZ54" i="4"/>
  <c r="DB54" i="4" s="1"/>
  <c r="EC53" i="4"/>
  <c r="EB53" i="4"/>
  <c r="EA53" i="4"/>
  <c r="DS53" i="4"/>
  <c r="DT53" i="4" s="1"/>
  <c r="DR53" i="4"/>
  <c r="DJ53" i="4"/>
  <c r="DK53" i="4" s="1"/>
  <c r="DI53" i="4"/>
  <c r="DA53" i="4"/>
  <c r="DB53" i="4" s="1"/>
  <c r="CZ53" i="4"/>
  <c r="EB52" i="4"/>
  <c r="EC52" i="4" s="1"/>
  <c r="EA52" i="4"/>
  <c r="DU52" i="4"/>
  <c r="DS52" i="4"/>
  <c r="DT52" i="4" s="1"/>
  <c r="DR52" i="4"/>
  <c r="DJ52" i="4"/>
  <c r="DK52" i="4" s="1"/>
  <c r="DI52" i="4"/>
  <c r="DB52" i="4"/>
  <c r="DA52" i="4"/>
  <c r="CZ52" i="4"/>
  <c r="CU52" i="4"/>
  <c r="EE52" i="4" s="1"/>
  <c r="EF52" i="4" s="1"/>
  <c r="CT52" i="4"/>
  <c r="ED52" i="4" s="1"/>
  <c r="CN52" i="4"/>
  <c r="CM52" i="4"/>
  <c r="CG52" i="4"/>
  <c r="CF52" i="4"/>
  <c r="BZ52" i="4"/>
  <c r="BY52" i="4"/>
  <c r="BS52" i="4"/>
  <c r="BR52" i="4"/>
  <c r="BL52" i="4"/>
  <c r="BK52" i="4"/>
  <c r="BE52" i="4"/>
  <c r="BD52" i="4"/>
  <c r="AX52" i="4"/>
  <c r="AW52" i="4"/>
  <c r="AQ52" i="4"/>
  <c r="AP52" i="4"/>
  <c r="AJ52" i="4"/>
  <c r="AI52" i="4"/>
  <c r="DC52" i="4" s="1"/>
  <c r="AC52" i="4"/>
  <c r="DD52" i="4" s="1"/>
  <c r="DE52" i="4" s="1"/>
  <c r="AB52" i="4"/>
  <c r="V52" i="4"/>
  <c r="DM52" i="4" s="1"/>
  <c r="U52" i="4"/>
  <c r="DL52" i="4" s="1"/>
  <c r="EC51" i="4"/>
  <c r="EB51" i="4"/>
  <c r="EA51" i="4"/>
  <c r="DS51" i="4"/>
  <c r="DT51" i="4" s="1"/>
  <c r="DR51" i="4"/>
  <c r="DJ51" i="4"/>
  <c r="DK51" i="4" s="1"/>
  <c r="DI51" i="4"/>
  <c r="DA51" i="4"/>
  <c r="DB51" i="4" s="1"/>
  <c r="CZ51" i="4"/>
  <c r="EC50" i="4"/>
  <c r="EB50" i="4"/>
  <c r="EA50" i="4"/>
  <c r="DS50" i="4"/>
  <c r="DT50" i="4" s="1"/>
  <c r="DR50" i="4"/>
  <c r="DJ50" i="4"/>
  <c r="DK50" i="4" s="1"/>
  <c r="DI50" i="4"/>
  <c r="DB50" i="4"/>
  <c r="DA50" i="4"/>
  <c r="CZ50" i="4"/>
  <c r="EC49" i="4"/>
  <c r="EB49" i="4"/>
  <c r="EA49" i="4"/>
  <c r="DS49" i="4"/>
  <c r="DT49" i="4" s="1"/>
  <c r="DR49" i="4"/>
  <c r="DJ49" i="4"/>
  <c r="DK49" i="4" s="1"/>
  <c r="DI49" i="4"/>
  <c r="DA49" i="4"/>
  <c r="CZ49" i="4"/>
  <c r="DB49" i="4" s="1"/>
  <c r="EB48" i="4"/>
  <c r="EC48" i="4" s="1"/>
  <c r="EA48" i="4"/>
  <c r="DS48" i="4"/>
  <c r="DT48" i="4" s="1"/>
  <c r="DR48" i="4"/>
  <c r="DJ48" i="4"/>
  <c r="DK48" i="4" s="1"/>
  <c r="DI48" i="4"/>
  <c r="DC48" i="4"/>
  <c r="DA48" i="4"/>
  <c r="CZ48" i="4"/>
  <c r="DB48" i="4" s="1"/>
  <c r="CU48" i="4"/>
  <c r="EE48" i="4" s="1"/>
  <c r="EF48" i="4" s="1"/>
  <c r="CT48" i="4"/>
  <c r="ED48" i="4" s="1"/>
  <c r="CN48" i="4"/>
  <c r="CM48" i="4"/>
  <c r="CG48" i="4"/>
  <c r="CF48" i="4"/>
  <c r="BZ48" i="4"/>
  <c r="BY48" i="4"/>
  <c r="BS48" i="4"/>
  <c r="BR48" i="4"/>
  <c r="BL48" i="4"/>
  <c r="BK48" i="4"/>
  <c r="BE48" i="4"/>
  <c r="BD48" i="4"/>
  <c r="AX48" i="4"/>
  <c r="AW48" i="4"/>
  <c r="AQ48" i="4"/>
  <c r="AP48" i="4"/>
  <c r="AJ48" i="4"/>
  <c r="AI48" i="4"/>
  <c r="AC48" i="4"/>
  <c r="AB48" i="4"/>
  <c r="V48" i="4"/>
  <c r="DM48" i="4" s="1"/>
  <c r="U48" i="4"/>
  <c r="DL48" i="4" s="1"/>
  <c r="EB47" i="4"/>
  <c r="EC47" i="4" s="1"/>
  <c r="EA47" i="4"/>
  <c r="DS47" i="4"/>
  <c r="DT47" i="4" s="1"/>
  <c r="DR47" i="4"/>
  <c r="DJ47" i="4"/>
  <c r="DK47" i="4" s="1"/>
  <c r="DI47" i="4"/>
  <c r="DA47" i="4"/>
  <c r="DB47" i="4" s="1"/>
  <c r="CZ47" i="4"/>
  <c r="EC46" i="4"/>
  <c r="EB46" i="4"/>
  <c r="EA46" i="4"/>
  <c r="DS46" i="4"/>
  <c r="DT46" i="4" s="1"/>
  <c r="DR46" i="4"/>
  <c r="DJ46" i="4"/>
  <c r="DI46" i="4"/>
  <c r="DK46" i="4" s="1"/>
  <c r="DA46" i="4"/>
  <c r="DB46" i="4" s="1"/>
  <c r="CZ46" i="4"/>
  <c r="EB45" i="4"/>
  <c r="EC45" i="4" s="1"/>
  <c r="EA45" i="4"/>
  <c r="DS45" i="4"/>
  <c r="DT45" i="4" s="1"/>
  <c r="DR45" i="4"/>
  <c r="DJ45" i="4"/>
  <c r="DK45" i="4" s="1"/>
  <c r="DI45" i="4"/>
  <c r="DA45" i="4"/>
  <c r="DB45" i="4" s="1"/>
  <c r="CZ45" i="4"/>
  <c r="EC44" i="4"/>
  <c r="EB44" i="4"/>
  <c r="EA44" i="4"/>
  <c r="DS44" i="4"/>
  <c r="DT44" i="4" s="1"/>
  <c r="DR44" i="4"/>
  <c r="DJ44" i="4"/>
  <c r="DI44" i="4"/>
  <c r="DK44" i="4" s="1"/>
  <c r="DB44" i="4"/>
  <c r="DA44" i="4"/>
  <c r="CZ44" i="4"/>
  <c r="EB43" i="4"/>
  <c r="EC43" i="4" s="1"/>
  <c r="EA43" i="4"/>
  <c r="DS43" i="4"/>
  <c r="DT43" i="4" s="1"/>
  <c r="DR43" i="4"/>
  <c r="DJ43" i="4"/>
  <c r="DK43" i="4" s="1"/>
  <c r="DI43" i="4"/>
  <c r="DC43" i="4"/>
  <c r="DB43" i="4"/>
  <c r="DA43" i="4"/>
  <c r="CZ43" i="4"/>
  <c r="CU43" i="4"/>
  <c r="EE43" i="4" s="1"/>
  <c r="EF43" i="4" s="1"/>
  <c r="CT43" i="4"/>
  <c r="ED43" i="4" s="1"/>
  <c r="CN43" i="4"/>
  <c r="CM43" i="4"/>
  <c r="CG43" i="4"/>
  <c r="CF43" i="4"/>
  <c r="BZ43" i="4"/>
  <c r="BY43" i="4"/>
  <c r="BS43" i="4"/>
  <c r="BR43" i="4"/>
  <c r="BL43" i="4"/>
  <c r="BK43" i="4"/>
  <c r="BE43" i="4"/>
  <c r="BD43" i="4"/>
  <c r="AX43" i="4"/>
  <c r="AW43" i="4"/>
  <c r="AQ43" i="4"/>
  <c r="AP43" i="4"/>
  <c r="AJ43" i="4"/>
  <c r="AI43" i="4"/>
  <c r="AC43" i="4"/>
  <c r="AB43" i="4"/>
  <c r="V43" i="4"/>
  <c r="DM43" i="4" s="1"/>
  <c r="DN43" i="4" s="1"/>
  <c r="U43" i="4"/>
  <c r="DL43" i="4" s="1"/>
  <c r="EB42" i="4"/>
  <c r="EC42" i="4" s="1"/>
  <c r="EA42" i="4"/>
  <c r="DS42" i="4"/>
  <c r="DT42" i="4" s="1"/>
  <c r="DR42" i="4"/>
  <c r="DJ42" i="4"/>
  <c r="DK42" i="4" s="1"/>
  <c r="DI42" i="4"/>
  <c r="DA42" i="4"/>
  <c r="DB42" i="4" s="1"/>
  <c r="CZ42" i="4"/>
  <c r="EB41" i="4"/>
  <c r="EC41" i="4" s="1"/>
  <c r="EA41" i="4"/>
  <c r="DS41" i="4"/>
  <c r="DT41" i="4" s="1"/>
  <c r="DR41" i="4"/>
  <c r="DK41" i="4"/>
  <c r="DJ41" i="4"/>
  <c r="DI41" i="4"/>
  <c r="DC41" i="4"/>
  <c r="DB41" i="4"/>
  <c r="DA41" i="4"/>
  <c r="CZ41" i="4"/>
  <c r="CU41" i="4"/>
  <c r="EE41" i="4" s="1"/>
  <c r="EF41" i="4" s="1"/>
  <c r="CT41" i="4"/>
  <c r="ED41" i="4" s="1"/>
  <c r="CP41" i="4"/>
  <c r="CO41" i="4"/>
  <c r="CN41" i="4"/>
  <c r="CM41" i="4"/>
  <c r="CG41" i="4"/>
  <c r="CI41" i="4" s="1"/>
  <c r="CF41" i="4"/>
  <c r="CH41" i="4" s="1"/>
  <c r="CB41" i="4"/>
  <c r="CA41" i="4"/>
  <c r="BZ41" i="4"/>
  <c r="BY41" i="4"/>
  <c r="BS41" i="4"/>
  <c r="BU41" i="4" s="1"/>
  <c r="BR41" i="4"/>
  <c r="BT41" i="4" s="1"/>
  <c r="BN41" i="4"/>
  <c r="BM41" i="4"/>
  <c r="BL41" i="4"/>
  <c r="BK41" i="4"/>
  <c r="BE41" i="4"/>
  <c r="BG41" i="4" s="1"/>
  <c r="BD41" i="4"/>
  <c r="BF41" i="4" s="1"/>
  <c r="AZ41" i="4"/>
  <c r="AY41" i="4"/>
  <c r="AX41" i="4"/>
  <c r="AW41" i="4"/>
  <c r="AR41" i="4"/>
  <c r="AQ41" i="4"/>
  <c r="AS41" i="4" s="1"/>
  <c r="AP41" i="4"/>
  <c r="AL41" i="4"/>
  <c r="AK41" i="4"/>
  <c r="AJ41" i="4"/>
  <c r="AI41" i="4"/>
  <c r="AD41" i="4"/>
  <c r="AC41" i="4"/>
  <c r="AE41" i="4" s="1"/>
  <c r="AB41" i="4"/>
  <c r="X41" i="4"/>
  <c r="W41" i="4"/>
  <c r="V41" i="4"/>
  <c r="DV41" i="4" s="1"/>
  <c r="U41" i="4"/>
  <c r="DU41" i="4" s="1"/>
  <c r="I41" i="4"/>
  <c r="EC40" i="4"/>
  <c r="EB40" i="4"/>
  <c r="EA40" i="4"/>
  <c r="DT40" i="4"/>
  <c r="DS40" i="4"/>
  <c r="DR40" i="4"/>
  <c r="DJ40" i="4"/>
  <c r="DK40" i="4" s="1"/>
  <c r="DI40" i="4"/>
  <c r="DA40" i="4"/>
  <c r="DB40" i="4" s="1"/>
  <c r="CZ40" i="4"/>
  <c r="EC39" i="4"/>
  <c r="EB39" i="4"/>
  <c r="EA39" i="4"/>
  <c r="DS39" i="4"/>
  <c r="DT39" i="4" s="1"/>
  <c r="DR39" i="4"/>
  <c r="DJ39" i="4"/>
  <c r="DK39" i="4" s="1"/>
  <c r="DI39" i="4"/>
  <c r="DA39" i="4"/>
  <c r="DB39" i="4" s="1"/>
  <c r="CZ39" i="4"/>
  <c r="EC38" i="4"/>
  <c r="EB38" i="4"/>
  <c r="EA38" i="4"/>
  <c r="DT38" i="4"/>
  <c r="DS38" i="4"/>
  <c r="DR38" i="4"/>
  <c r="DJ38" i="4"/>
  <c r="DI38" i="4"/>
  <c r="DK38" i="4" s="1"/>
  <c r="DA38" i="4"/>
  <c r="CZ38" i="4"/>
  <c r="DB38" i="4" s="1"/>
  <c r="EB37" i="4"/>
  <c r="EC37" i="4" s="1"/>
  <c r="EA37" i="4"/>
  <c r="DT37" i="4"/>
  <c r="DS37" i="4"/>
  <c r="DR37" i="4"/>
  <c r="DK37" i="4"/>
  <c r="DJ37" i="4"/>
  <c r="DI37" i="4"/>
  <c r="DD37" i="4"/>
  <c r="DB37" i="4"/>
  <c r="DA37" i="4"/>
  <c r="CZ37" i="4"/>
  <c r="CW37" i="4"/>
  <c r="CU37" i="4"/>
  <c r="EE37" i="4" s="1"/>
  <c r="EF37" i="4" s="1"/>
  <c r="CT37" i="4"/>
  <c r="ED37" i="4" s="1"/>
  <c r="CP37" i="4"/>
  <c r="CO37" i="4"/>
  <c r="CN37" i="4"/>
  <c r="CM37" i="4"/>
  <c r="CI37" i="4"/>
  <c r="CG37" i="4"/>
  <c r="CF37" i="4"/>
  <c r="CH37" i="4" s="1"/>
  <c r="CB37" i="4"/>
  <c r="CA37" i="4"/>
  <c r="BZ37" i="4"/>
  <c r="BY37" i="4"/>
  <c r="BU37" i="4"/>
  <c r="BS37" i="4"/>
  <c r="BR37" i="4"/>
  <c r="BT37" i="4" s="1"/>
  <c r="BN37" i="4"/>
  <c r="BM37" i="4"/>
  <c r="BL37" i="4"/>
  <c r="BK37" i="4"/>
  <c r="BG37" i="4"/>
  <c r="BE37" i="4"/>
  <c r="BD37" i="4"/>
  <c r="BF37" i="4" s="1"/>
  <c r="AZ37" i="4"/>
  <c r="AY37" i="4"/>
  <c r="AX37" i="4"/>
  <c r="AW37" i="4"/>
  <c r="AS37" i="4"/>
  <c r="AQ37" i="4"/>
  <c r="AP37" i="4"/>
  <c r="AR37" i="4" s="1"/>
  <c r="AL37" i="4"/>
  <c r="AK37" i="4"/>
  <c r="AJ37" i="4"/>
  <c r="AI37" i="4"/>
  <c r="AE37" i="4"/>
  <c r="AC37" i="4"/>
  <c r="AB37" i="4"/>
  <c r="DC37" i="4" s="1"/>
  <c r="X37" i="4"/>
  <c r="EH37" i="4" s="1"/>
  <c r="W37" i="4"/>
  <c r="V37" i="4"/>
  <c r="DV37" i="4" s="1"/>
  <c r="DW37" i="4" s="1"/>
  <c r="U37" i="4"/>
  <c r="DU37" i="4" s="1"/>
  <c r="I37" i="4"/>
  <c r="EB36" i="4"/>
  <c r="EC36" i="4" s="1"/>
  <c r="EA36" i="4"/>
  <c r="DT36" i="4"/>
  <c r="DS36" i="4"/>
  <c r="DR36" i="4"/>
  <c r="DJ36" i="4"/>
  <c r="DK36" i="4" s="1"/>
  <c r="DI36" i="4"/>
  <c r="DA36" i="4"/>
  <c r="DB36" i="4" s="1"/>
  <c r="CZ36" i="4"/>
  <c r="EC35" i="4"/>
  <c r="EB35" i="4"/>
  <c r="EA35" i="4"/>
  <c r="DU35" i="4"/>
  <c r="DT35" i="4"/>
  <c r="DS35" i="4"/>
  <c r="DR35" i="4"/>
  <c r="DK35" i="4"/>
  <c r="DJ35" i="4"/>
  <c r="DI35" i="4"/>
  <c r="DB35" i="4"/>
  <c r="DA35" i="4"/>
  <c r="CZ35" i="4"/>
  <c r="CU35" i="4"/>
  <c r="CW35" i="4" s="1"/>
  <c r="CT35" i="4"/>
  <c r="CV35" i="4" s="1"/>
  <c r="CP35" i="4"/>
  <c r="CO35" i="4"/>
  <c r="CN35" i="4"/>
  <c r="CM35" i="4"/>
  <c r="CG35" i="4"/>
  <c r="CI35" i="4" s="1"/>
  <c r="CF35" i="4"/>
  <c r="CH35" i="4" s="1"/>
  <c r="CB35" i="4"/>
  <c r="CA35" i="4"/>
  <c r="BZ35" i="4"/>
  <c r="BY35" i="4"/>
  <c r="BS35" i="4"/>
  <c r="BU35" i="4" s="1"/>
  <c r="BR35" i="4"/>
  <c r="BT35" i="4" s="1"/>
  <c r="BN35" i="4"/>
  <c r="BM35" i="4"/>
  <c r="BL35" i="4"/>
  <c r="BK35" i="4"/>
  <c r="BE35" i="4"/>
  <c r="BG35" i="4" s="1"/>
  <c r="BD35" i="4"/>
  <c r="BF35" i="4" s="1"/>
  <c r="AZ35" i="4"/>
  <c r="AY35" i="4"/>
  <c r="AX35" i="4"/>
  <c r="AW35" i="4"/>
  <c r="AQ35" i="4"/>
  <c r="AS35" i="4" s="1"/>
  <c r="AP35" i="4"/>
  <c r="AR35" i="4" s="1"/>
  <c r="AL35" i="4"/>
  <c r="AK35" i="4"/>
  <c r="AJ35" i="4"/>
  <c r="AI35" i="4"/>
  <c r="AC35" i="4"/>
  <c r="DD35" i="4" s="1"/>
  <c r="AB35" i="4"/>
  <c r="DL35" i="4" s="1"/>
  <c r="X35" i="4"/>
  <c r="W35" i="4"/>
  <c r="V35" i="4"/>
  <c r="EE35" i="4" s="1"/>
  <c r="U35" i="4"/>
  <c r="DC35" i="4" s="1"/>
  <c r="I35" i="4"/>
  <c r="EB34" i="4"/>
  <c r="EC34" i="4" s="1"/>
  <c r="EA34" i="4"/>
  <c r="DS34" i="4"/>
  <c r="DT34" i="4" s="1"/>
  <c r="DR34" i="4"/>
  <c r="DJ34" i="4"/>
  <c r="DK34" i="4" s="1"/>
  <c r="DI34" i="4"/>
  <c r="DB34" i="4"/>
  <c r="DA34" i="4"/>
  <c r="CZ34" i="4"/>
  <c r="EC33" i="4"/>
  <c r="EB33" i="4"/>
  <c r="EA33" i="4"/>
  <c r="DS33" i="4"/>
  <c r="DT33" i="4" s="1"/>
  <c r="DR33" i="4"/>
  <c r="DJ33" i="4"/>
  <c r="DI33" i="4"/>
  <c r="DK33" i="4" s="1"/>
  <c r="DB33" i="4"/>
  <c r="DA33" i="4"/>
  <c r="CZ33" i="4"/>
  <c r="EB32" i="4"/>
  <c r="EC32" i="4" s="1"/>
  <c r="EA32" i="4"/>
  <c r="DS32" i="4"/>
  <c r="DT32" i="4" s="1"/>
  <c r="DR32" i="4"/>
  <c r="DJ32" i="4"/>
  <c r="DK32" i="4" s="1"/>
  <c r="DI32" i="4"/>
  <c r="DB32" i="4"/>
  <c r="DA32" i="4"/>
  <c r="CZ32" i="4"/>
  <c r="EC31" i="4"/>
  <c r="EB31" i="4"/>
  <c r="EA31" i="4"/>
  <c r="DS31" i="4"/>
  <c r="DT31" i="4" s="1"/>
  <c r="DR31" i="4"/>
  <c r="DJ31" i="4"/>
  <c r="DI31" i="4"/>
  <c r="DK31" i="4" s="1"/>
  <c r="DB31" i="4"/>
  <c r="DA31" i="4"/>
  <c r="CZ31" i="4"/>
  <c r="EB30" i="4"/>
  <c r="EC30" i="4" s="1"/>
  <c r="EA30" i="4"/>
  <c r="DS30" i="4"/>
  <c r="DT30" i="4" s="1"/>
  <c r="DR30" i="4"/>
  <c r="DJ30" i="4"/>
  <c r="DI30" i="4"/>
  <c r="DK30" i="4" s="1"/>
  <c r="DB30" i="4"/>
  <c r="DA30" i="4"/>
  <c r="CZ30" i="4"/>
  <c r="EC29" i="4"/>
  <c r="EB29" i="4"/>
  <c r="EA29" i="4"/>
  <c r="DS29" i="4"/>
  <c r="DT29" i="4" s="1"/>
  <c r="DR29" i="4"/>
  <c r="DJ29" i="4"/>
  <c r="DI29" i="4"/>
  <c r="DK29" i="4" s="1"/>
  <c r="DB29" i="4"/>
  <c r="DA29" i="4"/>
  <c r="CZ29" i="4"/>
  <c r="EB28" i="4"/>
  <c r="EC28" i="4" s="1"/>
  <c r="EA28" i="4"/>
  <c r="DS28" i="4"/>
  <c r="DT28" i="4" s="1"/>
  <c r="DR28" i="4"/>
  <c r="DJ28" i="4"/>
  <c r="DK28" i="4" s="1"/>
  <c r="DI28" i="4"/>
  <c r="DB28" i="4"/>
  <c r="DA28" i="4"/>
  <c r="CZ28" i="4"/>
  <c r="CW28" i="4"/>
  <c r="CU28" i="4"/>
  <c r="CT28" i="4"/>
  <c r="CV28" i="4" s="1"/>
  <c r="CO28" i="4"/>
  <c r="CN28" i="4"/>
  <c r="CP28" i="4" s="1"/>
  <c r="CM28" i="4"/>
  <c r="CI28" i="4"/>
  <c r="CG28" i="4"/>
  <c r="CF28" i="4"/>
  <c r="CH28" i="4" s="1"/>
  <c r="CA28" i="4"/>
  <c r="BZ28" i="4"/>
  <c r="CB28" i="4" s="1"/>
  <c r="BY28" i="4"/>
  <c r="BU28" i="4"/>
  <c r="BS28" i="4"/>
  <c r="BR28" i="4"/>
  <c r="BT28" i="4" s="1"/>
  <c r="BM28" i="4"/>
  <c r="BL28" i="4"/>
  <c r="BN28" i="4" s="1"/>
  <c r="BK28" i="4"/>
  <c r="BG28" i="4"/>
  <c r="BE28" i="4"/>
  <c r="BD28" i="4"/>
  <c r="BF28" i="4" s="1"/>
  <c r="AY28" i="4"/>
  <c r="AX28" i="4"/>
  <c r="AZ28" i="4" s="1"/>
  <c r="AW28" i="4"/>
  <c r="AS28" i="4"/>
  <c r="AQ28" i="4"/>
  <c r="AP28" i="4"/>
  <c r="AR28" i="4" s="1"/>
  <c r="AK28" i="4"/>
  <c r="AJ28" i="4"/>
  <c r="AL28" i="4" s="1"/>
  <c r="AI28" i="4"/>
  <c r="AE28" i="4"/>
  <c r="AC28" i="4"/>
  <c r="AB28" i="4"/>
  <c r="AD28" i="4" s="1"/>
  <c r="W28" i="4"/>
  <c r="V28" i="4"/>
  <c r="EE28" i="4" s="1"/>
  <c r="U28" i="4"/>
  <c r="ED28" i="4" s="1"/>
  <c r="I28" i="4"/>
  <c r="EB27" i="4"/>
  <c r="EC27" i="4" s="1"/>
  <c r="EA27" i="4"/>
  <c r="DS27" i="4"/>
  <c r="DT27" i="4" s="1"/>
  <c r="DR27" i="4"/>
  <c r="DJ27" i="4"/>
  <c r="DK27" i="4" s="1"/>
  <c r="DI27" i="4"/>
  <c r="DB27" i="4"/>
  <c r="DA27" i="4"/>
  <c r="CZ27" i="4"/>
  <c r="EC26" i="4"/>
  <c r="EB26" i="4"/>
  <c r="EA26" i="4"/>
  <c r="DS26" i="4"/>
  <c r="DR26" i="4"/>
  <c r="DT26" i="4" s="1"/>
  <c r="DJ26" i="4"/>
  <c r="DI26" i="4"/>
  <c r="DK26" i="4" s="1"/>
  <c r="DA26" i="4"/>
  <c r="CZ26" i="4"/>
  <c r="DB26" i="4" s="1"/>
  <c r="EB25" i="4"/>
  <c r="EC25" i="4" s="1"/>
  <c r="EA25" i="4"/>
  <c r="DS25" i="4"/>
  <c r="DT25" i="4" s="1"/>
  <c r="DR25" i="4"/>
  <c r="DJ25" i="4"/>
  <c r="DK25" i="4" s="1"/>
  <c r="DI25" i="4"/>
  <c r="DB25" i="4"/>
  <c r="DA25" i="4"/>
  <c r="CZ25" i="4"/>
  <c r="EB24" i="4"/>
  <c r="EA24" i="4"/>
  <c r="EC24" i="4" s="1"/>
  <c r="DU24" i="4"/>
  <c r="DS24" i="4"/>
  <c r="DR24" i="4"/>
  <c r="DT24" i="4" s="1"/>
  <c r="DJ24" i="4"/>
  <c r="DK24" i="4" s="1"/>
  <c r="DI24" i="4"/>
  <c r="DB24" i="4"/>
  <c r="DA24" i="4"/>
  <c r="CZ24" i="4"/>
  <c r="CU24" i="4"/>
  <c r="CT24" i="4"/>
  <c r="CN24" i="4"/>
  <c r="CM24" i="4"/>
  <c r="CG24" i="4"/>
  <c r="CF24" i="4"/>
  <c r="BZ24" i="4"/>
  <c r="BY24" i="4"/>
  <c r="BS24" i="4"/>
  <c r="BR24" i="4"/>
  <c r="BL24" i="4"/>
  <c r="BK24" i="4"/>
  <c r="BE24" i="4"/>
  <c r="BD24" i="4"/>
  <c r="AX24" i="4"/>
  <c r="AW24" i="4"/>
  <c r="AQ24" i="4"/>
  <c r="AP24" i="4"/>
  <c r="AJ24" i="4"/>
  <c r="AI24" i="4"/>
  <c r="AC24" i="4"/>
  <c r="AB24" i="4"/>
  <c r="V24" i="4"/>
  <c r="EE24" i="4" s="1"/>
  <c r="EF24" i="4" s="1"/>
  <c r="U24" i="4"/>
  <c r="ED24" i="4" s="1"/>
  <c r="EC23" i="4"/>
  <c r="EB23" i="4"/>
  <c r="EA23" i="4"/>
  <c r="DS23" i="4"/>
  <c r="DR23" i="4"/>
  <c r="DT23" i="4" s="1"/>
  <c r="DJ23" i="4"/>
  <c r="DK23" i="4" s="1"/>
  <c r="DI23" i="4"/>
  <c r="DB23" i="4"/>
  <c r="DA23" i="4"/>
  <c r="CZ23" i="4"/>
  <c r="EB22" i="4"/>
  <c r="EC22" i="4" s="1"/>
  <c r="EA22" i="4"/>
  <c r="DS22" i="4"/>
  <c r="DT22" i="4" s="1"/>
  <c r="DR22" i="4"/>
  <c r="DJ22" i="4"/>
  <c r="DK22" i="4" s="1"/>
  <c r="DI22" i="4"/>
  <c r="DB22" i="4"/>
  <c r="DA22" i="4"/>
  <c r="CZ22" i="4"/>
  <c r="EB21" i="4"/>
  <c r="EC21" i="4" s="1"/>
  <c r="EA21" i="4"/>
  <c r="DS21" i="4"/>
  <c r="DT21" i="4" s="1"/>
  <c r="DR21" i="4"/>
  <c r="DK21" i="4"/>
  <c r="DJ21" i="4"/>
  <c r="DI21" i="4"/>
  <c r="DC21" i="4"/>
  <c r="DB21" i="4"/>
  <c r="DA21" i="4"/>
  <c r="CZ21" i="4"/>
  <c r="CV21" i="4"/>
  <c r="CU21" i="4"/>
  <c r="CW21" i="4" s="1"/>
  <c r="CT21" i="4"/>
  <c r="CP21" i="4"/>
  <c r="CN21" i="4"/>
  <c r="CM21" i="4"/>
  <c r="CO21" i="4" s="1"/>
  <c r="CH21" i="4"/>
  <c r="CG21" i="4"/>
  <c r="CI21" i="4" s="1"/>
  <c r="CF21" i="4"/>
  <c r="CB21" i="4"/>
  <c r="BZ21" i="4"/>
  <c r="BY21" i="4"/>
  <c r="CA21" i="4" s="1"/>
  <c r="BT21" i="4"/>
  <c r="BS21" i="4"/>
  <c r="BU21" i="4" s="1"/>
  <c r="BR21" i="4"/>
  <c r="BN21" i="4"/>
  <c r="BL21" i="4"/>
  <c r="BK21" i="4"/>
  <c r="BM21" i="4" s="1"/>
  <c r="BF21" i="4"/>
  <c r="BE21" i="4"/>
  <c r="BG21" i="4" s="1"/>
  <c r="BD21" i="4"/>
  <c r="AZ21" i="4"/>
  <c r="AX21" i="4"/>
  <c r="AW21" i="4"/>
  <c r="AY21" i="4" s="1"/>
  <c r="AR21" i="4"/>
  <c r="AQ21" i="4"/>
  <c r="AS21" i="4" s="1"/>
  <c r="AP21" i="4"/>
  <c r="AL21" i="4"/>
  <c r="AJ21" i="4"/>
  <c r="AI21" i="4"/>
  <c r="AK21" i="4" s="1"/>
  <c r="AD21" i="4"/>
  <c r="AC21" i="4"/>
  <c r="AE21" i="4" s="1"/>
  <c r="AB21" i="4"/>
  <c r="X21" i="4"/>
  <c r="V21" i="4"/>
  <c r="EE21" i="4" s="1"/>
  <c r="U21" i="4"/>
  <c r="W21" i="4" s="1"/>
  <c r="I21" i="4"/>
  <c r="I63" i="4" s="1"/>
  <c r="DE37" i="4" l="1"/>
  <c r="DW41" i="4"/>
  <c r="EG21" i="4"/>
  <c r="DX21" i="4"/>
  <c r="DO21" i="4"/>
  <c r="DF21" i="4"/>
  <c r="EF28" i="4"/>
  <c r="DW55" i="4"/>
  <c r="DE59" i="4"/>
  <c r="EF59" i="4"/>
  <c r="EG28" i="4"/>
  <c r="DN52" i="4"/>
  <c r="DE35" i="4"/>
  <c r="EH21" i="4"/>
  <c r="DN48" i="4"/>
  <c r="DD21" i="4"/>
  <c r="DE21" i="4" s="1"/>
  <c r="DL21" i="4"/>
  <c r="DV24" i="4"/>
  <c r="DW24" i="4" s="1"/>
  <c r="X28" i="4"/>
  <c r="DC28" i="4"/>
  <c r="AD35" i="4"/>
  <c r="EG35" i="4" s="1"/>
  <c r="DF35" i="4"/>
  <c r="DV35" i="4"/>
  <c r="DW35" i="4" s="1"/>
  <c r="ED35" i="4"/>
  <c r="EF35" i="4" s="1"/>
  <c r="DM37" i="4"/>
  <c r="DD41" i="4"/>
  <c r="DE41" i="4" s="1"/>
  <c r="DL41" i="4"/>
  <c r="DD43" i="4"/>
  <c r="DE43" i="4" s="1"/>
  <c r="DD48" i="4"/>
  <c r="DE48" i="4" s="1"/>
  <c r="DV52" i="4"/>
  <c r="DW52" i="4" s="1"/>
  <c r="CW55" i="4"/>
  <c r="EH55" i="4" s="1"/>
  <c r="EI55" i="4" s="1"/>
  <c r="DG55" i="4"/>
  <c r="DH55" i="4" s="1"/>
  <c r="DO55" i="4"/>
  <c r="DU59" i="4"/>
  <c r="DM21" i="4"/>
  <c r="DN21" i="4" s="1"/>
  <c r="DU21" i="4"/>
  <c r="DL24" i="4"/>
  <c r="DD28" i="4"/>
  <c r="DE28" i="4" s="1"/>
  <c r="DL28" i="4"/>
  <c r="AE35" i="4"/>
  <c r="DP35" i="4" s="1"/>
  <c r="DQ35" i="4" s="1"/>
  <c r="DO35" i="4"/>
  <c r="AD37" i="4"/>
  <c r="EG37" i="4" s="1"/>
  <c r="EI37" i="4" s="1"/>
  <c r="CV37" i="4"/>
  <c r="DF37" i="4"/>
  <c r="DM41" i="4"/>
  <c r="DN41" i="4" s="1"/>
  <c r="DP55" i="4"/>
  <c r="DX55" i="4"/>
  <c r="DV59" i="4"/>
  <c r="DW59" i="4" s="1"/>
  <c r="DV21" i="4"/>
  <c r="ED21" i="4"/>
  <c r="EF21" i="4" s="1"/>
  <c r="DM24" i="4"/>
  <c r="DN24" i="4" s="1"/>
  <c r="DM28" i="4"/>
  <c r="DN28" i="4" s="1"/>
  <c r="DU28" i="4"/>
  <c r="DX35" i="4"/>
  <c r="DG37" i="4"/>
  <c r="DH37" i="4" s="1"/>
  <c r="DO37" i="4"/>
  <c r="CV41" i="4"/>
  <c r="EG41" i="4" s="1"/>
  <c r="DF41" i="4"/>
  <c r="DY55" i="4"/>
  <c r="DL59" i="4"/>
  <c r="DM35" i="4"/>
  <c r="DN35" i="4" s="1"/>
  <c r="DG21" i="4"/>
  <c r="DH21" i="4" s="1"/>
  <c r="DC24" i="4"/>
  <c r="DF28" i="4"/>
  <c r="DV28" i="4"/>
  <c r="DY35" i="4"/>
  <c r="DZ35" i="4" s="1"/>
  <c r="DP37" i="4"/>
  <c r="DQ37" i="4" s="1"/>
  <c r="DX37" i="4"/>
  <c r="CW41" i="4"/>
  <c r="EH41" i="4" s="1"/>
  <c r="DG41" i="4"/>
  <c r="DH41" i="4" s="1"/>
  <c r="DO41" i="4"/>
  <c r="DU43" i="4"/>
  <c r="DU48" i="4"/>
  <c r="DM59" i="4"/>
  <c r="DP21" i="4"/>
  <c r="DD24" i="4"/>
  <c r="DE24" i="4" s="1"/>
  <c r="DO28" i="4"/>
  <c r="DY37" i="4"/>
  <c r="DP41" i="4"/>
  <c r="DQ41" i="4" s="1"/>
  <c r="DX41" i="4"/>
  <c r="DV43" i="4"/>
  <c r="DW43" i="4" s="1"/>
  <c r="DV48" i="4"/>
  <c r="DW48" i="4" s="1"/>
  <c r="DC55" i="4"/>
  <c r="DY21" i="4"/>
  <c r="DZ21" i="4" s="1"/>
  <c r="DX28" i="4"/>
  <c r="DY41" i="4"/>
  <c r="DZ41" i="4" s="1"/>
  <c r="DD55" i="4"/>
  <c r="DL55" i="4"/>
  <c r="DN55" i="4" s="1"/>
  <c r="DL37" i="4"/>
  <c r="EI41" i="4" l="1"/>
  <c r="DQ21" i="4"/>
  <c r="DZ55" i="4"/>
  <c r="EI21" i="4"/>
  <c r="DN59" i="4"/>
  <c r="DW28" i="4"/>
  <c r="DY28" i="4"/>
  <c r="DZ28" i="4" s="1"/>
  <c r="DP28" i="4"/>
  <c r="DQ28" i="4" s="1"/>
  <c r="DG28" i="4"/>
  <c r="DH28" i="4" s="1"/>
  <c r="EH28" i="4"/>
  <c r="EI28" i="4" s="1"/>
  <c r="DW21" i="4"/>
  <c r="DE55" i="4"/>
  <c r="DG35" i="4"/>
  <c r="DH35" i="4" s="1"/>
  <c r="DN37" i="4"/>
  <c r="DZ37" i="4"/>
  <c r="EH35" i="4"/>
  <c r="EI35" i="4" s="1"/>
  <c r="DQ55" i="4"/>
  <c r="EC112" i="3" l="1"/>
  <c r="DJ112" i="3"/>
  <c r="DK112" i="3" s="1"/>
  <c r="DI112" i="3"/>
  <c r="CG112" i="3"/>
  <c r="I112" i="3"/>
  <c r="EB111" i="3"/>
  <c r="EC111" i="3" s="1"/>
  <c r="EA111" i="3"/>
  <c r="DS111" i="3"/>
  <c r="DT111" i="3" s="1"/>
  <c r="DR111" i="3"/>
  <c r="DK111" i="3"/>
  <c r="DJ111" i="3"/>
  <c r="DI111" i="3"/>
  <c r="DB111" i="3"/>
  <c r="DA111" i="3"/>
  <c r="CZ111" i="3"/>
  <c r="EB110" i="3"/>
  <c r="EA110" i="3"/>
  <c r="EC110" i="3" s="1"/>
  <c r="DS110" i="3"/>
  <c r="DR110" i="3"/>
  <c r="DU110" i="3" s="1"/>
  <c r="DM110" i="3"/>
  <c r="DN110" i="3" s="1"/>
  <c r="DJ110" i="3"/>
  <c r="DK110" i="3" s="1"/>
  <c r="DI110" i="3"/>
  <c r="DL110" i="3" s="1"/>
  <c r="DE110" i="3"/>
  <c r="DD110" i="3"/>
  <c r="DC110" i="3"/>
  <c r="DB110" i="3"/>
  <c r="DA110" i="3"/>
  <c r="CZ110" i="3"/>
  <c r="CU110" i="3"/>
  <c r="CT110" i="3"/>
  <c r="CN110" i="3"/>
  <c r="CP98" i="3" s="1"/>
  <c r="CM110" i="3"/>
  <c r="CG110" i="3"/>
  <c r="CF110" i="3"/>
  <c r="BZ110" i="3"/>
  <c r="BY110" i="3"/>
  <c r="BS110" i="3"/>
  <c r="BR110" i="3"/>
  <c r="BL110" i="3"/>
  <c r="BN98" i="3" s="1"/>
  <c r="BK110" i="3"/>
  <c r="BE110" i="3"/>
  <c r="BD110" i="3"/>
  <c r="AX110" i="3"/>
  <c r="AW110" i="3"/>
  <c r="AQ110" i="3"/>
  <c r="AP110" i="3"/>
  <c r="AJ110" i="3"/>
  <c r="AL98" i="3" s="1"/>
  <c r="AI110" i="3"/>
  <c r="AC110" i="3"/>
  <c r="AB110" i="3"/>
  <c r="V110" i="3"/>
  <c r="U110" i="3"/>
  <c r="EB109" i="3"/>
  <c r="EC109" i="3" s="1"/>
  <c r="EA109" i="3"/>
  <c r="DS109" i="3"/>
  <c r="DR109" i="3"/>
  <c r="DT109" i="3" s="1"/>
  <c r="DJ109" i="3"/>
  <c r="DK109" i="3" s="1"/>
  <c r="DI109" i="3"/>
  <c r="DA109" i="3"/>
  <c r="CZ109" i="3"/>
  <c r="DC107" i="3" s="1"/>
  <c r="EB108" i="3"/>
  <c r="EA108" i="3"/>
  <c r="EC108" i="3" s="1"/>
  <c r="DS108" i="3"/>
  <c r="DT108" i="3" s="1"/>
  <c r="DR108" i="3"/>
  <c r="DJ108" i="3"/>
  <c r="DI108" i="3"/>
  <c r="DA108" i="3"/>
  <c r="DB108" i="3" s="1"/>
  <c r="CZ108" i="3"/>
  <c r="EC107" i="3"/>
  <c r="EB107" i="3"/>
  <c r="EE107" i="3" s="1"/>
  <c r="EA107" i="3"/>
  <c r="ED107" i="3" s="1"/>
  <c r="DS107" i="3"/>
  <c r="DV107" i="3" s="1"/>
  <c r="DW107" i="3" s="1"/>
  <c r="DR107" i="3"/>
  <c r="DU107" i="3" s="1"/>
  <c r="DL107" i="3"/>
  <c r="DJ107" i="3"/>
  <c r="DK107" i="3" s="1"/>
  <c r="DI107" i="3"/>
  <c r="DA107" i="3"/>
  <c r="DB107" i="3" s="1"/>
  <c r="CZ107" i="3"/>
  <c r="CU107" i="3"/>
  <c r="CT107" i="3"/>
  <c r="CN107" i="3"/>
  <c r="CM107" i="3"/>
  <c r="CG107" i="3"/>
  <c r="CF107" i="3"/>
  <c r="BZ107" i="3"/>
  <c r="BY107" i="3"/>
  <c r="BS107" i="3"/>
  <c r="BR107" i="3"/>
  <c r="BL107" i="3"/>
  <c r="BK107" i="3"/>
  <c r="BE107" i="3"/>
  <c r="BD107" i="3"/>
  <c r="AX107" i="3"/>
  <c r="AW107" i="3"/>
  <c r="AQ107" i="3"/>
  <c r="AP107" i="3"/>
  <c r="AJ107" i="3"/>
  <c r="AI107" i="3"/>
  <c r="AC107" i="3"/>
  <c r="AB107" i="3"/>
  <c r="V107" i="3"/>
  <c r="U107" i="3"/>
  <c r="EB106" i="3"/>
  <c r="EC106" i="3" s="1"/>
  <c r="EA106" i="3"/>
  <c r="DT106" i="3"/>
  <c r="DS106" i="3"/>
  <c r="DR106" i="3"/>
  <c r="DK106" i="3"/>
  <c r="DJ106" i="3"/>
  <c r="DI106" i="3"/>
  <c r="DA106" i="3"/>
  <c r="CZ106" i="3"/>
  <c r="EB105" i="3"/>
  <c r="EA105" i="3"/>
  <c r="EC105" i="3" s="1"/>
  <c r="DS105" i="3"/>
  <c r="DT105" i="3" s="1"/>
  <c r="DR105" i="3"/>
  <c r="DJ105" i="3"/>
  <c r="DI105" i="3"/>
  <c r="DA105" i="3"/>
  <c r="DB105" i="3" s="1"/>
  <c r="CZ105" i="3"/>
  <c r="EC104" i="3"/>
  <c r="EB104" i="3"/>
  <c r="EE104" i="3" s="1"/>
  <c r="EA104" i="3"/>
  <c r="DS104" i="3"/>
  <c r="DV104" i="3" s="1"/>
  <c r="DW104" i="3" s="1"/>
  <c r="DR104" i="3"/>
  <c r="DU104" i="3" s="1"/>
  <c r="DL104" i="3"/>
  <c r="DJ104" i="3"/>
  <c r="DK104" i="3" s="1"/>
  <c r="DI104" i="3"/>
  <c r="DA104" i="3"/>
  <c r="DB104" i="3" s="1"/>
  <c r="CZ104" i="3"/>
  <c r="CU104" i="3"/>
  <c r="CT104" i="3"/>
  <c r="CN104" i="3"/>
  <c r="CM104" i="3"/>
  <c r="CG104" i="3"/>
  <c r="CF104" i="3"/>
  <c r="BZ104" i="3"/>
  <c r="BY104" i="3"/>
  <c r="BS104" i="3"/>
  <c r="BR104" i="3"/>
  <c r="BL104" i="3"/>
  <c r="BK104" i="3"/>
  <c r="BE104" i="3"/>
  <c r="BD104" i="3"/>
  <c r="AX104" i="3"/>
  <c r="AW104" i="3"/>
  <c r="AQ104" i="3"/>
  <c r="AP104" i="3"/>
  <c r="AJ104" i="3"/>
  <c r="AI104" i="3"/>
  <c r="AC104" i="3"/>
  <c r="AB104" i="3"/>
  <c r="V104" i="3"/>
  <c r="U104" i="3"/>
  <c r="EB103" i="3"/>
  <c r="EC103" i="3" s="1"/>
  <c r="EA103" i="3"/>
  <c r="DT103" i="3"/>
  <c r="DS103" i="3"/>
  <c r="DR103" i="3"/>
  <c r="DK103" i="3"/>
  <c r="DJ103" i="3"/>
  <c r="DI103" i="3"/>
  <c r="DA103" i="3"/>
  <c r="DB103" i="3" s="1"/>
  <c r="CZ103" i="3"/>
  <c r="EB102" i="3"/>
  <c r="EC102" i="3" s="1"/>
  <c r="EA102" i="3"/>
  <c r="DS102" i="3"/>
  <c r="DT102" i="3" s="1"/>
  <c r="DR102" i="3"/>
  <c r="DJ102" i="3"/>
  <c r="DI102" i="3"/>
  <c r="DA102" i="3"/>
  <c r="DB102" i="3" s="1"/>
  <c r="CZ102" i="3"/>
  <c r="EC101" i="3"/>
  <c r="EB101" i="3"/>
  <c r="EE101" i="3" s="1"/>
  <c r="EA101" i="3"/>
  <c r="ED101" i="3" s="1"/>
  <c r="DW101" i="3"/>
  <c r="DS101" i="3"/>
  <c r="DV101" i="3" s="1"/>
  <c r="DR101" i="3"/>
  <c r="DU101" i="3" s="1"/>
  <c r="DL101" i="3"/>
  <c r="DJ101" i="3"/>
  <c r="DK101" i="3" s="1"/>
  <c r="DI101" i="3"/>
  <c r="DA101" i="3"/>
  <c r="DB101" i="3" s="1"/>
  <c r="CZ101" i="3"/>
  <c r="DC101" i="3" s="1"/>
  <c r="CU101" i="3"/>
  <c r="CT101" i="3"/>
  <c r="CN101" i="3"/>
  <c r="CM101" i="3"/>
  <c r="CG101" i="3"/>
  <c r="CF101" i="3"/>
  <c r="BZ101" i="3"/>
  <c r="CB98" i="3" s="1"/>
  <c r="BY101" i="3"/>
  <c r="BS101" i="3"/>
  <c r="BR101" i="3"/>
  <c r="BL101" i="3"/>
  <c r="BK101" i="3"/>
  <c r="BE101" i="3"/>
  <c r="BD101" i="3"/>
  <c r="AX101" i="3"/>
  <c r="AZ98" i="3" s="1"/>
  <c r="AW101" i="3"/>
  <c r="AQ101" i="3"/>
  <c r="AP101" i="3"/>
  <c r="AJ101" i="3"/>
  <c r="AI101" i="3"/>
  <c r="AC101" i="3"/>
  <c r="AB101" i="3"/>
  <c r="V101" i="3"/>
  <c r="X98" i="3" s="1"/>
  <c r="U101" i="3"/>
  <c r="EB100" i="3"/>
  <c r="EC100" i="3" s="1"/>
  <c r="EA100" i="3"/>
  <c r="DT100" i="3"/>
  <c r="DS100" i="3"/>
  <c r="DR100" i="3"/>
  <c r="DK100" i="3"/>
  <c r="DJ100" i="3"/>
  <c r="DI100" i="3"/>
  <c r="DA100" i="3"/>
  <c r="CZ100" i="3"/>
  <c r="DB100" i="3" s="1"/>
  <c r="EB99" i="3"/>
  <c r="EC99" i="3" s="1"/>
  <c r="EA99" i="3"/>
  <c r="DS99" i="3"/>
  <c r="DT99" i="3" s="1"/>
  <c r="DR99" i="3"/>
  <c r="DJ99" i="3"/>
  <c r="DK99" i="3" s="1"/>
  <c r="DI99" i="3"/>
  <c r="DA99" i="3"/>
  <c r="CZ99" i="3"/>
  <c r="EC98" i="3"/>
  <c r="EB98" i="3"/>
  <c r="EE98" i="3" s="1"/>
  <c r="EF98" i="3" s="1"/>
  <c r="EA98" i="3"/>
  <c r="ED98" i="3" s="1"/>
  <c r="DU98" i="3"/>
  <c r="DS98" i="3"/>
  <c r="DT98" i="3" s="1"/>
  <c r="DR98" i="3"/>
  <c r="DL98" i="3"/>
  <c r="DJ98" i="3"/>
  <c r="DK98" i="3" s="1"/>
  <c r="DI98" i="3"/>
  <c r="DA98" i="3"/>
  <c r="CZ98" i="3"/>
  <c r="CU98" i="3"/>
  <c r="CW98" i="3" s="1"/>
  <c r="CT98" i="3"/>
  <c r="CV98" i="3" s="1"/>
  <c r="CN98" i="3"/>
  <c r="CM98" i="3"/>
  <c r="CO98" i="3" s="1"/>
  <c r="CG98" i="3"/>
  <c r="CI98" i="3" s="1"/>
  <c r="CF98" i="3"/>
  <c r="CH98" i="3" s="1"/>
  <c r="BZ98" i="3"/>
  <c r="BY98" i="3"/>
  <c r="CA98" i="3" s="1"/>
  <c r="BS98" i="3"/>
  <c r="BU98" i="3" s="1"/>
  <c r="BR98" i="3"/>
  <c r="BT98" i="3" s="1"/>
  <c r="BL98" i="3"/>
  <c r="BK98" i="3"/>
  <c r="BM98" i="3" s="1"/>
  <c r="BE98" i="3"/>
  <c r="BG98" i="3" s="1"/>
  <c r="BD98" i="3"/>
  <c r="BF98" i="3" s="1"/>
  <c r="AX98" i="3"/>
  <c r="AW98" i="3"/>
  <c r="AY98" i="3" s="1"/>
  <c r="AQ98" i="3"/>
  <c r="AS98" i="3" s="1"/>
  <c r="AP98" i="3"/>
  <c r="AR98" i="3" s="1"/>
  <c r="AJ98" i="3"/>
  <c r="AI98" i="3"/>
  <c r="AK98" i="3" s="1"/>
  <c r="DX98" i="3" s="1"/>
  <c r="AC98" i="3"/>
  <c r="AE98" i="3" s="1"/>
  <c r="AB98" i="3"/>
  <c r="AD98" i="3" s="1"/>
  <c r="V98" i="3"/>
  <c r="U98" i="3"/>
  <c r="W98" i="3" s="1"/>
  <c r="EB97" i="3"/>
  <c r="EA97" i="3"/>
  <c r="ED95" i="3" s="1"/>
  <c r="DS97" i="3"/>
  <c r="DT97" i="3" s="1"/>
  <c r="DR97" i="3"/>
  <c r="DJ97" i="3"/>
  <c r="DI97" i="3"/>
  <c r="DA97" i="3"/>
  <c r="DB97" i="3" s="1"/>
  <c r="CZ97" i="3"/>
  <c r="EB96" i="3"/>
  <c r="EC96" i="3" s="1"/>
  <c r="EA96" i="3"/>
  <c r="DT96" i="3"/>
  <c r="DS96" i="3"/>
  <c r="DR96" i="3"/>
  <c r="DK96" i="3"/>
  <c r="DJ96" i="3"/>
  <c r="DI96" i="3"/>
  <c r="DA96" i="3"/>
  <c r="CZ96" i="3"/>
  <c r="DB96" i="3" s="1"/>
  <c r="EB95" i="3"/>
  <c r="EC95" i="3" s="1"/>
  <c r="EA95" i="3"/>
  <c r="DV95" i="3"/>
  <c r="DW95" i="3" s="1"/>
  <c r="DS95" i="3"/>
  <c r="DT95" i="3" s="1"/>
  <c r="DR95" i="3"/>
  <c r="DU95" i="3" s="1"/>
  <c r="DK95" i="3"/>
  <c r="DJ95" i="3"/>
  <c r="DI95" i="3"/>
  <c r="DL95" i="3" s="1"/>
  <c r="DA95" i="3"/>
  <c r="DD95" i="3" s="1"/>
  <c r="CZ95" i="3"/>
  <c r="CU95" i="3"/>
  <c r="CT95" i="3"/>
  <c r="CN95" i="3"/>
  <c r="CM95" i="3"/>
  <c r="CG95" i="3"/>
  <c r="CF95" i="3"/>
  <c r="BZ95" i="3"/>
  <c r="BY95" i="3"/>
  <c r="BS95" i="3"/>
  <c r="BR95" i="3"/>
  <c r="BL95" i="3"/>
  <c r="BN90" i="3" s="1"/>
  <c r="BK95" i="3"/>
  <c r="BE95" i="3"/>
  <c r="BD95" i="3"/>
  <c r="AX95" i="3"/>
  <c r="AW95" i="3"/>
  <c r="AQ95" i="3"/>
  <c r="AP95" i="3"/>
  <c r="AJ95" i="3"/>
  <c r="AI95" i="3"/>
  <c r="AC95" i="3"/>
  <c r="AB95" i="3"/>
  <c r="V95" i="3"/>
  <c r="U95" i="3"/>
  <c r="EB94" i="3"/>
  <c r="EA94" i="3"/>
  <c r="DS94" i="3"/>
  <c r="DT94" i="3" s="1"/>
  <c r="DR94" i="3"/>
  <c r="DJ94" i="3"/>
  <c r="DK94" i="3" s="1"/>
  <c r="DI94" i="3"/>
  <c r="DA94" i="3"/>
  <c r="CZ94" i="3"/>
  <c r="EB93" i="3"/>
  <c r="DK93" i="3"/>
  <c r="CZ93" i="3"/>
  <c r="DC93" i="3" s="1"/>
  <c r="CU93" i="3"/>
  <c r="CT93" i="3"/>
  <c r="CN93" i="3"/>
  <c r="CM93" i="3"/>
  <c r="CG93" i="3"/>
  <c r="CF93" i="3"/>
  <c r="BZ93" i="3"/>
  <c r="BY93" i="3"/>
  <c r="CA90" i="3" s="1"/>
  <c r="BS93" i="3"/>
  <c r="BR93" i="3"/>
  <c r="BL93" i="3"/>
  <c r="BK93" i="3"/>
  <c r="BE93" i="3"/>
  <c r="BD93" i="3"/>
  <c r="AX93" i="3"/>
  <c r="AW93" i="3"/>
  <c r="AY90" i="3" s="1"/>
  <c r="AU93" i="3"/>
  <c r="DI93" i="3" s="1"/>
  <c r="DL93" i="3" s="1"/>
  <c r="DN93" i="3" s="1"/>
  <c r="AQ93" i="3"/>
  <c r="AP93" i="3"/>
  <c r="AI93" i="3"/>
  <c r="AH93" i="3"/>
  <c r="AJ93" i="3" s="1"/>
  <c r="AL90" i="3" s="1"/>
  <c r="AB93" i="3"/>
  <c r="AD90" i="3" s="1"/>
  <c r="AA93" i="3"/>
  <c r="DJ93" i="3" s="1"/>
  <c r="DM93" i="3" s="1"/>
  <c r="V93" i="3"/>
  <c r="U93" i="3"/>
  <c r="EB92" i="3"/>
  <c r="EC92" i="3" s="1"/>
  <c r="EA92" i="3"/>
  <c r="DS92" i="3"/>
  <c r="DT92" i="3" s="1"/>
  <c r="DR92" i="3"/>
  <c r="DJ92" i="3"/>
  <c r="DK92" i="3" s="1"/>
  <c r="DI92" i="3"/>
  <c r="DA92" i="3"/>
  <c r="DD90" i="3" s="1"/>
  <c r="CZ92" i="3"/>
  <c r="EB91" i="3"/>
  <c r="DS91" i="3"/>
  <c r="DJ91" i="3"/>
  <c r="DA91" i="3"/>
  <c r="Z91" i="3"/>
  <c r="EA91" i="3" s="1"/>
  <c r="EE90" i="3"/>
  <c r="EB90" i="3"/>
  <c r="EC90" i="3" s="1"/>
  <c r="EA90" i="3"/>
  <c r="DS90" i="3"/>
  <c r="DR90" i="3"/>
  <c r="DJ90" i="3"/>
  <c r="DI90" i="3"/>
  <c r="DB90" i="3"/>
  <c r="DA90" i="3"/>
  <c r="CZ90" i="3"/>
  <c r="CW90" i="3"/>
  <c r="CU90" i="3"/>
  <c r="CT90" i="3"/>
  <c r="CV90" i="3" s="1"/>
  <c r="CO90" i="3"/>
  <c r="CN90" i="3"/>
  <c r="CP90" i="3" s="1"/>
  <c r="CM90" i="3"/>
  <c r="CI90" i="3"/>
  <c r="CH90" i="3"/>
  <c r="CG90" i="3"/>
  <c r="CF90" i="3"/>
  <c r="CB90" i="3"/>
  <c r="BZ90" i="3"/>
  <c r="BY90" i="3"/>
  <c r="BU90" i="3"/>
  <c r="BT90" i="3"/>
  <c r="BS90" i="3"/>
  <c r="BR90" i="3"/>
  <c r="BM90" i="3"/>
  <c r="BL90" i="3"/>
  <c r="BK90" i="3"/>
  <c r="BG90" i="3"/>
  <c r="BF90" i="3"/>
  <c r="BE90" i="3"/>
  <c r="BD90" i="3"/>
  <c r="AZ90" i="3"/>
  <c r="AX90" i="3"/>
  <c r="AW90" i="3"/>
  <c r="AS90" i="3"/>
  <c r="AR90" i="3"/>
  <c r="AQ90" i="3"/>
  <c r="AP90" i="3"/>
  <c r="AK90" i="3"/>
  <c r="AJ90" i="3"/>
  <c r="AI90" i="3"/>
  <c r="AC90" i="3"/>
  <c r="AB90" i="3"/>
  <c r="X90" i="3"/>
  <c r="W90" i="3"/>
  <c r="V90" i="3"/>
  <c r="U90" i="3"/>
  <c r="EC89" i="3"/>
  <c r="EB89" i="3"/>
  <c r="EA89" i="3"/>
  <c r="DS89" i="3"/>
  <c r="DT89" i="3" s="1"/>
  <c r="DR89" i="3"/>
  <c r="DJ89" i="3"/>
  <c r="DK89" i="3" s="1"/>
  <c r="DI89" i="3"/>
  <c r="DB89" i="3"/>
  <c r="DA89" i="3"/>
  <c r="CZ89" i="3"/>
  <c r="EB88" i="3"/>
  <c r="EC88" i="3" s="1"/>
  <c r="EA88" i="3"/>
  <c r="DS88" i="3"/>
  <c r="DT88" i="3" s="1"/>
  <c r="DR88" i="3"/>
  <c r="DJ88" i="3"/>
  <c r="DK88" i="3" s="1"/>
  <c r="DI88" i="3"/>
  <c r="DB88" i="3"/>
  <c r="DA88" i="3"/>
  <c r="CZ88" i="3"/>
  <c r="EC87" i="3"/>
  <c r="EB87" i="3"/>
  <c r="EA87" i="3"/>
  <c r="DS87" i="3"/>
  <c r="DR87" i="3"/>
  <c r="DJ87" i="3"/>
  <c r="DI87" i="3"/>
  <c r="DK87" i="3" s="1"/>
  <c r="DB87" i="3"/>
  <c r="DA87" i="3"/>
  <c r="CZ87" i="3"/>
  <c r="EB86" i="3"/>
  <c r="EC86" i="3" s="1"/>
  <c r="EA86" i="3"/>
  <c r="DS86" i="3"/>
  <c r="DT86" i="3" s="1"/>
  <c r="DR86" i="3"/>
  <c r="DJ86" i="3"/>
  <c r="DK86" i="3" s="1"/>
  <c r="DI86" i="3"/>
  <c r="DB86" i="3"/>
  <c r="DA86" i="3"/>
  <c r="CZ86" i="3"/>
  <c r="EC85" i="3"/>
  <c r="EB85" i="3"/>
  <c r="EA85" i="3"/>
  <c r="DS85" i="3"/>
  <c r="DT85" i="3" s="1"/>
  <c r="DR85" i="3"/>
  <c r="DJ85" i="3"/>
  <c r="DI85" i="3"/>
  <c r="DK85" i="3" s="1"/>
  <c r="DB85" i="3"/>
  <c r="DA85" i="3"/>
  <c r="CZ85" i="3"/>
  <c r="EB84" i="3"/>
  <c r="EC84" i="3" s="1"/>
  <c r="EA84" i="3"/>
  <c r="DS84" i="3"/>
  <c r="DT84" i="3" s="1"/>
  <c r="DR84" i="3"/>
  <c r="DJ84" i="3"/>
  <c r="DK84" i="3" s="1"/>
  <c r="DI84" i="3"/>
  <c r="DB84" i="3"/>
  <c r="DA84" i="3"/>
  <c r="CZ84" i="3"/>
  <c r="EC83" i="3"/>
  <c r="EB83" i="3"/>
  <c r="EA83" i="3"/>
  <c r="DS83" i="3"/>
  <c r="DR83" i="3"/>
  <c r="DJ83" i="3"/>
  <c r="DI83" i="3"/>
  <c r="DK83" i="3" s="1"/>
  <c r="DB83" i="3"/>
  <c r="DA83" i="3"/>
  <c r="CZ83" i="3"/>
  <c r="EB82" i="3"/>
  <c r="EC82" i="3" s="1"/>
  <c r="EA82" i="3"/>
  <c r="ED82" i="3" s="1"/>
  <c r="DR82" i="3"/>
  <c r="DI82" i="3"/>
  <c r="DC82" i="3"/>
  <c r="CZ82" i="3"/>
  <c r="CU82" i="3"/>
  <c r="CT82" i="3"/>
  <c r="CN82" i="3"/>
  <c r="CM82" i="3"/>
  <c r="CG82" i="3"/>
  <c r="CF82" i="3"/>
  <c r="BZ82" i="3"/>
  <c r="BY82" i="3"/>
  <c r="BS82" i="3"/>
  <c r="BR82" i="3"/>
  <c r="BL82" i="3"/>
  <c r="BK82" i="3"/>
  <c r="BE82" i="3"/>
  <c r="BD82" i="3"/>
  <c r="AX82" i="3"/>
  <c r="AW82" i="3"/>
  <c r="AQ82" i="3"/>
  <c r="AP82" i="3"/>
  <c r="AJ82" i="3"/>
  <c r="AI82" i="3"/>
  <c r="AC82" i="3"/>
  <c r="AB82" i="3"/>
  <c r="U82" i="3"/>
  <c r="T82" i="3"/>
  <c r="DA82" i="3" s="1"/>
  <c r="EC81" i="3"/>
  <c r="EB81" i="3"/>
  <c r="EA81" i="3"/>
  <c r="DT81" i="3"/>
  <c r="DS81" i="3"/>
  <c r="DR81" i="3"/>
  <c r="DJ81" i="3"/>
  <c r="DI81" i="3"/>
  <c r="DA81" i="3"/>
  <c r="CZ81" i="3"/>
  <c r="EB80" i="3"/>
  <c r="EE80" i="3" s="1"/>
  <c r="EF80" i="3" s="1"/>
  <c r="EA80" i="3"/>
  <c r="ED80" i="3" s="1"/>
  <c r="DU80" i="3"/>
  <c r="DT80" i="3"/>
  <c r="DS80" i="3"/>
  <c r="DV80" i="3" s="1"/>
  <c r="DW80" i="3" s="1"/>
  <c r="DR80" i="3"/>
  <c r="DM80" i="3"/>
  <c r="DJ80" i="3"/>
  <c r="DK80" i="3" s="1"/>
  <c r="DI80" i="3"/>
  <c r="DD80" i="3"/>
  <c r="DE80" i="3" s="1"/>
  <c r="DC80" i="3"/>
  <c r="DB80" i="3"/>
  <c r="DA80" i="3"/>
  <c r="CZ80" i="3"/>
  <c r="CU80" i="3"/>
  <c r="CT80" i="3"/>
  <c r="CN80" i="3"/>
  <c r="CM80" i="3"/>
  <c r="CG80" i="3"/>
  <c r="CF80" i="3"/>
  <c r="BZ80" i="3"/>
  <c r="BY80" i="3"/>
  <c r="BS80" i="3"/>
  <c r="BR80" i="3"/>
  <c r="BL80" i="3"/>
  <c r="BK80" i="3"/>
  <c r="BE80" i="3"/>
  <c r="BD80" i="3"/>
  <c r="AX80" i="3"/>
  <c r="AW80" i="3"/>
  <c r="AQ80" i="3"/>
  <c r="AP80" i="3"/>
  <c r="AJ80" i="3"/>
  <c r="AI80" i="3"/>
  <c r="AC80" i="3"/>
  <c r="AB80" i="3"/>
  <c r="V80" i="3"/>
  <c r="U80" i="3"/>
  <c r="EC79" i="3"/>
  <c r="EB79" i="3"/>
  <c r="EA79" i="3"/>
  <c r="DS79" i="3"/>
  <c r="DR79" i="3"/>
  <c r="DU77" i="3" s="1"/>
  <c r="DJ79" i="3"/>
  <c r="DI79" i="3"/>
  <c r="DB79" i="3"/>
  <c r="DA79" i="3"/>
  <c r="CZ79" i="3"/>
  <c r="EB78" i="3"/>
  <c r="EC78" i="3" s="1"/>
  <c r="EA78" i="3"/>
  <c r="DS78" i="3"/>
  <c r="DT78" i="3" s="1"/>
  <c r="DR78" i="3"/>
  <c r="DK78" i="3"/>
  <c r="DJ78" i="3"/>
  <c r="DI78" i="3"/>
  <c r="DB78" i="3"/>
  <c r="DA78" i="3"/>
  <c r="CZ78" i="3"/>
  <c r="EB77" i="3"/>
  <c r="EA77" i="3"/>
  <c r="ED77" i="3" s="1"/>
  <c r="DS77" i="3"/>
  <c r="DT77" i="3" s="1"/>
  <c r="DR77" i="3"/>
  <c r="DM77" i="3"/>
  <c r="DJ77" i="3"/>
  <c r="DK77" i="3" s="1"/>
  <c r="DI77" i="3"/>
  <c r="DD77" i="3"/>
  <c r="DE77" i="3" s="1"/>
  <c r="DC77" i="3"/>
  <c r="DB77" i="3"/>
  <c r="DA77" i="3"/>
  <c r="CZ77" i="3"/>
  <c r="CU77" i="3"/>
  <c r="CT77" i="3"/>
  <c r="CN77" i="3"/>
  <c r="CM77" i="3"/>
  <c r="CG77" i="3"/>
  <c r="CF77" i="3"/>
  <c r="BZ77" i="3"/>
  <c r="BY77" i="3"/>
  <c r="BS77" i="3"/>
  <c r="BR77" i="3"/>
  <c r="BL77" i="3"/>
  <c r="BK77" i="3"/>
  <c r="BE77" i="3"/>
  <c r="BD77" i="3"/>
  <c r="AX77" i="3"/>
  <c r="AW77" i="3"/>
  <c r="AQ77" i="3"/>
  <c r="AP77" i="3"/>
  <c r="AJ77" i="3"/>
  <c r="AI77" i="3"/>
  <c r="AC77" i="3"/>
  <c r="AB77" i="3"/>
  <c r="V77" i="3"/>
  <c r="U77" i="3"/>
  <c r="EC76" i="3"/>
  <c r="EB76" i="3"/>
  <c r="EA76" i="3"/>
  <c r="DS76" i="3"/>
  <c r="DR76" i="3"/>
  <c r="DJ76" i="3"/>
  <c r="DI76" i="3"/>
  <c r="DB76" i="3"/>
  <c r="DA76" i="3"/>
  <c r="CZ76" i="3"/>
  <c r="EB75" i="3"/>
  <c r="EC75" i="3" s="1"/>
  <c r="EA75" i="3"/>
  <c r="DS75" i="3"/>
  <c r="DT75" i="3" s="1"/>
  <c r="DR75" i="3"/>
  <c r="DJ75" i="3"/>
  <c r="DK75" i="3" s="1"/>
  <c r="DI75" i="3"/>
  <c r="DB75" i="3"/>
  <c r="DA75" i="3"/>
  <c r="CZ75" i="3"/>
  <c r="EC74" i="3"/>
  <c r="EB74" i="3"/>
  <c r="EA74" i="3"/>
  <c r="DS74" i="3"/>
  <c r="DT74" i="3" s="1"/>
  <c r="DR74" i="3"/>
  <c r="DJ74" i="3"/>
  <c r="DI74" i="3"/>
  <c r="DK74" i="3" s="1"/>
  <c r="DA74" i="3"/>
  <c r="DB74" i="3" s="1"/>
  <c r="CZ74" i="3"/>
  <c r="EE73" i="3"/>
  <c r="EB73" i="3"/>
  <c r="EC73" i="3" s="1"/>
  <c r="EA73" i="3"/>
  <c r="ED73" i="3" s="1"/>
  <c r="DT73" i="3"/>
  <c r="DS73" i="3"/>
  <c r="DR73" i="3"/>
  <c r="DM73" i="3"/>
  <c r="DJ73" i="3"/>
  <c r="DK73" i="3" s="1"/>
  <c r="DI73" i="3"/>
  <c r="DC73" i="3"/>
  <c r="DA73" i="3"/>
  <c r="DB73" i="3" s="1"/>
  <c r="CZ73" i="3"/>
  <c r="CU73" i="3"/>
  <c r="CT73" i="3"/>
  <c r="CN73" i="3"/>
  <c r="CM73" i="3"/>
  <c r="CG73" i="3"/>
  <c r="CI70" i="3" s="1"/>
  <c r="CF73" i="3"/>
  <c r="BZ73" i="3"/>
  <c r="BY73" i="3"/>
  <c r="BS73" i="3"/>
  <c r="BR73" i="3"/>
  <c r="BL73" i="3"/>
  <c r="BK73" i="3"/>
  <c r="BE73" i="3"/>
  <c r="BD73" i="3"/>
  <c r="AX73" i="3"/>
  <c r="AW73" i="3"/>
  <c r="AQ73" i="3"/>
  <c r="AP73" i="3"/>
  <c r="AJ73" i="3"/>
  <c r="AI73" i="3"/>
  <c r="AC73" i="3"/>
  <c r="AB73" i="3"/>
  <c r="V73" i="3"/>
  <c r="U73" i="3"/>
  <c r="EA72" i="3"/>
  <c r="DS72" i="3"/>
  <c r="DT72" i="3" s="1"/>
  <c r="DR72" i="3"/>
  <c r="DI72" i="3"/>
  <c r="DB72" i="3"/>
  <c r="DA72" i="3"/>
  <c r="CZ72" i="3"/>
  <c r="AO72" i="3"/>
  <c r="DJ72" i="3" s="1"/>
  <c r="DK72" i="3" s="1"/>
  <c r="EA71" i="3"/>
  <c r="DS71" i="3"/>
  <c r="DT71" i="3" s="1"/>
  <c r="DR71" i="3"/>
  <c r="DJ71" i="3"/>
  <c r="DK71" i="3" s="1"/>
  <c r="DI71" i="3"/>
  <c r="DA71" i="3"/>
  <c r="DB71" i="3" s="1"/>
  <c r="CZ71" i="3"/>
  <c r="AO71" i="3"/>
  <c r="EB70" i="3"/>
  <c r="EA70" i="3"/>
  <c r="ED70" i="3" s="1"/>
  <c r="DT70" i="3"/>
  <c r="DR70" i="3"/>
  <c r="DU70" i="3" s="1"/>
  <c r="DI70" i="3"/>
  <c r="DL70" i="3" s="1"/>
  <c r="DA70" i="3"/>
  <c r="DB70" i="3" s="1"/>
  <c r="CZ70" i="3"/>
  <c r="DC70" i="3" s="1"/>
  <c r="CU70" i="3"/>
  <c r="CT70" i="3"/>
  <c r="CN70" i="3"/>
  <c r="CP70" i="3" s="1"/>
  <c r="CM70" i="3"/>
  <c r="CO70" i="3" s="1"/>
  <c r="CG70" i="3"/>
  <c r="CF70" i="3"/>
  <c r="CH70" i="3" s="1"/>
  <c r="BZ70" i="3"/>
  <c r="CB70" i="3" s="1"/>
  <c r="BY70" i="3"/>
  <c r="CA70" i="3" s="1"/>
  <c r="BS70" i="3"/>
  <c r="BU70" i="3" s="1"/>
  <c r="BR70" i="3"/>
  <c r="BL70" i="3"/>
  <c r="BN70" i="3" s="1"/>
  <c r="BK70" i="3"/>
  <c r="BM70" i="3" s="1"/>
  <c r="BE70" i="3"/>
  <c r="BG70" i="3" s="1"/>
  <c r="BD70" i="3"/>
  <c r="BF70" i="3" s="1"/>
  <c r="AX70" i="3"/>
  <c r="AZ70" i="3" s="1"/>
  <c r="AW70" i="3"/>
  <c r="AY70" i="3" s="1"/>
  <c r="AP70" i="3"/>
  <c r="AR70" i="3" s="1"/>
  <c r="AO70" i="3"/>
  <c r="DS70" i="3" s="1"/>
  <c r="DV70" i="3" s="1"/>
  <c r="DW70" i="3" s="1"/>
  <c r="AK70" i="3"/>
  <c r="AJ70" i="3"/>
  <c r="AL70" i="3" s="1"/>
  <c r="AI70" i="3"/>
  <c r="AC70" i="3"/>
  <c r="AE70" i="3" s="1"/>
  <c r="AB70" i="3"/>
  <c r="W70" i="3"/>
  <c r="V70" i="3"/>
  <c r="U70" i="3"/>
  <c r="EB69" i="3"/>
  <c r="EC69" i="3" s="1"/>
  <c r="EA69" i="3"/>
  <c r="DS69" i="3"/>
  <c r="DR69" i="3"/>
  <c r="DK69" i="3"/>
  <c r="DJ69" i="3"/>
  <c r="DI69" i="3"/>
  <c r="DA69" i="3"/>
  <c r="DB69" i="3" s="1"/>
  <c r="CZ69" i="3"/>
  <c r="EB68" i="3"/>
  <c r="EC68" i="3" s="1"/>
  <c r="EA68" i="3"/>
  <c r="DS68" i="3"/>
  <c r="DT68" i="3" s="1"/>
  <c r="DR68" i="3"/>
  <c r="DK68" i="3"/>
  <c r="DJ68" i="3"/>
  <c r="DI68" i="3"/>
  <c r="DB68" i="3"/>
  <c r="DA68" i="3"/>
  <c r="CZ68" i="3"/>
  <c r="ED67" i="3"/>
  <c r="EB67" i="3"/>
  <c r="EE67" i="3" s="1"/>
  <c r="EF67" i="3" s="1"/>
  <c r="EA67" i="3"/>
  <c r="DS67" i="3"/>
  <c r="DR67" i="3"/>
  <c r="DM67" i="3"/>
  <c r="DN67" i="3" s="1"/>
  <c r="DJ67" i="3"/>
  <c r="DK67" i="3" s="1"/>
  <c r="DI67" i="3"/>
  <c r="DL67" i="3" s="1"/>
  <c r="DC67" i="3"/>
  <c r="DB67" i="3"/>
  <c r="DA67" i="3"/>
  <c r="DD67" i="3" s="1"/>
  <c r="DE67" i="3" s="1"/>
  <c r="CZ67" i="3"/>
  <c r="CU67" i="3"/>
  <c r="CT67" i="3"/>
  <c r="CN67" i="3"/>
  <c r="CM67" i="3"/>
  <c r="CG67" i="3"/>
  <c r="CF67" i="3"/>
  <c r="BZ67" i="3"/>
  <c r="BY67" i="3"/>
  <c r="BS67" i="3"/>
  <c r="BR67" i="3"/>
  <c r="BL67" i="3"/>
  <c r="BK67" i="3"/>
  <c r="BE67" i="3"/>
  <c r="BD67" i="3"/>
  <c r="AX67" i="3"/>
  <c r="AW67" i="3"/>
  <c r="AQ67" i="3"/>
  <c r="AP67" i="3"/>
  <c r="AJ67" i="3"/>
  <c r="AI67" i="3"/>
  <c r="AC67" i="3"/>
  <c r="AB67" i="3"/>
  <c r="V67" i="3"/>
  <c r="U67" i="3"/>
  <c r="EB66" i="3"/>
  <c r="EC66" i="3" s="1"/>
  <c r="EA66" i="3"/>
  <c r="DS66" i="3"/>
  <c r="DR66" i="3"/>
  <c r="DJ66" i="3"/>
  <c r="DI66" i="3"/>
  <c r="DK66" i="3" s="1"/>
  <c r="DA66" i="3"/>
  <c r="DB66" i="3" s="1"/>
  <c r="CZ66" i="3"/>
  <c r="EB65" i="3"/>
  <c r="EC65" i="3" s="1"/>
  <c r="EA65" i="3"/>
  <c r="DS65" i="3"/>
  <c r="DT65" i="3" s="1"/>
  <c r="DR65" i="3"/>
  <c r="DK65" i="3"/>
  <c r="DJ65" i="3"/>
  <c r="DI65" i="3"/>
  <c r="DB65" i="3"/>
  <c r="DA65" i="3"/>
  <c r="CZ65" i="3"/>
  <c r="ED64" i="3"/>
  <c r="EB64" i="3"/>
  <c r="EE64" i="3" s="1"/>
  <c r="EF64" i="3" s="1"/>
  <c r="EA64" i="3"/>
  <c r="EC64" i="3" s="1"/>
  <c r="DV64" i="3"/>
  <c r="DS64" i="3"/>
  <c r="DT64" i="3" s="1"/>
  <c r="DR64" i="3"/>
  <c r="DM64" i="3"/>
  <c r="DN64" i="3" s="1"/>
  <c r="DJ64" i="3"/>
  <c r="DK64" i="3" s="1"/>
  <c r="DI64" i="3"/>
  <c r="DL64" i="3" s="1"/>
  <c r="DA64" i="3"/>
  <c r="CZ64" i="3"/>
  <c r="CU64" i="3"/>
  <c r="CW64" i="3" s="1"/>
  <c r="CT64" i="3"/>
  <c r="CV64" i="3" s="1"/>
  <c r="EG64" i="3" s="1"/>
  <c r="CN64" i="3"/>
  <c r="CP64" i="3" s="1"/>
  <c r="CM64" i="3"/>
  <c r="CO64" i="3" s="1"/>
  <c r="CG64" i="3"/>
  <c r="CI64" i="3" s="1"/>
  <c r="CF64" i="3"/>
  <c r="CH64" i="3" s="1"/>
  <c r="BZ64" i="3"/>
  <c r="CB64" i="3" s="1"/>
  <c r="BY64" i="3"/>
  <c r="CA64" i="3" s="1"/>
  <c r="BS64" i="3"/>
  <c r="BU64" i="3" s="1"/>
  <c r="BR64" i="3"/>
  <c r="BT64" i="3" s="1"/>
  <c r="BL64" i="3"/>
  <c r="BN64" i="3" s="1"/>
  <c r="BK64" i="3"/>
  <c r="BM64" i="3" s="1"/>
  <c r="BE64" i="3"/>
  <c r="BG64" i="3" s="1"/>
  <c r="BD64" i="3"/>
  <c r="BF64" i="3" s="1"/>
  <c r="AX64" i="3"/>
  <c r="AZ64" i="3" s="1"/>
  <c r="AW64" i="3"/>
  <c r="AY64" i="3" s="1"/>
  <c r="AQ64" i="3"/>
  <c r="AS64" i="3" s="1"/>
  <c r="AP64" i="3"/>
  <c r="AR64" i="3" s="1"/>
  <c r="AJ64" i="3"/>
  <c r="AL64" i="3" s="1"/>
  <c r="AI64" i="3"/>
  <c r="AK64" i="3" s="1"/>
  <c r="AC64" i="3"/>
  <c r="AE64" i="3" s="1"/>
  <c r="DY64" i="3" s="1"/>
  <c r="AB64" i="3"/>
  <c r="AD64" i="3" s="1"/>
  <c r="V64" i="3"/>
  <c r="X64" i="3" s="1"/>
  <c r="DP64" i="3" s="1"/>
  <c r="U64" i="3"/>
  <c r="W64" i="3" s="1"/>
  <c r="EB63" i="3"/>
  <c r="EA63" i="3"/>
  <c r="DS63" i="3"/>
  <c r="DR63" i="3"/>
  <c r="DT63" i="3" s="1"/>
  <c r="DJ63" i="3"/>
  <c r="DK63" i="3" s="1"/>
  <c r="DI63" i="3"/>
  <c r="DA63" i="3"/>
  <c r="DB63" i="3" s="1"/>
  <c r="CZ63" i="3"/>
  <c r="EB62" i="3"/>
  <c r="EC62" i="3" s="1"/>
  <c r="EA62" i="3"/>
  <c r="DT62" i="3"/>
  <c r="DS62" i="3"/>
  <c r="DR62" i="3"/>
  <c r="DK62" i="3"/>
  <c r="DJ62" i="3"/>
  <c r="DI62" i="3"/>
  <c r="DA62" i="3"/>
  <c r="CZ62" i="3"/>
  <c r="DB62" i="3" s="1"/>
  <c r="EB61" i="3"/>
  <c r="EC61" i="3" s="1"/>
  <c r="EA61" i="3"/>
  <c r="DS61" i="3"/>
  <c r="DT61" i="3" s="1"/>
  <c r="DR61" i="3"/>
  <c r="DJ61" i="3"/>
  <c r="DK61" i="3" s="1"/>
  <c r="DI61" i="3"/>
  <c r="DA61" i="3"/>
  <c r="DB61" i="3" s="1"/>
  <c r="CZ61" i="3"/>
  <c r="EB60" i="3"/>
  <c r="EC60" i="3" s="1"/>
  <c r="EA60" i="3"/>
  <c r="DT60" i="3"/>
  <c r="DS60" i="3"/>
  <c r="DR60" i="3"/>
  <c r="DK60" i="3"/>
  <c r="DJ60" i="3"/>
  <c r="DI60" i="3"/>
  <c r="DA60" i="3"/>
  <c r="CZ60" i="3"/>
  <c r="DB60" i="3" s="1"/>
  <c r="EB59" i="3"/>
  <c r="EC59" i="3" s="1"/>
  <c r="EA59" i="3"/>
  <c r="DS59" i="3"/>
  <c r="DT59" i="3" s="1"/>
  <c r="DR59" i="3"/>
  <c r="DJ59" i="3"/>
  <c r="DK59" i="3" s="1"/>
  <c r="DI59" i="3"/>
  <c r="DA59" i="3"/>
  <c r="DB59" i="3" s="1"/>
  <c r="CZ59" i="3"/>
  <c r="EB58" i="3"/>
  <c r="EC58" i="3" s="1"/>
  <c r="EA58" i="3"/>
  <c r="DT58" i="3"/>
  <c r="DS58" i="3"/>
  <c r="DR58" i="3"/>
  <c r="DK58" i="3"/>
  <c r="DJ58" i="3"/>
  <c r="DI58" i="3"/>
  <c r="DA58" i="3"/>
  <c r="CZ58" i="3"/>
  <c r="EB57" i="3"/>
  <c r="EC57" i="3" s="1"/>
  <c r="EA57" i="3"/>
  <c r="DS57" i="3"/>
  <c r="DT57" i="3" s="1"/>
  <c r="DR57" i="3"/>
  <c r="DJ57" i="3"/>
  <c r="DI57" i="3"/>
  <c r="DA57" i="3"/>
  <c r="DB57" i="3" s="1"/>
  <c r="CZ57" i="3"/>
  <c r="EC56" i="3"/>
  <c r="EB56" i="3"/>
  <c r="EE56" i="3" s="1"/>
  <c r="EA56" i="3"/>
  <c r="DS56" i="3"/>
  <c r="DV56" i="3" s="1"/>
  <c r="DR56" i="3"/>
  <c r="DL56" i="3"/>
  <c r="DJ56" i="3"/>
  <c r="DK56" i="3" s="1"/>
  <c r="DI56" i="3"/>
  <c r="DA56" i="3"/>
  <c r="DB56" i="3" s="1"/>
  <c r="CZ56" i="3"/>
  <c r="CU56" i="3"/>
  <c r="CT56" i="3"/>
  <c r="CN56" i="3"/>
  <c r="CM56" i="3"/>
  <c r="CG56" i="3"/>
  <c r="CF56" i="3"/>
  <c r="BZ56" i="3"/>
  <c r="BY56" i="3"/>
  <c r="BS56" i="3"/>
  <c r="BR56" i="3"/>
  <c r="BL56" i="3"/>
  <c r="BK56" i="3"/>
  <c r="BE56" i="3"/>
  <c r="BD56" i="3"/>
  <c r="AX56" i="3"/>
  <c r="AW56" i="3"/>
  <c r="AQ56" i="3"/>
  <c r="AP56" i="3"/>
  <c r="AJ56" i="3"/>
  <c r="AI56" i="3"/>
  <c r="AC56" i="3"/>
  <c r="AB56" i="3"/>
  <c r="V56" i="3"/>
  <c r="U56" i="3"/>
  <c r="EB55" i="3"/>
  <c r="EC55" i="3" s="1"/>
  <c r="EA55" i="3"/>
  <c r="DT55" i="3"/>
  <c r="DS55" i="3"/>
  <c r="DR55" i="3"/>
  <c r="DK55" i="3"/>
  <c r="DJ55" i="3"/>
  <c r="DI55" i="3"/>
  <c r="DA55" i="3"/>
  <c r="CZ55" i="3"/>
  <c r="DB55" i="3" s="1"/>
  <c r="EB54" i="3"/>
  <c r="EC54" i="3" s="1"/>
  <c r="EA54" i="3"/>
  <c r="ED52" i="3" s="1"/>
  <c r="DS54" i="3"/>
  <c r="DT54" i="3" s="1"/>
  <c r="DR54" i="3"/>
  <c r="DJ54" i="3"/>
  <c r="DK54" i="3" s="1"/>
  <c r="DI54" i="3"/>
  <c r="DA54" i="3"/>
  <c r="DB54" i="3" s="1"/>
  <c r="CZ54" i="3"/>
  <c r="EB53" i="3"/>
  <c r="EC53" i="3" s="1"/>
  <c r="EA53" i="3"/>
  <c r="DT53" i="3"/>
  <c r="DS53" i="3"/>
  <c r="DR53" i="3"/>
  <c r="DK53" i="3"/>
  <c r="DJ53" i="3"/>
  <c r="DI53" i="3"/>
  <c r="DA53" i="3"/>
  <c r="CZ53" i="3"/>
  <c r="DB53" i="3" s="1"/>
  <c r="EB52" i="3"/>
  <c r="EA52" i="3"/>
  <c r="DT52" i="3"/>
  <c r="DS52" i="3"/>
  <c r="DV52" i="3" s="1"/>
  <c r="DW52" i="3" s="1"/>
  <c r="DR52" i="3"/>
  <c r="DU52" i="3" s="1"/>
  <c r="DM52" i="3"/>
  <c r="DK52" i="3"/>
  <c r="DJ52" i="3"/>
  <c r="DI52" i="3"/>
  <c r="DL52" i="3" s="1"/>
  <c r="DC52" i="3"/>
  <c r="DA52" i="3"/>
  <c r="DB52" i="3" s="1"/>
  <c r="CZ52" i="3"/>
  <c r="CV52" i="3"/>
  <c r="CU52" i="3"/>
  <c r="CW52" i="3" s="1"/>
  <c r="CT52" i="3"/>
  <c r="CP52" i="3"/>
  <c r="CO52" i="3"/>
  <c r="CN52" i="3"/>
  <c r="CM52" i="3"/>
  <c r="CH52" i="3"/>
  <c r="CG52" i="3"/>
  <c r="CI52" i="3" s="1"/>
  <c r="CF52" i="3"/>
  <c r="CB52" i="3"/>
  <c r="CA52" i="3"/>
  <c r="BZ52" i="3"/>
  <c r="BY52" i="3"/>
  <c r="BT52" i="3"/>
  <c r="BS52" i="3"/>
  <c r="BU52" i="3" s="1"/>
  <c r="BR52" i="3"/>
  <c r="BN52" i="3"/>
  <c r="BM52" i="3"/>
  <c r="BL52" i="3"/>
  <c r="BK52" i="3"/>
  <c r="BF52" i="3"/>
  <c r="BE52" i="3"/>
  <c r="BG52" i="3" s="1"/>
  <c r="BD52" i="3"/>
  <c r="AZ52" i="3"/>
  <c r="AY52" i="3"/>
  <c r="AX52" i="3"/>
  <c r="AW52" i="3"/>
  <c r="AR52" i="3"/>
  <c r="EG52" i="3" s="1"/>
  <c r="AQ52" i="3"/>
  <c r="AS52" i="3" s="1"/>
  <c r="AP52" i="3"/>
  <c r="AL52" i="3"/>
  <c r="AK52" i="3"/>
  <c r="AJ52" i="3"/>
  <c r="AI52" i="3"/>
  <c r="AD52" i="3"/>
  <c r="AC52" i="3"/>
  <c r="AE52" i="3" s="1"/>
  <c r="AB52" i="3"/>
  <c r="X52" i="3"/>
  <c r="DP52" i="3" s="1"/>
  <c r="W52" i="3"/>
  <c r="DF52" i="3" s="1"/>
  <c r="V52" i="3"/>
  <c r="U52" i="3"/>
  <c r="EB51" i="3"/>
  <c r="EC51" i="3" s="1"/>
  <c r="EA51" i="3"/>
  <c r="DS51" i="3"/>
  <c r="DT51" i="3" s="1"/>
  <c r="DR51" i="3"/>
  <c r="DK51" i="3"/>
  <c r="DJ51" i="3"/>
  <c r="DI51" i="3"/>
  <c r="DA51" i="3"/>
  <c r="CZ51" i="3"/>
  <c r="DC46" i="3" s="1"/>
  <c r="EB50" i="3"/>
  <c r="EC50" i="3" s="1"/>
  <c r="EA50" i="3"/>
  <c r="DT50" i="3"/>
  <c r="DS50" i="3"/>
  <c r="DR50" i="3"/>
  <c r="DJ50" i="3"/>
  <c r="DM46" i="3" s="1"/>
  <c r="DI50" i="3"/>
  <c r="DA50" i="3"/>
  <c r="CZ50" i="3"/>
  <c r="EC49" i="3"/>
  <c r="EB49" i="3"/>
  <c r="EA49" i="3"/>
  <c r="DS49" i="3"/>
  <c r="DV46" i="3" s="1"/>
  <c r="DW46" i="3" s="1"/>
  <c r="DR49" i="3"/>
  <c r="DK49" i="3"/>
  <c r="DJ49" i="3"/>
  <c r="DI49" i="3"/>
  <c r="DA49" i="3"/>
  <c r="CZ49" i="3"/>
  <c r="EB48" i="3"/>
  <c r="EC48" i="3" s="1"/>
  <c r="EA48" i="3"/>
  <c r="DT48" i="3"/>
  <c r="DS48" i="3"/>
  <c r="DR48" i="3"/>
  <c r="DJ48" i="3"/>
  <c r="DK48" i="3" s="1"/>
  <c r="DI48" i="3"/>
  <c r="DA48" i="3"/>
  <c r="CZ48" i="3"/>
  <c r="EC47" i="3"/>
  <c r="EB47" i="3"/>
  <c r="EA47" i="3"/>
  <c r="ED46" i="3" s="1"/>
  <c r="DS47" i="3"/>
  <c r="DT47" i="3" s="1"/>
  <c r="DR47" i="3"/>
  <c r="DJ47" i="3"/>
  <c r="DI47" i="3"/>
  <c r="DK47" i="3" s="1"/>
  <c r="DA47" i="3"/>
  <c r="DB47" i="3" s="1"/>
  <c r="CZ47" i="3"/>
  <c r="EE46" i="3"/>
  <c r="EF46" i="3" s="1"/>
  <c r="EC46" i="3"/>
  <c r="EB46" i="3"/>
  <c r="EA46" i="3"/>
  <c r="DU46" i="3"/>
  <c r="DS46" i="3"/>
  <c r="DT46" i="3" s="1"/>
  <c r="DR46" i="3"/>
  <c r="DJ46" i="3"/>
  <c r="DK46" i="3" s="1"/>
  <c r="DI46" i="3"/>
  <c r="DL46" i="3" s="1"/>
  <c r="DA46" i="3"/>
  <c r="DD46" i="3" s="1"/>
  <c r="CZ46" i="3"/>
  <c r="CU46" i="3"/>
  <c r="CT46" i="3"/>
  <c r="CN46" i="3"/>
  <c r="CP46" i="3" s="1"/>
  <c r="CM46" i="3"/>
  <c r="CG46" i="3"/>
  <c r="CF46" i="3"/>
  <c r="BZ46" i="3"/>
  <c r="CB46" i="3" s="1"/>
  <c r="BY46" i="3"/>
  <c r="BS46" i="3"/>
  <c r="BR46" i="3"/>
  <c r="BL46" i="3"/>
  <c r="BN46" i="3" s="1"/>
  <c r="BK46" i="3"/>
  <c r="BE46" i="3"/>
  <c r="BD46" i="3"/>
  <c r="AX46" i="3"/>
  <c r="AZ46" i="3" s="1"/>
  <c r="AW46" i="3"/>
  <c r="AQ46" i="3"/>
  <c r="AP46" i="3"/>
  <c r="AJ46" i="3"/>
  <c r="AL46" i="3" s="1"/>
  <c r="AI46" i="3"/>
  <c r="AC46" i="3"/>
  <c r="AB46" i="3"/>
  <c r="V46" i="3"/>
  <c r="X46" i="3" s="1"/>
  <c r="U46" i="3"/>
  <c r="N46" i="3"/>
  <c r="CV46" i="3" s="1"/>
  <c r="EB45" i="3"/>
  <c r="EC45" i="3" s="1"/>
  <c r="EA45" i="3"/>
  <c r="DR45" i="3"/>
  <c r="DJ45" i="3"/>
  <c r="DK45" i="3" s="1"/>
  <c r="DI45" i="3"/>
  <c r="CZ45" i="3"/>
  <c r="AA45" i="3"/>
  <c r="DA45" i="3" s="1"/>
  <c r="DB45" i="3" s="1"/>
  <c r="EA44" i="3"/>
  <c r="DR44" i="3"/>
  <c r="DI44" i="3"/>
  <c r="DA44" i="3"/>
  <c r="DD42" i="3" s="1"/>
  <c r="DE42" i="3" s="1"/>
  <c r="CZ44" i="3"/>
  <c r="AA44" i="3"/>
  <c r="DS44" i="3" s="1"/>
  <c r="EB43" i="3"/>
  <c r="EC43" i="3" s="1"/>
  <c r="EA43" i="3"/>
  <c r="DS43" i="3"/>
  <c r="DR43" i="3"/>
  <c r="DT43" i="3" s="1"/>
  <c r="DJ43" i="3"/>
  <c r="DK43" i="3" s="1"/>
  <c r="DI43" i="3"/>
  <c r="DA43" i="3"/>
  <c r="DB43" i="3" s="1"/>
  <c r="CZ43" i="3"/>
  <c r="EC42" i="3"/>
  <c r="EB42" i="3"/>
  <c r="EA42" i="3"/>
  <c r="ED42" i="3" s="1"/>
  <c r="DT42" i="3"/>
  <c r="DS42" i="3"/>
  <c r="DR42" i="3"/>
  <c r="DU42" i="3" s="1"/>
  <c r="DJ42" i="3"/>
  <c r="DI42" i="3"/>
  <c r="DL42" i="3" s="1"/>
  <c r="DA42" i="3"/>
  <c r="DB42" i="3" s="1"/>
  <c r="CZ42" i="3"/>
  <c r="DC42" i="3" s="1"/>
  <c r="CU42" i="3"/>
  <c r="CT42" i="3"/>
  <c r="CN42" i="3"/>
  <c r="CM42" i="3"/>
  <c r="CG42" i="3"/>
  <c r="CF42" i="3"/>
  <c r="BZ42" i="3"/>
  <c r="BY42" i="3"/>
  <c r="BS42" i="3"/>
  <c r="BR42" i="3"/>
  <c r="BL42" i="3"/>
  <c r="BK42" i="3"/>
  <c r="BE42" i="3"/>
  <c r="BD42" i="3"/>
  <c r="AX42" i="3"/>
  <c r="AW42" i="3"/>
  <c r="AQ42" i="3"/>
  <c r="AP42" i="3"/>
  <c r="AJ42" i="3"/>
  <c r="AI42" i="3"/>
  <c r="AB42" i="3"/>
  <c r="V42" i="3"/>
  <c r="U42" i="3"/>
  <c r="EB41" i="3"/>
  <c r="EC41" i="3" s="1"/>
  <c r="EA41" i="3"/>
  <c r="DT41" i="3"/>
  <c r="DS41" i="3"/>
  <c r="DR41" i="3"/>
  <c r="DJ41" i="3"/>
  <c r="DK41" i="3" s="1"/>
  <c r="DI41" i="3"/>
  <c r="DB41" i="3"/>
  <c r="DA41" i="3"/>
  <c r="CZ41" i="3"/>
  <c r="EB40" i="3"/>
  <c r="EC40" i="3" s="1"/>
  <c r="EA40" i="3"/>
  <c r="DS40" i="3"/>
  <c r="DR40" i="3"/>
  <c r="DT40" i="3" s="1"/>
  <c r="DJ40" i="3"/>
  <c r="DK40" i="3" s="1"/>
  <c r="DI40" i="3"/>
  <c r="DA40" i="3"/>
  <c r="CZ40" i="3"/>
  <c r="EB39" i="3"/>
  <c r="EA39" i="3"/>
  <c r="EC39" i="3" s="1"/>
  <c r="DS39" i="3"/>
  <c r="DT39" i="3" s="1"/>
  <c r="DR39" i="3"/>
  <c r="DJ39" i="3"/>
  <c r="DK39" i="3" s="1"/>
  <c r="DI39" i="3"/>
  <c r="DA39" i="3"/>
  <c r="CZ39" i="3"/>
  <c r="EB38" i="3"/>
  <c r="EC38" i="3" s="1"/>
  <c r="EA38" i="3"/>
  <c r="DS38" i="3"/>
  <c r="DT38" i="3" s="1"/>
  <c r="DR38" i="3"/>
  <c r="DJ38" i="3"/>
  <c r="DK38" i="3" s="1"/>
  <c r="DI38" i="3"/>
  <c r="DA38" i="3"/>
  <c r="CZ38" i="3"/>
  <c r="EB37" i="3"/>
  <c r="EC37" i="3" s="1"/>
  <c r="EA37" i="3"/>
  <c r="DS37" i="3"/>
  <c r="DT37" i="3" s="1"/>
  <c r="DR37" i="3"/>
  <c r="DK37" i="3"/>
  <c r="DJ37" i="3"/>
  <c r="DI37" i="3"/>
  <c r="DA37" i="3"/>
  <c r="CZ37" i="3"/>
  <c r="EB36" i="3"/>
  <c r="EC36" i="3" s="1"/>
  <c r="EA36" i="3"/>
  <c r="DT36" i="3"/>
  <c r="DS36" i="3"/>
  <c r="DR36" i="3"/>
  <c r="DJ36" i="3"/>
  <c r="DK36" i="3" s="1"/>
  <c r="DI36" i="3"/>
  <c r="DA36" i="3"/>
  <c r="CZ36" i="3"/>
  <c r="EC35" i="3"/>
  <c r="EB35" i="3"/>
  <c r="EA35" i="3"/>
  <c r="DS35" i="3"/>
  <c r="DT35" i="3" s="1"/>
  <c r="DR35" i="3"/>
  <c r="DK35" i="3"/>
  <c r="DJ35" i="3"/>
  <c r="DI35" i="3"/>
  <c r="DA35" i="3"/>
  <c r="CZ35" i="3"/>
  <c r="EB34" i="3"/>
  <c r="EC34" i="3" s="1"/>
  <c r="EA34" i="3"/>
  <c r="DT34" i="3"/>
  <c r="DS34" i="3"/>
  <c r="DR34" i="3"/>
  <c r="DJ34" i="3"/>
  <c r="DK34" i="3" s="1"/>
  <c r="DI34" i="3"/>
  <c r="DA34" i="3"/>
  <c r="CZ34" i="3"/>
  <c r="EC33" i="3"/>
  <c r="EB33" i="3"/>
  <c r="EA33" i="3"/>
  <c r="DS33" i="3"/>
  <c r="DT33" i="3" s="1"/>
  <c r="DR33" i="3"/>
  <c r="DJ33" i="3"/>
  <c r="DI33" i="3"/>
  <c r="DK33" i="3" s="1"/>
  <c r="DA33" i="3"/>
  <c r="CZ33" i="3"/>
  <c r="EB32" i="3"/>
  <c r="EC32" i="3" s="1"/>
  <c r="EA32" i="3"/>
  <c r="DS32" i="3"/>
  <c r="DR32" i="3"/>
  <c r="DT32" i="3" s="1"/>
  <c r="DJ32" i="3"/>
  <c r="DK32" i="3" s="1"/>
  <c r="DI32" i="3"/>
  <c r="DA32" i="3"/>
  <c r="DB32" i="3" s="1"/>
  <c r="CZ32" i="3"/>
  <c r="EB31" i="3"/>
  <c r="EC31" i="3" s="1"/>
  <c r="EA31" i="3"/>
  <c r="DT31" i="3"/>
  <c r="DS31" i="3"/>
  <c r="DR31" i="3"/>
  <c r="DJ31" i="3"/>
  <c r="DK31" i="3" s="1"/>
  <c r="DI31" i="3"/>
  <c r="DB31" i="3"/>
  <c r="DA31" i="3"/>
  <c r="CZ31" i="3"/>
  <c r="EB30" i="3"/>
  <c r="EC30" i="3" s="1"/>
  <c r="EA30" i="3"/>
  <c r="DS30" i="3"/>
  <c r="DR30" i="3"/>
  <c r="DT30" i="3" s="1"/>
  <c r="DJ30" i="3"/>
  <c r="DK30" i="3" s="1"/>
  <c r="DI30" i="3"/>
  <c r="DA30" i="3"/>
  <c r="DB30" i="3" s="1"/>
  <c r="CZ30" i="3"/>
  <c r="EB29" i="3"/>
  <c r="EC29" i="3" s="1"/>
  <c r="EA29" i="3"/>
  <c r="DT29" i="3"/>
  <c r="DS29" i="3"/>
  <c r="DR29" i="3"/>
  <c r="DJ29" i="3"/>
  <c r="DK29" i="3" s="1"/>
  <c r="DI29" i="3"/>
  <c r="DB29" i="3"/>
  <c r="DA29" i="3"/>
  <c r="CZ29" i="3"/>
  <c r="EB28" i="3"/>
  <c r="EC28" i="3" s="1"/>
  <c r="EA28" i="3"/>
  <c r="DS28" i="3"/>
  <c r="DR28" i="3"/>
  <c r="DT28" i="3" s="1"/>
  <c r="DJ28" i="3"/>
  <c r="DK28" i="3" s="1"/>
  <c r="DI28" i="3"/>
  <c r="DA28" i="3"/>
  <c r="DB28" i="3" s="1"/>
  <c r="CZ28" i="3"/>
  <c r="EB27" i="3"/>
  <c r="EC27" i="3" s="1"/>
  <c r="EA27" i="3"/>
  <c r="DT27" i="3"/>
  <c r="DS27" i="3"/>
  <c r="DR27" i="3"/>
  <c r="DJ27" i="3"/>
  <c r="DK27" i="3" s="1"/>
  <c r="DI27" i="3"/>
  <c r="DA27" i="3"/>
  <c r="CZ27" i="3"/>
  <c r="EC26" i="3"/>
  <c r="EB26" i="3"/>
  <c r="EA26" i="3"/>
  <c r="DS26" i="3"/>
  <c r="DT26" i="3" s="1"/>
  <c r="DR26" i="3"/>
  <c r="DK26" i="3"/>
  <c r="DJ26" i="3"/>
  <c r="DI26" i="3"/>
  <c r="DA26" i="3"/>
  <c r="CZ26" i="3"/>
  <c r="EB25" i="3"/>
  <c r="EC25" i="3" s="1"/>
  <c r="EA25" i="3"/>
  <c r="DT25" i="3"/>
  <c r="DS25" i="3"/>
  <c r="DR25" i="3"/>
  <c r="DJ25" i="3"/>
  <c r="DK25" i="3" s="1"/>
  <c r="DI25" i="3"/>
  <c r="DA25" i="3"/>
  <c r="CZ25" i="3"/>
  <c r="DC21" i="3" s="1"/>
  <c r="EB24" i="3"/>
  <c r="EC24" i="3" s="1"/>
  <c r="EA24" i="3"/>
  <c r="DS24" i="3"/>
  <c r="DT24" i="3" s="1"/>
  <c r="DR24" i="3"/>
  <c r="DJ24" i="3"/>
  <c r="DK24" i="3" s="1"/>
  <c r="DI24" i="3"/>
  <c r="DB24" i="3"/>
  <c r="DA24" i="3"/>
  <c r="CZ24" i="3"/>
  <c r="EB23" i="3"/>
  <c r="EC23" i="3" s="1"/>
  <c r="EA23" i="3"/>
  <c r="DT23" i="3"/>
  <c r="DS23" i="3"/>
  <c r="DR23" i="3"/>
  <c r="DJ23" i="3"/>
  <c r="DI23" i="3"/>
  <c r="DK23" i="3" s="1"/>
  <c r="EB22" i="3"/>
  <c r="EA22" i="3"/>
  <c r="EC22" i="3" s="1"/>
  <c r="DS22" i="3"/>
  <c r="DT22" i="3" s="1"/>
  <c r="DR22" i="3"/>
  <c r="DJ22" i="3"/>
  <c r="DK22" i="3" s="1"/>
  <c r="DI22" i="3"/>
  <c r="DL21" i="3" s="1"/>
  <c r="DA22" i="3"/>
  <c r="DD21" i="3" s="1"/>
  <c r="DE21" i="3" s="1"/>
  <c r="CZ22" i="3"/>
  <c r="EC21" i="3"/>
  <c r="EB21" i="3"/>
  <c r="EA21" i="3"/>
  <c r="ED21" i="3" s="1"/>
  <c r="DU21" i="3"/>
  <c r="DS21" i="3"/>
  <c r="DR21" i="3"/>
  <c r="DM21" i="3"/>
  <c r="DN21" i="3" s="1"/>
  <c r="DK21" i="3"/>
  <c r="DJ21" i="3"/>
  <c r="DI21" i="3"/>
  <c r="DB21" i="3"/>
  <c r="DA21" i="3"/>
  <c r="CZ21" i="3"/>
  <c r="CU21" i="3"/>
  <c r="CW21" i="3" s="1"/>
  <c r="CT21" i="3"/>
  <c r="CV21" i="3" s="1"/>
  <c r="CP21" i="3"/>
  <c r="CN21" i="3"/>
  <c r="CM21" i="3"/>
  <c r="CO21" i="3" s="1"/>
  <c r="CG21" i="3"/>
  <c r="CI21" i="3" s="1"/>
  <c r="CF21" i="3"/>
  <c r="CH21" i="3" s="1"/>
  <c r="CB21" i="3"/>
  <c r="BZ21" i="3"/>
  <c r="BY21" i="3"/>
  <c r="CA21" i="3" s="1"/>
  <c r="BS21" i="3"/>
  <c r="BU21" i="3" s="1"/>
  <c r="BR21" i="3"/>
  <c r="BT21" i="3" s="1"/>
  <c r="BN21" i="3"/>
  <c r="BL21" i="3"/>
  <c r="BK21" i="3"/>
  <c r="BM21" i="3" s="1"/>
  <c r="BE21" i="3"/>
  <c r="BG21" i="3" s="1"/>
  <c r="BD21" i="3"/>
  <c r="BF21" i="3" s="1"/>
  <c r="AZ21" i="3"/>
  <c r="AX21" i="3"/>
  <c r="AW21" i="3"/>
  <c r="AY21" i="3" s="1"/>
  <c r="AQ21" i="3"/>
  <c r="AS21" i="3" s="1"/>
  <c r="AP21" i="3"/>
  <c r="AR21" i="3" s="1"/>
  <c r="AL21" i="3"/>
  <c r="AJ21" i="3"/>
  <c r="AI21" i="3"/>
  <c r="AK21" i="3" s="1"/>
  <c r="AC21" i="3"/>
  <c r="AB21" i="3"/>
  <c r="AD21" i="3" s="1"/>
  <c r="X21" i="3"/>
  <c r="V21" i="3"/>
  <c r="U21" i="3"/>
  <c r="W21" i="3" s="1"/>
  <c r="DO21" i="3" l="1"/>
  <c r="DX21" i="3"/>
  <c r="DF21" i="3"/>
  <c r="DE46" i="3"/>
  <c r="EH52" i="3"/>
  <c r="EI52" i="3" s="1"/>
  <c r="DN52" i="3"/>
  <c r="DW56" i="3"/>
  <c r="EG21" i="3"/>
  <c r="DT44" i="3"/>
  <c r="DN46" i="3"/>
  <c r="AS46" i="3"/>
  <c r="DY98" i="3"/>
  <c r="DZ98" i="3" s="1"/>
  <c r="DG98" i="3"/>
  <c r="N112" i="3"/>
  <c r="DV21" i="3"/>
  <c r="DB22" i="3"/>
  <c r="DB44" i="3"/>
  <c r="EB44" i="3"/>
  <c r="DD52" i="3"/>
  <c r="DE52" i="3" s="1"/>
  <c r="DU56" i="3"/>
  <c r="DT56" i="3"/>
  <c r="DF70" i="3"/>
  <c r="DL73" i="3"/>
  <c r="DN73" i="3" s="1"/>
  <c r="DK76" i="3"/>
  <c r="AD70" i="3"/>
  <c r="DO70" i="3" s="1"/>
  <c r="DT83" i="3"/>
  <c r="DV90" i="3"/>
  <c r="DD101" i="3"/>
  <c r="DE101" i="3" s="1"/>
  <c r="EF101" i="3"/>
  <c r="DB106" i="3"/>
  <c r="DC104" i="3"/>
  <c r="DV110" i="3"/>
  <c r="DW110" i="3" s="1"/>
  <c r="DT110" i="3"/>
  <c r="BG46" i="3"/>
  <c r="DV67" i="3"/>
  <c r="DT67" i="3"/>
  <c r="DK42" i="3"/>
  <c r="DY52" i="3"/>
  <c r="DK57" i="3"/>
  <c r="DM56" i="3"/>
  <c r="DN56" i="3" s="1"/>
  <c r="EF73" i="3"/>
  <c r="DB82" i="3"/>
  <c r="DD82" i="3"/>
  <c r="DE82" i="3" s="1"/>
  <c r="EE82" i="3"/>
  <c r="EF82" i="3" s="1"/>
  <c r="EG98" i="3"/>
  <c r="DK108" i="3"/>
  <c r="DM107" i="3"/>
  <c r="DN107" i="3" s="1"/>
  <c r="CI46" i="3"/>
  <c r="EE21" i="3"/>
  <c r="EF21" i="3" s="1"/>
  <c r="DB25" i="3"/>
  <c r="DJ44" i="3"/>
  <c r="DK44" i="3" s="1"/>
  <c r="DS45" i="3"/>
  <c r="DT45" i="3" s="1"/>
  <c r="W46" i="3"/>
  <c r="AK46" i="3"/>
  <c r="AY46" i="3"/>
  <c r="BM46" i="3"/>
  <c r="CA46" i="3"/>
  <c r="CO46" i="3"/>
  <c r="DB46" i="3"/>
  <c r="DT49" i="3"/>
  <c r="DK50" i="3"/>
  <c r="DD70" i="3"/>
  <c r="DE70" i="3" s="1"/>
  <c r="EC70" i="3"/>
  <c r="DT76" i="3"/>
  <c r="EE77" i="3"/>
  <c r="EF77" i="3" s="1"/>
  <c r="DK79" i="3"/>
  <c r="DK81" i="3"/>
  <c r="EC97" i="3"/>
  <c r="EH98" i="3"/>
  <c r="EI98" i="3" s="1"/>
  <c r="DM98" i="3"/>
  <c r="DN98" i="3" s="1"/>
  <c r="EE110" i="3"/>
  <c r="EF110" i="3" s="1"/>
  <c r="BU46" i="3"/>
  <c r="DM42" i="3"/>
  <c r="DN42" i="3" s="1"/>
  <c r="DG52" i="3"/>
  <c r="DH52" i="3" s="1"/>
  <c r="EE52" i="3"/>
  <c r="EF52" i="3" s="1"/>
  <c r="EC52" i="3"/>
  <c r="ED56" i="3"/>
  <c r="EF56" i="3" s="1"/>
  <c r="EC63" i="3"/>
  <c r="EH64" i="3"/>
  <c r="EI64" i="3" s="1"/>
  <c r="DT66" i="3"/>
  <c r="DT69" i="3"/>
  <c r="DL77" i="3"/>
  <c r="DN77" i="3" s="1"/>
  <c r="DL82" i="3"/>
  <c r="ED90" i="3"/>
  <c r="DO98" i="3"/>
  <c r="DF98" i="3"/>
  <c r="DC98" i="3"/>
  <c r="DB98" i="3"/>
  <c r="DP98" i="3"/>
  <c r="DQ98" i="3" s="1"/>
  <c r="DK105" i="3"/>
  <c r="DM104" i="3"/>
  <c r="DN104" i="3" s="1"/>
  <c r="ED110" i="3"/>
  <c r="AC42" i="3"/>
  <c r="AE21" i="3" s="1"/>
  <c r="DD56" i="3"/>
  <c r="DE56" i="3" s="1"/>
  <c r="DX64" i="3"/>
  <c r="DZ64" i="3" s="1"/>
  <c r="DO64" i="3"/>
  <c r="DF64" i="3"/>
  <c r="DC64" i="3"/>
  <c r="DB64" i="3"/>
  <c r="DU64" i="3"/>
  <c r="EB71" i="3"/>
  <c r="EC71" i="3" s="1"/>
  <c r="AQ70" i="3"/>
  <c r="AS70" i="3" s="1"/>
  <c r="EB72" i="3"/>
  <c r="EC72" i="3" s="1"/>
  <c r="DU73" i="3"/>
  <c r="DT79" i="3"/>
  <c r="EE93" i="3"/>
  <c r="EC94" i="3"/>
  <c r="DD107" i="3"/>
  <c r="DE107" i="3" s="1"/>
  <c r="EF107" i="3"/>
  <c r="AE46" i="3"/>
  <c r="EH46" i="3" s="1"/>
  <c r="DF90" i="3"/>
  <c r="DX90" i="3"/>
  <c r="DG64" i="3"/>
  <c r="DD64" i="3"/>
  <c r="DE64" i="3" s="1"/>
  <c r="DV73" i="3"/>
  <c r="DW73" i="3" s="1"/>
  <c r="CW70" i="3"/>
  <c r="DL80" i="3"/>
  <c r="DN80" i="3" s="1"/>
  <c r="DU82" i="3"/>
  <c r="EG90" i="3"/>
  <c r="DM90" i="3"/>
  <c r="DK90" i="3"/>
  <c r="EF90" i="3"/>
  <c r="EC91" i="3"/>
  <c r="DC95" i="3"/>
  <c r="DE95" i="3" s="1"/>
  <c r="DB95" i="3"/>
  <c r="DD98" i="3"/>
  <c r="DE98" i="3" s="1"/>
  <c r="DB99" i="3"/>
  <c r="DK102" i="3"/>
  <c r="DM101" i="3"/>
  <c r="DN101" i="3" s="1"/>
  <c r="ED104" i="3"/>
  <c r="CW46" i="3"/>
  <c r="DT21" i="3"/>
  <c r="AD46" i="3"/>
  <c r="AR46" i="3"/>
  <c r="BF46" i="3"/>
  <c r="BT46" i="3"/>
  <c r="CH46" i="3"/>
  <c r="DX52" i="3"/>
  <c r="DO52" i="3"/>
  <c r="DQ52" i="3" s="1"/>
  <c r="DB58" i="3"/>
  <c r="DC56" i="3"/>
  <c r="DW64" i="3"/>
  <c r="DU67" i="3"/>
  <c r="BT70" i="3"/>
  <c r="DX70" i="3" s="1"/>
  <c r="CV70" i="3"/>
  <c r="EG70" i="3" s="1"/>
  <c r="DT87" i="3"/>
  <c r="DO90" i="3"/>
  <c r="DM95" i="3"/>
  <c r="DN95" i="3" s="1"/>
  <c r="DK97" i="3"/>
  <c r="DD104" i="3"/>
  <c r="EF104" i="3"/>
  <c r="DJ70" i="3"/>
  <c r="DD73" i="3"/>
  <c r="DE73" i="3" s="1"/>
  <c r="DV77" i="3"/>
  <c r="DW77" i="3" s="1"/>
  <c r="DP90" i="3"/>
  <c r="DQ90" i="3" s="1"/>
  <c r="DI91" i="3"/>
  <c r="DI113" i="3" s="1"/>
  <c r="AC93" i="3"/>
  <c r="AE90" i="3" s="1"/>
  <c r="DG90" i="3" s="1"/>
  <c r="DH90" i="3" s="1"/>
  <c r="DA93" i="3"/>
  <c r="EE95" i="3"/>
  <c r="EF95" i="3" s="1"/>
  <c r="DV98" i="3"/>
  <c r="DW98" i="3" s="1"/>
  <c r="EC67" i="3"/>
  <c r="DS82" i="3"/>
  <c r="EA93" i="3"/>
  <c r="ED93" i="3" s="1"/>
  <c r="DJ82" i="3"/>
  <c r="DR91" i="3"/>
  <c r="DT91" i="3" s="1"/>
  <c r="DR93" i="3"/>
  <c r="DU93" i="3" s="1"/>
  <c r="EC77" i="3"/>
  <c r="EC80" i="3"/>
  <c r="DT90" i="3"/>
  <c r="DS93" i="3"/>
  <c r="DT101" i="3"/>
  <c r="DT104" i="3"/>
  <c r="DT107" i="3"/>
  <c r="V82" i="3"/>
  <c r="X70" i="3" s="1"/>
  <c r="CZ91" i="3"/>
  <c r="DP70" i="3" l="1"/>
  <c r="DQ70" i="3" s="1"/>
  <c r="DG70" i="3"/>
  <c r="DH70" i="3" s="1"/>
  <c r="DY70" i="3"/>
  <c r="DZ70" i="3" s="1"/>
  <c r="DG21" i="3"/>
  <c r="DH21" i="3" s="1"/>
  <c r="DP21" i="3"/>
  <c r="EH21" i="3"/>
  <c r="EI21" i="3" s="1"/>
  <c r="DY21" i="3"/>
  <c r="DZ21" i="3" s="1"/>
  <c r="EC44" i="3"/>
  <c r="EE42" i="3"/>
  <c r="EF42" i="3" s="1"/>
  <c r="DM70" i="3"/>
  <c r="DN70" i="3" s="1"/>
  <c r="DK70" i="3"/>
  <c r="DF46" i="3"/>
  <c r="EG46" i="3"/>
  <c r="EI46" i="3" s="1"/>
  <c r="DO46" i="3"/>
  <c r="DX46" i="3"/>
  <c r="DZ52" i="3"/>
  <c r="EH90" i="3"/>
  <c r="EI90" i="3" s="1"/>
  <c r="DC90" i="3"/>
  <c r="DE90" i="3" s="1"/>
  <c r="DB91" i="3"/>
  <c r="DS113" i="3"/>
  <c r="DD93" i="3"/>
  <c r="DE93" i="3" s="1"/>
  <c r="DB93" i="3"/>
  <c r="DE104" i="3"/>
  <c r="DH64" i="3"/>
  <c r="EC93" i="3"/>
  <c r="DW21" i="3"/>
  <c r="EF93" i="3"/>
  <c r="DR113" i="3"/>
  <c r="DU90" i="3"/>
  <c r="DU113" i="3" s="1"/>
  <c r="DW67" i="3"/>
  <c r="DW90" i="3"/>
  <c r="DV42" i="3"/>
  <c r="DW42" i="3" s="1"/>
  <c r="DG46" i="3"/>
  <c r="DH46" i="3" s="1"/>
  <c r="DM82" i="3"/>
  <c r="DN82" i="3" s="1"/>
  <c r="DK82" i="3"/>
  <c r="DL90" i="3"/>
  <c r="DL113" i="3" s="1"/>
  <c r="DK91" i="3"/>
  <c r="DJ113" i="3"/>
  <c r="DK113" i="3" s="1"/>
  <c r="DY90" i="3"/>
  <c r="DZ90" i="3" s="1"/>
  <c r="DH98" i="3"/>
  <c r="DP46" i="3"/>
  <c r="EH70" i="3"/>
  <c r="EI70" i="3" s="1"/>
  <c r="DY46" i="3"/>
  <c r="DO113" i="3"/>
  <c r="DT93" i="3"/>
  <c r="DV93" i="3"/>
  <c r="DW93" i="3" s="1"/>
  <c r="DV82" i="3"/>
  <c r="DW82" i="3" s="1"/>
  <c r="DT82" i="3"/>
  <c r="EE70" i="3"/>
  <c r="EF70" i="3" s="1"/>
  <c r="DZ46" i="3" l="1"/>
  <c r="DT113" i="3"/>
  <c r="DP113" i="3"/>
  <c r="DQ113" i="3" s="1"/>
  <c r="DQ21" i="3"/>
  <c r="DM113" i="3"/>
  <c r="DN113" i="3" s="1"/>
  <c r="DQ46" i="3"/>
  <c r="DV113" i="3"/>
  <c r="DW113" i="3" s="1"/>
  <c r="DN90" i="3"/>
  <c r="AD43" i="2" l="1"/>
  <c r="EB31" i="2"/>
  <c r="EA31" i="2"/>
  <c r="EC31" i="2" s="1"/>
  <c r="DS31" i="2"/>
  <c r="DT31" i="2" s="1"/>
  <c r="DR31" i="2"/>
  <c r="DM31" i="2"/>
  <c r="DN31" i="2" s="1"/>
  <c r="DL31" i="2"/>
  <c r="DJ31" i="2"/>
  <c r="DK31" i="2" s="1"/>
  <c r="DI31" i="2"/>
  <c r="DD31" i="2"/>
  <c r="DA31" i="2"/>
  <c r="DB31" i="2" s="1"/>
  <c r="CZ31" i="2"/>
  <c r="CU31" i="2"/>
  <c r="CT31" i="2"/>
  <c r="CN31" i="2"/>
  <c r="CM31" i="2"/>
  <c r="CG31" i="2"/>
  <c r="CF31" i="2"/>
  <c r="BZ31" i="2"/>
  <c r="CB29" i="2" s="1"/>
  <c r="BY31" i="2"/>
  <c r="BS31" i="2"/>
  <c r="BR31" i="2"/>
  <c r="BL31" i="2"/>
  <c r="BK31" i="2"/>
  <c r="BE31" i="2"/>
  <c r="BD31" i="2"/>
  <c r="AW31" i="2"/>
  <c r="AY29" i="2" s="1"/>
  <c r="AP31" i="2"/>
  <c r="AJ31" i="2"/>
  <c r="AI31" i="2"/>
  <c r="AC31" i="2"/>
  <c r="AB31" i="2"/>
  <c r="V31" i="2"/>
  <c r="DV31" i="2" s="1"/>
  <c r="DW31" i="2" s="1"/>
  <c r="U31" i="2"/>
  <c r="DU31" i="2" s="1"/>
  <c r="EC30" i="2"/>
  <c r="EB30" i="2"/>
  <c r="EA30" i="2"/>
  <c r="DS30" i="2"/>
  <c r="DT30" i="2" s="1"/>
  <c r="DR30" i="2"/>
  <c r="DJ30" i="2"/>
  <c r="DK30" i="2" s="1"/>
  <c r="DI30" i="2"/>
  <c r="DA30" i="2"/>
  <c r="DB30" i="2" s="1"/>
  <c r="CZ30" i="2"/>
  <c r="EE29" i="2"/>
  <c r="EB29" i="2"/>
  <c r="EC29" i="2" s="1"/>
  <c r="EA29" i="2"/>
  <c r="DS29" i="2"/>
  <c r="DT29" i="2" s="1"/>
  <c r="DR29" i="2"/>
  <c r="DJ29" i="2"/>
  <c r="DK29" i="2" s="1"/>
  <c r="DI29" i="2"/>
  <c r="DA29" i="2"/>
  <c r="CZ29" i="2"/>
  <c r="DB29" i="2" s="1"/>
  <c r="CW29" i="2"/>
  <c r="CU29" i="2"/>
  <c r="CT29" i="2"/>
  <c r="CV29" i="2" s="1"/>
  <c r="CP29" i="2"/>
  <c r="CN29" i="2"/>
  <c r="CM29" i="2"/>
  <c r="CO29" i="2" s="1"/>
  <c r="CI29" i="2"/>
  <c r="CG29" i="2"/>
  <c r="CF29" i="2"/>
  <c r="CH29" i="2" s="1"/>
  <c r="BZ29" i="2"/>
  <c r="BY29" i="2"/>
  <c r="CA29" i="2" s="1"/>
  <c r="BU29" i="2"/>
  <c r="BS29" i="2"/>
  <c r="BR29" i="2"/>
  <c r="BT29" i="2" s="1"/>
  <c r="BN29" i="2"/>
  <c r="BL29" i="2"/>
  <c r="BK29" i="2"/>
  <c r="BM29" i="2" s="1"/>
  <c r="BG29" i="2"/>
  <c r="BE29" i="2"/>
  <c r="BD29" i="2"/>
  <c r="BF29" i="2" s="1"/>
  <c r="AZ29" i="2"/>
  <c r="AW29" i="2"/>
  <c r="AS29" i="2"/>
  <c r="AR29" i="2"/>
  <c r="AQ29" i="2"/>
  <c r="AP29" i="2"/>
  <c r="AK29" i="2"/>
  <c r="AJ29" i="2"/>
  <c r="AL29" i="2" s="1"/>
  <c r="AI29" i="2"/>
  <c r="AE29" i="2"/>
  <c r="AD29" i="2"/>
  <c r="AC29" i="2"/>
  <c r="AB29" i="2"/>
  <c r="W29" i="2"/>
  <c r="DF29" i="2" s="1"/>
  <c r="V29" i="2"/>
  <c r="DV29" i="2" s="1"/>
  <c r="U29" i="2"/>
  <c r="ED29" i="2" s="1"/>
  <c r="ED28" i="2"/>
  <c r="EB28" i="2"/>
  <c r="EA28" i="2"/>
  <c r="EC28" i="2" s="1"/>
  <c r="DV28" i="2"/>
  <c r="DS28" i="2"/>
  <c r="DT28" i="2" s="1"/>
  <c r="DR28" i="2"/>
  <c r="DJ28" i="2"/>
  <c r="DK28" i="2" s="1"/>
  <c r="DI28" i="2"/>
  <c r="DC28" i="2"/>
  <c r="DB28" i="2"/>
  <c r="DA28" i="2"/>
  <c r="CZ28" i="2"/>
  <c r="CV28" i="2"/>
  <c r="CU28" i="2"/>
  <c r="CW28" i="2" s="1"/>
  <c r="CT28" i="2"/>
  <c r="CP28" i="2"/>
  <c r="CO28" i="2"/>
  <c r="CN28" i="2"/>
  <c r="CM28" i="2"/>
  <c r="CH28" i="2"/>
  <c r="CG28" i="2"/>
  <c r="CI28" i="2" s="1"/>
  <c r="CF28" i="2"/>
  <c r="CB28" i="2"/>
  <c r="CA28" i="2"/>
  <c r="BZ28" i="2"/>
  <c r="BY28" i="2"/>
  <c r="BT28" i="2"/>
  <c r="BS28" i="2"/>
  <c r="BU28" i="2" s="1"/>
  <c r="BR28" i="2"/>
  <c r="BN28" i="2"/>
  <c r="BM28" i="2"/>
  <c r="BL28" i="2"/>
  <c r="BK28" i="2"/>
  <c r="BF28" i="2"/>
  <c r="BE28" i="2"/>
  <c r="BG28" i="2" s="1"/>
  <c r="BD28" i="2"/>
  <c r="AZ28" i="2"/>
  <c r="AY28" i="2"/>
  <c r="AX28" i="2"/>
  <c r="AW28" i="2"/>
  <c r="AR28" i="2"/>
  <c r="AQ28" i="2"/>
  <c r="AS28" i="2" s="1"/>
  <c r="AP28" i="2"/>
  <c r="AL28" i="2"/>
  <c r="AK28" i="2"/>
  <c r="AJ28" i="2"/>
  <c r="AI28" i="2"/>
  <c r="AD28" i="2"/>
  <c r="AC28" i="2"/>
  <c r="AE28" i="2" s="1"/>
  <c r="EH28" i="2" s="1"/>
  <c r="EI28" i="2" s="1"/>
  <c r="AB28" i="2"/>
  <c r="X28" i="2"/>
  <c r="W28" i="2"/>
  <c r="EG28" i="2" s="1"/>
  <c r="V28" i="2"/>
  <c r="EE28" i="2" s="1"/>
  <c r="EF28" i="2" s="1"/>
  <c r="U28" i="2"/>
  <c r="DU28" i="2" s="1"/>
  <c r="EE27" i="2"/>
  <c r="EF27" i="2" s="1"/>
  <c r="ED27" i="2"/>
  <c r="EB27" i="2"/>
  <c r="EC27" i="2" s="1"/>
  <c r="EA27" i="2"/>
  <c r="DV27" i="2"/>
  <c r="DS27" i="2"/>
  <c r="DT27" i="2" s="1"/>
  <c r="DR27" i="2"/>
  <c r="DJ27" i="2"/>
  <c r="DK27" i="2" s="1"/>
  <c r="DI27" i="2"/>
  <c r="DB27" i="2"/>
  <c r="DA27" i="2"/>
  <c r="CZ27" i="2"/>
  <c r="CW27" i="2"/>
  <c r="CV27" i="2"/>
  <c r="CU27" i="2"/>
  <c r="CT27" i="2"/>
  <c r="CO27" i="2"/>
  <c r="CN27" i="2"/>
  <c r="CP27" i="2" s="1"/>
  <c r="CM27" i="2"/>
  <c r="CI27" i="2"/>
  <c r="CH27" i="2"/>
  <c r="CG27" i="2"/>
  <c r="CF27" i="2"/>
  <c r="CA27" i="2"/>
  <c r="BZ27" i="2"/>
  <c r="CB27" i="2" s="1"/>
  <c r="BY27" i="2"/>
  <c r="BU27" i="2"/>
  <c r="BT27" i="2"/>
  <c r="BS27" i="2"/>
  <c r="BR27" i="2"/>
  <c r="BM27" i="2"/>
  <c r="BL27" i="2"/>
  <c r="BN27" i="2" s="1"/>
  <c r="BK27" i="2"/>
  <c r="BG27" i="2"/>
  <c r="BF27" i="2"/>
  <c r="BE27" i="2"/>
  <c r="BD27" i="2"/>
  <c r="AY27" i="2"/>
  <c r="AX27" i="2"/>
  <c r="AZ27" i="2" s="1"/>
  <c r="AW27" i="2"/>
  <c r="AS27" i="2"/>
  <c r="AR27" i="2"/>
  <c r="AQ27" i="2"/>
  <c r="AP27" i="2"/>
  <c r="AK27" i="2"/>
  <c r="AJ27" i="2"/>
  <c r="AL27" i="2" s="1"/>
  <c r="AI27" i="2"/>
  <c r="AE27" i="2"/>
  <c r="AD27" i="2"/>
  <c r="DF27" i="2" s="1"/>
  <c r="AC27" i="2"/>
  <c r="AB27" i="2"/>
  <c r="W27" i="2"/>
  <c r="EG27" i="2" s="1"/>
  <c r="V27" i="2"/>
  <c r="DM27" i="2" s="1"/>
  <c r="U27" i="2"/>
  <c r="DU27" i="2" s="1"/>
  <c r="ED26" i="2"/>
  <c r="EB26" i="2"/>
  <c r="EA26" i="2"/>
  <c r="EC26" i="2" s="1"/>
  <c r="DV26" i="2"/>
  <c r="DW26" i="2" s="1"/>
  <c r="DS26" i="2"/>
  <c r="DT26" i="2" s="1"/>
  <c r="DR26" i="2"/>
  <c r="DJ26" i="2"/>
  <c r="DK26" i="2" s="1"/>
  <c r="DI26" i="2"/>
  <c r="DC26" i="2"/>
  <c r="DB26" i="2"/>
  <c r="DA26" i="2"/>
  <c r="CZ26" i="2"/>
  <c r="CV26" i="2"/>
  <c r="CU26" i="2"/>
  <c r="CW26" i="2" s="1"/>
  <c r="CT26" i="2"/>
  <c r="CP26" i="2"/>
  <c r="CO26" i="2"/>
  <c r="CN26" i="2"/>
  <c r="CM26" i="2"/>
  <c r="CH26" i="2"/>
  <c r="CG26" i="2"/>
  <c r="CI26" i="2" s="1"/>
  <c r="CF26" i="2"/>
  <c r="CB26" i="2"/>
  <c r="CA26" i="2"/>
  <c r="BZ26" i="2"/>
  <c r="BY26" i="2"/>
  <c r="BT26" i="2"/>
  <c r="BS26" i="2"/>
  <c r="BU26" i="2" s="1"/>
  <c r="BR26" i="2"/>
  <c r="BN26" i="2"/>
  <c r="BM26" i="2"/>
  <c r="BL26" i="2"/>
  <c r="BK26" i="2"/>
  <c r="BF26" i="2"/>
  <c r="BE26" i="2"/>
  <c r="BG26" i="2" s="1"/>
  <c r="BD26" i="2"/>
  <c r="AZ26" i="2"/>
  <c r="AY26" i="2"/>
  <c r="AX26" i="2"/>
  <c r="AW26" i="2"/>
  <c r="AR26" i="2"/>
  <c r="AQ26" i="2"/>
  <c r="AS26" i="2" s="1"/>
  <c r="AP26" i="2"/>
  <c r="AL26" i="2"/>
  <c r="AK26" i="2"/>
  <c r="AJ26" i="2"/>
  <c r="AI26" i="2"/>
  <c r="AD26" i="2"/>
  <c r="AC26" i="2"/>
  <c r="AE26" i="2" s="1"/>
  <c r="AB26" i="2"/>
  <c r="X26" i="2"/>
  <c r="W26" i="2"/>
  <c r="EG26" i="2" s="1"/>
  <c r="V26" i="2"/>
  <c r="EE26" i="2" s="1"/>
  <c r="EF26" i="2" s="1"/>
  <c r="U26" i="2"/>
  <c r="DU26" i="2" s="1"/>
  <c r="EB25" i="2"/>
  <c r="EC25" i="2" s="1"/>
  <c r="EA25" i="2"/>
  <c r="DS25" i="2"/>
  <c r="DT25" i="2" s="1"/>
  <c r="DR25" i="2"/>
  <c r="DJ25" i="2"/>
  <c r="DK25" i="2" s="1"/>
  <c r="DI25" i="2"/>
  <c r="DB25" i="2"/>
  <c r="DA25" i="2"/>
  <c r="CZ25" i="2"/>
  <c r="EB24" i="2"/>
  <c r="EC24" i="2" s="1"/>
  <c r="EA24" i="2"/>
  <c r="DS24" i="2"/>
  <c r="DT24" i="2" s="1"/>
  <c r="DR24" i="2"/>
  <c r="DJ24" i="2"/>
  <c r="DI24" i="2"/>
  <c r="DK24" i="2" s="1"/>
  <c r="DB24" i="2"/>
  <c r="DA24" i="2"/>
  <c r="CZ24" i="2"/>
  <c r="ED23" i="2"/>
  <c r="EB23" i="2"/>
  <c r="EC23" i="2" s="1"/>
  <c r="EA23" i="2"/>
  <c r="DS23" i="2"/>
  <c r="DT23" i="2" s="1"/>
  <c r="DR23" i="2"/>
  <c r="DJ23" i="2"/>
  <c r="DK23" i="2" s="1"/>
  <c r="DI23" i="2"/>
  <c r="DB23" i="2"/>
  <c r="DA23" i="2"/>
  <c r="CZ23" i="2"/>
  <c r="CW23" i="2"/>
  <c r="CV23" i="2"/>
  <c r="CU23" i="2"/>
  <c r="CT23" i="2"/>
  <c r="CO23" i="2"/>
  <c r="CN23" i="2"/>
  <c r="CP23" i="2" s="1"/>
  <c r="CM23" i="2"/>
  <c r="CI23" i="2"/>
  <c r="CH23" i="2"/>
  <c r="CG23" i="2"/>
  <c r="CF23" i="2"/>
  <c r="CA23" i="2"/>
  <c r="BZ23" i="2"/>
  <c r="CB23" i="2" s="1"/>
  <c r="BY23" i="2"/>
  <c r="BU23" i="2"/>
  <c r="BT23" i="2"/>
  <c r="BS23" i="2"/>
  <c r="BR23" i="2"/>
  <c r="BM23" i="2"/>
  <c r="BL23" i="2"/>
  <c r="BN23" i="2" s="1"/>
  <c r="BK23" i="2"/>
  <c r="BG23" i="2"/>
  <c r="BF23" i="2"/>
  <c r="BD23" i="2"/>
  <c r="AX23" i="2"/>
  <c r="AZ23" i="2" s="1"/>
  <c r="AW23" i="2"/>
  <c r="AY23" i="2" s="1"/>
  <c r="AR23" i="2"/>
  <c r="AQ23" i="2"/>
  <c r="AS23" i="2" s="1"/>
  <c r="AP23" i="2"/>
  <c r="AJ23" i="2"/>
  <c r="AL23" i="2" s="1"/>
  <c r="AI23" i="2"/>
  <c r="AK23" i="2" s="1"/>
  <c r="AD23" i="2"/>
  <c r="AC23" i="2"/>
  <c r="AE23" i="2" s="1"/>
  <c r="AB23" i="2"/>
  <c r="V23" i="2"/>
  <c r="DM23" i="2" s="1"/>
  <c r="U23" i="2"/>
  <c r="DU23" i="2" s="1"/>
  <c r="EC22" i="2"/>
  <c r="EB22" i="2"/>
  <c r="EA22" i="2"/>
  <c r="DU22" i="2"/>
  <c r="DS22" i="2"/>
  <c r="DT22" i="2" s="1"/>
  <c r="DR22" i="2"/>
  <c r="DJ22" i="2"/>
  <c r="DK22" i="2" s="1"/>
  <c r="DI22" i="2"/>
  <c r="DA22" i="2"/>
  <c r="DB22" i="2" s="1"/>
  <c r="CZ22" i="2"/>
  <c r="CU22" i="2"/>
  <c r="CW22" i="2" s="1"/>
  <c r="CT22" i="2"/>
  <c r="CV22" i="2" s="1"/>
  <c r="CO22" i="2"/>
  <c r="CN22" i="2"/>
  <c r="CP22" i="2" s="1"/>
  <c r="CM22" i="2"/>
  <c r="CG22" i="2"/>
  <c r="CI22" i="2" s="1"/>
  <c r="CF22" i="2"/>
  <c r="CH22" i="2" s="1"/>
  <c r="CA22" i="2"/>
  <c r="BZ22" i="2"/>
  <c r="CB22" i="2" s="1"/>
  <c r="BY22" i="2"/>
  <c r="BS22" i="2"/>
  <c r="BU22" i="2" s="1"/>
  <c r="BR22" i="2"/>
  <c r="BT22" i="2" s="1"/>
  <c r="BM22" i="2"/>
  <c r="BL22" i="2"/>
  <c r="BN22" i="2" s="1"/>
  <c r="BK22" i="2"/>
  <c r="BE22" i="2"/>
  <c r="BG22" i="2" s="1"/>
  <c r="BD22" i="2"/>
  <c r="BF22" i="2" s="1"/>
  <c r="AY22" i="2"/>
  <c r="AX22" i="2"/>
  <c r="AZ22" i="2" s="1"/>
  <c r="AW22" i="2"/>
  <c r="AQ22" i="2"/>
  <c r="AS22" i="2" s="1"/>
  <c r="AP22" i="2"/>
  <c r="AR22" i="2" s="1"/>
  <c r="AK22" i="2"/>
  <c r="AJ22" i="2"/>
  <c r="AL22" i="2" s="1"/>
  <c r="AI22" i="2"/>
  <c r="AC22" i="2"/>
  <c r="AE22" i="2" s="1"/>
  <c r="AB22" i="2"/>
  <c r="AD22" i="2" s="1"/>
  <c r="W22" i="2"/>
  <c r="DX22" i="2" s="1"/>
  <c r="V22" i="2"/>
  <c r="EE22" i="2" s="1"/>
  <c r="EF22" i="2" s="1"/>
  <c r="U22" i="2"/>
  <c r="ED22" i="2" s="1"/>
  <c r="ED21" i="2"/>
  <c r="EC21" i="2"/>
  <c r="EB21" i="2"/>
  <c r="EA21" i="2"/>
  <c r="DU21" i="2"/>
  <c r="DS21" i="2"/>
  <c r="DT21" i="2" s="1"/>
  <c r="DR21" i="2"/>
  <c r="DJ21" i="2"/>
  <c r="DI21" i="2"/>
  <c r="DK21" i="2" s="1"/>
  <c r="DA21" i="2"/>
  <c r="DB21" i="2" s="1"/>
  <c r="CZ21" i="2"/>
  <c r="CV21" i="2"/>
  <c r="CU21" i="2"/>
  <c r="CW21" i="2" s="1"/>
  <c r="CT21" i="2"/>
  <c r="CN21" i="2"/>
  <c r="CP21" i="2" s="1"/>
  <c r="CM21" i="2"/>
  <c r="CO21" i="2" s="1"/>
  <c r="CH21" i="2"/>
  <c r="CG21" i="2"/>
  <c r="CI21" i="2" s="1"/>
  <c r="CF21" i="2"/>
  <c r="BZ21" i="2"/>
  <c r="CB21" i="2" s="1"/>
  <c r="BY21" i="2"/>
  <c r="CA21" i="2" s="1"/>
  <c r="BT21" i="2"/>
  <c r="BS21" i="2"/>
  <c r="BU21" i="2" s="1"/>
  <c r="BR21" i="2"/>
  <c r="BL21" i="2"/>
  <c r="BN21" i="2" s="1"/>
  <c r="BK21" i="2"/>
  <c r="BM21" i="2" s="1"/>
  <c r="BF21" i="2"/>
  <c r="BE21" i="2"/>
  <c r="BG21" i="2" s="1"/>
  <c r="BD21" i="2"/>
  <c r="AY21" i="2"/>
  <c r="AX21" i="2"/>
  <c r="AZ21" i="2" s="1"/>
  <c r="AW21" i="2"/>
  <c r="AR21" i="2"/>
  <c r="AQ21" i="2"/>
  <c r="AS21" i="2" s="1"/>
  <c r="AP21" i="2"/>
  <c r="AK21" i="2"/>
  <c r="AJ21" i="2"/>
  <c r="AL21" i="2" s="1"/>
  <c r="AI21" i="2"/>
  <c r="AD21" i="2"/>
  <c r="EG21" i="2" s="1"/>
  <c r="AC21" i="2"/>
  <c r="AE21" i="2" s="1"/>
  <c r="AB21" i="2"/>
  <c r="W21" i="2"/>
  <c r="V21" i="2"/>
  <c r="DD21" i="2" s="1"/>
  <c r="U21" i="2"/>
  <c r="DL21" i="2" s="1"/>
  <c r="EG22" i="2" l="1"/>
  <c r="DY26" i="2"/>
  <c r="EH26" i="2"/>
  <c r="EI26" i="2" s="1"/>
  <c r="DX21" i="2"/>
  <c r="DW28" i="2"/>
  <c r="EF29" i="2"/>
  <c r="DN27" i="2"/>
  <c r="DW27" i="2"/>
  <c r="DY28" i="2"/>
  <c r="DZ28" i="2" s="1"/>
  <c r="DO29" i="2"/>
  <c r="DE21" i="2"/>
  <c r="DM21" i="2"/>
  <c r="DN21" i="2" s="1"/>
  <c r="DV23" i="2"/>
  <c r="DW23" i="2" s="1"/>
  <c r="DF21" i="2"/>
  <c r="DV21" i="2"/>
  <c r="DW21" i="2" s="1"/>
  <c r="EE23" i="2"/>
  <c r="EF23" i="2" s="1"/>
  <c r="DO27" i="2"/>
  <c r="DX29" i="2"/>
  <c r="DO21" i="2"/>
  <c r="EE21" i="2"/>
  <c r="EF21" i="2" s="1"/>
  <c r="X22" i="2"/>
  <c r="DC22" i="2"/>
  <c r="DX23" i="2"/>
  <c r="DD26" i="2"/>
  <c r="DE26" i="2" s="1"/>
  <c r="DL26" i="2"/>
  <c r="DX27" i="2"/>
  <c r="DD28" i="2"/>
  <c r="DE28" i="2" s="1"/>
  <c r="DL28" i="2"/>
  <c r="EG29" i="2"/>
  <c r="DC31" i="2"/>
  <c r="DE31" i="2" s="1"/>
  <c r="DD22" i="2"/>
  <c r="DE22" i="2" s="1"/>
  <c r="DL22" i="2"/>
  <c r="DY23" i="2"/>
  <c r="DM26" i="2"/>
  <c r="DM28" i="2"/>
  <c r="DN28" i="2" s="1"/>
  <c r="DM22" i="2"/>
  <c r="DN22" i="2" s="1"/>
  <c r="DF26" i="2"/>
  <c r="DF28" i="2"/>
  <c r="DC29" i="2"/>
  <c r="ED31" i="2"/>
  <c r="DF22" i="2"/>
  <c r="DV22" i="2"/>
  <c r="DW22" i="2" s="1"/>
  <c r="W23" i="2"/>
  <c r="DC23" i="2"/>
  <c r="DG26" i="2"/>
  <c r="DH26" i="2" s="1"/>
  <c r="DO26" i="2"/>
  <c r="X27" i="2"/>
  <c r="DC27" i="2"/>
  <c r="DG28" i="2"/>
  <c r="DH28" i="2" s="1"/>
  <c r="DO28" i="2"/>
  <c r="X29" i="2"/>
  <c r="DD29" i="2"/>
  <c r="DL29" i="2"/>
  <c r="EE31" i="2"/>
  <c r="EF31" i="2" s="1"/>
  <c r="X21" i="2"/>
  <c r="DC21" i="2"/>
  <c r="DO22" i="2"/>
  <c r="X23" i="2"/>
  <c r="DD23" i="2"/>
  <c r="DE23" i="2" s="1"/>
  <c r="DL23" i="2"/>
  <c r="DN23" i="2" s="1"/>
  <c r="DP26" i="2"/>
  <c r="DQ26" i="2" s="1"/>
  <c r="DX26" i="2"/>
  <c r="DD27" i="2"/>
  <c r="DE27" i="2" s="1"/>
  <c r="DL27" i="2"/>
  <c r="DP28" i="2"/>
  <c r="DQ28" i="2" s="1"/>
  <c r="DX28" i="2"/>
  <c r="DM29" i="2"/>
  <c r="DU29" i="2"/>
  <c r="DW29" i="2" s="1"/>
  <c r="DP22" i="2" l="1"/>
  <c r="DQ22" i="2" s="1"/>
  <c r="DG22" i="2"/>
  <c r="DH22" i="2" s="1"/>
  <c r="DY22" i="2"/>
  <c r="DZ22" i="2" s="1"/>
  <c r="EH22" i="2"/>
  <c r="EI22" i="2" s="1"/>
  <c r="DE29" i="2"/>
  <c r="EH21" i="2"/>
  <c r="EI21" i="2" s="1"/>
  <c r="DY21" i="2"/>
  <c r="DZ21" i="2" s="1"/>
  <c r="DP21" i="2"/>
  <c r="DQ21" i="2" s="1"/>
  <c r="DG21" i="2"/>
  <c r="DH21" i="2" s="1"/>
  <c r="EH29" i="2"/>
  <c r="EI29" i="2" s="1"/>
  <c r="DY29" i="2"/>
  <c r="DZ29" i="2" s="1"/>
  <c r="DP29" i="2"/>
  <c r="DQ29" i="2" s="1"/>
  <c r="DG29" i="2"/>
  <c r="DH29" i="2" s="1"/>
  <c r="DF23" i="2"/>
  <c r="EG23" i="2"/>
  <c r="DO23" i="2"/>
  <c r="DN29" i="2"/>
  <c r="EH23" i="2"/>
  <c r="EI23" i="2" s="1"/>
  <c r="DP23" i="2"/>
  <c r="DG23" i="2"/>
  <c r="DN26" i="2"/>
  <c r="DZ23" i="2"/>
  <c r="EH27" i="2"/>
  <c r="EI27" i="2" s="1"/>
  <c r="DY27" i="2"/>
  <c r="DZ27" i="2" s="1"/>
  <c r="DP27" i="2"/>
  <c r="DQ27" i="2" s="1"/>
  <c r="DG27" i="2"/>
  <c r="DH27" i="2" s="1"/>
  <c r="DZ26" i="2"/>
  <c r="DH23" i="2" l="1"/>
  <c r="DQ23" i="2"/>
  <c r="N98" i="1" l="1"/>
  <c r="EB97" i="1"/>
  <c r="EC97" i="1" s="1"/>
  <c r="EA97" i="1"/>
  <c r="DV97" i="1"/>
  <c r="DS97" i="1"/>
  <c r="DT97" i="1" s="1"/>
  <c r="DR97" i="1"/>
  <c r="DK97" i="1"/>
  <c r="DJ97" i="1"/>
  <c r="DI97" i="1"/>
  <c r="DA97" i="1"/>
  <c r="DB97" i="1" s="1"/>
  <c r="CZ97" i="1"/>
  <c r="CU97" i="1"/>
  <c r="CT97" i="1"/>
  <c r="DU97" i="1" s="1"/>
  <c r="CN97" i="1"/>
  <c r="EE97" i="1" s="1"/>
  <c r="CM97" i="1"/>
  <c r="CG97" i="1"/>
  <c r="CF97" i="1"/>
  <c r="BZ97" i="1"/>
  <c r="BY97" i="1"/>
  <c r="BS97" i="1"/>
  <c r="BR97" i="1"/>
  <c r="BL97" i="1"/>
  <c r="BK97" i="1"/>
  <c r="BE97" i="1"/>
  <c r="BD97" i="1"/>
  <c r="AX97" i="1"/>
  <c r="AW97" i="1"/>
  <c r="AQ97" i="1"/>
  <c r="AP97" i="1"/>
  <c r="AJ97" i="1"/>
  <c r="AI97" i="1"/>
  <c r="AC97" i="1"/>
  <c r="AB97" i="1"/>
  <c r="V97" i="1"/>
  <c r="DD97" i="1" s="1"/>
  <c r="U97" i="1"/>
  <c r="DL97" i="1" s="1"/>
  <c r="EB96" i="1"/>
  <c r="EC96" i="1" s="1"/>
  <c r="EA96" i="1"/>
  <c r="DS96" i="1"/>
  <c r="DT96" i="1" s="1"/>
  <c r="DR96" i="1"/>
  <c r="DM96" i="1"/>
  <c r="DK96" i="1"/>
  <c r="DJ96" i="1"/>
  <c r="DI96" i="1"/>
  <c r="DA96" i="1"/>
  <c r="CZ96" i="1"/>
  <c r="DB96" i="1" s="1"/>
  <c r="EB95" i="1"/>
  <c r="EC95" i="1" s="1"/>
  <c r="EA95" i="1"/>
  <c r="DS95" i="1"/>
  <c r="DT95" i="1" s="1"/>
  <c r="DR95" i="1"/>
  <c r="DM95" i="1"/>
  <c r="DK95" i="1"/>
  <c r="DJ95" i="1"/>
  <c r="DI95" i="1"/>
  <c r="DB95" i="1"/>
  <c r="DA95" i="1"/>
  <c r="CZ95" i="1"/>
  <c r="EB94" i="1"/>
  <c r="EC94" i="1" s="1"/>
  <c r="EA94" i="1"/>
  <c r="DS94" i="1"/>
  <c r="DT94" i="1" s="1"/>
  <c r="DR94" i="1"/>
  <c r="DM94" i="1"/>
  <c r="DK94" i="1"/>
  <c r="DJ94" i="1"/>
  <c r="DI94" i="1"/>
  <c r="DB94" i="1"/>
  <c r="DA94" i="1"/>
  <c r="CZ94" i="1"/>
  <c r="CU94" i="1"/>
  <c r="CT94" i="1"/>
  <c r="CN94" i="1"/>
  <c r="CM94" i="1"/>
  <c r="CG94" i="1"/>
  <c r="CF94" i="1"/>
  <c r="CH93" i="1" s="1"/>
  <c r="BZ94" i="1"/>
  <c r="BY94" i="1"/>
  <c r="BS94" i="1"/>
  <c r="BR94" i="1"/>
  <c r="BL94" i="1"/>
  <c r="BK94" i="1"/>
  <c r="BE94" i="1"/>
  <c r="BD94" i="1"/>
  <c r="BF93" i="1" s="1"/>
  <c r="AX94" i="1"/>
  <c r="AW94" i="1"/>
  <c r="AQ94" i="1"/>
  <c r="AP94" i="1"/>
  <c r="AJ94" i="1"/>
  <c r="AI94" i="1"/>
  <c r="AC94" i="1"/>
  <c r="AB94" i="1"/>
  <c r="AD93" i="1" s="1"/>
  <c r="V94" i="1"/>
  <c r="DV94" i="1" s="1"/>
  <c r="U94" i="1"/>
  <c r="DC94" i="1" s="1"/>
  <c r="EB93" i="1"/>
  <c r="EC93" i="1" s="1"/>
  <c r="EA93" i="1"/>
  <c r="DS93" i="1"/>
  <c r="DT93" i="1" s="1"/>
  <c r="DR93" i="1"/>
  <c r="DK93" i="1"/>
  <c r="DJ93" i="1"/>
  <c r="DI93" i="1"/>
  <c r="DA93" i="1"/>
  <c r="DB93" i="1" s="1"/>
  <c r="CZ93" i="1"/>
  <c r="CV93" i="1"/>
  <c r="CU93" i="1"/>
  <c r="CW93" i="1" s="1"/>
  <c r="CT93" i="1"/>
  <c r="DU93" i="1" s="1"/>
  <c r="CP93" i="1"/>
  <c r="CN93" i="1"/>
  <c r="CM93" i="1"/>
  <c r="ED93" i="1" s="1"/>
  <c r="CG93" i="1"/>
  <c r="CI93" i="1" s="1"/>
  <c r="CF93" i="1"/>
  <c r="CB93" i="1"/>
  <c r="BZ93" i="1"/>
  <c r="BY93" i="1"/>
  <c r="CA93" i="1" s="1"/>
  <c r="BT93" i="1"/>
  <c r="BS93" i="1"/>
  <c r="BU93" i="1" s="1"/>
  <c r="BR93" i="1"/>
  <c r="BN93" i="1"/>
  <c r="BL93" i="1"/>
  <c r="BK93" i="1"/>
  <c r="BM93" i="1" s="1"/>
  <c r="BE93" i="1"/>
  <c r="BG93" i="1" s="1"/>
  <c r="BD93" i="1"/>
  <c r="AZ93" i="1"/>
  <c r="AX93" i="1"/>
  <c r="AW93" i="1"/>
  <c r="AY93" i="1" s="1"/>
  <c r="AR93" i="1"/>
  <c r="AQ93" i="1"/>
  <c r="AS93" i="1" s="1"/>
  <c r="AP93" i="1"/>
  <c r="AL93" i="1"/>
  <c r="AJ93" i="1"/>
  <c r="AI93" i="1"/>
  <c r="AK93" i="1" s="1"/>
  <c r="AC93" i="1"/>
  <c r="AE93" i="1" s="1"/>
  <c r="AB93" i="1"/>
  <c r="X93" i="1"/>
  <c r="DG93" i="1" s="1"/>
  <c r="V93" i="1"/>
  <c r="DM93" i="1" s="1"/>
  <c r="U93" i="1"/>
  <c r="DL93" i="1" s="1"/>
  <c r="I93" i="1"/>
  <c r="E93" i="1"/>
  <c r="EL92" i="1"/>
  <c r="EB92" i="1"/>
  <c r="EC92" i="1" s="1"/>
  <c r="EA92" i="1"/>
  <c r="DS92" i="1"/>
  <c r="DT92" i="1" s="1"/>
  <c r="DR92" i="1"/>
  <c r="DM92" i="1"/>
  <c r="DJ92" i="1"/>
  <c r="DK92" i="1" s="1"/>
  <c r="DI92" i="1"/>
  <c r="DA92" i="1"/>
  <c r="DB92" i="1" s="1"/>
  <c r="CZ92" i="1"/>
  <c r="EB91" i="1"/>
  <c r="EC91" i="1" s="1"/>
  <c r="EA91" i="1"/>
  <c r="DS91" i="1"/>
  <c r="DT91" i="1" s="1"/>
  <c r="DR91" i="1"/>
  <c r="DM91" i="1"/>
  <c r="DK91" i="1"/>
  <c r="DJ91" i="1"/>
  <c r="DI91" i="1"/>
  <c r="DB91" i="1"/>
  <c r="DA91" i="1"/>
  <c r="CZ91" i="1"/>
  <c r="CU91" i="1"/>
  <c r="EE91" i="1" s="1"/>
  <c r="CT91" i="1"/>
  <c r="DU91" i="1" s="1"/>
  <c r="CN91" i="1"/>
  <c r="DV91" i="1" s="1"/>
  <c r="DW91" i="1" s="1"/>
  <c r="CM91" i="1"/>
  <c r="CG91" i="1"/>
  <c r="CF91" i="1"/>
  <c r="CH88" i="1" s="1"/>
  <c r="BZ91" i="1"/>
  <c r="BY91" i="1"/>
  <c r="BS91" i="1"/>
  <c r="BR91" i="1"/>
  <c r="BL91" i="1"/>
  <c r="BK91" i="1"/>
  <c r="BE91" i="1"/>
  <c r="BD91" i="1"/>
  <c r="BF88" i="1" s="1"/>
  <c r="AX91" i="1"/>
  <c r="AW91" i="1"/>
  <c r="AQ91" i="1"/>
  <c r="AP91" i="1"/>
  <c r="AJ91" i="1"/>
  <c r="AI91" i="1"/>
  <c r="AC91" i="1"/>
  <c r="AB91" i="1"/>
  <c r="AD88" i="1" s="1"/>
  <c r="V91" i="1"/>
  <c r="DD91" i="1" s="1"/>
  <c r="DE91" i="1" s="1"/>
  <c r="U91" i="1"/>
  <c r="DC91" i="1" s="1"/>
  <c r="EB90" i="1"/>
  <c r="EC90" i="1" s="1"/>
  <c r="EA90" i="1"/>
  <c r="DS90" i="1"/>
  <c r="DT90" i="1" s="1"/>
  <c r="DR90" i="1"/>
  <c r="DK90" i="1"/>
  <c r="DJ90" i="1"/>
  <c r="DI90" i="1"/>
  <c r="DB90" i="1"/>
  <c r="DA90" i="1"/>
  <c r="CZ90" i="1"/>
  <c r="CU90" i="1"/>
  <c r="CT90" i="1"/>
  <c r="CN90" i="1"/>
  <c r="CM90" i="1"/>
  <c r="CG90" i="1"/>
  <c r="CF90" i="1"/>
  <c r="BZ90" i="1"/>
  <c r="BY90" i="1"/>
  <c r="BS90" i="1"/>
  <c r="BR90" i="1"/>
  <c r="BL90" i="1"/>
  <c r="BK90" i="1"/>
  <c r="BE90" i="1"/>
  <c r="BD90" i="1"/>
  <c r="AX90" i="1"/>
  <c r="AW90" i="1"/>
  <c r="AQ90" i="1"/>
  <c r="AP90" i="1"/>
  <c r="AJ90" i="1"/>
  <c r="AI90" i="1"/>
  <c r="AC90" i="1"/>
  <c r="AB90" i="1"/>
  <c r="V90" i="1"/>
  <c r="DM90" i="1" s="1"/>
  <c r="U90" i="1"/>
  <c r="EC89" i="1"/>
  <c r="EB89" i="1"/>
  <c r="EA89" i="1"/>
  <c r="DS89" i="1"/>
  <c r="DT89" i="1" s="1"/>
  <c r="DR89" i="1"/>
  <c r="DM89" i="1"/>
  <c r="DJ89" i="1"/>
  <c r="DK89" i="1" s="1"/>
  <c r="DI89" i="1"/>
  <c r="DB89" i="1"/>
  <c r="DA89" i="1"/>
  <c r="CZ89" i="1"/>
  <c r="EB88" i="1"/>
  <c r="EC88" i="1" s="1"/>
  <c r="EA88" i="1"/>
  <c r="DV88" i="1"/>
  <c r="DS88" i="1"/>
  <c r="DT88" i="1" s="1"/>
  <c r="DR88" i="1"/>
  <c r="DK88" i="1"/>
  <c r="DJ88" i="1"/>
  <c r="DI88" i="1"/>
  <c r="DA88" i="1"/>
  <c r="CZ88" i="1"/>
  <c r="DB88" i="1" s="1"/>
  <c r="CW88" i="1"/>
  <c r="CV88" i="1"/>
  <c r="CU88" i="1"/>
  <c r="CT88" i="1"/>
  <c r="CP88" i="1"/>
  <c r="CN88" i="1"/>
  <c r="CM88" i="1"/>
  <c r="CO88" i="1" s="1"/>
  <c r="CI88" i="1"/>
  <c r="CG88" i="1"/>
  <c r="CF88" i="1"/>
  <c r="CB88" i="1"/>
  <c r="BZ88" i="1"/>
  <c r="BY88" i="1"/>
  <c r="CA88" i="1" s="1"/>
  <c r="BU88" i="1"/>
  <c r="BT88" i="1"/>
  <c r="BS88" i="1"/>
  <c r="BR88" i="1"/>
  <c r="BN88" i="1"/>
  <c r="BL88" i="1"/>
  <c r="BK88" i="1"/>
  <c r="BM88" i="1" s="1"/>
  <c r="BG88" i="1"/>
  <c r="BE88" i="1"/>
  <c r="BD88" i="1"/>
  <c r="AZ88" i="1"/>
  <c r="AX88" i="1"/>
  <c r="AW88" i="1"/>
  <c r="AY88" i="1" s="1"/>
  <c r="AS88" i="1"/>
  <c r="AR88" i="1"/>
  <c r="AQ88" i="1"/>
  <c r="AP88" i="1"/>
  <c r="AL88" i="1"/>
  <c r="AJ88" i="1"/>
  <c r="AI88" i="1"/>
  <c r="AK88" i="1" s="1"/>
  <c r="AE88" i="1"/>
  <c r="AC88" i="1"/>
  <c r="AB88" i="1"/>
  <c r="X88" i="1"/>
  <c r="DY88" i="1" s="1"/>
  <c r="V88" i="1"/>
  <c r="EE88" i="1" s="1"/>
  <c r="U88" i="1"/>
  <c r="ED88" i="1" s="1"/>
  <c r="I88" i="1"/>
  <c r="E88" i="1"/>
  <c r="EB87" i="1"/>
  <c r="EC87" i="1" s="1"/>
  <c r="EA87" i="1"/>
  <c r="DS87" i="1"/>
  <c r="DT87" i="1" s="1"/>
  <c r="DR87" i="1"/>
  <c r="DM87" i="1"/>
  <c r="DK87" i="1"/>
  <c r="DJ87" i="1"/>
  <c r="DI87" i="1"/>
  <c r="DB87" i="1"/>
  <c r="DA87" i="1"/>
  <c r="CZ87" i="1"/>
  <c r="EC86" i="1"/>
  <c r="EB86" i="1"/>
  <c r="EA86" i="1"/>
  <c r="DS86" i="1"/>
  <c r="DT86" i="1" s="1"/>
  <c r="DR86" i="1"/>
  <c r="DK86" i="1"/>
  <c r="DJ86" i="1"/>
  <c r="DI86" i="1"/>
  <c r="DA86" i="1"/>
  <c r="DB86" i="1" s="1"/>
  <c r="CZ86" i="1"/>
  <c r="CU86" i="1"/>
  <c r="CT86" i="1"/>
  <c r="DU86" i="1" s="1"/>
  <c r="CN86" i="1"/>
  <c r="EE86" i="1" s="1"/>
  <c r="CM86" i="1"/>
  <c r="ED86" i="1" s="1"/>
  <c r="CG86" i="1"/>
  <c r="CF86" i="1"/>
  <c r="BZ86" i="1"/>
  <c r="BY86" i="1"/>
  <c r="BS86" i="1"/>
  <c r="BR86" i="1"/>
  <c r="BL86" i="1"/>
  <c r="BK86" i="1"/>
  <c r="BE86" i="1"/>
  <c r="BD86" i="1"/>
  <c r="AX86" i="1"/>
  <c r="AW86" i="1"/>
  <c r="AQ86" i="1"/>
  <c r="AP86" i="1"/>
  <c r="AJ86" i="1"/>
  <c r="AI86" i="1"/>
  <c r="AC86" i="1"/>
  <c r="AB86" i="1"/>
  <c r="V86" i="1"/>
  <c r="DD86" i="1" s="1"/>
  <c r="U86" i="1"/>
  <c r="DC86" i="1" s="1"/>
  <c r="EB85" i="1"/>
  <c r="EC85" i="1" s="1"/>
  <c r="EA85" i="1"/>
  <c r="DS85" i="1"/>
  <c r="DT85" i="1" s="1"/>
  <c r="DR85" i="1"/>
  <c r="DM85" i="1"/>
  <c r="DK85" i="1"/>
  <c r="DJ85" i="1"/>
  <c r="DI85" i="1"/>
  <c r="DB85" i="1"/>
  <c r="DA85" i="1"/>
  <c r="CZ85" i="1"/>
  <c r="EC84" i="1"/>
  <c r="EB84" i="1"/>
  <c r="EA84" i="1"/>
  <c r="DV84" i="1"/>
  <c r="DT84" i="1"/>
  <c r="DS84" i="1"/>
  <c r="DR84" i="1"/>
  <c r="DK84" i="1"/>
  <c r="DJ84" i="1"/>
  <c r="DI84" i="1"/>
  <c r="DA84" i="1"/>
  <c r="DB84" i="1" s="1"/>
  <c r="CZ84" i="1"/>
  <c r="CU84" i="1"/>
  <c r="EE84" i="1" s="1"/>
  <c r="CT84" i="1"/>
  <c r="DU84" i="1" s="1"/>
  <c r="CN84" i="1"/>
  <c r="CM84" i="1"/>
  <c r="CG84" i="1"/>
  <c r="CI82" i="1" s="1"/>
  <c r="CF84" i="1"/>
  <c r="BZ84" i="1"/>
  <c r="BY84" i="1"/>
  <c r="CA82" i="1" s="1"/>
  <c r="BS84" i="1"/>
  <c r="BR84" i="1"/>
  <c r="BL84" i="1"/>
  <c r="BK84" i="1"/>
  <c r="BE84" i="1"/>
  <c r="BG82" i="1" s="1"/>
  <c r="BD84" i="1"/>
  <c r="AX84" i="1"/>
  <c r="AW84" i="1"/>
  <c r="AY82" i="1" s="1"/>
  <c r="AQ84" i="1"/>
  <c r="AP84" i="1"/>
  <c r="AJ84" i="1"/>
  <c r="AI84" i="1"/>
  <c r="AC84" i="1"/>
  <c r="AE82" i="1" s="1"/>
  <c r="AB84" i="1"/>
  <c r="V84" i="1"/>
  <c r="DD84" i="1" s="1"/>
  <c r="U84" i="1"/>
  <c r="DL84" i="1" s="1"/>
  <c r="EB83" i="1"/>
  <c r="EC83" i="1" s="1"/>
  <c r="EA83" i="1"/>
  <c r="DS83" i="1"/>
  <c r="DT83" i="1" s="1"/>
  <c r="DR83" i="1"/>
  <c r="DM83" i="1"/>
  <c r="DK83" i="1"/>
  <c r="DJ83" i="1"/>
  <c r="DI83" i="1"/>
  <c r="DA83" i="1"/>
  <c r="CZ83" i="1"/>
  <c r="DB83" i="1" s="1"/>
  <c r="EB82" i="1"/>
  <c r="EC82" i="1" s="1"/>
  <c r="EA82" i="1"/>
  <c r="DT82" i="1"/>
  <c r="DS82" i="1"/>
  <c r="DR82" i="1"/>
  <c r="DJ82" i="1"/>
  <c r="DI82" i="1"/>
  <c r="DK82" i="1" s="1"/>
  <c r="DA82" i="1"/>
  <c r="DB82" i="1" s="1"/>
  <c r="CZ82" i="1"/>
  <c r="CW82" i="1"/>
  <c r="CU82" i="1"/>
  <c r="DV82" i="1" s="1"/>
  <c r="CT82" i="1"/>
  <c r="ED82" i="1" s="1"/>
  <c r="CO82" i="1"/>
  <c r="CN82" i="1"/>
  <c r="EE82" i="1" s="1"/>
  <c r="CM82" i="1"/>
  <c r="CG82" i="1"/>
  <c r="CF82" i="1"/>
  <c r="CH82" i="1" s="1"/>
  <c r="BZ82" i="1"/>
  <c r="CB82" i="1" s="1"/>
  <c r="BY82" i="1"/>
  <c r="BU82" i="1"/>
  <c r="BS82" i="1"/>
  <c r="BR82" i="1"/>
  <c r="BT82" i="1" s="1"/>
  <c r="BM82" i="1"/>
  <c r="BL82" i="1"/>
  <c r="BN82" i="1" s="1"/>
  <c r="BK82" i="1"/>
  <c r="BE82" i="1"/>
  <c r="BD82" i="1"/>
  <c r="BF82" i="1" s="1"/>
  <c r="AX82" i="1"/>
  <c r="AZ82" i="1" s="1"/>
  <c r="AW82" i="1"/>
  <c r="AS82" i="1"/>
  <c r="AQ82" i="1"/>
  <c r="AP82" i="1"/>
  <c r="AR82" i="1" s="1"/>
  <c r="AK82" i="1"/>
  <c r="AJ82" i="1"/>
  <c r="AL82" i="1" s="1"/>
  <c r="AI82" i="1"/>
  <c r="AC82" i="1"/>
  <c r="AB82" i="1"/>
  <c r="AD82" i="1" s="1"/>
  <c r="V82" i="1"/>
  <c r="DM82" i="1" s="1"/>
  <c r="U82" i="1"/>
  <c r="DC82" i="1" s="1"/>
  <c r="I82" i="1"/>
  <c r="E82" i="1"/>
  <c r="EB81" i="1"/>
  <c r="EC81" i="1" s="1"/>
  <c r="EA81" i="1"/>
  <c r="DS81" i="1"/>
  <c r="DT81" i="1" s="1"/>
  <c r="DR81" i="1"/>
  <c r="DJ81" i="1"/>
  <c r="DI81" i="1"/>
  <c r="DK81" i="1" s="1"/>
  <c r="DA81" i="1"/>
  <c r="DB81" i="1" s="1"/>
  <c r="CZ81" i="1"/>
  <c r="CU81" i="1"/>
  <c r="CT81" i="1"/>
  <c r="CN81" i="1"/>
  <c r="CM81" i="1"/>
  <c r="CG81" i="1"/>
  <c r="CF81" i="1"/>
  <c r="BZ81" i="1"/>
  <c r="BY81" i="1"/>
  <c r="BS81" i="1"/>
  <c r="BR81" i="1"/>
  <c r="BL81" i="1"/>
  <c r="BK81" i="1"/>
  <c r="BD81" i="1"/>
  <c r="AX81" i="1"/>
  <c r="AW81" i="1"/>
  <c r="AQ81" i="1"/>
  <c r="AP81" i="1"/>
  <c r="AJ81" i="1"/>
  <c r="DM81" i="1" s="1"/>
  <c r="AI81" i="1"/>
  <c r="AC81" i="1"/>
  <c r="AB81" i="1"/>
  <c r="V81" i="1"/>
  <c r="U81" i="1"/>
  <c r="EC80" i="1"/>
  <c r="EB80" i="1"/>
  <c r="EA80" i="1"/>
  <c r="DS80" i="1"/>
  <c r="DT80" i="1" s="1"/>
  <c r="DR80" i="1"/>
  <c r="DM80" i="1"/>
  <c r="DJ80" i="1"/>
  <c r="DK80" i="1" s="1"/>
  <c r="DI80" i="1"/>
  <c r="DB80" i="1"/>
  <c r="DA80" i="1"/>
  <c r="CZ80" i="1"/>
  <c r="EJ79" i="1"/>
  <c r="EK79" i="1" s="1"/>
  <c r="EB79" i="1"/>
  <c r="EC79" i="1" s="1"/>
  <c r="EA79" i="1"/>
  <c r="DS79" i="1"/>
  <c r="DT79" i="1" s="1"/>
  <c r="DR79" i="1"/>
  <c r="DJ79" i="1"/>
  <c r="DK79" i="1" s="1"/>
  <c r="DI79" i="1"/>
  <c r="DB79" i="1"/>
  <c r="DA79" i="1"/>
  <c r="CZ79" i="1"/>
  <c r="CU79" i="1"/>
  <c r="CT79" i="1"/>
  <c r="CN79" i="1"/>
  <c r="CM79" i="1"/>
  <c r="CG79" i="1"/>
  <c r="CF79" i="1"/>
  <c r="BZ79" i="1"/>
  <c r="BY79" i="1"/>
  <c r="BS79" i="1"/>
  <c r="BR79" i="1"/>
  <c r="BL79" i="1"/>
  <c r="BK79" i="1"/>
  <c r="BE79" i="1"/>
  <c r="BD79" i="1"/>
  <c r="AX79" i="1"/>
  <c r="AW79" i="1"/>
  <c r="AQ79" i="1"/>
  <c r="DM79" i="1" s="1"/>
  <c r="AP79" i="1"/>
  <c r="AJ79" i="1"/>
  <c r="AI79" i="1"/>
  <c r="AC79" i="1"/>
  <c r="AB79" i="1"/>
  <c r="DU79" i="1" s="1"/>
  <c r="V79" i="1"/>
  <c r="DV79" i="1" s="1"/>
  <c r="DW79" i="1" s="1"/>
  <c r="U79" i="1"/>
  <c r="ED79" i="1" s="1"/>
  <c r="EC78" i="1"/>
  <c r="EB78" i="1"/>
  <c r="EA78" i="1"/>
  <c r="DS78" i="1"/>
  <c r="DT78" i="1" s="1"/>
  <c r="DR78" i="1"/>
  <c r="DM78" i="1"/>
  <c r="DJ78" i="1"/>
  <c r="DK78" i="1" s="1"/>
  <c r="DI78" i="1"/>
  <c r="DB78" i="1"/>
  <c r="DA78" i="1"/>
  <c r="CZ78" i="1"/>
  <c r="EB77" i="1"/>
  <c r="EC77" i="1" s="1"/>
  <c r="EA77" i="1"/>
  <c r="DU77" i="1"/>
  <c r="DS77" i="1"/>
  <c r="DT77" i="1" s="1"/>
  <c r="DR77" i="1"/>
  <c r="DK77" i="1"/>
  <c r="DJ77" i="1"/>
  <c r="DI77" i="1"/>
  <c r="DA77" i="1"/>
  <c r="DB77" i="1" s="1"/>
  <c r="CZ77" i="1"/>
  <c r="CU77" i="1"/>
  <c r="CW77" i="1" s="1"/>
  <c r="CT77" i="1"/>
  <c r="CV77" i="1" s="1"/>
  <c r="CP77" i="1"/>
  <c r="CN77" i="1"/>
  <c r="CM77" i="1"/>
  <c r="CO77" i="1" s="1"/>
  <c r="CG77" i="1"/>
  <c r="CI77" i="1" s="1"/>
  <c r="CF77" i="1"/>
  <c r="CH77" i="1" s="1"/>
  <c r="CB77" i="1"/>
  <c r="BZ77" i="1"/>
  <c r="BY77" i="1"/>
  <c r="CA77" i="1" s="1"/>
  <c r="BS77" i="1"/>
  <c r="BU77" i="1" s="1"/>
  <c r="BR77" i="1"/>
  <c r="BT77" i="1" s="1"/>
  <c r="BN77" i="1"/>
  <c r="BL77" i="1"/>
  <c r="BK77" i="1"/>
  <c r="BM77" i="1" s="1"/>
  <c r="BE77" i="1"/>
  <c r="BG77" i="1" s="1"/>
  <c r="BD77" i="1"/>
  <c r="BF77" i="1" s="1"/>
  <c r="AZ77" i="1"/>
  <c r="AX77" i="1"/>
  <c r="AW77" i="1"/>
  <c r="AY77" i="1" s="1"/>
  <c r="AQ77" i="1"/>
  <c r="AS77" i="1" s="1"/>
  <c r="AP77" i="1"/>
  <c r="AR77" i="1" s="1"/>
  <c r="AL77" i="1"/>
  <c r="AJ77" i="1"/>
  <c r="AI77" i="1"/>
  <c r="AK77" i="1" s="1"/>
  <c r="AC77" i="1"/>
  <c r="AE77" i="1" s="1"/>
  <c r="AB77" i="1"/>
  <c r="AD77" i="1" s="1"/>
  <c r="X77" i="1"/>
  <c r="V77" i="1"/>
  <c r="DD77" i="1" s="1"/>
  <c r="U77" i="1"/>
  <c r="EE77" i="1" s="1"/>
  <c r="I77" i="1"/>
  <c r="E77" i="1"/>
  <c r="ED76" i="1"/>
  <c r="EB76" i="1"/>
  <c r="EC76" i="1" s="1"/>
  <c r="EA76" i="1"/>
  <c r="DS76" i="1"/>
  <c r="DT76" i="1" s="1"/>
  <c r="DR76" i="1"/>
  <c r="DJ76" i="1"/>
  <c r="DK76" i="1" s="1"/>
  <c r="DI76" i="1"/>
  <c r="DB76" i="1"/>
  <c r="DA76" i="1"/>
  <c r="CZ76" i="1"/>
  <c r="CU76" i="1"/>
  <c r="DV76" i="1" s="1"/>
  <c r="DW76" i="1" s="1"/>
  <c r="CT76" i="1"/>
  <c r="CN76" i="1"/>
  <c r="CM76" i="1"/>
  <c r="CG76" i="1"/>
  <c r="CF76" i="1"/>
  <c r="DU76" i="1" s="1"/>
  <c r="BZ76" i="1"/>
  <c r="BY76" i="1"/>
  <c r="BS76" i="1"/>
  <c r="BR76" i="1"/>
  <c r="BL76" i="1"/>
  <c r="BK76" i="1"/>
  <c r="BE76" i="1"/>
  <c r="BD76" i="1"/>
  <c r="AX76" i="1"/>
  <c r="AW76" i="1"/>
  <c r="AQ76" i="1"/>
  <c r="AP76" i="1"/>
  <c r="AJ76" i="1"/>
  <c r="DM76" i="1" s="1"/>
  <c r="AI76" i="1"/>
  <c r="AC76" i="1"/>
  <c r="AB76" i="1"/>
  <c r="V76" i="1"/>
  <c r="DD76" i="1" s="1"/>
  <c r="U76" i="1"/>
  <c r="DC76" i="1" s="1"/>
  <c r="ED75" i="1"/>
  <c r="EB75" i="1"/>
  <c r="EC75" i="1" s="1"/>
  <c r="EA75" i="1"/>
  <c r="DS75" i="1"/>
  <c r="DT75" i="1" s="1"/>
  <c r="DR75" i="1"/>
  <c r="DJ75" i="1"/>
  <c r="DK75" i="1" s="1"/>
  <c r="DI75" i="1"/>
  <c r="DB75" i="1"/>
  <c r="DA75" i="1"/>
  <c r="CZ75" i="1"/>
  <c r="CU75" i="1"/>
  <c r="DV75" i="1" s="1"/>
  <c r="CT75" i="1"/>
  <c r="CN75" i="1"/>
  <c r="CM75" i="1"/>
  <c r="CG75" i="1"/>
  <c r="CF75" i="1"/>
  <c r="DU75" i="1" s="1"/>
  <c r="BZ75" i="1"/>
  <c r="BY75" i="1"/>
  <c r="BS75" i="1"/>
  <c r="BR75" i="1"/>
  <c r="BL75" i="1"/>
  <c r="BK75" i="1"/>
  <c r="BE75" i="1"/>
  <c r="BD75" i="1"/>
  <c r="AX75" i="1"/>
  <c r="AW75" i="1"/>
  <c r="AQ75" i="1"/>
  <c r="AP75" i="1"/>
  <c r="AJ75" i="1"/>
  <c r="DM75" i="1" s="1"/>
  <c r="AI75" i="1"/>
  <c r="AC75" i="1"/>
  <c r="AB75" i="1"/>
  <c r="V75" i="1"/>
  <c r="DD75" i="1" s="1"/>
  <c r="DE75" i="1" s="1"/>
  <c r="U75" i="1"/>
  <c r="DC75" i="1" s="1"/>
  <c r="ED74" i="1"/>
  <c r="EB74" i="1"/>
  <c r="EC74" i="1" s="1"/>
  <c r="EA74" i="1"/>
  <c r="DS74" i="1"/>
  <c r="DT74" i="1" s="1"/>
  <c r="DR74" i="1"/>
  <c r="DJ74" i="1"/>
  <c r="DK74" i="1" s="1"/>
  <c r="DI74" i="1"/>
  <c r="DB74" i="1"/>
  <c r="DA74" i="1"/>
  <c r="CZ74" i="1"/>
  <c r="CU74" i="1"/>
  <c r="CW73" i="1" s="1"/>
  <c r="CT74" i="1"/>
  <c r="CN74" i="1"/>
  <c r="CM74" i="1"/>
  <c r="CG74" i="1"/>
  <c r="CF74" i="1"/>
  <c r="DU74" i="1" s="1"/>
  <c r="BZ74" i="1"/>
  <c r="BY74" i="1"/>
  <c r="BS74" i="1"/>
  <c r="BU73" i="1" s="1"/>
  <c r="BR74" i="1"/>
  <c r="BL74" i="1"/>
  <c r="BK74" i="1"/>
  <c r="BE74" i="1"/>
  <c r="BD74" i="1"/>
  <c r="AX74" i="1"/>
  <c r="AW74" i="1"/>
  <c r="AQ74" i="1"/>
  <c r="AS73" i="1" s="1"/>
  <c r="AP74" i="1"/>
  <c r="AJ74" i="1"/>
  <c r="DM74" i="1" s="1"/>
  <c r="AI74" i="1"/>
  <c r="AC74" i="1"/>
  <c r="AB74" i="1"/>
  <c r="DC74" i="1" s="1"/>
  <c r="V74" i="1"/>
  <c r="DD74" i="1" s="1"/>
  <c r="DE74" i="1" s="1"/>
  <c r="U74" i="1"/>
  <c r="DL74" i="1" s="1"/>
  <c r="ED73" i="1"/>
  <c r="EB73" i="1"/>
  <c r="EC73" i="1" s="1"/>
  <c r="EA73" i="1"/>
  <c r="DV73" i="1"/>
  <c r="DS73" i="1"/>
  <c r="DT73" i="1" s="1"/>
  <c r="DR73" i="1"/>
  <c r="DJ73" i="1"/>
  <c r="DI73" i="1"/>
  <c r="DK73" i="1" s="1"/>
  <c r="DC73" i="1"/>
  <c r="DA73" i="1"/>
  <c r="DB73" i="1" s="1"/>
  <c r="CZ73" i="1"/>
  <c r="CV73" i="1"/>
  <c r="CU73" i="1"/>
  <c r="CT73" i="1"/>
  <c r="CO73" i="1"/>
  <c r="CN73" i="1"/>
  <c r="CP73" i="1" s="1"/>
  <c r="CM73" i="1"/>
  <c r="CI73" i="1"/>
  <c r="CH73" i="1"/>
  <c r="CG73" i="1"/>
  <c r="CF73" i="1"/>
  <c r="CA73" i="1"/>
  <c r="BZ73" i="1"/>
  <c r="CB73" i="1" s="1"/>
  <c r="BY73" i="1"/>
  <c r="BT73" i="1"/>
  <c r="BS73" i="1"/>
  <c r="BR73" i="1"/>
  <c r="BM73" i="1"/>
  <c r="BL73" i="1"/>
  <c r="BN73" i="1" s="1"/>
  <c r="BK73" i="1"/>
  <c r="BG73" i="1"/>
  <c r="BF73" i="1"/>
  <c r="BE73" i="1"/>
  <c r="BD73" i="1"/>
  <c r="AY73" i="1"/>
  <c r="AX73" i="1"/>
  <c r="AZ73" i="1" s="1"/>
  <c r="AW73" i="1"/>
  <c r="AR73" i="1"/>
  <c r="AQ73" i="1"/>
  <c r="AP73" i="1"/>
  <c r="AK73" i="1"/>
  <c r="AJ73" i="1"/>
  <c r="AL73" i="1" s="1"/>
  <c r="AI73" i="1"/>
  <c r="AE73" i="1"/>
  <c r="AD73" i="1"/>
  <c r="DF73" i="1" s="1"/>
  <c r="AC73" i="1"/>
  <c r="AB73" i="1"/>
  <c r="W73" i="1"/>
  <c r="DO73" i="1" s="1"/>
  <c r="V73" i="1"/>
  <c r="DM73" i="1" s="1"/>
  <c r="U73" i="1"/>
  <c r="EE73" i="1" s="1"/>
  <c r="EF73" i="1" s="1"/>
  <c r="I73" i="1"/>
  <c r="E73" i="1"/>
  <c r="EB72" i="1"/>
  <c r="EC72" i="1" s="1"/>
  <c r="EA72" i="1"/>
  <c r="DS72" i="1"/>
  <c r="DT72" i="1" s="1"/>
  <c r="DR72" i="1"/>
  <c r="DJ72" i="1"/>
  <c r="DK72" i="1" s="1"/>
  <c r="DI72" i="1"/>
  <c r="DA72" i="1"/>
  <c r="DB72" i="1" s="1"/>
  <c r="CZ72" i="1"/>
  <c r="EB71" i="1"/>
  <c r="EA71" i="1"/>
  <c r="EC71" i="1" s="1"/>
  <c r="DS71" i="1"/>
  <c r="DT71" i="1" s="1"/>
  <c r="DR71" i="1"/>
  <c r="DK71" i="1"/>
  <c r="DJ71" i="1"/>
  <c r="DI71" i="1"/>
  <c r="DA71" i="1"/>
  <c r="DB71" i="1" s="1"/>
  <c r="CZ71" i="1"/>
  <c r="CU71" i="1"/>
  <c r="CW71" i="1" s="1"/>
  <c r="CT71" i="1"/>
  <c r="CV71" i="1" s="1"/>
  <c r="CP71" i="1"/>
  <c r="CN71" i="1"/>
  <c r="CM71" i="1"/>
  <c r="CO71" i="1" s="1"/>
  <c r="CG71" i="1"/>
  <c r="CI71" i="1" s="1"/>
  <c r="CF71" i="1"/>
  <c r="CH71" i="1" s="1"/>
  <c r="CB71" i="1"/>
  <c r="BZ71" i="1"/>
  <c r="BY71" i="1"/>
  <c r="CA71" i="1" s="1"/>
  <c r="BS71" i="1"/>
  <c r="BU71" i="1" s="1"/>
  <c r="BR71" i="1"/>
  <c r="BT71" i="1" s="1"/>
  <c r="BN71" i="1"/>
  <c r="BL71" i="1"/>
  <c r="BK71" i="1"/>
  <c r="BM71" i="1" s="1"/>
  <c r="BE71" i="1"/>
  <c r="BG71" i="1" s="1"/>
  <c r="BD71" i="1"/>
  <c r="BF71" i="1" s="1"/>
  <c r="AZ71" i="1"/>
  <c r="AX71" i="1"/>
  <c r="AW71" i="1"/>
  <c r="AY71" i="1" s="1"/>
  <c r="AQ71" i="1"/>
  <c r="AS71" i="1" s="1"/>
  <c r="AP71" i="1"/>
  <c r="AR71" i="1" s="1"/>
  <c r="AL71" i="1"/>
  <c r="AJ71" i="1"/>
  <c r="AI71" i="1"/>
  <c r="AK71" i="1" s="1"/>
  <c r="AC71" i="1"/>
  <c r="AE71" i="1" s="1"/>
  <c r="AB71" i="1"/>
  <c r="AD71" i="1" s="1"/>
  <c r="X71" i="1"/>
  <c r="V71" i="1"/>
  <c r="U71" i="1"/>
  <c r="I71" i="1"/>
  <c r="E71" i="1"/>
  <c r="EB70" i="1"/>
  <c r="EA70" i="1"/>
  <c r="EC70" i="1" s="1"/>
  <c r="DS70" i="1"/>
  <c r="DR70" i="1"/>
  <c r="DJ70" i="1"/>
  <c r="DK70" i="1" s="1"/>
  <c r="DI70" i="1"/>
  <c r="DA70" i="1"/>
  <c r="DB70" i="1" s="1"/>
  <c r="CZ70" i="1"/>
  <c r="CU70" i="1"/>
  <c r="CT70" i="1"/>
  <c r="CN70" i="1"/>
  <c r="CM70" i="1"/>
  <c r="CG70" i="1"/>
  <c r="CF70" i="1"/>
  <c r="BZ70" i="1"/>
  <c r="BY70" i="1"/>
  <c r="BS70" i="1"/>
  <c r="BR70" i="1"/>
  <c r="BL70" i="1"/>
  <c r="BK70" i="1"/>
  <c r="BD70" i="1"/>
  <c r="AX70" i="1"/>
  <c r="AW70" i="1"/>
  <c r="AQ70" i="1"/>
  <c r="AP70" i="1"/>
  <c r="AJ70" i="1"/>
  <c r="AI70" i="1"/>
  <c r="AC70" i="1"/>
  <c r="AB70" i="1"/>
  <c r="V70" i="1"/>
  <c r="U70" i="1"/>
  <c r="EB69" i="1"/>
  <c r="EC69" i="1" s="1"/>
  <c r="EA69" i="1"/>
  <c r="DS69" i="1"/>
  <c r="DT69" i="1" s="1"/>
  <c r="DR69" i="1"/>
  <c r="DJ69" i="1"/>
  <c r="DK69" i="1" s="1"/>
  <c r="DI69" i="1"/>
  <c r="DA69" i="1"/>
  <c r="DB69" i="1" s="1"/>
  <c r="CZ69" i="1"/>
  <c r="EC68" i="1"/>
  <c r="EB68" i="1"/>
  <c r="EA68" i="1"/>
  <c r="DS68" i="1"/>
  <c r="DR68" i="1"/>
  <c r="DT68" i="1" s="1"/>
  <c r="DJ68" i="1"/>
  <c r="DK68" i="1" s="1"/>
  <c r="DI68" i="1"/>
  <c r="DA68" i="1"/>
  <c r="DB68" i="1" s="1"/>
  <c r="CZ68" i="1"/>
  <c r="CU68" i="1"/>
  <c r="CT68" i="1"/>
  <c r="CN68" i="1"/>
  <c r="CM68" i="1"/>
  <c r="CG68" i="1"/>
  <c r="CF68" i="1"/>
  <c r="BZ68" i="1"/>
  <c r="BY68" i="1"/>
  <c r="BS68" i="1"/>
  <c r="BR68" i="1"/>
  <c r="BL68" i="1"/>
  <c r="BK68" i="1"/>
  <c r="BE68" i="1"/>
  <c r="BD68" i="1"/>
  <c r="AX68" i="1"/>
  <c r="AW68" i="1"/>
  <c r="AQ68" i="1"/>
  <c r="AP68" i="1"/>
  <c r="AJ68" i="1"/>
  <c r="AI68" i="1"/>
  <c r="DL68" i="1" s="1"/>
  <c r="AC68" i="1"/>
  <c r="AB68" i="1"/>
  <c r="V68" i="1"/>
  <c r="DD68" i="1" s="1"/>
  <c r="U68" i="1"/>
  <c r="EB67" i="1"/>
  <c r="EC67" i="1" s="1"/>
  <c r="EA67" i="1"/>
  <c r="DT67" i="1"/>
  <c r="DS67" i="1"/>
  <c r="DR67" i="1"/>
  <c r="DK67" i="1"/>
  <c r="DJ67" i="1"/>
  <c r="DI67" i="1"/>
  <c r="DA67" i="1"/>
  <c r="CZ67" i="1"/>
  <c r="DB67" i="1" s="1"/>
  <c r="EB66" i="1"/>
  <c r="EA66" i="1"/>
  <c r="DS66" i="1"/>
  <c r="DT66" i="1" s="1"/>
  <c r="DR66" i="1"/>
  <c r="DJ66" i="1"/>
  <c r="DK66" i="1" s="1"/>
  <c r="DI66" i="1"/>
  <c r="DA66" i="1"/>
  <c r="DB66" i="1" s="1"/>
  <c r="CZ66" i="1"/>
  <c r="EC65" i="1"/>
  <c r="EB65" i="1"/>
  <c r="EA65" i="1"/>
  <c r="DS65" i="1"/>
  <c r="DR65" i="1"/>
  <c r="DT65" i="1" s="1"/>
  <c r="DL65" i="1"/>
  <c r="DJ65" i="1"/>
  <c r="DK65" i="1" s="1"/>
  <c r="DI65" i="1"/>
  <c r="DA65" i="1"/>
  <c r="DB65" i="1" s="1"/>
  <c r="CZ65" i="1"/>
  <c r="CU65" i="1"/>
  <c r="CT65" i="1"/>
  <c r="CN65" i="1"/>
  <c r="CM65" i="1"/>
  <c r="CG65" i="1"/>
  <c r="CF65" i="1"/>
  <c r="BZ65" i="1"/>
  <c r="BY65" i="1"/>
  <c r="BS65" i="1"/>
  <c r="BR65" i="1"/>
  <c r="BL65" i="1"/>
  <c r="BK65" i="1"/>
  <c r="BE65" i="1"/>
  <c r="BD65" i="1"/>
  <c r="AX65" i="1"/>
  <c r="AW65" i="1"/>
  <c r="AQ65" i="1"/>
  <c r="AP65" i="1"/>
  <c r="AJ65" i="1"/>
  <c r="AI65" i="1"/>
  <c r="AC65" i="1"/>
  <c r="AB65" i="1"/>
  <c r="ED65" i="1" s="1"/>
  <c r="V65" i="1"/>
  <c r="U65" i="1"/>
  <c r="DU65" i="1" s="1"/>
  <c r="EB64" i="1"/>
  <c r="EC64" i="1" s="1"/>
  <c r="EA64" i="1"/>
  <c r="DT64" i="1"/>
  <c r="DS64" i="1"/>
  <c r="DR64" i="1"/>
  <c r="DK64" i="1"/>
  <c r="DJ64" i="1"/>
  <c r="DI64" i="1"/>
  <c r="DA64" i="1"/>
  <c r="CZ64" i="1"/>
  <c r="DB64" i="1" s="1"/>
  <c r="EB63" i="1"/>
  <c r="EC63" i="1" s="1"/>
  <c r="EA63" i="1"/>
  <c r="DS63" i="1"/>
  <c r="DT63" i="1" s="1"/>
  <c r="DR63" i="1"/>
  <c r="DJ63" i="1"/>
  <c r="DK63" i="1" s="1"/>
  <c r="DI63" i="1"/>
  <c r="DA63" i="1"/>
  <c r="DB63" i="1" s="1"/>
  <c r="CZ63" i="1"/>
  <c r="EM62" i="1"/>
  <c r="EC62" i="1"/>
  <c r="EB62" i="1"/>
  <c r="EA62" i="1"/>
  <c r="DS62" i="1"/>
  <c r="DR62" i="1"/>
  <c r="DJ62" i="1"/>
  <c r="DK62" i="1" s="1"/>
  <c r="DI62" i="1"/>
  <c r="DA62" i="1"/>
  <c r="DB62" i="1" s="1"/>
  <c r="CZ62" i="1"/>
  <c r="CU62" i="1"/>
  <c r="CT62" i="1"/>
  <c r="CN62" i="1"/>
  <c r="CM62" i="1"/>
  <c r="CO59" i="1" s="1"/>
  <c r="CG62" i="1"/>
  <c r="CF62" i="1"/>
  <c r="BZ62" i="1"/>
  <c r="BY62" i="1"/>
  <c r="BS62" i="1"/>
  <c r="BR62" i="1"/>
  <c r="BL62" i="1"/>
  <c r="BK62" i="1"/>
  <c r="BE62" i="1"/>
  <c r="BD62" i="1"/>
  <c r="AX62" i="1"/>
  <c r="AW62" i="1"/>
  <c r="AQ62" i="1"/>
  <c r="AP62" i="1"/>
  <c r="AJ62" i="1"/>
  <c r="AI62" i="1"/>
  <c r="DL62" i="1" s="1"/>
  <c r="AC62" i="1"/>
  <c r="AB62" i="1"/>
  <c r="V62" i="1"/>
  <c r="U62" i="1"/>
  <c r="EB61" i="1"/>
  <c r="EA61" i="1"/>
  <c r="DS61" i="1"/>
  <c r="DT61" i="1" s="1"/>
  <c r="DR61" i="1"/>
  <c r="DJ61" i="1"/>
  <c r="DK61" i="1" s="1"/>
  <c r="DI61" i="1"/>
  <c r="DA61" i="1"/>
  <c r="DB61" i="1" s="1"/>
  <c r="CZ61" i="1"/>
  <c r="EB60" i="1"/>
  <c r="EC60" i="1" s="1"/>
  <c r="EA60" i="1"/>
  <c r="DT60" i="1"/>
  <c r="DS60" i="1"/>
  <c r="DR60" i="1"/>
  <c r="DK60" i="1"/>
  <c r="DJ60" i="1"/>
  <c r="DI60" i="1"/>
  <c r="DA60" i="1"/>
  <c r="CZ60" i="1"/>
  <c r="DB60" i="1" s="1"/>
  <c r="EB59" i="1"/>
  <c r="EC59" i="1" s="1"/>
  <c r="EA59" i="1"/>
  <c r="DT59" i="1"/>
  <c r="DS59" i="1"/>
  <c r="DR59" i="1"/>
  <c r="DJ59" i="1"/>
  <c r="DI59" i="1"/>
  <c r="DB59" i="1"/>
  <c r="DA59" i="1"/>
  <c r="CZ59" i="1"/>
  <c r="CU59" i="1"/>
  <c r="CW59" i="1" s="1"/>
  <c r="CT59" i="1"/>
  <c r="CV59" i="1" s="1"/>
  <c r="CN59" i="1"/>
  <c r="CP59" i="1" s="1"/>
  <c r="CM59" i="1"/>
  <c r="CG59" i="1"/>
  <c r="CI59" i="1" s="1"/>
  <c r="CF59" i="1"/>
  <c r="CH59" i="1" s="1"/>
  <c r="CB59" i="1"/>
  <c r="CA59" i="1"/>
  <c r="BZ59" i="1"/>
  <c r="BY59" i="1"/>
  <c r="BU59" i="1"/>
  <c r="BS59" i="1"/>
  <c r="BR59" i="1"/>
  <c r="BT59" i="1" s="1"/>
  <c r="BN59" i="1"/>
  <c r="BL59" i="1"/>
  <c r="BK59" i="1"/>
  <c r="BM59" i="1" s="1"/>
  <c r="BG59" i="1"/>
  <c r="BE59" i="1"/>
  <c r="BD59" i="1"/>
  <c r="BF59" i="1" s="1"/>
  <c r="AZ59" i="1"/>
  <c r="AX59" i="1"/>
  <c r="AW59" i="1"/>
  <c r="AY59" i="1" s="1"/>
  <c r="AS59" i="1"/>
  <c r="AQ59" i="1"/>
  <c r="AP59" i="1"/>
  <c r="AR59" i="1" s="1"/>
  <c r="AL59" i="1"/>
  <c r="AJ59" i="1"/>
  <c r="AI59" i="1"/>
  <c r="AK59" i="1" s="1"/>
  <c r="AE59" i="1"/>
  <c r="AC59" i="1"/>
  <c r="DV59" i="1" s="1"/>
  <c r="DW59" i="1" s="1"/>
  <c r="AB59" i="1"/>
  <c r="AD59" i="1" s="1"/>
  <c r="X59" i="1"/>
  <c r="DY59" i="1" s="1"/>
  <c r="V59" i="1"/>
  <c r="U59" i="1"/>
  <c r="DU59" i="1" s="1"/>
  <c r="I59" i="1"/>
  <c r="E59" i="1"/>
  <c r="EB58" i="1"/>
  <c r="EC58" i="1" s="1"/>
  <c r="EA58" i="1"/>
  <c r="DS58" i="1"/>
  <c r="DT58" i="1" s="1"/>
  <c r="DR58" i="1"/>
  <c r="DK58" i="1"/>
  <c r="DJ58" i="1"/>
  <c r="DI58" i="1"/>
  <c r="DA58" i="1"/>
  <c r="DB58" i="1" s="1"/>
  <c r="CZ58" i="1"/>
  <c r="EB57" i="1"/>
  <c r="EC57" i="1" s="1"/>
  <c r="EA57" i="1"/>
  <c r="DS57" i="1"/>
  <c r="DT57" i="1" s="1"/>
  <c r="DR57" i="1"/>
  <c r="DJ57" i="1"/>
  <c r="DK57" i="1" s="1"/>
  <c r="DI57" i="1"/>
  <c r="DA57" i="1"/>
  <c r="DB57" i="1" s="1"/>
  <c r="CZ57" i="1"/>
  <c r="CU57" i="1"/>
  <c r="DV57" i="1" s="1"/>
  <c r="CT57" i="1"/>
  <c r="DU57" i="1" s="1"/>
  <c r="CN57" i="1"/>
  <c r="EE57" i="1" s="1"/>
  <c r="EF57" i="1" s="1"/>
  <c r="CM57" i="1"/>
  <c r="CG57" i="1"/>
  <c r="CF57" i="1"/>
  <c r="BZ57" i="1"/>
  <c r="BY57" i="1"/>
  <c r="BS57" i="1"/>
  <c r="BR57" i="1"/>
  <c r="BL57" i="1"/>
  <c r="BK57" i="1"/>
  <c r="BD57" i="1"/>
  <c r="AX57" i="1"/>
  <c r="AW57" i="1"/>
  <c r="ED57" i="1" s="1"/>
  <c r="AQ57" i="1"/>
  <c r="AP57" i="1"/>
  <c r="AJ57" i="1"/>
  <c r="AI57" i="1"/>
  <c r="AC57" i="1"/>
  <c r="AB57" i="1"/>
  <c r="V57" i="1"/>
  <c r="DM57" i="1" s="1"/>
  <c r="U57" i="1"/>
  <c r="DC57" i="1" s="1"/>
  <c r="EB56" i="1"/>
  <c r="EC56" i="1" s="1"/>
  <c r="EA56" i="1"/>
  <c r="DT56" i="1"/>
  <c r="DS56" i="1"/>
  <c r="DR56" i="1"/>
  <c r="DJ56" i="1"/>
  <c r="DK56" i="1" s="1"/>
  <c r="DI56" i="1"/>
  <c r="DA56" i="1"/>
  <c r="DB56" i="1" s="1"/>
  <c r="CZ56" i="1"/>
  <c r="EB55" i="1"/>
  <c r="EC55" i="1" s="1"/>
  <c r="EA55" i="1"/>
  <c r="DT55" i="1"/>
  <c r="DS55" i="1"/>
  <c r="DR55" i="1"/>
  <c r="DJ55" i="1"/>
  <c r="DK55" i="1" s="1"/>
  <c r="DI55" i="1"/>
  <c r="DA55" i="1"/>
  <c r="DB55" i="1" s="1"/>
  <c r="CZ55" i="1"/>
  <c r="EC54" i="1"/>
  <c r="EB54" i="1"/>
  <c r="EA54" i="1"/>
  <c r="DS54" i="1"/>
  <c r="DT54" i="1" s="1"/>
  <c r="DR54" i="1"/>
  <c r="DK54" i="1"/>
  <c r="DJ54" i="1"/>
  <c r="DI54" i="1"/>
  <c r="DA54" i="1"/>
  <c r="DB54" i="1" s="1"/>
  <c r="CZ54" i="1"/>
  <c r="CU54" i="1"/>
  <c r="CT54" i="1"/>
  <c r="CN54" i="1"/>
  <c r="CM54" i="1"/>
  <c r="CG54" i="1"/>
  <c r="CF54" i="1"/>
  <c r="BZ54" i="1"/>
  <c r="BY54" i="1"/>
  <c r="BS54" i="1"/>
  <c r="BR54" i="1"/>
  <c r="BL54" i="1"/>
  <c r="BK54" i="1"/>
  <c r="BD54" i="1"/>
  <c r="AX54" i="1"/>
  <c r="AW54" i="1"/>
  <c r="AQ54" i="1"/>
  <c r="AP54" i="1"/>
  <c r="AJ54" i="1"/>
  <c r="AI54" i="1"/>
  <c r="AC54" i="1"/>
  <c r="DV54" i="1" s="1"/>
  <c r="AB54" i="1"/>
  <c r="V54" i="1"/>
  <c r="DM54" i="1" s="1"/>
  <c r="U54" i="1"/>
  <c r="DL54" i="1" s="1"/>
  <c r="EC53" i="1"/>
  <c r="EB53" i="1"/>
  <c r="EA53" i="1"/>
  <c r="DS53" i="1"/>
  <c r="DT53" i="1" s="1"/>
  <c r="DR53" i="1"/>
  <c r="DJ53" i="1"/>
  <c r="DK53" i="1" s="1"/>
  <c r="DI53" i="1"/>
  <c r="DA53" i="1"/>
  <c r="DB53" i="1" s="1"/>
  <c r="CZ53" i="1"/>
  <c r="EK52" i="1"/>
  <c r="EB52" i="1"/>
  <c r="EC52" i="1" s="1"/>
  <c r="EA52" i="1"/>
  <c r="DS52" i="1"/>
  <c r="DT52" i="1" s="1"/>
  <c r="DR52" i="1"/>
  <c r="DK52" i="1"/>
  <c r="DJ52" i="1"/>
  <c r="DI52" i="1"/>
  <c r="DA52" i="1"/>
  <c r="DB52" i="1" s="1"/>
  <c r="CZ52" i="1"/>
  <c r="EB51" i="1"/>
  <c r="EC51" i="1" s="1"/>
  <c r="EA51" i="1"/>
  <c r="DS51" i="1"/>
  <c r="DT51" i="1" s="1"/>
  <c r="DR51" i="1"/>
  <c r="DJ51" i="1"/>
  <c r="DK51" i="1" s="1"/>
  <c r="DI51" i="1"/>
  <c r="DA51" i="1"/>
  <c r="DB51" i="1" s="1"/>
  <c r="CZ51" i="1"/>
  <c r="CU51" i="1"/>
  <c r="CT51" i="1"/>
  <c r="CN51" i="1"/>
  <c r="CM51" i="1"/>
  <c r="CG51" i="1"/>
  <c r="CF51" i="1"/>
  <c r="BZ51" i="1"/>
  <c r="BY51" i="1"/>
  <c r="BS51" i="1"/>
  <c r="BR51" i="1"/>
  <c r="BL51" i="1"/>
  <c r="BK51" i="1"/>
  <c r="BD51" i="1"/>
  <c r="AX51" i="1"/>
  <c r="AW51" i="1"/>
  <c r="AQ51" i="1"/>
  <c r="AP51" i="1"/>
  <c r="AJ51" i="1"/>
  <c r="AI51" i="1"/>
  <c r="AC51" i="1"/>
  <c r="AB51" i="1"/>
  <c r="V51" i="1"/>
  <c r="DM51" i="1" s="1"/>
  <c r="U51" i="1"/>
  <c r="DC51" i="1" s="1"/>
  <c r="EB50" i="1"/>
  <c r="EC50" i="1" s="1"/>
  <c r="EA50" i="1"/>
  <c r="DT50" i="1"/>
  <c r="DS50" i="1"/>
  <c r="DR50" i="1"/>
  <c r="DJ50" i="1"/>
  <c r="DK50" i="1" s="1"/>
  <c r="DI50" i="1"/>
  <c r="DA50" i="1"/>
  <c r="DB50" i="1" s="1"/>
  <c r="CZ50" i="1"/>
  <c r="EB49" i="1"/>
  <c r="EC49" i="1" s="1"/>
  <c r="EA49" i="1"/>
  <c r="DT49" i="1"/>
  <c r="DS49" i="1"/>
  <c r="DR49" i="1"/>
  <c r="DJ49" i="1"/>
  <c r="DK49" i="1" s="1"/>
  <c r="DI49" i="1"/>
  <c r="DA49" i="1"/>
  <c r="DB49" i="1" s="1"/>
  <c r="CZ49" i="1"/>
  <c r="EC48" i="1"/>
  <c r="EB48" i="1"/>
  <c r="EA48" i="1"/>
  <c r="DS48" i="1"/>
  <c r="DT48" i="1" s="1"/>
  <c r="DR48" i="1"/>
  <c r="DK48" i="1"/>
  <c r="DJ48" i="1"/>
  <c r="DI48" i="1"/>
  <c r="DA48" i="1"/>
  <c r="DB48" i="1" s="1"/>
  <c r="CZ48" i="1"/>
  <c r="CU48" i="1"/>
  <c r="CT48" i="1"/>
  <c r="CN48" i="1"/>
  <c r="CM48" i="1"/>
  <c r="CG48" i="1"/>
  <c r="CF48" i="1"/>
  <c r="BZ48" i="1"/>
  <c r="BY48" i="1"/>
  <c r="BS48" i="1"/>
  <c r="BR48" i="1"/>
  <c r="BL48" i="1"/>
  <c r="BK48" i="1"/>
  <c r="BD48" i="1"/>
  <c r="AX48" i="1"/>
  <c r="AW48" i="1"/>
  <c r="AQ48" i="1"/>
  <c r="AP48" i="1"/>
  <c r="AJ48" i="1"/>
  <c r="AI48" i="1"/>
  <c r="AC48" i="1"/>
  <c r="DV48" i="1" s="1"/>
  <c r="AB48" i="1"/>
  <c r="V48" i="1"/>
  <c r="DM48" i="1" s="1"/>
  <c r="DN48" i="1" s="1"/>
  <c r="U48" i="1"/>
  <c r="DL48" i="1" s="1"/>
  <c r="EC47" i="1"/>
  <c r="EB47" i="1"/>
  <c r="EA47" i="1"/>
  <c r="DS47" i="1"/>
  <c r="DT47" i="1" s="1"/>
  <c r="DR47" i="1"/>
  <c r="DJ47" i="1"/>
  <c r="DK47" i="1" s="1"/>
  <c r="DI47" i="1"/>
  <c r="DA47" i="1"/>
  <c r="DB47" i="1" s="1"/>
  <c r="CZ47" i="1"/>
  <c r="EE46" i="1"/>
  <c r="EB46" i="1"/>
  <c r="EC46" i="1" s="1"/>
  <c r="EA46" i="1"/>
  <c r="DS46" i="1"/>
  <c r="DT46" i="1" s="1"/>
  <c r="DR46" i="1"/>
  <c r="DM46" i="1"/>
  <c r="DN46" i="1" s="1"/>
  <c r="DL46" i="1"/>
  <c r="DK46" i="1"/>
  <c r="DJ46" i="1"/>
  <c r="DI46" i="1"/>
  <c r="DD46" i="1"/>
  <c r="DE46" i="1" s="1"/>
  <c r="DC46" i="1"/>
  <c r="DA46" i="1"/>
  <c r="DB46" i="1" s="1"/>
  <c r="CZ46" i="1"/>
  <c r="CW46" i="1"/>
  <c r="CU46" i="1"/>
  <c r="DV46" i="1" s="1"/>
  <c r="CT46" i="1"/>
  <c r="ED46" i="1" s="1"/>
  <c r="CP46" i="1"/>
  <c r="CN46" i="1"/>
  <c r="CM46" i="1"/>
  <c r="CO46" i="1" s="1"/>
  <c r="CI46" i="1"/>
  <c r="CG46" i="1"/>
  <c r="CF46" i="1"/>
  <c r="CH46" i="1" s="1"/>
  <c r="CB46" i="1"/>
  <c r="BZ46" i="1"/>
  <c r="BY46" i="1"/>
  <c r="CA46" i="1" s="1"/>
  <c r="BU46" i="1"/>
  <c r="BS46" i="1"/>
  <c r="BR46" i="1"/>
  <c r="BT46" i="1" s="1"/>
  <c r="BN46" i="1"/>
  <c r="BL46" i="1"/>
  <c r="BK46" i="1"/>
  <c r="BM46" i="1" s="1"/>
  <c r="BG46" i="1"/>
  <c r="BD46" i="1"/>
  <c r="BF46" i="1" s="1"/>
  <c r="AZ46" i="1"/>
  <c r="AY46" i="1"/>
  <c r="AX46" i="1"/>
  <c r="AW46" i="1"/>
  <c r="AS46" i="1"/>
  <c r="AR46" i="1"/>
  <c r="AQ46" i="1"/>
  <c r="AP46" i="1"/>
  <c r="AL46" i="1"/>
  <c r="AK46" i="1"/>
  <c r="AJ46" i="1"/>
  <c r="AI46" i="1"/>
  <c r="AE46" i="1"/>
  <c r="AD46" i="1"/>
  <c r="AC46" i="1"/>
  <c r="AB46" i="1"/>
  <c r="X46" i="1"/>
  <c r="DY46" i="1" s="1"/>
  <c r="W46" i="1"/>
  <c r="V46" i="1"/>
  <c r="U46" i="1"/>
  <c r="I46" i="1"/>
  <c r="E46" i="1"/>
  <c r="EB45" i="1"/>
  <c r="EC45" i="1" s="1"/>
  <c r="EA45" i="1"/>
  <c r="DT45" i="1"/>
  <c r="DS45" i="1"/>
  <c r="DR45" i="1"/>
  <c r="DJ45" i="1"/>
  <c r="DK45" i="1" s="1"/>
  <c r="DI45" i="1"/>
  <c r="DA45" i="1"/>
  <c r="DB45" i="1" s="1"/>
  <c r="CZ45" i="1"/>
  <c r="EC44" i="1"/>
  <c r="EB44" i="1"/>
  <c r="EA44" i="1"/>
  <c r="DS44" i="1"/>
  <c r="DT44" i="1" s="1"/>
  <c r="DR44" i="1"/>
  <c r="DK44" i="1"/>
  <c r="DJ44" i="1"/>
  <c r="DI44" i="1"/>
  <c r="DA44" i="1"/>
  <c r="DB44" i="1" s="1"/>
  <c r="CZ44" i="1"/>
  <c r="CU44" i="1"/>
  <c r="CT44" i="1"/>
  <c r="DU44" i="1" s="1"/>
  <c r="CN44" i="1"/>
  <c r="EE44" i="1" s="1"/>
  <c r="CM44" i="1"/>
  <c r="ED44" i="1" s="1"/>
  <c r="CG44" i="1"/>
  <c r="CF44" i="1"/>
  <c r="BZ44" i="1"/>
  <c r="BY44" i="1"/>
  <c r="BS44" i="1"/>
  <c r="BR44" i="1"/>
  <c r="BL44" i="1"/>
  <c r="BK44" i="1"/>
  <c r="BD44" i="1"/>
  <c r="AX44" i="1"/>
  <c r="AW44" i="1"/>
  <c r="AQ44" i="1"/>
  <c r="DV44" i="1" s="1"/>
  <c r="DW44" i="1" s="1"/>
  <c r="AP44" i="1"/>
  <c r="AJ44" i="1"/>
  <c r="AI44" i="1"/>
  <c r="AC44" i="1"/>
  <c r="DD44" i="1" s="1"/>
  <c r="DE44" i="1" s="1"/>
  <c r="AB44" i="1"/>
  <c r="V44" i="1"/>
  <c r="DM44" i="1" s="1"/>
  <c r="U44" i="1"/>
  <c r="DC44" i="1" s="1"/>
  <c r="EC43" i="1"/>
  <c r="EB43" i="1"/>
  <c r="EA43" i="1"/>
  <c r="DS43" i="1"/>
  <c r="DT43" i="1" s="1"/>
  <c r="DR43" i="1"/>
  <c r="DJ43" i="1"/>
  <c r="DK43" i="1" s="1"/>
  <c r="DI43" i="1"/>
  <c r="DA43" i="1"/>
  <c r="DB43" i="1" s="1"/>
  <c r="CZ43" i="1"/>
  <c r="EC42" i="1"/>
  <c r="EB42" i="1"/>
  <c r="EA42" i="1"/>
  <c r="DS42" i="1"/>
  <c r="DT42" i="1" s="1"/>
  <c r="DR42" i="1"/>
  <c r="DJ42" i="1"/>
  <c r="DK42" i="1" s="1"/>
  <c r="DI42" i="1"/>
  <c r="DA42" i="1"/>
  <c r="DB42" i="1" s="1"/>
  <c r="CZ42" i="1"/>
  <c r="EB41" i="1"/>
  <c r="EC41" i="1" s="1"/>
  <c r="EA41" i="1"/>
  <c r="DS41" i="1"/>
  <c r="DT41" i="1" s="1"/>
  <c r="DR41" i="1"/>
  <c r="DJ41" i="1"/>
  <c r="DK41" i="1" s="1"/>
  <c r="DI41" i="1"/>
  <c r="DA41" i="1"/>
  <c r="DB41" i="1" s="1"/>
  <c r="CZ41" i="1"/>
  <c r="CU41" i="1"/>
  <c r="CT41" i="1"/>
  <c r="CN41" i="1"/>
  <c r="CM41" i="1"/>
  <c r="CG41" i="1"/>
  <c r="CF41" i="1"/>
  <c r="BZ41" i="1"/>
  <c r="BY41" i="1"/>
  <c r="BS41" i="1"/>
  <c r="BR41" i="1"/>
  <c r="BL41" i="1"/>
  <c r="BK41" i="1"/>
  <c r="BD41" i="1"/>
  <c r="AX41" i="1"/>
  <c r="AW41" i="1"/>
  <c r="AQ41" i="1"/>
  <c r="AP41" i="1"/>
  <c r="AJ41" i="1"/>
  <c r="AI41" i="1"/>
  <c r="AC41" i="1"/>
  <c r="DD41" i="1" s="1"/>
  <c r="AB41" i="1"/>
  <c r="DC41" i="1" s="1"/>
  <c r="V41" i="1"/>
  <c r="DM41" i="1" s="1"/>
  <c r="U41" i="1"/>
  <c r="ED41" i="1" s="1"/>
  <c r="EB40" i="1"/>
  <c r="EC40" i="1" s="1"/>
  <c r="EA40" i="1"/>
  <c r="DS40" i="1"/>
  <c r="DT40" i="1" s="1"/>
  <c r="DR40" i="1"/>
  <c r="DJ40" i="1"/>
  <c r="DK40" i="1" s="1"/>
  <c r="DI40" i="1"/>
  <c r="DB40" i="1"/>
  <c r="DA40" i="1"/>
  <c r="CZ40" i="1"/>
  <c r="EB39" i="1"/>
  <c r="EC39" i="1" s="1"/>
  <c r="EA39" i="1"/>
  <c r="DT39" i="1"/>
  <c r="DS39" i="1"/>
  <c r="DR39" i="1"/>
  <c r="DJ39" i="1"/>
  <c r="DK39" i="1" s="1"/>
  <c r="DI39" i="1"/>
  <c r="DB39" i="1"/>
  <c r="DA39" i="1"/>
  <c r="CZ39" i="1"/>
  <c r="CU39" i="1"/>
  <c r="DV39" i="1" s="1"/>
  <c r="DW39" i="1" s="1"/>
  <c r="CT39" i="1"/>
  <c r="DU39" i="1" s="1"/>
  <c r="CN39" i="1"/>
  <c r="CM39" i="1"/>
  <c r="CG39" i="1"/>
  <c r="CF39" i="1"/>
  <c r="BZ39" i="1"/>
  <c r="BY39" i="1"/>
  <c r="BS39" i="1"/>
  <c r="BR39" i="1"/>
  <c r="BL39" i="1"/>
  <c r="BK39" i="1"/>
  <c r="BD39" i="1"/>
  <c r="AX39" i="1"/>
  <c r="EE39" i="1" s="1"/>
  <c r="AW39" i="1"/>
  <c r="AQ39" i="1"/>
  <c r="AP39" i="1"/>
  <c r="AJ39" i="1"/>
  <c r="AI39" i="1"/>
  <c r="AC39" i="1"/>
  <c r="AB39" i="1"/>
  <c r="DC39" i="1" s="1"/>
  <c r="V39" i="1"/>
  <c r="DD39" i="1" s="1"/>
  <c r="U39" i="1"/>
  <c r="DL39" i="1" s="1"/>
  <c r="EB38" i="1"/>
  <c r="EC38" i="1" s="1"/>
  <c r="EA38" i="1"/>
  <c r="DS38" i="1"/>
  <c r="DT38" i="1" s="1"/>
  <c r="DR38" i="1"/>
  <c r="DK38" i="1"/>
  <c r="DJ38" i="1"/>
  <c r="DI38" i="1"/>
  <c r="DA38" i="1"/>
  <c r="DB38" i="1" s="1"/>
  <c r="CZ38" i="1"/>
  <c r="EB37" i="1"/>
  <c r="EC37" i="1" s="1"/>
  <c r="EA37" i="1"/>
  <c r="DS37" i="1"/>
  <c r="DT37" i="1" s="1"/>
  <c r="DR37" i="1"/>
  <c r="DK37" i="1"/>
  <c r="DJ37" i="1"/>
  <c r="DI37" i="1"/>
  <c r="DA37" i="1"/>
  <c r="DB37" i="1" s="1"/>
  <c r="CZ37" i="1"/>
  <c r="EB36" i="1"/>
  <c r="EC36" i="1" s="1"/>
  <c r="EA36" i="1"/>
  <c r="DS36" i="1"/>
  <c r="DT36" i="1" s="1"/>
  <c r="DR36" i="1"/>
  <c r="DJ36" i="1"/>
  <c r="DK36" i="1" s="1"/>
  <c r="DI36" i="1"/>
  <c r="DA36" i="1"/>
  <c r="DB36" i="1" s="1"/>
  <c r="CZ36" i="1"/>
  <c r="CU36" i="1"/>
  <c r="CT36" i="1"/>
  <c r="CN36" i="1"/>
  <c r="CM36" i="1"/>
  <c r="CG36" i="1"/>
  <c r="CF36" i="1"/>
  <c r="BZ36" i="1"/>
  <c r="BY36" i="1"/>
  <c r="BS36" i="1"/>
  <c r="BR36" i="1"/>
  <c r="BL36" i="1"/>
  <c r="BK36" i="1"/>
  <c r="BD36" i="1"/>
  <c r="AX36" i="1"/>
  <c r="AW36" i="1"/>
  <c r="AQ36" i="1"/>
  <c r="AP36" i="1"/>
  <c r="AJ36" i="1"/>
  <c r="AI36" i="1"/>
  <c r="AC36" i="1"/>
  <c r="AB36" i="1"/>
  <c r="V36" i="1"/>
  <c r="EE36" i="1" s="1"/>
  <c r="U36" i="1"/>
  <c r="DU36" i="1" s="1"/>
  <c r="EB35" i="1"/>
  <c r="EC35" i="1" s="1"/>
  <c r="EA35" i="1"/>
  <c r="DT35" i="1"/>
  <c r="DS35" i="1"/>
  <c r="DR35" i="1"/>
  <c r="DJ35" i="1"/>
  <c r="DK35" i="1" s="1"/>
  <c r="DI35" i="1"/>
  <c r="DA35" i="1"/>
  <c r="DB35" i="1" s="1"/>
  <c r="CZ35" i="1"/>
  <c r="EB34" i="1"/>
  <c r="EC34" i="1" s="1"/>
  <c r="EA34" i="1"/>
  <c r="DT34" i="1"/>
  <c r="DS34" i="1"/>
  <c r="DR34" i="1"/>
  <c r="DJ34" i="1"/>
  <c r="DK34" i="1" s="1"/>
  <c r="DI34" i="1"/>
  <c r="DA34" i="1"/>
  <c r="DB34" i="1" s="1"/>
  <c r="CZ34" i="1"/>
  <c r="EC33" i="1"/>
  <c r="EB33" i="1"/>
  <c r="EA33" i="1"/>
  <c r="DS33" i="1"/>
  <c r="DT33" i="1" s="1"/>
  <c r="DR33" i="1"/>
  <c r="DK33" i="1"/>
  <c r="DJ33" i="1"/>
  <c r="DI33" i="1"/>
  <c r="DA33" i="1"/>
  <c r="DB33" i="1" s="1"/>
  <c r="CZ33" i="1"/>
  <c r="CU33" i="1"/>
  <c r="CT33" i="1"/>
  <c r="CN33" i="1"/>
  <c r="CM33" i="1"/>
  <c r="CG33" i="1"/>
  <c r="CF33" i="1"/>
  <c r="BZ33" i="1"/>
  <c r="BY33" i="1"/>
  <c r="BS33" i="1"/>
  <c r="BR33" i="1"/>
  <c r="BL33" i="1"/>
  <c r="BK33" i="1"/>
  <c r="BD33" i="1"/>
  <c r="AX33" i="1"/>
  <c r="AW33" i="1"/>
  <c r="AQ33" i="1"/>
  <c r="AP33" i="1"/>
  <c r="AJ33" i="1"/>
  <c r="AI33" i="1"/>
  <c r="AC33" i="1"/>
  <c r="DD33" i="1" s="1"/>
  <c r="AB33" i="1"/>
  <c r="V33" i="1"/>
  <c r="EE33" i="1" s="1"/>
  <c r="U33" i="1"/>
  <c r="ED33" i="1" s="1"/>
  <c r="EC32" i="1"/>
  <c r="EB32" i="1"/>
  <c r="EA32" i="1"/>
  <c r="DS32" i="1"/>
  <c r="DT32" i="1" s="1"/>
  <c r="DR32" i="1"/>
  <c r="DJ32" i="1"/>
  <c r="DK32" i="1" s="1"/>
  <c r="DI32" i="1"/>
  <c r="DA32" i="1"/>
  <c r="DB32" i="1" s="1"/>
  <c r="CZ32" i="1"/>
  <c r="EC31" i="1"/>
  <c r="EB31" i="1"/>
  <c r="EA31" i="1"/>
  <c r="DS31" i="1"/>
  <c r="DT31" i="1" s="1"/>
  <c r="DR31" i="1"/>
  <c r="DJ31" i="1"/>
  <c r="DK31" i="1" s="1"/>
  <c r="DI31" i="1"/>
  <c r="DA31" i="1"/>
  <c r="DB31" i="1" s="1"/>
  <c r="CZ31" i="1"/>
  <c r="EB30" i="1"/>
  <c r="EC30" i="1" s="1"/>
  <c r="EA30" i="1"/>
  <c r="DS30" i="1"/>
  <c r="DT30" i="1" s="1"/>
  <c r="DR30" i="1"/>
  <c r="DJ30" i="1"/>
  <c r="DK30" i="1" s="1"/>
  <c r="DI30" i="1"/>
  <c r="DA30" i="1"/>
  <c r="DB30" i="1" s="1"/>
  <c r="CZ30" i="1"/>
  <c r="CU30" i="1"/>
  <c r="CT30" i="1"/>
  <c r="CN30" i="1"/>
  <c r="CM30" i="1"/>
  <c r="CG30" i="1"/>
  <c r="CF30" i="1"/>
  <c r="BZ30" i="1"/>
  <c r="BY30" i="1"/>
  <c r="BS30" i="1"/>
  <c r="BR30" i="1"/>
  <c r="BL30" i="1"/>
  <c r="BK30" i="1"/>
  <c r="BD30" i="1"/>
  <c r="AX30" i="1"/>
  <c r="AW30" i="1"/>
  <c r="AQ30" i="1"/>
  <c r="AP30" i="1"/>
  <c r="AJ30" i="1"/>
  <c r="AI30" i="1"/>
  <c r="AC30" i="1"/>
  <c r="DD30" i="1" s="1"/>
  <c r="DE30" i="1" s="1"/>
  <c r="AB30" i="1"/>
  <c r="DC30" i="1" s="1"/>
  <c r="V30" i="1"/>
  <c r="DM30" i="1" s="1"/>
  <c r="U30" i="1"/>
  <c r="ED30" i="1" s="1"/>
  <c r="EB29" i="1"/>
  <c r="EC29" i="1" s="1"/>
  <c r="EA29" i="1"/>
  <c r="DS29" i="1"/>
  <c r="DT29" i="1" s="1"/>
  <c r="DR29" i="1"/>
  <c r="DJ29" i="1"/>
  <c r="DK29" i="1" s="1"/>
  <c r="DI29" i="1"/>
  <c r="DB29" i="1"/>
  <c r="DA29" i="1"/>
  <c r="CZ29" i="1"/>
  <c r="EB28" i="1"/>
  <c r="EC28" i="1" s="1"/>
  <c r="EA28" i="1"/>
  <c r="DS28" i="1"/>
  <c r="DT28" i="1" s="1"/>
  <c r="DR28" i="1"/>
  <c r="DJ28" i="1"/>
  <c r="DK28" i="1" s="1"/>
  <c r="DI28" i="1"/>
  <c r="DB28" i="1"/>
  <c r="DA28" i="1"/>
  <c r="CZ28" i="1"/>
  <c r="EB27" i="1"/>
  <c r="EC27" i="1" s="1"/>
  <c r="EA27" i="1"/>
  <c r="DT27" i="1"/>
  <c r="DS27" i="1"/>
  <c r="DR27" i="1"/>
  <c r="DJ27" i="1"/>
  <c r="DK27" i="1" s="1"/>
  <c r="DI27" i="1"/>
  <c r="DB27" i="1"/>
  <c r="DA27" i="1"/>
  <c r="CZ27" i="1"/>
  <c r="CU27" i="1"/>
  <c r="CT27" i="1"/>
  <c r="CN27" i="1"/>
  <c r="CM27" i="1"/>
  <c r="CG27" i="1"/>
  <c r="CF27" i="1"/>
  <c r="BZ27" i="1"/>
  <c r="BY27" i="1"/>
  <c r="BS27" i="1"/>
  <c r="BR27" i="1"/>
  <c r="BL27" i="1"/>
  <c r="BK27" i="1"/>
  <c r="BD27" i="1"/>
  <c r="AX27" i="1"/>
  <c r="AW27" i="1"/>
  <c r="AQ27" i="1"/>
  <c r="AP27" i="1"/>
  <c r="AJ27" i="1"/>
  <c r="AI27" i="1"/>
  <c r="AC27" i="1"/>
  <c r="AB27" i="1"/>
  <c r="DC27" i="1" s="1"/>
  <c r="V27" i="1"/>
  <c r="DD27" i="1" s="1"/>
  <c r="U27" i="1"/>
  <c r="DL27" i="1" s="1"/>
  <c r="EB26" i="1"/>
  <c r="EC26" i="1" s="1"/>
  <c r="EA26" i="1"/>
  <c r="DS26" i="1"/>
  <c r="DT26" i="1" s="1"/>
  <c r="DR26" i="1"/>
  <c r="DK26" i="1"/>
  <c r="DJ26" i="1"/>
  <c r="DI26" i="1"/>
  <c r="DA26" i="1"/>
  <c r="DB26" i="1" s="1"/>
  <c r="CZ26" i="1"/>
  <c r="EB25" i="1"/>
  <c r="EC25" i="1" s="1"/>
  <c r="EA25" i="1"/>
  <c r="DS25" i="1"/>
  <c r="DT25" i="1" s="1"/>
  <c r="DR25" i="1"/>
  <c r="DK25" i="1"/>
  <c r="DJ25" i="1"/>
  <c r="DI25" i="1"/>
  <c r="DA25" i="1"/>
  <c r="DB25" i="1" s="1"/>
  <c r="CZ25" i="1"/>
  <c r="EB24" i="1"/>
  <c r="EC24" i="1" s="1"/>
  <c r="EA24" i="1"/>
  <c r="DS24" i="1"/>
  <c r="DT24" i="1" s="1"/>
  <c r="DR24" i="1"/>
  <c r="DJ24" i="1"/>
  <c r="DK24" i="1" s="1"/>
  <c r="DI24" i="1"/>
  <c r="DA24" i="1"/>
  <c r="DB24" i="1" s="1"/>
  <c r="CZ24" i="1"/>
  <c r="CU24" i="1"/>
  <c r="CT24" i="1"/>
  <c r="CN24" i="1"/>
  <c r="CM24" i="1"/>
  <c r="CG24" i="1"/>
  <c r="CF24" i="1"/>
  <c r="BZ24" i="1"/>
  <c r="BY24" i="1"/>
  <c r="BS24" i="1"/>
  <c r="BR24" i="1"/>
  <c r="BL24" i="1"/>
  <c r="BK24" i="1"/>
  <c r="BD24" i="1"/>
  <c r="AX24" i="1"/>
  <c r="AW24" i="1"/>
  <c r="AQ24" i="1"/>
  <c r="AP24" i="1"/>
  <c r="AJ24" i="1"/>
  <c r="AI24" i="1"/>
  <c r="AC24" i="1"/>
  <c r="AB24" i="1"/>
  <c r="V24" i="1"/>
  <c r="DM24" i="1" s="1"/>
  <c r="U24" i="1"/>
  <c r="DC24" i="1" s="1"/>
  <c r="EB23" i="1"/>
  <c r="EC23" i="1" s="1"/>
  <c r="EA23" i="1"/>
  <c r="DT23" i="1"/>
  <c r="DS23" i="1"/>
  <c r="DR23" i="1"/>
  <c r="DJ23" i="1"/>
  <c r="DK23" i="1" s="1"/>
  <c r="DI23" i="1"/>
  <c r="DA23" i="1"/>
  <c r="DB23" i="1" s="1"/>
  <c r="CZ23" i="1"/>
  <c r="EB22" i="1"/>
  <c r="EC22" i="1" s="1"/>
  <c r="EA22" i="1"/>
  <c r="DT22" i="1"/>
  <c r="DS22" i="1"/>
  <c r="DR22" i="1"/>
  <c r="DJ22" i="1"/>
  <c r="DK22" i="1" s="1"/>
  <c r="DI22" i="1"/>
  <c r="DA22" i="1"/>
  <c r="DB22" i="1" s="1"/>
  <c r="CZ22" i="1"/>
  <c r="EB21" i="1"/>
  <c r="EC21" i="1" s="1"/>
  <c r="EA21" i="1"/>
  <c r="DT21" i="1"/>
  <c r="DS21" i="1"/>
  <c r="DR21" i="1"/>
  <c r="DJ21" i="1"/>
  <c r="DK21" i="1" s="1"/>
  <c r="DI21" i="1"/>
  <c r="DD21" i="1"/>
  <c r="DA21" i="1"/>
  <c r="DB21" i="1" s="1"/>
  <c r="CZ21" i="1"/>
  <c r="CU21" i="1"/>
  <c r="CW21" i="1" s="1"/>
  <c r="CT21" i="1"/>
  <c r="CV21" i="1" s="1"/>
  <c r="CN21" i="1"/>
  <c r="CP21" i="1" s="1"/>
  <c r="CM21" i="1"/>
  <c r="CO21" i="1" s="1"/>
  <c r="CG21" i="1"/>
  <c r="CI21" i="1" s="1"/>
  <c r="CF21" i="1"/>
  <c r="CH21" i="1" s="1"/>
  <c r="BZ21" i="1"/>
  <c r="CB21" i="1" s="1"/>
  <c r="BY21" i="1"/>
  <c r="CA21" i="1" s="1"/>
  <c r="BS21" i="1"/>
  <c r="BU21" i="1" s="1"/>
  <c r="BR21" i="1"/>
  <c r="BT21" i="1" s="1"/>
  <c r="BL21" i="1"/>
  <c r="BN21" i="1" s="1"/>
  <c r="BK21" i="1"/>
  <c r="BM21" i="1" s="1"/>
  <c r="BE21" i="1"/>
  <c r="BG21" i="1" s="1"/>
  <c r="BD21" i="1"/>
  <c r="BF21" i="1" s="1"/>
  <c r="AX21" i="1"/>
  <c r="AZ21" i="1" s="1"/>
  <c r="AW21" i="1"/>
  <c r="AY21" i="1" s="1"/>
  <c r="AQ21" i="1"/>
  <c r="AS21" i="1" s="1"/>
  <c r="AP21" i="1"/>
  <c r="AR21" i="1" s="1"/>
  <c r="AJ21" i="1"/>
  <c r="AL21" i="1" s="1"/>
  <c r="AI21" i="1"/>
  <c r="AK21" i="1" s="1"/>
  <c r="AC21" i="1"/>
  <c r="AE21" i="1" s="1"/>
  <c r="AB21" i="1"/>
  <c r="AD21" i="1" s="1"/>
  <c r="V21" i="1"/>
  <c r="DV21" i="1" s="1"/>
  <c r="U21" i="1"/>
  <c r="ED21" i="1" s="1"/>
  <c r="I21" i="1"/>
  <c r="I98" i="1" s="1"/>
  <c r="E21" i="1"/>
  <c r="EF33" i="1" l="1"/>
  <c r="DE41" i="1"/>
  <c r="EF44" i="1"/>
  <c r="EF36" i="1"/>
  <c r="DE27" i="1"/>
  <c r="DE39" i="1"/>
  <c r="EL52" i="1"/>
  <c r="EJ62" i="1"/>
  <c r="EF46" i="1"/>
  <c r="DN54" i="1"/>
  <c r="DW57" i="1"/>
  <c r="EE21" i="1"/>
  <c r="EF21" i="1" s="1"/>
  <c r="DD24" i="1"/>
  <c r="DE24" i="1" s="1"/>
  <c r="ED27" i="1"/>
  <c r="EE30" i="1"/>
  <c r="EF30" i="1" s="1"/>
  <c r="DU33" i="1"/>
  <c r="DV36" i="1"/>
  <c r="DW36" i="1" s="1"/>
  <c r="EE41" i="1"/>
  <c r="EF41" i="1" s="1"/>
  <c r="EH46" i="1"/>
  <c r="DC48" i="1"/>
  <c r="DD51" i="1"/>
  <c r="DE51" i="1" s="1"/>
  <c r="DC54" i="1"/>
  <c r="DD57" i="1"/>
  <c r="DE57" i="1" s="1"/>
  <c r="DK59" i="1"/>
  <c r="DU62" i="1"/>
  <c r="ED68" i="1"/>
  <c r="DY77" i="1"/>
  <c r="EF82" i="1"/>
  <c r="DE86" i="1"/>
  <c r="ED24" i="1"/>
  <c r="EE27" i="1"/>
  <c r="EF27" i="1" s="1"/>
  <c r="DU30" i="1"/>
  <c r="DV33" i="1"/>
  <c r="DW33" i="1" s="1"/>
  <c r="DL36" i="1"/>
  <c r="DM39" i="1"/>
  <c r="DN39" i="1" s="1"/>
  <c r="DU41" i="1"/>
  <c r="DD48" i="1"/>
  <c r="DE48" i="1" s="1"/>
  <c r="ED51" i="1"/>
  <c r="DD54" i="1"/>
  <c r="DE54" i="1" s="1"/>
  <c r="EK62" i="1"/>
  <c r="DL59" i="1"/>
  <c r="ED62" i="1"/>
  <c r="DM65" i="1"/>
  <c r="DN65" i="1" s="1"/>
  <c r="DV65" i="1"/>
  <c r="DW65" i="1" s="1"/>
  <c r="EE65" i="1"/>
  <c r="EF65" i="1" s="1"/>
  <c r="EE24" i="1"/>
  <c r="EF24" i="1" s="1"/>
  <c r="DU27" i="1"/>
  <c r="DV30" i="1"/>
  <c r="DL33" i="1"/>
  <c r="DM36" i="1"/>
  <c r="DV41" i="1"/>
  <c r="DW41" i="1" s="1"/>
  <c r="DL44" i="1"/>
  <c r="DN44" i="1" s="1"/>
  <c r="ED48" i="1"/>
  <c r="EE51" i="1"/>
  <c r="EF51" i="1" s="1"/>
  <c r="ED54" i="1"/>
  <c r="DM62" i="1"/>
  <c r="DN62" i="1" s="1"/>
  <c r="DV62" i="1"/>
  <c r="DW62" i="1" s="1"/>
  <c r="EE62" i="1"/>
  <c r="DD65" i="1"/>
  <c r="W21" i="1"/>
  <c r="DU24" i="1"/>
  <c r="DV27" i="1"/>
  <c r="DL30" i="1"/>
  <c r="DN30" i="1" s="1"/>
  <c r="DM33" i="1"/>
  <c r="DC36" i="1"/>
  <c r="DL41" i="1"/>
  <c r="DN41" i="1" s="1"/>
  <c r="DU46" i="1"/>
  <c r="DW46" i="1" s="1"/>
  <c r="EE48" i="1"/>
  <c r="EF48" i="1" s="1"/>
  <c r="DU51" i="1"/>
  <c r="EE54" i="1"/>
  <c r="EE59" i="1"/>
  <c r="DM59" i="1"/>
  <c r="DN59" i="1" s="1"/>
  <c r="DC59" i="1"/>
  <c r="ED59" i="1"/>
  <c r="DD62" i="1"/>
  <c r="EC66" i="1"/>
  <c r="EE71" i="1"/>
  <c r="ED71" i="1"/>
  <c r="DV71" i="1"/>
  <c r="DW71" i="1" s="1"/>
  <c r="DU71" i="1"/>
  <c r="DM71" i="1"/>
  <c r="DL71" i="1"/>
  <c r="DD71" i="1"/>
  <c r="DC71" i="1"/>
  <c r="W71" i="1"/>
  <c r="DN74" i="1"/>
  <c r="DE76" i="1"/>
  <c r="X21" i="1"/>
  <c r="DC21" i="1"/>
  <c r="DE21" i="1" s="1"/>
  <c r="DV24" i="1"/>
  <c r="DW24" i="1" s="1"/>
  <c r="DC33" i="1"/>
  <c r="DE33" i="1" s="1"/>
  <c r="DD36" i="1"/>
  <c r="DE36" i="1" s="1"/>
  <c r="ED39" i="1"/>
  <c r="EF39" i="1" s="1"/>
  <c r="CV46" i="1"/>
  <c r="EG46" i="1" s="1"/>
  <c r="DF46" i="1"/>
  <c r="DU48" i="1"/>
  <c r="DW48" i="1" s="1"/>
  <c r="DV51" i="1"/>
  <c r="DW51" i="1" s="1"/>
  <c r="DU54" i="1"/>
  <c r="DW54" i="1" s="1"/>
  <c r="W59" i="1"/>
  <c r="DD59" i="1"/>
  <c r="DE59" i="1" s="1"/>
  <c r="DN93" i="1"/>
  <c r="DW97" i="1"/>
  <c r="DL21" i="1"/>
  <c r="DL24" i="1"/>
  <c r="DN24" i="1" s="1"/>
  <c r="DM27" i="1"/>
  <c r="DN27" i="1" s="1"/>
  <c r="ED36" i="1"/>
  <c r="DG46" i="1"/>
  <c r="DO46" i="1"/>
  <c r="DL51" i="1"/>
  <c r="DN51" i="1" s="1"/>
  <c r="DL57" i="1"/>
  <c r="DN57" i="1" s="1"/>
  <c r="EH59" i="1"/>
  <c r="DP59" i="1"/>
  <c r="DG59" i="1"/>
  <c r="DY71" i="1"/>
  <c r="DM21" i="1"/>
  <c r="DU21" i="1"/>
  <c r="DW21" i="1" s="1"/>
  <c r="DP46" i="1"/>
  <c r="DQ46" i="1" s="1"/>
  <c r="DX46" i="1"/>
  <c r="DZ46" i="1" s="1"/>
  <c r="DU68" i="1"/>
  <c r="DT70" i="1"/>
  <c r="EC61" i="1"/>
  <c r="DT62" i="1"/>
  <c r="DM68" i="1"/>
  <c r="DN68" i="1" s="1"/>
  <c r="DV68" i="1"/>
  <c r="DW68" i="1" s="1"/>
  <c r="EE68" i="1"/>
  <c r="DW75" i="1"/>
  <c r="EF88" i="1"/>
  <c r="DP93" i="1"/>
  <c r="DC65" i="1"/>
  <c r="DC68" i="1"/>
  <c r="DE68" i="1" s="1"/>
  <c r="EH71" i="1"/>
  <c r="DX73" i="1"/>
  <c r="W77" i="1"/>
  <c r="EH77" i="1"/>
  <c r="DL79" i="1"/>
  <c r="DN79" i="1" s="1"/>
  <c r="X82" i="1"/>
  <c r="CP82" i="1"/>
  <c r="DM84" i="1"/>
  <c r="DN84" i="1" s="1"/>
  <c r="W88" i="1"/>
  <c r="EH88" i="1"/>
  <c r="W93" i="1"/>
  <c r="CO93" i="1"/>
  <c r="DD94" i="1"/>
  <c r="DE94" i="1" s="1"/>
  <c r="DM97" i="1"/>
  <c r="DN97" i="1" s="1"/>
  <c r="EG73" i="1"/>
  <c r="DC77" i="1"/>
  <c r="DE77" i="1" s="1"/>
  <c r="DD82" i="1"/>
  <c r="DE82" i="1" s="1"/>
  <c r="DL82" i="1"/>
  <c r="DN82" i="1" s="1"/>
  <c r="DC84" i="1"/>
  <c r="DE84" i="1" s="1"/>
  <c r="DV86" i="1"/>
  <c r="DC88" i="1"/>
  <c r="ED91" i="1"/>
  <c r="EF91" i="1" s="1"/>
  <c r="DC93" i="1"/>
  <c r="ED94" i="1"/>
  <c r="DC97" i="1"/>
  <c r="DE97" i="1" s="1"/>
  <c r="EE74" i="1"/>
  <c r="EF74" i="1" s="1"/>
  <c r="EE75" i="1"/>
  <c r="EF75" i="1" s="1"/>
  <c r="EE76" i="1"/>
  <c r="EF76" i="1" s="1"/>
  <c r="DL77" i="1"/>
  <c r="DC79" i="1"/>
  <c r="DU82" i="1"/>
  <c r="DW82" i="1" s="1"/>
  <c r="ED84" i="1"/>
  <c r="DL86" i="1"/>
  <c r="DD88" i="1"/>
  <c r="DL88" i="1"/>
  <c r="DD93" i="1"/>
  <c r="EE93" i="1"/>
  <c r="EF93" i="1" s="1"/>
  <c r="EE94" i="1"/>
  <c r="EF94" i="1" s="1"/>
  <c r="X73" i="1"/>
  <c r="DM77" i="1"/>
  <c r="DD79" i="1"/>
  <c r="CV82" i="1"/>
  <c r="DM86" i="1"/>
  <c r="DN86" i="1" s="1"/>
  <c r="DM88" i="1"/>
  <c r="DN88" i="1" s="1"/>
  <c r="DU88" i="1"/>
  <c r="DW88" i="1" s="1"/>
  <c r="DU94" i="1"/>
  <c r="DW94" i="1" s="1"/>
  <c r="ED97" i="1"/>
  <c r="EF97" i="1" s="1"/>
  <c r="DD73" i="1"/>
  <c r="DE73" i="1" s="1"/>
  <c r="DL73" i="1"/>
  <c r="DN73" i="1" s="1"/>
  <c r="DV74" i="1"/>
  <c r="DW74" i="1" s="1"/>
  <c r="DV77" i="1"/>
  <c r="DW77" i="1" s="1"/>
  <c r="ED77" i="1"/>
  <c r="EF77" i="1" s="1"/>
  <c r="DV93" i="1"/>
  <c r="DW93" i="1" s="1"/>
  <c r="DC62" i="1"/>
  <c r="DG71" i="1"/>
  <c r="DU73" i="1"/>
  <c r="DW73" i="1" s="1"/>
  <c r="DL75" i="1"/>
  <c r="DN75" i="1" s="1"/>
  <c r="DL76" i="1"/>
  <c r="DN76" i="1" s="1"/>
  <c r="DG77" i="1"/>
  <c r="EE79" i="1"/>
  <c r="EF79" i="1" s="1"/>
  <c r="DG88" i="1"/>
  <c r="DL91" i="1"/>
  <c r="DN91" i="1" s="1"/>
  <c r="DL94" i="1"/>
  <c r="DN94" i="1" s="1"/>
  <c r="DP71" i="1"/>
  <c r="DP77" i="1"/>
  <c r="DP88" i="1"/>
  <c r="W82" i="1"/>
  <c r="EH82" i="1" l="1"/>
  <c r="DY82" i="1"/>
  <c r="DZ82" i="1" s="1"/>
  <c r="DP82" i="1"/>
  <c r="DQ82" i="1" s="1"/>
  <c r="DG82" i="1"/>
  <c r="DE71" i="1"/>
  <c r="EG82" i="1"/>
  <c r="DX82" i="1"/>
  <c r="DO82" i="1"/>
  <c r="DF82" i="1"/>
  <c r="EL91" i="1"/>
  <c r="EK91" i="1"/>
  <c r="DE88" i="1"/>
  <c r="DN33" i="1"/>
  <c r="DE65" i="1"/>
  <c r="EH21" i="1"/>
  <c r="DY21" i="1"/>
  <c r="DP21" i="1"/>
  <c r="DG21" i="1"/>
  <c r="DQ77" i="1"/>
  <c r="EL79" i="1"/>
  <c r="DE79" i="1"/>
  <c r="EG88" i="1"/>
  <c r="EI88" i="1" s="1"/>
  <c r="DX88" i="1"/>
  <c r="DZ88" i="1" s="1"/>
  <c r="DO88" i="1"/>
  <c r="DQ88" i="1" s="1"/>
  <c r="DF88" i="1"/>
  <c r="EI71" i="1"/>
  <c r="EF68" i="1"/>
  <c r="DH46" i="1"/>
  <c r="EF59" i="1"/>
  <c r="EF62" i="1"/>
  <c r="DN36" i="1"/>
  <c r="DN77" i="1"/>
  <c r="DZ71" i="1"/>
  <c r="DX59" i="1"/>
  <c r="DZ59" i="1" s="1"/>
  <c r="DO59" i="1"/>
  <c r="DF59" i="1"/>
  <c r="EG59" i="1"/>
  <c r="EI59" i="1" s="1"/>
  <c r="EF54" i="1"/>
  <c r="DW27" i="1"/>
  <c r="DF21" i="1"/>
  <c r="EG21" i="1"/>
  <c r="DX21" i="1"/>
  <c r="DO21" i="1"/>
  <c r="DG73" i="1"/>
  <c r="DH73" i="1" s="1"/>
  <c r="EH73" i="1"/>
  <c r="EI73" i="1" s="1"/>
  <c r="DY73" i="1"/>
  <c r="DZ73" i="1" s="1"/>
  <c r="DP73" i="1"/>
  <c r="DQ73" i="1" s="1"/>
  <c r="DH59" i="1"/>
  <c r="EG71" i="1"/>
  <c r="DX71" i="1"/>
  <c r="DO71" i="1"/>
  <c r="DQ71" i="1" s="1"/>
  <c r="DF71" i="1"/>
  <c r="DH71" i="1" s="1"/>
  <c r="EF71" i="1"/>
  <c r="DW30" i="1"/>
  <c r="DQ59" i="1"/>
  <c r="EJ61" i="1" s="1"/>
  <c r="DZ77" i="1"/>
  <c r="EI46" i="1"/>
  <c r="DE62" i="1"/>
  <c r="DE93" i="1"/>
  <c r="EI77" i="1"/>
  <c r="DN21" i="1"/>
  <c r="DH88" i="1"/>
  <c r="DO93" i="1"/>
  <c r="DQ93" i="1" s="1"/>
  <c r="DF93" i="1"/>
  <c r="DH93" i="1" s="1"/>
  <c r="EG77" i="1"/>
  <c r="DX77" i="1"/>
  <c r="DO77" i="1"/>
  <c r="DF77" i="1"/>
  <c r="DH77" i="1" s="1"/>
  <c r="DN71" i="1"/>
  <c r="EI21" i="1" l="1"/>
  <c r="EI82" i="1"/>
  <c r="DH21" i="1"/>
  <c r="DQ21" i="1"/>
  <c r="DZ21" i="1"/>
  <c r="DH82" i="1"/>
</calcChain>
</file>

<file path=xl/comments1.xml><?xml version="1.0" encoding="utf-8"?>
<comments xmlns="http://schemas.openxmlformats.org/spreadsheetml/2006/main">
  <authors>
    <author>Virginia Viracacha Viracacha</author>
  </authors>
  <commentList>
    <comment ref="K21" authorId="0" shapeId="0">
      <text>
        <r>
          <rPr>
            <b/>
            <sz val="9"/>
            <color indexed="81"/>
            <rFont val="Tahoma"/>
            <family val="2"/>
          </rPr>
          <t>Virginia Viracacha Viracacha:</t>
        </r>
        <r>
          <rPr>
            <sz val="9"/>
            <color indexed="81"/>
            <rFont val="Tahoma"/>
            <family val="2"/>
          </rPr>
          <t xml:space="preserve">
Tiene recursos solo para el 2017, sin embargo se pueden realizar tareas durante el 2016</t>
        </r>
      </text>
    </comment>
    <comment ref="K26" authorId="0" shapeId="0">
      <text>
        <r>
          <rPr>
            <b/>
            <sz val="9"/>
            <color indexed="81"/>
            <rFont val="Tahoma"/>
            <family val="2"/>
          </rPr>
          <t>Virginia Viracacha Viracacha:</t>
        </r>
        <r>
          <rPr>
            <sz val="9"/>
            <color indexed="81"/>
            <rFont val="Tahoma"/>
            <family val="2"/>
          </rPr>
          <t xml:space="preserve">
tiene recursos para todos los años</t>
        </r>
      </text>
    </comment>
    <comment ref="K28" authorId="0" shapeId="0">
      <text>
        <r>
          <rPr>
            <b/>
            <sz val="9"/>
            <color indexed="81"/>
            <rFont val="Tahoma"/>
            <family val="2"/>
          </rPr>
          <t>Virginia Viracacha Viracacha:</t>
        </r>
        <r>
          <rPr>
            <sz val="9"/>
            <color indexed="81"/>
            <rFont val="Tahoma"/>
            <family val="2"/>
          </rPr>
          <t xml:space="preserve">
tiene recursos para todos los años</t>
        </r>
      </text>
    </comment>
    <comment ref="K30" authorId="0" shapeId="0">
      <text>
        <r>
          <rPr>
            <b/>
            <sz val="9"/>
            <color indexed="81"/>
            <rFont val="Tahoma"/>
            <family val="2"/>
          </rPr>
          <t>Virginia Viracacha Viracacha:</t>
        </r>
        <r>
          <rPr>
            <sz val="9"/>
            <color indexed="81"/>
            <rFont val="Tahoma"/>
            <family val="2"/>
          </rPr>
          <t xml:space="preserve">
solo tiene recursos para 2016</t>
        </r>
      </text>
    </comment>
    <comment ref="K32" authorId="0" shapeId="0">
      <text>
        <r>
          <rPr>
            <b/>
            <sz val="9"/>
            <color indexed="81"/>
            <rFont val="Tahoma"/>
            <family val="2"/>
          </rPr>
          <t>Virginia Viracacha Viracacha:</t>
        </r>
        <r>
          <rPr>
            <sz val="9"/>
            <color indexed="81"/>
            <rFont val="Tahoma"/>
            <family val="2"/>
          </rPr>
          <t xml:space="preserve">
solo tiene recursos para 2017</t>
        </r>
      </text>
    </comment>
  </commentList>
</comments>
</file>

<file path=xl/comments2.xml><?xml version="1.0" encoding="utf-8"?>
<comments xmlns="http://schemas.openxmlformats.org/spreadsheetml/2006/main">
  <authors>
    <author>mcastro</author>
  </authors>
  <commentList>
    <comment ref="C51" authorId="0" shapeId="0">
      <text>
        <r>
          <rPr>
            <b/>
            <sz val="8"/>
            <color indexed="81"/>
            <rFont val="Tahoma"/>
            <family val="2"/>
          </rPr>
          <t>mcastro:</t>
        </r>
        <r>
          <rPr>
            <sz val="8"/>
            <color indexed="81"/>
            <rFont val="Tahoma"/>
            <family val="2"/>
          </rPr>
          <t xml:space="preserve">
</t>
        </r>
      </text>
    </comment>
  </commentList>
</comments>
</file>

<file path=xl/comments3.xml><?xml version="1.0" encoding="utf-8"?>
<comments xmlns="http://schemas.openxmlformats.org/spreadsheetml/2006/main">
  <authors>
    <author>Adriana Guerrero Calderon</author>
  </authors>
  <commentList>
    <comment ref="AT30" authorId="0" shapeId="0">
      <text>
        <r>
          <rPr>
            <b/>
            <sz val="9"/>
            <color indexed="81"/>
            <rFont val="Tahoma"/>
            <family val="2"/>
          </rPr>
          <t>Adriana Guerrero Calderon:
El 2% equivale a acciones admiistrativas con el propósito de presentar documentos precontractuales para la operación de las jornadas complementarias.</t>
        </r>
      </text>
    </comment>
  </commentList>
</comments>
</file>

<file path=xl/comments4.xml><?xml version="1.0" encoding="utf-8"?>
<comments xmlns="http://schemas.openxmlformats.org/spreadsheetml/2006/main">
  <authors>
    <author>Maria del Pilar Trespalacios Hurtado</author>
  </authors>
  <commentList>
    <comment ref="L29" authorId="0" shapeId="0">
      <text>
        <r>
          <rPr>
            <b/>
            <sz val="9"/>
            <color indexed="81"/>
            <rFont val="Tahoma"/>
            <family val="2"/>
          </rPr>
          <t>Maria del Pilar Trespalacios Hurtado:</t>
        </r>
        <r>
          <rPr>
            <sz val="9"/>
            <color indexed="81"/>
            <rFont val="Tahoma"/>
            <family val="2"/>
          </rPr>
          <t xml:space="preserve">
</t>
        </r>
      </text>
    </comment>
  </commentList>
</comments>
</file>

<file path=xl/comments5.xml><?xml version="1.0" encoding="utf-8"?>
<comments xmlns="http://schemas.openxmlformats.org/spreadsheetml/2006/main">
  <authors>
    <author>aacostae</author>
    <author>SDES</author>
  </authors>
  <commentList>
    <comment ref="AF21" authorId="0" shapeId="0">
      <text>
        <r>
          <rPr>
            <b/>
            <sz val="8"/>
            <color indexed="81"/>
            <rFont val="Tahoma"/>
            <family val="2"/>
          </rPr>
          <t>aacostae:</t>
        </r>
        <r>
          <rPr>
            <sz val="8"/>
            <color indexed="81"/>
            <rFont val="Tahoma"/>
            <family val="2"/>
          </rPr>
          <t xml:space="preserve">
se programo en febrero pero se realizo en marzo por cancelacion de espacio</t>
        </r>
      </text>
    </comment>
    <comment ref="AH27" authorId="0" shapeId="0">
      <text>
        <r>
          <rPr>
            <b/>
            <sz val="8"/>
            <color indexed="81"/>
            <rFont val="Tahoma"/>
            <family val="2"/>
          </rPr>
          <t>aacostae:</t>
        </r>
        <r>
          <rPr>
            <sz val="8"/>
            <color indexed="81"/>
            <rFont val="Tahoma"/>
            <family val="2"/>
          </rPr>
          <t xml:space="preserve">
La Alcadia Mayor programo la sesion para el mes de abril </t>
        </r>
      </text>
    </comment>
    <comment ref="BC27" authorId="0" shapeId="0">
      <text>
        <r>
          <rPr>
            <b/>
            <sz val="8"/>
            <color indexed="81"/>
            <rFont val="Tahoma"/>
            <family val="2"/>
          </rPr>
          <t>aacostae:</t>
        </r>
        <r>
          <rPr>
            <sz val="8"/>
            <color indexed="81"/>
            <rFont val="Tahoma"/>
            <family val="2"/>
          </rPr>
          <t xml:space="preserve">
Se reporta avance de abril, por error involuntario no se coloco  pece a que si  se evio la respectia evidencia. 
Elizabeth Cortes Rojas:
Se entrega informe parcial de la sesión I puesto que aún no se ha agendado en la Alcladía Mayor la sesión II, se tiene prevista posiblemente para el mes de Julio</t>
        </r>
      </text>
    </comment>
    <comment ref="K48" authorId="1" shapeId="0">
      <text>
        <r>
          <rPr>
            <b/>
            <sz val="9"/>
            <color indexed="81"/>
            <rFont val="Tahoma"/>
            <family val="2"/>
          </rPr>
          <t>SDES:</t>
        </r>
        <r>
          <rPr>
            <sz val="9"/>
            <color indexed="81"/>
            <rFont val="Tahoma"/>
            <family val="2"/>
          </rPr>
          <t xml:space="preserve">
De acuerdo a la HEFI, esta es la actividad</t>
        </r>
      </text>
    </comment>
    <comment ref="BH55" authorId="0" shapeId="0">
      <text>
        <r>
          <rPr>
            <b/>
            <sz val="8"/>
            <color indexed="81"/>
            <rFont val="Tahoma"/>
            <family val="2"/>
          </rPr>
          <t>aacostae:</t>
        </r>
        <r>
          <rPr>
            <sz val="8"/>
            <color indexed="81"/>
            <rFont val="Tahoma"/>
            <family val="2"/>
          </rPr>
          <t xml:space="preserve">
Se realizo prorroga y el producto final se entrega en julio </t>
        </r>
      </text>
    </comment>
  </commentList>
</comments>
</file>

<file path=xl/comments6.xml><?xml version="1.0" encoding="utf-8"?>
<comments xmlns="http://schemas.openxmlformats.org/spreadsheetml/2006/main">
  <authors>
    <author>Andreina Pulido Rozo</author>
    <author>Danilo Figueredo Aguilera</author>
  </authors>
  <commentList>
    <comment ref="K46" authorId="0" shapeId="0">
      <text>
        <r>
          <rPr>
            <b/>
            <sz val="9"/>
            <color indexed="81"/>
            <rFont val="Tahoma"/>
            <family val="2"/>
          </rPr>
          <t>Andreina Pulido Rozo:</t>
        </r>
        <r>
          <rPr>
            <sz val="9"/>
            <color indexed="81"/>
            <rFont val="Tahoma"/>
            <family val="2"/>
          </rPr>
          <t xml:space="preserve">
No hace falta ponerla si no tiene avance en 2016</t>
        </r>
      </text>
    </comment>
    <comment ref="K51" authorId="0" shapeId="0">
      <text>
        <r>
          <rPr>
            <b/>
            <sz val="11"/>
            <color indexed="81"/>
            <rFont val="Tahoma"/>
            <family val="2"/>
          </rPr>
          <t>Andreina Pulido Rozo:</t>
        </r>
        <r>
          <rPr>
            <sz val="11"/>
            <color indexed="81"/>
            <rFont val="Tahoma"/>
            <family val="2"/>
          </rPr>
          <t xml:space="preserve">
No hace falta ponerla si no tiene avance en 201</t>
        </r>
        <r>
          <rPr>
            <sz val="9"/>
            <color indexed="81"/>
            <rFont val="Tahoma"/>
            <family val="2"/>
          </rPr>
          <t>6</t>
        </r>
      </text>
    </comment>
    <comment ref="K54" authorId="0" shapeId="0">
      <text>
        <r>
          <rPr>
            <b/>
            <sz val="11"/>
            <color indexed="81"/>
            <rFont val="Tahoma"/>
            <family val="2"/>
          </rPr>
          <t>Andreina Pulido Rozo:</t>
        </r>
        <r>
          <rPr>
            <sz val="11"/>
            <color indexed="81"/>
            <rFont val="Tahoma"/>
            <family val="2"/>
          </rPr>
          <t xml:space="preserve">
No hace falta ponerla si no tiene avance en 2016</t>
        </r>
      </text>
    </comment>
    <comment ref="K59" authorId="0" shapeId="0">
      <text>
        <r>
          <rPr>
            <b/>
            <sz val="9"/>
            <color indexed="81"/>
            <rFont val="Tahoma"/>
            <family val="2"/>
          </rPr>
          <t>Andreina Pulido Rozo:</t>
        </r>
        <r>
          <rPr>
            <sz val="9"/>
            <color indexed="81"/>
            <rFont val="Tahoma"/>
            <family val="2"/>
          </rPr>
          <t xml:space="preserve">
No hace falta ponerla si no tiene avance en 2016</t>
        </r>
      </text>
    </comment>
    <comment ref="K62" authorId="0" shapeId="0">
      <text>
        <r>
          <rPr>
            <b/>
            <sz val="9"/>
            <color indexed="81"/>
            <rFont val="Tahoma"/>
            <family val="2"/>
          </rPr>
          <t>Andreina Pulido Rozo:</t>
        </r>
        <r>
          <rPr>
            <sz val="9"/>
            <color indexed="81"/>
            <rFont val="Tahoma"/>
            <family val="2"/>
          </rPr>
          <t xml:space="preserve">
No hace falta ponerla si no tiene avance en 2016</t>
        </r>
      </text>
    </comment>
    <comment ref="K65" authorId="0" shapeId="0">
      <text>
        <r>
          <rPr>
            <b/>
            <sz val="9"/>
            <color indexed="81"/>
            <rFont val="Tahoma"/>
            <family val="2"/>
          </rPr>
          <t>Andreina Pulido Rozo:</t>
        </r>
        <r>
          <rPr>
            <sz val="9"/>
            <color indexed="81"/>
            <rFont val="Tahoma"/>
            <family val="2"/>
          </rPr>
          <t xml:space="preserve">
No hace falta ponerla si no tiene avance en 2016</t>
        </r>
      </text>
    </comment>
    <comment ref="S71" authorId="1" shapeId="0">
      <text>
        <r>
          <rPr>
            <b/>
            <sz val="9"/>
            <color indexed="81"/>
            <rFont val="Tahoma"/>
            <family val="2"/>
          </rPr>
          <t>Danilo Figueredo Aguilera:</t>
        </r>
        <r>
          <rPr>
            <sz val="9"/>
            <color indexed="81"/>
            <rFont val="Tahoma"/>
            <family val="2"/>
          </rPr>
          <t xml:space="preserve">
revisar</t>
        </r>
      </text>
    </comment>
    <comment ref="K74" authorId="0" shapeId="0">
      <text>
        <r>
          <rPr>
            <b/>
            <sz val="9"/>
            <color indexed="81"/>
            <rFont val="Tahoma"/>
            <family val="2"/>
          </rPr>
          <t>Andreina Pulido Rozo:</t>
        </r>
        <r>
          <rPr>
            <sz val="9"/>
            <color indexed="81"/>
            <rFont val="Tahoma"/>
            <family val="2"/>
          </rPr>
          <t xml:space="preserve">
No hace falta ponerla si no tiene avance en 2016</t>
        </r>
      </text>
    </comment>
    <comment ref="V88" authorId="1" shapeId="0">
      <text>
        <r>
          <rPr>
            <b/>
            <sz val="9"/>
            <color indexed="81"/>
            <rFont val="Tahoma"/>
            <family val="2"/>
          </rPr>
          <t>Danilo Figueredo Aguilera:</t>
        </r>
        <r>
          <rPr>
            <sz val="9"/>
            <color indexed="81"/>
            <rFont val="Tahoma"/>
            <family val="2"/>
          </rPr>
          <t xml:space="preserve">
revisar ejecución
</t>
        </r>
      </text>
    </comment>
  </commentList>
</comments>
</file>

<file path=xl/sharedStrings.xml><?xml version="1.0" encoding="utf-8"?>
<sst xmlns="http://schemas.openxmlformats.org/spreadsheetml/2006/main" count="7939" uniqueCount="3114">
  <si>
    <t xml:space="preserve">PLAN DE DESARROLLO </t>
  </si>
  <si>
    <t>BOGOTA MEJOR PARA TODOS 2016-2020</t>
  </si>
  <si>
    <t>EJE/PILAR  PLAN DE DESARROLLO:</t>
  </si>
  <si>
    <t>2. Pilar Democracia Urbana</t>
  </si>
  <si>
    <t xml:space="preserve">PROGRAMA/PROYECTO ESTRATEGICO PPD: </t>
  </si>
  <si>
    <t>16. Integración social para una ciudad de oportunidades</t>
  </si>
  <si>
    <t>NÚMERO Y PROYECTO INVERSIÓN:</t>
  </si>
  <si>
    <t>gestión Institucional y fortalecimiento del talento humano-1118</t>
  </si>
  <si>
    <t>OBJETIVO GENERAL DEL PROYECTO INVERSION:</t>
  </si>
  <si>
    <t xml:space="preserve">Fortalecer  la capacidad operativa y  técnica en los servicios de soporte de la gestión institucional y en el desarrollo integral del talento humano. </t>
  </si>
  <si>
    <t>DIRECCIÓN:</t>
  </si>
  <si>
    <t>Dirección Corporativa</t>
  </si>
  <si>
    <t>SUBDIRECCIÓN O ÁREA:</t>
  </si>
  <si>
    <t>Subdirección Adminsitrativa y Financiera</t>
  </si>
  <si>
    <t>GERENTE DEL PROYECTO:</t>
  </si>
  <si>
    <t>Director (a) Corporativa</t>
  </si>
  <si>
    <t>PERIODO DEL SEGUIMIENTO:</t>
  </si>
  <si>
    <t>De</t>
  </si>
  <si>
    <t>Enero</t>
  </si>
  <si>
    <t>A</t>
  </si>
  <si>
    <t>Mayo</t>
  </si>
  <si>
    <t xml:space="preserve"> ACTIVIDADES Y TAREAS VIGENCIA</t>
  </si>
  <si>
    <t>TABLERO DE CONTROL - NO DILIGENCIAR</t>
  </si>
  <si>
    <t>OBJETIVO ESTRATÉGICO DE LA ENTIDAD</t>
  </si>
  <si>
    <t>OBJETIVO ESPECÍFICO DEL PROYECTO DE INVERSIÓN</t>
  </si>
  <si>
    <t>METAS</t>
  </si>
  <si>
    <t>ACTIVIDADES</t>
  </si>
  <si>
    <t>TAREAS</t>
  </si>
  <si>
    <t xml:space="preserve">ENERO </t>
  </si>
  <si>
    <t>FEBRERO</t>
  </si>
  <si>
    <t xml:space="preserve">MARZO </t>
  </si>
  <si>
    <t>1 PRODUCTO ENTEGADO</t>
  </si>
  <si>
    <t>ABRIL</t>
  </si>
  <si>
    <t>MAYO</t>
  </si>
  <si>
    <t>JUNIO</t>
  </si>
  <si>
    <t>2 PRODUCTO ENTEGADO</t>
  </si>
  <si>
    <t>JULIO</t>
  </si>
  <si>
    <t>AGOSTO</t>
  </si>
  <si>
    <t>SEPTIEMBRE</t>
  </si>
  <si>
    <t>3 PRODUCTO ENTEGADO</t>
  </si>
  <si>
    <t xml:space="preserve">OCTUBRE </t>
  </si>
  <si>
    <t xml:space="preserve">NOVIEMBRE </t>
  </si>
  <si>
    <t xml:space="preserve">DICIEMBRE </t>
  </si>
  <si>
    <t>4 PRODUCTO ENTEGADO</t>
  </si>
  <si>
    <t>TRIMESTRE 1</t>
  </si>
  <si>
    <t>TRIMESTRE 1+2</t>
  </si>
  <si>
    <t>TRIMESTRE 1+2+3</t>
  </si>
  <si>
    <t>TRIMESTRE 1+2+3+4</t>
  </si>
  <si>
    <t>No. META</t>
  </si>
  <si>
    <t>DESCRIPCIÓN META</t>
  </si>
  <si>
    <t>MAGNITUD PROGRAMADA PARA LA VIGENCIA</t>
  </si>
  <si>
    <t>ES META PROYECTO DE INVERSIÓN
 (SI / NO)</t>
  </si>
  <si>
    <t>% ESPERADO DE CUMPLIMIENTO 2017</t>
  </si>
  <si>
    <t>PONDERACIÓN DE LA META</t>
  </si>
  <si>
    <t>No. ACTIVIDAD</t>
  </si>
  <si>
    <t>DESCRIPCIÓN ACTIVIDAD</t>
  </si>
  <si>
    <t>PRODUCTO (ENTREGABLE)
DE LA VIGENCIA</t>
  </si>
  <si>
    <t>RESPONSABLE ACTIVIDAD</t>
  </si>
  <si>
    <t>% PONDERACIÓN ACTIVIDAD</t>
  </si>
  <si>
    <t>FECHA INICIO</t>
  </si>
  <si>
    <t xml:space="preserve"> FECHA 
TERMINACION</t>
  </si>
  <si>
    <t>DESCRIPCIÓN TAREAS</t>
  </si>
  <si>
    <t>% PONDERACIÓN TAREA</t>
  </si>
  <si>
    <t>AVANCE TAREAS
PERIODO</t>
  </si>
  <si>
    <t>AVANCE ACTIVIDADES 
PERIODO</t>
  </si>
  <si>
    <t>AVANCE META PERIODO</t>
  </si>
  <si>
    <t>PROGRAMADO TAREA</t>
  </si>
  <si>
    <t>EJECUTADO TAREA</t>
  </si>
  <si>
    <t>PROGRAMADO ACTIVIDAD</t>
  </si>
  <si>
    <t>EJECUTADO ACTIVIDAD</t>
  </si>
  <si>
    <t>PROGRAMADO META</t>
  </si>
  <si>
    <t>EJECUTADO META</t>
  </si>
  <si>
    <t>EVIDENCIAS ENTREGADAS</t>
  </si>
  <si>
    <t xml:space="preserve">PROGRAMADO </t>
  </si>
  <si>
    <t>EJECUTADO</t>
  </si>
  <si>
    <t>% AVANCE</t>
  </si>
  <si>
    <t>PROGRAMADO</t>
  </si>
  <si>
    <t>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SDIS.</t>
  </si>
  <si>
    <t>Si</t>
  </si>
  <si>
    <t>Prestar el servicio de vigilancia de conformidad con los requerimientos en materia de seguridad de las unidades operativas y administrativas</t>
  </si>
  <si>
    <t>Informe de evaluación de la prestación del servicio y acciones de mejora para futuras contrataciones</t>
  </si>
  <si>
    <t>* ANDRES QUIROGA GUTIERREZ- 
* MARCELA MANRIQUE CASTRO
Asesora de Apoyo Logístico)</t>
  </si>
  <si>
    <t>Prestación del servicio de vigilancia acorde con las necesidades reportadas</t>
  </si>
  <si>
    <t>Cuadro de servicios</t>
  </si>
  <si>
    <t>Cuadro de servicios mes de abril</t>
  </si>
  <si>
    <t>Cuadro de relación de servicios</t>
  </si>
  <si>
    <t>Visitas mensuales de supervisión en campo para verificación la óptima prestación del servicio</t>
  </si>
  <si>
    <t>Formatos de supervisión en campo</t>
  </si>
  <si>
    <t>Informe de evaluación servicios de apoyo logístico</t>
  </si>
  <si>
    <t>Visita de seguimiento a la supervisión</t>
  </si>
  <si>
    <t>Evaluación del servicio a partir de los certificados de cumplimiento para implementar acciones de mejora</t>
  </si>
  <si>
    <t>Informes de supervisión</t>
  </si>
  <si>
    <t>Informe de supervisión</t>
  </si>
  <si>
    <t>Prestar el servicio de aseo, cafetería, lavandería y preparación de alimentos, de acuerdo con los requerimientos en las diferentes unidades operativas y administrativas</t>
  </si>
  <si>
    <t>* OSCAR ENRIQUE POLO MEZA- 
* MARCELA MANRIQUE CASTRO
Asesora Apoyo Logístico)</t>
  </si>
  <si>
    <t xml:space="preserve">Prestación del servicio de aseo, cafetería, lavandería y preparación de alimentos </t>
  </si>
  <si>
    <t>Visitas de supervisión en campo para verificación la óptima prestación del servicio</t>
  </si>
  <si>
    <t>Evaluación del servicio a partir de los certificados de cumplimiento para acciones de mejora</t>
  </si>
  <si>
    <t>Prestar el servicio de transporte, para atender las necesidades de desplazamiento de funcionarios y/o usuarios, en el ámbito de la prestación de los servicios sociales.</t>
  </si>
  <si>
    <t xml:space="preserve">Informes de ocupación parque automotor </t>
  </si>
  <si>
    <t>* JAVIER MAURICIO CRISTANCHO LANCHEROS
* BARBARA ROCIO
MARCELA MANRIQUE CASTRO
Asesora Apoyo Logístico</t>
  </si>
  <si>
    <t>Prestación del servicio de transporte acorde con las necesidades de los proyectos de la SDIS</t>
  </si>
  <si>
    <t>Planillas de supervisión en campo</t>
  </si>
  <si>
    <t xml:space="preserve">Realizar la programación, atención, seguimiento y control de los mantenimientos programados, así como la atención de mantenimientos correctivos y/o emergencias o adquisición de elementos para el soporte </t>
  </si>
  <si>
    <t>Plan de mantenimiento, ejecución plan de mantenimiento, aplicativo de seguimiento y control</t>
  </si>
  <si>
    <t>* REINEIRO DELGADO CEÑA
* MARCELA MANRIQUE CASTRO
Asesora Apoyo Logístico</t>
  </si>
  <si>
    <t>Programación del plan de mantenimiento</t>
  </si>
  <si>
    <t>Planes de mantenimiento</t>
  </si>
  <si>
    <t>Cuadro de relación de mantenimientos</t>
  </si>
  <si>
    <t>Ejecución plan de mantenimiento</t>
  </si>
  <si>
    <t>Ejecución de mantenimientos</t>
  </si>
  <si>
    <t>Para el mes de Abril solo se contaba con 1 servicio de mantenimiento de los 13 que presta el área de mantenimiento.
Los demás contratos se encuentran en proceso de contratación.</t>
  </si>
  <si>
    <t>Para el mes de Mayo se contó con 4 servicios de mantenimiento de los 13 servicios que se prestan.
Los demás contratos se encuentran en proceso de contratación.</t>
  </si>
  <si>
    <t>En el mes de junio se adjudicó la licitación por grupos</t>
  </si>
  <si>
    <t>Implementación de aplicativo en línea para atención de mantenimiento de bienes</t>
  </si>
  <si>
    <t>Avances aplicativo</t>
  </si>
  <si>
    <t xml:space="preserve">Realizar el suministro de elementos de papelería con austeridad, de conformidad con las necesidades administrativas originadas por el funcionamiento de la entidad. </t>
  </si>
  <si>
    <t>* AURA MARIA MARTINEZ CARO
* MARCELA MANRIQUE CASTRO
Asesora Apoyo Logístico</t>
  </si>
  <si>
    <t>Ajuste de pedidos atendiendo lineamientos de austeridad</t>
  </si>
  <si>
    <t>Cuadro de entregas</t>
  </si>
  <si>
    <t>Se remite cuadro de ajuste de cantidades atendiendo lineamientos de austeridad</t>
  </si>
  <si>
    <t>Cuadro de entregas mes de mayo. De acuerdo al contrato de acuerdo marco de precio. En espera de adjudicación proceso de papelería subasta</t>
  </si>
  <si>
    <t>Cuadro de entregas mes de junio AMP.</t>
  </si>
  <si>
    <t>Verificación y aprobación oportuna de pedidos de papelería</t>
  </si>
  <si>
    <t>En abril no se conto con contrato de papelería, por lo tanto no se realizaron entrega de pedidos</t>
  </si>
  <si>
    <t>Programación de entregas AMP.
Programación de solicitudes de pedido contrato papelería apoyo didáctico</t>
  </si>
  <si>
    <t>Informe consolidado de visitas</t>
  </si>
  <si>
    <t>Presar el servicio de fotocopiado con eficiencia, de conformidad con los requerimientos de las diferentes dependencias.</t>
  </si>
  <si>
    <t>* FREDY YESID MUNEVAR GARCIA 
* MARCELA MANRIQUE CASTRO
Asesora Apoyo Logístico</t>
  </si>
  <si>
    <t>Ajuste de topes y condiciones técnicas de máquinas acorde con necesidades reales de las unidades operativas</t>
  </si>
  <si>
    <t xml:space="preserve">Estadística de fotocopiado </t>
  </si>
  <si>
    <t>Estadísticas de Fotocopiado</t>
  </si>
  <si>
    <t xml:space="preserve">Prestación del servicio de fotocopiado y escáner </t>
  </si>
  <si>
    <t>Informes de visitas en campo</t>
  </si>
  <si>
    <t xml:space="preserve">Atender las necesidades en materia de caja menor de las localidades y sus unidades operativas. </t>
  </si>
  <si>
    <t>Legalizaciones oportunas</t>
  </si>
  <si>
    <t>* AMANDA LUCIA GOMEZ GUANTIVA
* MARCELA MANRIQUE CASTRO
Asesora de  Apoyo Logístico</t>
  </si>
  <si>
    <t>Atención oportuna de requerimientos de caja menor</t>
  </si>
  <si>
    <t>Legalizaciones de caja menor</t>
  </si>
  <si>
    <t>Legalización oportuna para reembolsos</t>
  </si>
  <si>
    <t>Realizar la programación, atención, seguimiento y control de los servicios de lavado de tanques, fumigación y jardinería en las diferentes unidades operativas y administrativas</t>
  </si>
  <si>
    <t>Plan de programación, ejecución programación, certificaciones en las Unidades Operativas</t>
  </si>
  <si>
    <t>* LUIS EVENCIO RODRIGUEZ BULLA
* MARCELA MANRIQUE CASTRO
Asesora Apoyo Logístico</t>
  </si>
  <si>
    <t>Programación del plan de lavado y desinfección, jardinería y fumigación</t>
  </si>
  <si>
    <t>Cronograma de lavado fumigación y poda</t>
  </si>
  <si>
    <t>El contrato se termino el 28 de Febrero. Se inicio nuevo proceso</t>
  </si>
  <si>
    <t>Ejecución Cronograma de lavado y poda</t>
  </si>
  <si>
    <t>Implementación y ejecución del plan de lavado y desinfección, jardinería y fumigación</t>
  </si>
  <si>
    <t>El contrato se termino el 31 de enero. Se inicio nuevo proceso</t>
  </si>
  <si>
    <t>Informes de supervisión en campo</t>
  </si>
  <si>
    <t>Realizar las actividades de seguimiento y control para verificar las condiciones de calidad, oportunidad y eficiencia de los servicios de apoyo prestados.</t>
  </si>
  <si>
    <t>Documento resumen de la prestación de servicios de apoyo logístico y acciones de mejora adelantadas</t>
  </si>
  <si>
    <t>* MARCELA MANRIQUE CASTRO
Asesora Apoyo Logístico</t>
  </si>
  <si>
    <t>Levantamiento de fichas técnicas de las diferentes unidades operativas para asociar los servicios de apoyo logístico</t>
  </si>
  <si>
    <t>Fichas técnicas</t>
  </si>
  <si>
    <t xml:space="preserve">Reunión con las subdirecciones locales para evaluar la prestación de servicios de apoyo logístico </t>
  </si>
  <si>
    <t>Reunión son Subdirecciones</t>
  </si>
  <si>
    <t>Durante el mes de junio se realizó reunión con la subdirección local Rafael Uribe Uribe</t>
  </si>
  <si>
    <t xml:space="preserve">Custodiar los archivos generados por la Entidad </t>
  </si>
  <si>
    <t xml:space="preserve">Inventario digital de cajas custodiadas por el archivo central </t>
  </si>
  <si>
    <t xml:space="preserve">* DALTON EMILIO PEREA                                 * ORLANDO RUEDA DIAZ                                * DANIEL RINCON </t>
  </si>
  <si>
    <t xml:space="preserve">Trasladar los archivos a los depósitos del contratista </t>
  </si>
  <si>
    <t xml:space="preserve">Informe de actividades </t>
  </si>
  <si>
    <t>No aplica</t>
  </si>
  <si>
    <t xml:space="preserve">Cuadro estadistico de control </t>
  </si>
  <si>
    <t>Cuadro estadistico de control</t>
  </si>
  <si>
    <t>Informe de actividad</t>
  </si>
  <si>
    <t xml:space="preserve">Informe de traslados Junio </t>
  </si>
  <si>
    <t>Conservar adecuadamente los archivos con la seguridad requerida</t>
  </si>
  <si>
    <t>Informe de Supervisión al contrato 10098</t>
  </si>
  <si>
    <t>Informe de Supervisión</t>
  </si>
  <si>
    <t>Informe de Supervisión al contrato 5498 de 2017</t>
  </si>
  <si>
    <t>Informe de Supervisión al Contrato 5498 de 2017</t>
  </si>
  <si>
    <t>Organización de los archivos de la  Entidad</t>
  </si>
  <si>
    <t xml:space="preserve">Inventario digital documental de los archivos organizados </t>
  </si>
  <si>
    <t>Verificación y actualización de inventarios</t>
  </si>
  <si>
    <t xml:space="preserve">Informe de ejecución </t>
  </si>
  <si>
    <t>Inventarios documentales del traslado de las 223 cajas X-200</t>
  </si>
  <si>
    <t>Unificación de carpetas por expediente</t>
  </si>
  <si>
    <t>Ordenación de documentos</t>
  </si>
  <si>
    <t>Informe de Actividades de Organización Documental</t>
  </si>
  <si>
    <t>Informe de actividades</t>
  </si>
  <si>
    <t xml:space="preserve">Administración Documental de los archivos  </t>
  </si>
  <si>
    <t xml:space="preserve">Informe digital de consultas, prestamos de documentos  e incorporacion de folios </t>
  </si>
  <si>
    <t xml:space="preserve">Atención de consultas y prestamos </t>
  </si>
  <si>
    <t xml:space="preserve">Informe de consulta y prestamos de documentos - Informe de actividades </t>
  </si>
  <si>
    <t>Informe de consulta y prestamos de documentos - Informe de actividades</t>
  </si>
  <si>
    <t>Registro y control de las solicitudes de consulta</t>
  </si>
  <si>
    <t xml:space="preserve">Incorporación de folios </t>
  </si>
  <si>
    <t xml:space="preserve">Informe de ejecución y supervision </t>
  </si>
  <si>
    <t xml:space="preserve">Recepcionar y distribuir las comunicaciones oficiales e internas </t>
  </si>
  <si>
    <t xml:space="preserve">1- Informe digital de comunicaciones oficiales internas - entrdas - salidas y devoluciones 
2- Informe digital de actividades proveedor de mensajeria </t>
  </si>
  <si>
    <t>* DALTON EMILIO PEREA                                 * ORLANDO RUEDA DIAZ                                * VILMA DEYANIRA SANCHEZ</t>
  </si>
  <si>
    <t>Recepción y registro de comunicaciones oficiales</t>
  </si>
  <si>
    <t xml:space="preserve">Informe de recepción y  registro de comunicaciones </t>
  </si>
  <si>
    <t>Informe de recepción y registro de comunicaciones</t>
  </si>
  <si>
    <t>Distribución interna de comunicaciones oficiales</t>
  </si>
  <si>
    <t>Reporte SICO</t>
  </si>
  <si>
    <t>Distribución externa de comunicaciones oficiales</t>
  </si>
  <si>
    <t xml:space="preserve">Reporte, excel, despacho de comunicaciones </t>
  </si>
  <si>
    <t>Reporte en excel de despacho de comunicaciones</t>
  </si>
  <si>
    <t>Reporte de despacho de comunicaciones</t>
  </si>
  <si>
    <t>Realizar las actividades de seguimiento y control para verificar las condiciones de calidad, oportunidad y eficiencia de la administración documental de la entidad</t>
  </si>
  <si>
    <t xml:space="preserve">Informes digital de ejecución 
informes digital de supervision </t>
  </si>
  <si>
    <t>*DANIEL RINCON                                 *CATALINA RODRIGUEZ                     *ORLANDO RUEDA DIAZ</t>
  </si>
  <si>
    <t>Visitas mensuales de seguimiento y control a dependencias y unidades operativas</t>
  </si>
  <si>
    <t xml:space="preserve">Cronograma de visitas </t>
  </si>
  <si>
    <t>Cronograma de visitas</t>
  </si>
  <si>
    <t>Elaboración de informes de visitas de seguimiento y control a dependencias y unidades operativas</t>
  </si>
  <si>
    <t xml:space="preserve">Informes de visitas </t>
  </si>
  <si>
    <t>Informes de visitas</t>
  </si>
  <si>
    <t>Realizar la caracterizacion de aguas vertidas en las unidades operativas propias y activas de la SDIS.</t>
  </si>
  <si>
    <t xml:space="preserve">Resultados de caracterizaciones de las Unidades operativas propias de la entidad. </t>
  </si>
  <si>
    <t xml:space="preserve">* BIVIANA RAMIREZ
* PATRICIA VASQUEZ NEIRA
</t>
  </si>
  <si>
    <t xml:space="preserve">Realizar proceso contractual </t>
  </si>
  <si>
    <t xml:space="preserve">Se cuenta con concepto técnico, NO se requiere realizar caracterización  para aguas domésticas  </t>
  </si>
  <si>
    <t xml:space="preserve">Se cuenta con concepto técnico, NO se requiere realizar caracterización  para aguas domésticas 
Oficio remitido a la SDA solicitando concepto para lavanderías Industriales </t>
  </si>
  <si>
    <t>Diseño y puesta en marcha cronograma de caracterizaciones.</t>
  </si>
  <si>
    <t>Evaluación y registro de caracterizaciones en EAAB.</t>
  </si>
  <si>
    <t>Adquirir y entregar elementos para la separacion de residuos solidos y liquidos generados en las unidades operativas propias y activas de la SDIS.</t>
  </si>
  <si>
    <t xml:space="preserve"> Inventario de canecas adquiridas y entergadas. </t>
  </si>
  <si>
    <t>* RAÚL GARCÉS
* CINDY MONTAÑEZ
* PATRICIA VASQUEZ NEIRA</t>
  </si>
  <si>
    <t>Priorización de necesidades</t>
  </si>
  <si>
    <t xml:space="preserve">Relación de necesidades de canecas y básculas </t>
  </si>
  <si>
    <t xml:space="preserve">Proceso Contractual básculas </t>
  </si>
  <si>
    <t>Proceso Contractual:  Adquisición de elementos para el manejo integral de los residuos  sólidos  y líquidos Resolución 0821 de 19 mayo de 2017</t>
  </si>
  <si>
    <t>Acta de Inicio Proceso Contractual:  “ADQUISICIÓN Y DISTRIBUCIÓN DE ELEMENTOS PARA EL MANEJO INTEGRAL DE LOS RESIDUOS SÓLIDOS
Y LÍQUIDOS GENERADOS EN LA ENTIDAD "RECIPIENTES, CANECAS Y/O CONTENEDORES", EN LOS PREDIOS
PROPIOS Y ADMINISTRADOS POR LA SECRETARIA DISTRITAL DE INTEGRACIÓN SOCIAL."</t>
  </si>
  <si>
    <t xml:space="preserve">Programación,socialización y realización  de entregas. </t>
  </si>
  <si>
    <t xml:space="preserve">Inventario de canecas entregadas </t>
  </si>
  <si>
    <t>Garantizar el manejo y disposición final de los Residuos Peligrosos generados en las unidades operativas propias y activas de la SDIS.</t>
  </si>
  <si>
    <t xml:space="preserve">Certificados de disposición final de residuosPeligrosos generados en las unidades operativas propias y activas de la SDIS.  </t>
  </si>
  <si>
    <t>*CARLOS RIVERA 
*CLAUDIA PÉREZ
* PATRICIA VASQUEZ NEIRA</t>
  </si>
  <si>
    <t xml:space="preserve">Socialización e implementación de lineamientos ambientales. </t>
  </si>
  <si>
    <t xml:space="preserve">Actas de socialización implementación de lineamientos </t>
  </si>
  <si>
    <t>Recolección de residuos peligrosos y especiales</t>
  </si>
  <si>
    <t>Relación de residuos recibidos en Zarzamora</t>
  </si>
  <si>
    <t xml:space="preserve">Relación de residuos recibidos en Zarzamora </t>
  </si>
  <si>
    <t>Entrega de residuos a gestor autorizado</t>
  </si>
  <si>
    <t>Realizar la intervención ambiental a las unidades operativas activas de la SDIS, efectuar el seguimiento, verificación, control y reporte al cumplimiento de los lineamientos ambientales de las unidades operativas activas de la SDIS, así como revisar y consolidar los soportes de cumplimiento de lineamientos de las unidades con operación tercerizada que cuentan con cláusulas o componente ambiental dentro del contrato.</t>
  </si>
  <si>
    <t xml:space="preserve">Informes de ejecución e informes de supervisión.  </t>
  </si>
  <si>
    <t>* ANA LARA
* ANDREA TRUJILLO
* CLAUDIA PÉREZ
* BIVIANA RAMIREZ
* CINDY MONTAÑEZ
* KAREN MONTENEGRO
*JUAN PABLO MERCHAN
* PATRICIA VASQUEZ NEIRA</t>
  </si>
  <si>
    <t xml:space="preserve">Diseño y puesta en marcha cronograma de intervenciones. </t>
  </si>
  <si>
    <t xml:space="preserve">Cronograma de intervenciones ambientales </t>
  </si>
  <si>
    <t xml:space="preserve">Cronograma de Intervenciones </t>
  </si>
  <si>
    <t xml:space="preserve">Socialización e implementación constante de lineamientos ambientales. </t>
  </si>
  <si>
    <t xml:space="preserve">Informes  de intervenciones ambientales </t>
  </si>
  <si>
    <t xml:space="preserve">Informes de intervención ambiental </t>
  </si>
  <si>
    <t xml:space="preserve">Seguimiento y evaluación de la implementación de lineamientos ambientales. </t>
  </si>
  <si>
    <t xml:space="preserve">Realizar la asesoría, gestión, seguimiento y control del proceso de implementación y sostenibilidad de las normas internacionales de contabilidad para el sector público en la Secretaría. </t>
  </si>
  <si>
    <t>Estados financieros de la Entidad presentados bajo en nuevo marco normativo del Sector Público</t>
  </si>
  <si>
    <t xml:space="preserve"> * DEYSI GUTIERREZ  (Contadora de la entidad)
* NASLY MILENA PISCIOTTI DUQUE (asesora de Recursos Financieros)</t>
  </si>
  <si>
    <t>Implementar el nuevo marco normativo de contabilidad para el sector público</t>
  </si>
  <si>
    <t xml:space="preserve">Matriz de transición  diligenciada a 31/12/2016, borrador de políticas contables. </t>
  </si>
  <si>
    <t>- Circular 14 del 30 de mayo de 2017 Establecieron los lineamientos para el levantamiento físico de los bienes de la entidad para dar aplicación al marco normativo Instructivo 002.
- Actas de Capacitación sobre los lineamientos del Inventario Físico a los referemtes de inventarios de la Unidades Operativas de la SDIS
- Acta de reunión para establecer puntos básicos a tener en cuenta en la vigencia 2017 para la implementación del marco normativo</t>
  </si>
  <si>
    <t>Cierre Plan de acción 2016 y aprobación plan de acción vigencia 2017</t>
  </si>
  <si>
    <t xml:space="preserve">Realizar las transacciones economicas de la entidad </t>
  </si>
  <si>
    <t>Certificados de Disponibilida Presupueslal, Regsitros Presupuestales y Ordenes de Pago/Los soportes  de la actividad 2 se pueden consultar en el siguiente  LINK \\SRVFILE\OrdenesdePagoSDIS en razón al gran volumen no es posible enviarlos por este medio.</t>
  </si>
  <si>
    <t xml:space="preserve">Disponer de los servicios personales suficientes, competentes e idoneos, para el correcto funcionamiento de los procesos transversales requeridos por la entidad </t>
  </si>
  <si>
    <t xml:space="preserve">Informes de Ejecución, informes de Supervisión.  </t>
  </si>
  <si>
    <t>* JEFE DE CADA AREA</t>
  </si>
  <si>
    <t>Actividades relacionadas con la prestación de servicios profesionales y/o de apoyo a la gesitón de las diferentes áreas  transversales</t>
  </si>
  <si>
    <t>contratos de personal</t>
  </si>
  <si>
    <t>contratos persopnal</t>
  </si>
  <si>
    <t xml:space="preserve">contratos de persona natural </t>
  </si>
  <si>
    <t>Informes de gestión de los contratistas de cada área</t>
  </si>
  <si>
    <t>Prestar la asesoría especializada a la gestión para el fortalecimiento de los procesos transversales en el ámbito jurídico, contractual y técnico, entre otros, requeridos por la entidad para su correcto funcionamiento.</t>
  </si>
  <si>
    <t>Prestación de servicios profesionales y/o de apoyo a la gesitón</t>
  </si>
  <si>
    <t xml:space="preserve">Disponer de los servicios profesionales suficientes, competentes e idoneos, para el correcto funcionamiento de los procesos transversales requeridos por la entidad </t>
  </si>
  <si>
    <t xml:space="preserve">* GIOVANNI ARTURO GONZALEZ ZAPATA </t>
  </si>
  <si>
    <t>Pagar las prestaciones sociales y salarios de 1.934 servidores de planta y de los empleos  de Supernumerarios programados.</t>
  </si>
  <si>
    <t>Soportes de pago de la nomina a servidores</t>
  </si>
  <si>
    <t xml:space="preserve">
* GIOVANNI ARTURO GONZALEZ ZAPATA </t>
  </si>
  <si>
    <t>Realizar mensualmente la liquidación de los factores salariales y prestacionales del personal de nómina, de los aportes patronales y parafiscales y gestionar el trámite de pago.</t>
  </si>
  <si>
    <t>Informes de pago mensual y planillas de seguridd social de Enero de 2017</t>
  </si>
  <si>
    <t>Informes de pago mensual y planillas de seguridd social de Febreo de 2017</t>
  </si>
  <si>
    <t>Informes de pago mensual y planillas de seguridd social de Marzo de 2017 (en trámite de pago)</t>
  </si>
  <si>
    <t>Soportes del pago de nómina y prestaciones sociales</t>
  </si>
  <si>
    <t>Elaborar un diagnóstico de los perfiles y necesidades de personal por Dependencias y Unidades Operativas</t>
  </si>
  <si>
    <t>Verificacion ejercicio de Dimensionamiento de Talento Humano contra Estandares de servicios (Subdirección de Infancia)</t>
  </si>
  <si>
    <t xml:space="preserve">Seguimiento ejercicio de Dimensionamiento de Talento Humano </t>
  </si>
  <si>
    <t xml:space="preserve">Relación cronologica actividades realziadas </t>
  </si>
  <si>
    <t xml:space="preserve">Informe relación cronologica actividades realziadas </t>
  </si>
  <si>
    <t xml:space="preserve">Determinar por medio de los lineamientos y estandares técnicos de calidad de los Servicios de educación incial las necesidades de cada uno de los jardines infantiles </t>
  </si>
  <si>
    <t>No se realizaron actividades</t>
  </si>
  <si>
    <t>1. Solicitud formal a la Subdirección para la infancia de variables relacionadas con Talento Humano de Jardines Infantiles mediante oficio de Abril 10 de 2017  INT-23130</t>
  </si>
  <si>
    <t xml:space="preserve">1. Documento Analisis inicial de información relacionada con Jardines Infanitles (Presentación); 2. Documentos Matrices Consolidacion de información </t>
  </si>
  <si>
    <t>Elaborar propuesta de ajustes de los perfiles y necesidades de personal por dependencias y unidades operativas</t>
  </si>
  <si>
    <t>Manual Especifico de funciones y competencias laborales de la SDIS ajustado - Establecer necesidades reales de personal  Subdirección de Infancia</t>
  </si>
  <si>
    <t>Elaborar una propuesta de modelo ortganizacional para mejorar el funcionamiento y la capacidad operativa de las Comisarías de Familia.</t>
  </si>
  <si>
    <t>Estudios Previos; Solicitud cotizaciones; Cotizaciones de firmas</t>
  </si>
  <si>
    <t xml:space="preserve">1. Matriz de Riesgo 2. Modificacion solicitud reservas 3. Viabilidad estructura de costos 4. Viabilidad reservas presupuestales 5. Analisis del Sector. 6. Indicadores financieros 7. Justificación Técnica Tiempo elaboración Manual de Funciones </t>
  </si>
  <si>
    <t>Documento proyecto final de estudio Previo contratación manual de funciones 2. Anexo tecnico documentación del manual especifico de funciones de la Entidad.</t>
  </si>
  <si>
    <t>Modificaciones a la Planta de Personal y Manual de Funciones</t>
  </si>
  <si>
    <t>Realizar los ajustes a la planta de personal y al manual de funciones teniendo en cuenta el estudio técnico formulado.</t>
  </si>
  <si>
    <t>Ejes temáticos para convocatoria pública</t>
  </si>
  <si>
    <t>Definir los ejes temáticos para adelantar la convocatoria pública para provisión de empleos</t>
  </si>
  <si>
    <t>estudios previos preliminares</t>
  </si>
  <si>
    <t>1. Documento con Matriz de Verificación empleos transversales Convocatoria 431 de 2016.  2. Documento Ejes Basicos Generales</t>
  </si>
  <si>
    <t>1. Estudios previos definitivos contratacion facilitador construccion Ejes tematicos. 2. Solictud Generación factura costeo convocatoria 431 de 2016 de la Secretaria de Integración Social 3. Informe Ejecutivo Ejes tematicos para comisión de personal</t>
  </si>
  <si>
    <t>Formular un proceso formativo que responda a las necesidades institucionales en función de la cultura organizacional</t>
  </si>
  <si>
    <t>Documento " Necesidades Insitucionales de Formación "
Documento " Metodología de ejecución de Proceso Formativo Insitucional"</t>
  </si>
  <si>
    <t xml:space="preserve">* SONIA SERRANO
* GIOVANNI ARTURO GONZALEZ ZAPATA </t>
  </si>
  <si>
    <t xml:space="preserve">Identificar las de necesidades institucionales para Proceso Formativo Institucional 
</t>
  </si>
  <si>
    <t>Documento Levantamieno de Necesidades</t>
  </si>
  <si>
    <t>Definir la metodología para desarrollar los Proceso Formativo Insitucional</t>
  </si>
  <si>
    <t>Documento Plan de formación</t>
  </si>
  <si>
    <t>Documento de Plan de formación y capacitación vigencia 2017 aprobado mediante resolución</t>
  </si>
  <si>
    <t xml:space="preserve">Implementar proceso formativo  que responda a las necesidades institucionales en función de la cultura organizacional </t>
  </si>
  <si>
    <t>Contrato 
Cronograma Proceso Formativo Intitucional</t>
  </si>
  <si>
    <t>Realizar proceso contractual para de ejecutar Proceso Formativo Insitucional</t>
  </si>
  <si>
    <t>Estudios previos diplomados virtuales</t>
  </si>
  <si>
    <t>Estudios previso, anexo técnico y análisis del sector para el proceso contractual</t>
  </si>
  <si>
    <t xml:space="preserve">Coordinar la ejecución del Proceso Formativo Insittucional </t>
  </si>
  <si>
    <t>Comunicaciones escritas</t>
  </si>
  <si>
    <t>Realizar el seguimiento al proceso formativo</t>
  </si>
  <si>
    <t xml:space="preserve">Documento " Seguimiento y evaluación a Proceso Formativo Institucional"
</t>
  </si>
  <si>
    <t xml:space="preserve">Hacer seguimiento a la ejecución del Proceso Formativo Insitucional </t>
  </si>
  <si>
    <t>Listados de asistencia</t>
  </si>
  <si>
    <t>Correos informativos</t>
  </si>
  <si>
    <t>Realizar evaluación final del  Proceso Formativo Insitucional</t>
  </si>
  <si>
    <t>Evaluaciones de calidad</t>
  </si>
  <si>
    <t>Gestionar la implementación del Subsistema de Seguridad y Salud en el trabajo</t>
  </si>
  <si>
    <t>Informe trimestral de Gestión sobre la implementación y mantenimiento del SG-SST</t>
  </si>
  <si>
    <t xml:space="preserve">* MONICA ISABEL NIGRINIS GANTIVAR
* GIOVANNI ARTURO GONZALEZ ZAPATA </t>
  </si>
  <si>
    <t>enero del 2017</t>
  </si>
  <si>
    <t>31 de diciembre del 2017</t>
  </si>
  <si>
    <t>Ajustar  y revisión de la   documentación del sg-sst.</t>
  </si>
  <si>
    <t xml:space="preserve">Ajuste de documentación en  programas, Formatos,Procedimientos,  Plan de Trabajo ,Resoluciones, Circulares, Politicas, Actividades  y piezas comunicativas. PVE- PROCEDIMENTOS, FORMATOS , REGLAMENTO ( Se encuentran formalizados en el Mapa de procesos) INFORME FINAL ( Rendición de Cuentas) </t>
  </si>
  <si>
    <t>Reorganización del link que esta ubicado en la intranet sdis  con información del sg-sst. 2. Socialización de Procedimientos. http://intranetsdis/index.php?option=com_content&amp;view=article&amp;id=2146&amp;Itemid=263</t>
  </si>
  <si>
    <t xml:space="preserve">1.Procedimiento de Investigación de Incidentes, Accidentes de Trabajo  y Enfermedad Laboral.
2.Procedimiento Registro y Analisis de Ausentismo.
3.Procedimiento Investigaciones Incidentes Accidentes Laborales.
4.Procedimiento Identificación  de Peligros y Valoración  de Riesgos.   
5.Formato Autoreporte de Peligros, incidentes  y Condiciones  de Salud.
6.Programa  Medicina Preventiva.
7.Programa de RiesgoPsicosocial 
8.Reglamento de Higiene  y Seguridad  Industrial 
9.Formato de Inspecciones  de Camillas
10.Formato Inspecciones Locativas.
11.Formato Inspecciones de Extintores. 12.Formato Inspeccion  y suministro de Botiquines.
13.Formato de Encuesta para la Identificación  de peligros y valoración de riesgos.
14.Formato consentiiento informado Medicina Preventiva.  y del Trabajo .  15. Informe . 16. Encuesta Sociodemografica. </t>
  </si>
  <si>
    <t>1. Se  elaboraron y ajustaron los siguientes documentos: Procedimiento de trabajo en alturas, Formato de Inspecciones de EPPS para trabajo en alturas, Programa de equipos y EPP, Formato de entrega i reposición de euquipo y EPP, Guia para la elaboración de intervención SG-SST, Formato de Intervenciónes Sg-sst. Ajustes comunicacion de reponsabilidades, ajuste propuesta de Politica Spa, Elaboración programa de reubicación  por medico -laborales. Elaboración de Resolución de Conformación de Birgadas.</t>
  </si>
  <si>
    <t>1.Se Formalizaron los siguientes Documentos en el DADE: Procedimiento de trabajo en alturas, Formato de Inspecciones de EPPS para trabajo en alturas, Programa de equipos y EPP, Formato de entrega i reposición de equipo y EPP, Guia para la elaboración de intervención SG-SST, Formato de Intervenciónes Sg-sst. Circular No 017  Comuncacion de reponsabilidades.
2. Continua en proceso revisión y ajustes los : Politica Spa, programa de reubicación  por medico -laborales. Elaboración de Resolución de Conformación de Birgadas.</t>
  </si>
  <si>
    <t>1. Formalización del programa de riesgo Biologico. Formato Ficha para el Análisis  de comportamiento en la Ejecución  de tareas con riesgo Biologico, Formato  de caracterización de Actividades con riesgo
Biologico. 2. Formalización  Procedimiento reporte de accidentes de trabajo y autoreporte de peligros , incidnetes y y condiciones  de salud 3. Continua en revisión Oficina de Juridica ( Resolución de Conformación de Brigadas) ,aprobación de la politica de spa,   Ajustes Finales Procedimiento de reubicaciones  Recomendaciones Medicas, Revisión final de Plan tipo de PEC, analisis de vulnerabilidad  por parte del Dade;  4. Elaboración de Procedimiento Gestión de cambio, Elaboración del Manual del sg-sst.</t>
  </si>
  <si>
    <t>Socialización de los documentos e implementación de los procedimientos, formatos y Programas del Sg-s-st.</t>
  </si>
  <si>
    <r>
      <rPr>
        <b/>
        <sz val="12"/>
        <color indexed="8"/>
        <rFont val="Arial Narrow"/>
        <family val="2"/>
      </rPr>
      <t>1.</t>
    </r>
    <r>
      <rPr>
        <sz val="12"/>
        <color indexed="8"/>
        <rFont val="Arial Narrow"/>
        <family val="2"/>
      </rPr>
      <t xml:space="preserve"> Socialización de  los 4 Procedimientos  (Ausentismo, Incidentes Laborales, Accidentes laborales, Identificación de peligros)  </t>
    </r>
    <r>
      <rPr>
        <b/>
        <sz val="12"/>
        <color indexed="8"/>
        <rFont val="Arial Narrow"/>
        <family val="2"/>
      </rPr>
      <t>2.</t>
    </r>
    <r>
      <rPr>
        <sz val="12"/>
        <color indexed="8"/>
        <rFont val="Arial Narrow"/>
        <family val="2"/>
      </rPr>
      <t xml:space="preserve"> Reunión de Coppast : Socilización de Base de Accidnetalidad, Socialización del formato Autoreporte, Socilaización de base de Ausentismo, Socialización de Planes  de Emergencias y Contingencias, Matrices de Identificación de Peligros.   Socialización del PVE- Riesgo Psicosocial .    </t>
    </r>
  </si>
  <si>
    <r>
      <rPr>
        <b/>
        <sz val="12"/>
        <color indexed="8"/>
        <rFont val="Arial Narrow"/>
        <family val="2"/>
      </rPr>
      <t>1</t>
    </r>
    <r>
      <rPr>
        <sz val="12"/>
        <color indexed="8"/>
        <rFont val="Arial Narrow"/>
        <family val="2"/>
      </rPr>
      <t xml:space="preserve">. Socialización de  los 4 Procedimientos  (Ausentismo, Incidentes Laborales, Accidentes laborales, Identificación de peligros) </t>
    </r>
    <r>
      <rPr>
        <b/>
        <sz val="12"/>
        <color indexed="8"/>
        <rFont val="Arial Narrow"/>
        <family val="2"/>
      </rPr>
      <t>2.</t>
    </r>
    <r>
      <rPr>
        <sz val="12"/>
        <color indexed="8"/>
        <rFont val="Arial Narrow"/>
        <family val="2"/>
      </rPr>
      <t xml:space="preserve"> Reunión de Coppast : Socilización de Base de Accidnetalidad, Socialización del formato Autoreporte, Socilaización de base de Ausentismo, Socialización de Planes  de Emergencias y Contingencias, Matrices de Identificación de Peligros.   Socialización del PVE- Riesgo Psicosocial .    </t>
    </r>
  </si>
  <si>
    <t xml:space="preserve">1. Capacitaciones en temas :Emergencias: Brigadistas  Pre-simulacros, Soporte Básico Vital  Socialización de matrices de peligros ,Inducción de Peligros, Seguridad Industrial : " Anclajes Nudos y Amares"    Medicina Preventiva: Autoucidado , Riesgo Cardio vascular , Riesgo Biologico, Bioseguridad , ITS- Infecciones de Transimisón Sexual en el Ambito Laboral, Higiene Postural , Manejo de Carga Laboral , Recomendaciones laborales,   . Socialización de Procedimientos,  Riesgo Psicosocial : Trabajo en Equipo,  Convivencia Laboral ,    </t>
  </si>
  <si>
    <t>Febrero del 2017</t>
  </si>
  <si>
    <t>Implernentacion de las aaciones a la reducción y control del ATEL.</t>
  </si>
  <si>
    <t>1.Se relizaron 30 capacitaciones:  en ocho del componente de seguridad industrial, tres   de temas de aporpiación del Sistema,  doce  de higiene industrial , 7 componete riesgo biologico.</t>
  </si>
  <si>
    <t xml:space="preserve">Se realizaron 51 capacitaciones de las cuales 10 corresponden al componente de Seguridad Industrial, 9 a temas de apropiación del sistema, 27 al componente Higiene Industrial, 4 al componente Biologico y 1 a Medicina Preventiva </t>
  </si>
  <si>
    <t>Se realizaron 49 Capacitaciones de las cuales  35  fueron en Peligros Prioritarios distribuidos asi  5 (14% )corresponden al componente de Seguridad Industrial,   4 ( 12%) al componente Riesgo biologico y 26 (74%) al componente Higiene Industrial. Las 14 faltantes corresponden a  8(57%) en temas de Medicina y 6 (43%) de Apropiacion del SST</t>
  </si>
  <si>
    <t>Hacer seguimiento al Subsistema de Seguridad y Salud en el trabajo</t>
  </si>
  <si>
    <t>1. Informe de auditoría al SG - SST, y de Implememntación de  acciones de  preventivas y correctivas con base a los hallazgos .</t>
  </si>
  <si>
    <t>Elaboración de auditorias, informe de Hallazgos y no conformidades</t>
  </si>
  <si>
    <t xml:space="preserve">Entrega de documentos  en aras de cerrar  los hallazgos del sg-sst a planeación talentohumano.   Correos enviados- </t>
  </si>
  <si>
    <t xml:space="preserve">Elaboración de una propuesta  medición de impacto. Propuesta de una metodologia Medir Impacto </t>
  </si>
  <si>
    <t xml:space="preserve">Guia para elaboración del Impacto.  Evidencias  de cierre de Hallazgos . </t>
  </si>
  <si>
    <t>Del total de los catorce hallazgos para el mes de abril se cerraron  cuatro (4)  hallazgos:
 (10.2.6-2016,10.2.6.2016,10,2,2,2014,10,2,3-2014).</t>
  </si>
  <si>
    <t>Del total los diez restantes   hallarzgos en el mes de mayo se cerraron  cinco  (5)  hallazgos:
 (10,2,2,2016 ,10,3,12,2015,103,3,2014,10,3,4,2014,10,3,7 (6,9,10,2014))</t>
  </si>
  <si>
    <t>Se cerraron los hallazgos relacionados con: 
-Desarrollar una metodología para medir el impacto de los beneficios de la adecuación del ambiente de trabajo. 
-Elaborar y oficializar los procedimientos de: registro, investigación y análisis de los incidentes relacionados con  la seguridad y salud en el trabajo, Investigación de accidentes laborales y ambientales, reporte de accidentes de trabajo, y de Identificación de peligros y valoración de riesgos; de acuerdo con los lineamientos del SIG, con base en los requisitos de la NTD 001:2011.  
-Desarrollar la socialización de los procedimientos para el  registro, investigación y análisis de los incidentes, Investigación de accidentes laborales y ambientales, reporte de accidentes de trabajo, y de Identificación de peligros y valoración de riesgos; a los Gestores de Talento  Humano y Gestores SIG. 
Quedaron pendientes 3 hallazgos por cerrar para el mes de julio con los cuales se completaría el 100%.</t>
  </si>
  <si>
    <t xml:space="preserve"> 2.Plan  de trabajo de mejoera continua. </t>
  </si>
  <si>
    <t>junio del 2017</t>
  </si>
  <si>
    <t>30 de noviembre del 2017</t>
  </si>
  <si>
    <t>Elaborar plan de accion de mejora continua y cierre de Hallazgos</t>
  </si>
  <si>
    <t xml:space="preserve">  Ver matriz de seguimiento oficina de planeación    </t>
  </si>
  <si>
    <t xml:space="preserve">  Ver matriz de seguimiento oficina de planeación    ( evidencia carpeta de plan de Trabajo)  </t>
  </si>
  <si>
    <t>Diseñar un programa integral de prepensionados de Preparación y Acompañamiento para el Retiro Laboral Asistido</t>
  </si>
  <si>
    <t>Un (1) Documento "Lineamientos de Política y Programa de Preparación y Acompañamiento para el Retiro Laboral Asistido -  2016-2020".</t>
  </si>
  <si>
    <t xml:space="preserve">* ANA JULIETA HERNANDEZ ARANGO
* GIOVANNI ARTURO GONZALEZ ZAPATA </t>
  </si>
  <si>
    <t>1.Revisión documental :"Lineamientos Política del Programa de Preparación y Acompañamiento para el retiro laboral asistido 2016-2020" y Normatividad</t>
  </si>
  <si>
    <t>Análisi normativo
Documento Borrador de laPolítca</t>
  </si>
  <si>
    <t>Documento en borrador "Progama de Prepensionados y Acompañamiento para el reitro Laboral asistido" .</t>
  </si>
  <si>
    <t>Documento ajustado "Progama de Prepensionados y Acompañamiento para el reitro Laboral asistido" para revisión y aprobación</t>
  </si>
  <si>
    <t xml:space="preserve">Implementar el programa integral de Preparación y Acompañamiento para el Retiro Laboral Asistido </t>
  </si>
  <si>
    <t>*Informe trimestral sobre la asistencia técnica brindada, asesoría jurídica y acompañamiento psicològico.</t>
  </si>
  <si>
    <t xml:space="preserve">Brindar asistencia técnica y asesoría jurídica en tramites de pensión a servidores,.revisiòn y actuaizaciòn de historias laborales, acompañamiento psicogerontologico,y atención y gestión para inclusión de servidores en Colpensiones. </t>
  </si>
  <si>
    <t>Actas de atención y asistencia a prepensionados</t>
  </si>
  <si>
    <t>Se entrega las listas escaneadas de atención a los servidores, exservidores y contratistas atendidos</t>
  </si>
  <si>
    <t>se entrega las listas escaneadas de atención a los servidores, exservidores y contratistas</t>
  </si>
  <si>
    <t>Se entrega las listas escaneadas de atención a los servidores, exservidores y contratistas</t>
  </si>
  <si>
    <t>Implementar actividades de formación, preparación y reconocimineto a los prepensionados</t>
  </si>
  <si>
    <t>Se prepararon las actividades de prepensionados para llevar a cabo en el mes de junio</t>
  </si>
  <si>
    <t>Se caracterizó la planta de personal y se identificó el grupo poblacional (prepensionados, potenciales pensionados y personas objeto de traslado)</t>
  </si>
  <si>
    <t>Se realizaron 6 eventos dirigidos a 274 servidores prepensionados de la SDIS en donde se capacitaron en temas de Sistema General de Pensiones, Emprendimiento, Manejo del Estrés, y Alimentación Sana. Lista de asistencia, calificación del evento.</t>
  </si>
  <si>
    <t>Divulgar el programa de prepensionados a los funcionarios de la entidad a través de la intranet/correo electrónico y memorandos</t>
  </si>
  <si>
    <t>Socialización de lineamientos por correo electrónico a prepensionados.</t>
  </si>
  <si>
    <t>Socialización de los régimenes pensionales a traves de memorandos enviados a los servidores públicos. Lienamientos por correo electrónico a prepensionados.</t>
  </si>
  <si>
    <t>Se inició la socialización del" Progama de Prepensionados y Acompañamiento para el reitro Laboral asistido" en el evento de prepensionados que se llevó a cabo los días 15,16, 22, 23, 29 y 30 de junio. Lista de asistencia.</t>
  </si>
  <si>
    <t>Hacer seguimiento al programa integral de Preparación y Acompañamiento para el Retiro Laboral Asistido</t>
  </si>
  <si>
    <t>Informe trimestral de seguimiento al programa integral de preparaciòn y acmpañamiento para el retiro laboral asistido,</t>
  </si>
  <si>
    <t>Levantamiento de linea base, elaboración, aplicaciòn y evalucaciòn de la encuesta de satisfacción aplicada al personal que participe del programa.</t>
  </si>
  <si>
    <t>Informe de Asesoría Personalizada</t>
  </si>
  <si>
    <t xml:space="preserve">Se entrega listados de calificación de los eventos que miden la satisfación de los prepensionados frente a las actividades del programa. </t>
  </si>
  <si>
    <t>1. Pilar Igualdad de Calidad de Vida</t>
  </si>
  <si>
    <t>3. Igualdad y autonomía para una Bogotá incluyente</t>
  </si>
  <si>
    <t>Disminuir la vulnerabilidad por discriminación, violencias y exclusión social por orientación sexual o identidad de género en Bogotá</t>
  </si>
  <si>
    <t xml:space="preserve">Dirección Poblacional </t>
  </si>
  <si>
    <t>Subdirección para asuntos LGBT</t>
  </si>
  <si>
    <t>Junio</t>
  </si>
  <si>
    <t>Diseñar e implementar estrategias de prevención de forma coordinada con otros sectores, que permitan reducir los factores sociales generadores de violencia y la vulneración de derechos, promoviendo una cultura de convivencia y reconciliación.</t>
  </si>
  <si>
    <t>Fomentar el respeto y la construcción de nuevas subjetividades desde la diversidad de orientaciones sexuales e identidades de género</t>
  </si>
  <si>
    <t>Desarrollar actividades dirigidas a 4.600 personas de la comunidad en general para fomentar el respeto y la construcción de nuevas subjetividades desde la diversidad de orientaciones sexuales e identidades de género.</t>
  </si>
  <si>
    <t>SI</t>
  </si>
  <si>
    <r>
      <t xml:space="preserve">Diseñar e </t>
    </r>
    <r>
      <rPr>
        <sz val="12"/>
        <rFont val="Arial Narrow"/>
        <family val="2"/>
      </rPr>
      <t>implementar</t>
    </r>
    <r>
      <rPr>
        <sz val="12"/>
        <color rgb="FFFF0000"/>
        <rFont val="Arial Narrow"/>
        <family val="2"/>
      </rPr>
      <t xml:space="preserve"> </t>
    </r>
    <r>
      <rPr>
        <sz val="12"/>
        <color rgb="FF000000"/>
        <rFont val="Arial Narrow"/>
        <family val="2"/>
      </rPr>
      <t>de la estrategia de transformación de imaginarios y representaciones sociales  y realización de 184 actividades de  socialización y producción de conocimiento e intercambio de saberes como: talleres, foros, cine foros, salidas, eventos, conversatorios, entre otros.</t>
    </r>
  </si>
  <si>
    <t>Informe cualitativo y cuantitativo de 95 actividades para las personas de la comunidad en general.</t>
  </si>
  <si>
    <t>Sebastian Dugarte y Leidy Herrera</t>
  </si>
  <si>
    <t xml:space="preserve">1 de enero </t>
  </si>
  <si>
    <r>
      <t>Implementar</t>
    </r>
    <r>
      <rPr>
        <sz val="12"/>
        <color rgb="FFFF0000"/>
        <rFont val="Arial Narrow"/>
        <family val="2"/>
      </rPr>
      <t xml:space="preserve"> </t>
    </r>
    <r>
      <rPr>
        <sz val="12"/>
        <rFont val="Arial Narrow"/>
        <family val="2"/>
      </rPr>
      <t>estrategias metodológicas alternativas   para disminuir los imaginarios que conllevan a situaciones de discriminación, y que promuevan  el respeto hacia las personas de la comunidad</t>
    </r>
  </si>
  <si>
    <t>Formato Ficha Generica de Novedades   SIRBE</t>
  </si>
  <si>
    <t>Informe cualitativo y cuantitativo de las actividades  realizadas con personas de la comunidad en general</t>
  </si>
  <si>
    <t>Desarrollar una estratégia intrainstitucional  de formación en atención diferencial por orientación  sexual e identidad de género.</t>
  </si>
  <si>
    <t>Desarrollar actividades dirigidas a 7050 personas que laboren en los sectores público, privado o mixto, para realizar procesos formación en atención diferencial por orientación sexual e identidad de género</t>
  </si>
  <si>
    <t>Diseñar una estrategia intrainstitucional de formación en atención diferencial por orientación sexual y de género y realización de 282 actividades de  socialización y producción de conocimiento e intercambio de saberes como: talleres, foros, cine foros, salidas, eventos, conversatorios, entre otros.</t>
  </si>
  <si>
    <t>Informe cualitativo y cuantitativo de 25 actividades  realizadas con personas que laboran en los sectores publico, privado y mixto</t>
  </si>
  <si>
    <r>
      <t>Capacitar</t>
    </r>
    <r>
      <rPr>
        <sz val="12"/>
        <color rgb="FFFF0000"/>
        <rFont val="Arial Narrow"/>
        <family val="2"/>
      </rPr>
      <t xml:space="preserve"> </t>
    </r>
    <r>
      <rPr>
        <sz val="12"/>
        <rFont val="Arial Narrow"/>
        <family val="2"/>
      </rPr>
      <t xml:space="preserve">a traves de foros, cine foros, talleres ,implementación  de metodologías alternativas como: puestas en escena, perfomance, creacion colectiva de socio y psicodramas, monologos  y demás expresiones artísticas  , que permite  que transforma las diferentes barreras de acceso que presentan las personas de los sectores LGBTI a los servicios del sector público, privado y mixto, con el propósito de implementar el enfoque diferencial en los procesos asociados para garantizar los derechos de las personas con orientaciones sexuales e identidades de género diversas. </t>
    </r>
  </si>
  <si>
    <t>Informe cualitativo y cuantitativo de las actividades  realizadas con funcionarios del sector público, privado y mixto</t>
  </si>
  <si>
    <t>Diseñar e implementar modelos de atención integral de calidad con un enfoque territorial e intergeneracional, para el desarrollo de capacidades que faciliten la inclusión social y mejoren la calidad de vida de la población en mayor condición de vulnerabilidad.</t>
  </si>
  <si>
    <t>Prestar el servicio de atención integral a personas LGBTI sus familias y redes de apoyo, a partir de respuestas flexibles y diferenciales</t>
  </si>
  <si>
    <t>Atender 13.000 personas de los sectores sociales LGBTI, sus familias y redes de apoyo mediante las unidades operativas asociadas al servicio y los equipos locales.</t>
  </si>
  <si>
    <t>Realizar 5.232 actividades para personas de los sectores sociales LGBTI, sus familias y redes de apoyo mediante el servicio social y la estrategia de abordaje territorial.</t>
  </si>
  <si>
    <t>Informe cualitativo y cuantitativo de 3164 atenciones sobre los procesos de asesoría y acompañamiento a personas de los sectores sociales LGBTI, familia y redes de apoyo.</t>
  </si>
  <si>
    <t>Implementar  la Estrategia de Abordaje Territorial a través de los procesos de Identificación y caracterización de personas de los sectores LGBTI en los territorios pertenecientes a las subdirecciones locales y las unidades operativas del servicio social.</t>
  </si>
  <si>
    <t xml:space="preserve">Formato Ficha Generica de Novedades   SIRBE - Actas de Reunión de equipos </t>
  </si>
  <si>
    <t>Avance Informe Balance Territorialización Política Pública LGBT Sector Integración Social</t>
  </si>
  <si>
    <t xml:space="preserve"> Informe Balance Territorialización Política Pública LGBT Sector Integración Social</t>
  </si>
  <si>
    <t>Realizar procesos de atención con activación de rutas de atención para personas de los sectores LGBTI, sus familias y redes de apoyo, a través de los procesos de articulación y transversalización de política pública LGBT con otras políticas sociales y sectores de la administración Distrital y/o Nacional.</t>
  </si>
  <si>
    <t>Realizar seguimiento y realizar un proceso de territorialización de política pública LGBT y el análisis de la situación de derechos de las personas de los sectores LGBTI.</t>
  </si>
  <si>
    <t>Desarrollar una escuela itinerante que permita la transformación de imaginarios, representaciones sociales y  percepciones segregacionistas y discriminatorias.</t>
  </si>
  <si>
    <t>Vincular a 13.000 personas del sector educativo y aparatos de justicia a procesos de transformación de imaginarios y representaciones sociales.</t>
  </si>
  <si>
    <t>Diseñar y aplicar  una  metodología  pedagógica para la trasformación de imaginarios y representaciones sociales, a través de 520 actividades.</t>
  </si>
  <si>
    <t>Informe cualitativo y cuantitativo de 21 actividades para las personas vinculadas a la academia y aparatos de justicia .</t>
  </si>
  <si>
    <r>
      <t>Capacitar</t>
    </r>
    <r>
      <rPr>
        <sz val="12"/>
        <color rgb="FFFF0000"/>
        <rFont val="Arial Narrow"/>
        <family val="2"/>
      </rPr>
      <t xml:space="preserve"> </t>
    </r>
    <r>
      <rPr>
        <sz val="12"/>
        <rFont val="Arial Narrow"/>
        <family val="2"/>
      </rPr>
      <t>a traves de foros, cine foros, talleres ,implementación  de metodologías alternativas como: puestas en escena, perfomance, creacion colectiva de socio y psicodramas, monologos  y demás expresiones artísticas , que permitira la  transformación de las diferentes barreras de acceso que presentan las personas de los sectores LGBT, cuando acceden  al sector academico y aparatos de justicia, con el propósito de implementar el enfoque diferencial en los procesos asociados para garantizar los derechos de las personas con orientaciones sexuales e identidades de género diversas.</t>
    </r>
  </si>
  <si>
    <t>Avance Informe cualitativo y cuantitativo de las actividades  realizadas con personas pertenecientes al sector educativo y aparatos de justicia</t>
  </si>
  <si>
    <t xml:space="preserve"> Informe cualitativo y cuantitativo de las actividades  realizadas con personas pertenecientes al sector educativo y aparatos de justicia</t>
  </si>
  <si>
    <t>Desarrollar tres investigaciones en torno a la diversidad de orientaciones sexuales e identidades de género.</t>
  </si>
  <si>
    <t>Diseñar y desarrollar  de investigaciones en torno a la diversidad de orientaciones sexuales e identidades de género</t>
  </si>
  <si>
    <t xml:space="preserve">Documento de la  investigación </t>
  </si>
  <si>
    <r>
      <t xml:space="preserve">Desarrollar una (1) investigación </t>
    </r>
    <r>
      <rPr>
        <sz val="12"/>
        <color rgb="FFFF0000"/>
        <rFont val="Arial Narrow"/>
        <family val="2"/>
      </rPr>
      <t xml:space="preserve">sobre </t>
    </r>
    <r>
      <rPr>
        <sz val="12"/>
        <rFont val="Arial Narrow"/>
        <family val="2"/>
      </rPr>
      <t xml:space="preserve"> entorno a la Política Pública para la Garantía Plena de Derechos de Lesbianas, Gays, Bisexuales, Transgeneristas e Intersexuales y sobre otras Orientaciones Sexuales e Identidades de Género en el Distrito Capital.</t>
    </r>
  </si>
  <si>
    <t>Transcripciones y Entrevistas a Profundidad</t>
  </si>
  <si>
    <t>Avance Documento de Investigación</t>
  </si>
  <si>
    <t>Actas y listados de asistencia</t>
  </si>
  <si>
    <t>Documento  de Investigación</t>
  </si>
  <si>
    <t>Diseñar e implementar un esquema de seguimiento sobre las actividades que desarrolla la Subdirección para Asuntos LGBT.</t>
  </si>
  <si>
    <t xml:space="preserve">Diseñar  un  esquema de seguimiento. </t>
  </si>
  <si>
    <t xml:space="preserve">Instrumento de seguimiento con avances y dificultades </t>
  </si>
  <si>
    <t>Diligenciamiento periodico y continuo del esquema de seguimiento para evidenciar las acciones realizadas durante cada mes.</t>
  </si>
  <si>
    <t xml:space="preserve">Informe DOFA frente a la implementación del Esquema de Seguimiento </t>
  </si>
  <si>
    <t>Informe DOFA frente a la Implementación del Esquema de Seguimiento</t>
  </si>
  <si>
    <t>Gestionar alianzas públicas y privadas hacía el desarrollo de capacidades, potencialidades y habilidades</t>
  </si>
  <si>
    <t>Establecer cuatro Alianzas públicas y privadas para el desarrollo de capacidades, potencialidades y habilidades para las personas LGBT.</t>
  </si>
  <si>
    <t xml:space="preserve">Gestionar 1 alianzas públicas y privadas hacía el desarrollo de capacidades, potencialidades y habilidades para las personas de los sectores LGBTI.
</t>
  </si>
  <si>
    <t xml:space="preserve">Documento de las gestiones realizadas en alianzas publico y privada.
.
 </t>
  </si>
  <si>
    <r>
      <t>Gestiónar</t>
    </r>
    <r>
      <rPr>
        <sz val="12"/>
        <color rgb="FFFF0000"/>
        <rFont val="Arial Narrow"/>
        <family val="2"/>
      </rPr>
      <t xml:space="preserve"> </t>
    </r>
    <r>
      <rPr>
        <sz val="12"/>
        <rFont val="Arial Narrow"/>
        <family val="2"/>
      </rPr>
      <t xml:space="preserve"> espacios de negociación con el área de responsabilidad social empresarial para la generación de oportunidades y el fortalecimiento de capacidades a través de aprendizajes específicos para desarrollo de habilidades, capacidades y potencialidades.</t>
    </r>
  </si>
  <si>
    <t>Actas y listados</t>
  </si>
  <si>
    <t>Avance del informe de gestion y acciones concertadas entre el sector publico, privado y mixto</t>
  </si>
  <si>
    <t>Informe de gestion y acciones concertadas entre el sector publico, privado y mixto</t>
  </si>
  <si>
    <r>
      <t xml:space="preserve">Concertar </t>
    </r>
    <r>
      <rPr>
        <sz val="12"/>
        <color rgb="FFFF0000"/>
        <rFont val="Arial Narrow"/>
        <family val="2"/>
      </rPr>
      <t xml:space="preserve">  </t>
    </r>
    <r>
      <rPr>
        <sz val="12"/>
        <rFont val="Arial Narrow"/>
        <family val="2"/>
      </rPr>
      <t>con el área de responsabilidad social empresarial para la generación de oportunidades y el fortalecimiento de capacidades a través de aprendizajes específicos para desarrollo de habilidades, capacidades y potencialidades.</t>
    </r>
  </si>
  <si>
    <t>Formalizar 1 alianzas públicas y privadas hacía el desarrollo de capacidades, potencialidades y habilidades para las personas de los sectores LGBTI.</t>
  </si>
  <si>
    <t>Documento de  formalización de 1 alianza pública y privada</t>
  </si>
  <si>
    <t>1 de enero</t>
  </si>
  <si>
    <t>Realizar Concurso de Meritos para la implementación de lineamiento en torno a la Diversidad Sexual e identidades de género Diversas</t>
  </si>
  <si>
    <t>Esquema de componentes y actividades</t>
  </si>
  <si>
    <t>Avances a estudios previos y anexo tecnico</t>
  </si>
  <si>
    <r>
      <rPr>
        <sz val="12"/>
        <rFont val="Arial Narrow"/>
        <family val="2"/>
      </rPr>
      <t xml:space="preserve"> E</t>
    </r>
    <r>
      <rPr>
        <sz val="12"/>
        <color rgb="FF000000"/>
        <rFont val="Arial Narrow"/>
        <family val="2"/>
      </rPr>
      <t>studios previos   y anexo tecnico,  Avances analisis del sector, y estructura de costos.</t>
    </r>
  </si>
  <si>
    <t xml:space="preserve">Aprobacion de documentos </t>
  </si>
  <si>
    <t>Entregable de documentos para cargar el proceso en contratacion a la vista</t>
  </si>
  <si>
    <t xml:space="preserve">Documentos aprobados y avance en el proceso de selección </t>
  </si>
  <si>
    <t xml:space="preserve">Avance de proceso de selección </t>
  </si>
  <si>
    <t xml:space="preserve">Contratacion </t>
  </si>
  <si>
    <t>Avance de ejecucion del contrato ascrito</t>
  </si>
  <si>
    <t>avance informe contratista</t>
  </si>
  <si>
    <r>
      <t>In</t>
    </r>
    <r>
      <rPr>
        <sz val="12"/>
        <rFont val="Arial Narrow"/>
        <family val="2"/>
      </rPr>
      <t>forme final  de ejecución</t>
    </r>
    <r>
      <rPr>
        <sz val="12"/>
        <color rgb="FF000000"/>
        <rFont val="Arial Narrow"/>
        <family val="2"/>
      </rPr>
      <t xml:space="preserve"> del contrato</t>
    </r>
  </si>
  <si>
    <t>2. Desarrollo integral desde la gestación hasta la adolescencia</t>
  </si>
  <si>
    <t>Desarrollo integral desde la gestación hasta la adolescencia-1096</t>
  </si>
  <si>
    <t xml:space="preserve">Contribuir al desarrollo integral con enfoque diferencial de niños, niñas y adolescentes de Bogotá que se encuentren en situación de amenaza, inobservancia  o vulneración de derechos. </t>
  </si>
  <si>
    <t>Subdirección para la Infancia</t>
  </si>
  <si>
    <t xml:space="preserve">Director (a) Poblacional </t>
  </si>
  <si>
    <t xml:space="preserve">Diseñar e implementar modelos de atención integral de calidad con un enfoque territorial e intergeneracional, para el desarrollo de capacidades que  faciliten la inclusión social y  mejoren  la calidad de vida de la población en mayor condición de vulnerabilidad. </t>
  </si>
  <si>
    <t>Optimizar mecanismos de articulación intra, inter y transectorial.</t>
  </si>
  <si>
    <t>Diseñar e implementar una Ruta Integral de Atenciones desde la gestación hasta la adolescencia.</t>
  </si>
  <si>
    <t>Armonizar los objetivos, alcances e implementacion de la gestión intersectorial Nacional, Distrital y Local  en el marco de la Ruta de Atención Integral (RIA).</t>
  </si>
  <si>
    <t>Documento del Modulo de implementación  local del piloteje de la RIA (Ruta Integral de Atenciones) para la Primera Infancia en 5 localidades</t>
  </si>
  <si>
    <t>Lider Equipo RIA: Javier Morales</t>
  </si>
  <si>
    <t>N/A</t>
  </si>
  <si>
    <t>Un informe que contiene los avances en el proceso de identificación de la situación  de la primera infancia por Localidad y el seguimiento y evaluación a las metas progresiuvas del Plan de Acción Distrital.</t>
  </si>
  <si>
    <t>Un informe que contiene los avances en:
 1.1. Documento del Modulo de implementación  local del piloteje de la RIA (Ruta Integral de Atenciones) para la Primera Infancia en 5 localidades
1.2. Documento de la Implementación en 15 localidades del Distrito de la RIA (Ruta Integral de Atenciones) para la Primera Infancia.
1.3.  Una Estrategia Distrital  definida para la implementación de la RIA para la infancia.
1.4. Un Documento  Plan de Acción articulado para el diseño e implementación de la Ruta Integral de Atenciones para la Infancia.
1.5. Documento de Orientaciones para la implementación de la Ruta Integral de Atenciones RIA  para la infancia
1.6.  Modulo de implementación local - piloto  RIA  para la infancia 
1.7. Plan de Implementación RIAIA en las Localidades del Distrito para la vigencia 2018
1.8. Bateria de Indicadores para seguimiento y monitoreo de la implementación de la RIANNA
2.1. Gestión para Implementar una herramienta informática en versión Beta que permita gestionar la Ruta Integral de Atenciones para la Primera Infancia en el seguimiento niño a niño.</t>
  </si>
  <si>
    <t>Un informe que contiene los avances en el proceso de implementación del plan de acción y el seguimiento y evaluación a las metas progresiuvas del Plan de Acción Distrital.</t>
  </si>
  <si>
    <t xml:space="preserve">Un informe que contiene los avances en:
 1.1. Documento del Modulo de implementación  local del piloteje de la RIA (Ruta Integral de Atenciones) para la Primera Infancia en 5 localidades
1.2. Documento de la Implementación en 15 localidades del Distrito de la RIA (Ruta Integral de Atenciones) para la Primera Infancia.
1.3.  Una Estrategia Distrital  definida para la implementación de la RIA para la infancia.
1.4. Un Documento  Plan de Acción articulado para el diseño e implementación de la Ruta Integral de Atenciones para la Infancia.
1.5. Documento de Orientaciones para la implementación de la Ruta Integral de Atenciones RIA  para la infancia
1.6.  Modulo de implementación local - piloto  RIA  para la infancia 
1.7. Plan de Implementación RIAIA en las Localidades del Distrito para la vigencia 2018
1.8. Bateria de Indicadores para seguimiento y monitoreo de la implementación de la RIANNA
2.1. Gestión para Implementar una herramienta informática en versión Beta que permita gestionar la Ruta Integral de Atenciones para la Primera Infancia en el seguimiento niño a niño.
</t>
  </si>
  <si>
    <t>Un informe que contiene los avances en el proceso de seguimiento y evaluación a las metas progresiuvas del Plan de Acción Distrital.</t>
  </si>
  <si>
    <t>Un informe final frente al proceso de seguimiento y evaluación a las metas progresivas del Plan de Acción Distrital.
Un Informe de avances del proceso de implementación del plan de acción por localidad, del seguimiento y evaluación. 
Un Modulo de implementación local - piloto  RIA  para la infancia - Piloto RIA  para la  Adolescencia. 
Un Plan de Implementación RIA para la Infancia - y la RIA para la adolescencia  en las Localidades del Distrito para la vigencia 2018
Una herramienta de información en versión Beta para el seguimiento niño a niño implementada. Modulo de primera infancia.
Info implementación por localidad
Info  de seguimiento y evaluación por localidad
Informe de soporte técnico de la herramienta informática que gestionará la RIA para la Primera Infancia - parametrización
Un informe ejecutivo final de los logros, avances, dificultades e impactos en el proceso de implementación de la RIA para la primera infancia, infancia y adoescencia.</t>
  </si>
  <si>
    <t xml:space="preserve">Formular el plan de acción con los objetivos, las metas, los indicadores de gestión y de resultado, las acciones, los recursos y los responsables para la ejecución de la RIA (Ruta Integral de Atenciones) para la Primera Infancia.
</t>
  </si>
  <si>
    <t xml:space="preserve">Implementar  por localidad el plan de acción adelantando las gestiones intersectoriales necesarias para la materialización de  planes, programas y servicios  relacionados con la ejecución de la atenciones integrales de la RIA para la Primera Infancia
</t>
  </si>
  <si>
    <t xml:space="preserve">Realizar Seguimiento y evaluación por Localidad de las metas progresivas planteadas en el Plan de Acción Distrital y de cada localidad.
(Mesa Técnica de Primera Infancia, COLIA, CODIA y el Consejo Distrital de Política Social - CDPS sobre la base de las metas progresivas planteadas en el plan de acción de cada localidad distrital)
</t>
  </si>
  <si>
    <t>1.2. Documento de la Implementación en 15 localidades del Distrito de la RIA (Ruta Integral de Atenciones) para la Primera Infancia</t>
  </si>
  <si>
    <t>Identificar la situación de la primera infancia por localidad que contenga:
i) Divulgar y apropiar el contenido del documento de Orientaciones para la implementación de la RIA (Ruta Integral de Atenciones) para la Primera Infancia; ii) Diagnóstico del estado de realización de los derechos de los niñas y niños en primera infancia; Obtención de la línea base de intervención; iii) Movilización de la participación de las entidades que hacen parte del SNBF (Sistema Nacional de Bienestar Familiar) y de otros actores sociales a través del Consejo Distrital de Política Social, del CODIA y de la Mesa Intersectorial en la localidad.</t>
  </si>
  <si>
    <t xml:space="preserve">Formular de un plan de acción con los objetivos, las metas, los indicadores de gestión y de resultado, las acciones, los recursos y los responsables para la ejecución de la RIA para la Primera Infancia
</t>
  </si>
  <si>
    <t xml:space="preserve">Implementar  por localidad el plan de acción adelantando las gestiones intersectoriales necesarias para la materialización de  planes, programas y servicios  relacionados con la ejecución de la atenciones integrales de la RIA para la Primera Infancia.
</t>
  </si>
  <si>
    <t xml:space="preserve">Realizar seguimiento y evaluación por localidad  de las metas progresivas planteadas en el Plan de Acción Distrital y de cada localidad.
(Mesa Técnica de Primera Infancia, COLIA, CODIA y el Consejo Distrital de Política Social - CDPS sobre la base de las metas progresivas planteadas en el plan de acción de cada localidad distrital).
</t>
  </si>
  <si>
    <t xml:space="preserve">2.1.  Una Estrategia Distrital  definida para la implementación de la RIA para la infancia y Adolescencia.
2.2 Un Documento  Plan de Acción articulado para el diseño e implementación de la Ruta Integral de Atenciones para la Infancia y Adolescencia..
</t>
  </si>
  <si>
    <t>Un Informe de avances en la conformación de equipo RIA para la infancia, plan de trabajo y definición de atenciones Integrales priorizadas  para la infancia</t>
  </si>
  <si>
    <t>Un Informe de avances en la definición de atenciones Integrales priorizadas  para la infancia y de los capitulo 1  y 2 de Orientaciones Tecnicas.</t>
  </si>
  <si>
    <t>Un Informe de avances en la definición de los capitulo 1  y 2 de Orientaciones Tecnicas.</t>
  </si>
  <si>
    <t>Un Informe de avances en la definición de los capitulo 1  y 2 de Orientaciones Tecnicas y de la estructura del modulo de implementación local .</t>
  </si>
  <si>
    <t>Capitulos 1  y 2 de Orientaciones Tecnicas, avances de la estructura del modulo de implementación local y del proceso de identificación de la situación de la infancia por localidad .</t>
  </si>
  <si>
    <t xml:space="preserve">Un Informe de avances del proceso de formulación e implementación del plan de acción poir localidad, del seguimiento y evaluación; asi como del proceso de socialización de las orientaciones tecnicas. </t>
  </si>
  <si>
    <t xml:space="preserve">Realizar el plan de trabajo para la construcción de las orientaciones tecnicas para la implementación de la RIA  para la infancia. 
</t>
  </si>
  <si>
    <t xml:space="preserve">Identificar las Atenciones Integrales priorizadas  para la infancia del Distrito Capital
</t>
  </si>
  <si>
    <t>2.2. Documento de Orientaciones para la implementación de la Ruta Integral de Atenciones RIA  para la infancia y Adolescencia.</t>
  </si>
  <si>
    <t xml:space="preserve">Construir el Capítulo de Contenidos, que incluye el contenido general, marco conceptual y normativo. 
</t>
  </si>
  <si>
    <t xml:space="preserve">Construir el Capítulo de Contenido de las  Fichas Técnicas de las Atenciones Integrales Priorizadas para la Infancia.
</t>
  </si>
  <si>
    <t xml:space="preserve">Consolidar el documento Maestro de Orientaciones Distritales para la implementación de la  RIA  para la infancia  y Adolescencia del Distrito Capital.
</t>
  </si>
  <si>
    <t>2.3.  Modulo de implementación local - piloto  RIA  para la infancia y Adolescencia.</t>
  </si>
  <si>
    <t xml:space="preserve">Definir y concertar la estructura del módulo de implementación local de la  RIA  para la infancia y Adolescencia.
</t>
  </si>
  <si>
    <t xml:space="preserve">Identificar la situación de la infancia por localidad que contenga:
i) Divulgar y apropiar el contenido del documento de Orientaciones para la implementación de la RIA para la Infancia; ii) Diagnóstico del estado de realización de los derechos de los niñas y niños en infancia y Adolescencia; Obtención de la línea base de intervención; iii) Movilización de la participación de las entidades que hacen parte del SNBF (Sistema Nacional de Bienestar Familiar) y de otros actores sociales a través del Consejo Distrital de Política Social, del CODIA y de la Mesa Intersectorial en la localidad.
</t>
  </si>
  <si>
    <t xml:space="preserve">Formular el plan de acción con los objetivos, las metas, los indicadores de gestión y de resultado, las acciones, los recursos y los responsables para la ejecución de la RIA  para la Infancia y Adolescencia.
</t>
  </si>
  <si>
    <t xml:space="preserve">Implementar  por localidad el plan de acción adelantando las gestiones intersectoriales necesarias para la materialización de  planes, programas y servicios  relacionados con la ejecución de la atenciones integrales de la RIA (Ruta Integral de Atenciones) para la  Infancia y Adolescencia.
</t>
  </si>
  <si>
    <t xml:space="preserve">Realizar seguimiento y evaluación  por localidad  de las metas progresivas planteadas en el Plan de Acción Distrital y de cada localidad.
(Mesa Técnica de Primera Infancia, COLIA, CODIA y el Consejo Distrital de Política Social - CDPS sobre la base de las metas progresivas planteadas en el plan de acción de cada localidad distrital.
</t>
  </si>
  <si>
    <t>2.4. Plan de Implementación de la Ruta integral para Infancia y Adolescencia -RIAIA en las Localidades del Distrito para la vigencia 2018</t>
  </si>
  <si>
    <t xml:space="preserve">Socializar el  documento de de Orientaciones Distritales para la implementación de la Ruta Integral de Atenciones RIA  para la infancia- Adolescencia. y el Plan de Implementación en 15 Localidades del Distrito.
</t>
  </si>
  <si>
    <t>4.  Bateria de Indicadores para seguimiento y monitoreo de la implementación de la RIANNA</t>
  </si>
  <si>
    <t>Definir indicadores y mecanismos de monitoreo y evaluación de los procesos de atención y  de la Ruta Integral de Atenciones de Niñas, Niños y Adolescentes.</t>
  </si>
  <si>
    <t>Un Informe de avances en la definición de  bateria de indicadores</t>
  </si>
  <si>
    <t xml:space="preserve">Desarrollar e implementar una herramienta de seguimiento a las atenciones y el monitoreo niño a niño.
</t>
  </si>
  <si>
    <t xml:space="preserve">1. Gestión para Implementar una herramienta informática en versión Beta que permita gestionar la Ruta Integral de Atenciones para la Primera Infancia en el seguimiento niño a niño.
</t>
  </si>
  <si>
    <t>31/04/2017</t>
  </si>
  <si>
    <t>Establecer los lineamientos para el acercamiento interinstitucional de la herramienta informática base,  que será la fuente inicial de ingreso, registro y actualización de la información en la RIA para la Primera Infancia.</t>
  </si>
  <si>
    <t xml:space="preserve">Informe de avances en la construcción del Lineamiento Sistema de seguimiento niño a niño. </t>
  </si>
  <si>
    <t>Informe de avances en  definición de la infraestructura técnologica, directrices institucionales y ajustes DEL SSNN.</t>
  </si>
  <si>
    <t>Informe de avances en  definición de directrices institucionales y ajustes SSNN.</t>
  </si>
  <si>
    <t>Informe de avances en  el proceso de ajustes SSNN.</t>
  </si>
  <si>
    <t>Informe de soporte técnico de la herramienta informática que gestionará la RIA para la Primera Infancia - parametrización</t>
  </si>
  <si>
    <t>Determinar la infraestructura tecnológica necesaria y establecer los compromisos interinstitucionales, para poder aprovisionar el almacenamiento, procesamiento y seguridad informática de la herramienta.</t>
  </si>
  <si>
    <t>Establecer las directrices  interinstitucionales que permitan la puesta en producción, administración y mantenimiento de la herramienta informática que gestionará la RIA para la Primera Infancia - parametrización</t>
  </si>
  <si>
    <t>Realizar soporte técnico de la herramienta informática que gestionará la RIA para la Primera Infancia - parametrización</t>
  </si>
  <si>
    <t>Fortalecer el rol protector y educativo de las familias y cuidadores</t>
  </si>
  <si>
    <t>Diseñar e implementar una metodología de monitoreo y seguimiento a la corresponsabilidad de las familias y cuidadores.</t>
  </si>
  <si>
    <t>Identificar la metodología, diseñar y validar el instrumento de monitoreo y seguimiento del estado de la corresponsabilidad de las famlilias y cuidadores.</t>
  </si>
  <si>
    <t>1. Documento Final de Diagnóstico Corresponsabilidad</t>
  </si>
  <si>
    <t>Lider de Fortalecimiento Técnico Ambito Institucional: Evelyn Dominguez</t>
  </si>
  <si>
    <t xml:space="preserve">Validar  el documento de Diágnostico de Corresponsabilidad de las Familias en  articulación con la Subdirección para la Famila de Secretaría Distrital de Integración Social en el marco de la Meta del Plan de Desarollo: Una ciudad para las familias. </t>
  </si>
  <si>
    <t>Informe de avances del proceso de validación documento de Diágnostico de Corresponsabilidad de las Familias</t>
  </si>
  <si>
    <t xml:space="preserve">Un Documento final de Diagnóstico de la corresponsabilidad de las familias. 
Un Informe de Avance de parametrización de los procesos de cualificación, formación y acompañamiento a familias en ámbito institucional, familiar, infancia y adolescencia. 
 </t>
  </si>
  <si>
    <t xml:space="preserve">Un Informe final de parametrización de los procesos de cualificación, formación y acompañamiento a familias en ámbito institucional, familiar, infancia y adolescencia. </t>
  </si>
  <si>
    <t>Un informe de avance del diseño de la metodología de monitoreo y seguimiento.</t>
  </si>
  <si>
    <t xml:space="preserve">Un informe de avance del diseño del instrumento de monitoreo y seguimiento.
Un documento que contiene la Metodología de Monitoreo y seguimiento. </t>
  </si>
  <si>
    <t>El instrumento de monitoreo y seguimiento diseñado.</t>
  </si>
  <si>
    <t>El plan de trabajo para el proceso de implementación del pilotaje del instrumento de monitoreo y seguimiento.</t>
  </si>
  <si>
    <t>Un instrumento de monitoreo y seguimiento. 
Un Informe cualitativo de avance del pilotaje y aplicación de instrumento de monitoreo y segumiento.</t>
  </si>
  <si>
    <t>Un informe Cualitativo de avance del proceso de implementación del pilotaje del instrumento de monitoreo y seguimiento.</t>
  </si>
  <si>
    <t xml:space="preserve">Un informe  final del proceso de implementación del pilotaje del instrumento de monitoreo y seguimiento.
Un informe de avance del analisis de información obtenida en el pilotaje y de lecciones aprendidas. </t>
  </si>
  <si>
    <t xml:space="preserve">Un  documento final del analisis de información obtenida en el pilotaje y de lecciones aprendidas. 
Un informe ejecutivo final de los logros, avances, dificultades e impactos en el proceso de diseño e implementación de una metodologia de monitoreo y seguimiento a la corresponsabilidad de las familias y cuidadores en la vigencia 2017. </t>
  </si>
  <si>
    <t>2. Parametrización SIRBE procesos de cualificación con familias.</t>
  </si>
  <si>
    <t xml:space="preserve">Gestionar  la parametrización de los procesos de cualificación a familias realizados por los profesionales psicosociales de la Secretaría Distrital de Integración Social en los territorios y definir de indicadores de gestión. </t>
  </si>
  <si>
    <t>2. Metodología de monitoreo y seguimiento: Definición de hitos</t>
  </si>
  <si>
    <t>Diseñar la metodología de monitoreo y seguimiento, que contenga: i)Definición de hitos;ii) Definición de herramientas y técnicas de monitoreo y seguimiento y iii)Categorías y criterios para el seguimiento y evaluación.</t>
  </si>
  <si>
    <t xml:space="preserve">3. Instrumento de monitoreo y segumiento </t>
  </si>
  <si>
    <t>Diseñar el instrumento de monitoreo y seguimiento que contenga: Banco de preguntas e Indicadores</t>
  </si>
  <si>
    <t xml:space="preserve">4. Validación y pilotaje del instrumento </t>
  </si>
  <si>
    <t xml:space="preserve">Planear e implementar el pilotaje del instrumento de monitoreo y segumiento, que  precise: i)Definición de las localidades priorizadas para el pilotaje; ii) Jornadas de fortalecimiento con los profesionales en territorios; iii) Articulación con SIRBE para la recopilación y sistematización de la información y iv) Aplicación del instrumento. </t>
  </si>
  <si>
    <t>5. Análisis de resultados y lecciones aprendidas proceso de pilotaje</t>
  </si>
  <si>
    <t xml:space="preserve">Análizar la información obtenida en el pilotaje y avanzar en la construcción de un documento de lecciones aprendidas, asi como en la planeación de la aplicación de la metodología en todas las localidades para la vigencia 2018. </t>
  </si>
  <si>
    <t>Brindar una oferta de servicios y estrategias flexibles de atención integral con calidad y pertinencia  desde el enfoque diferencial</t>
  </si>
  <si>
    <t>Atender integralmente en 58.281  cupos a niños y niñas de 0 a 5 años en ámbitos institucionales con enfoque diferencial</t>
  </si>
  <si>
    <t>Verificar el proceso de identificación, priorización y asignación de cupos en los servicios de educación inicial  para de niños y niñas En primera infancia.</t>
  </si>
  <si>
    <t>Un informe cualitativo y cuantitativo que de cuenta del proceso de focalización y el de uso de capacidad instalada de los servicios.</t>
  </si>
  <si>
    <t>Lider del Equipo de Seguimiento y operacion a servicios en ambitos institucionales.</t>
  </si>
  <si>
    <t xml:space="preserve">Realizar el proceso de parametrización,  definición de variables de identificación y priorización en el proceso de focalización. </t>
  </si>
  <si>
    <t>Un Informe de avances del proceso de focalización y el de uso de capacidad instalada de los servicios.</t>
  </si>
  <si>
    <t>Un Informe de avances del proceso de focalización y el de uso de capacidad instalada de los servicios.
Un informe de avance al seguimiento del cumplimiento de los  lineamientos y estándares  técnicos de educación inicial .
Base de datos con el 10% del seguimiento de asistencia a los servicios de ámbito institucional.
Documento con el análisis de las variables en un 12% de avance.
Instructivo con un avance del 12% para el diligenciamiento de Ficha SIRBE, teniendo encuenta los ajustes realizados a las variables específicas del servicio.</t>
  </si>
  <si>
    <t>Un Informe de avances del proceso de focalización y el de uso de capacidad instalada de los servicios.
Un informe de avance al seguimiento del cumplimiento de los  lineamientos y estándares  técnicos de educación inicial 
Una Base de datos con el 20% del seguimiento de asistencia a los servicios de ámbito institucional.
Un Documento con el análisis de las variables y propuesta de definición o redefinición de las variables específicas para el servicio de ámbito institucional.
Un Instructivo definitivo para el diligenciamiento de Ficha SIRBE, teneindo encuenta los ajustes realizados a las variables específicas del servicio.</t>
  </si>
  <si>
    <t>Un Informe de avances del proceso de focalización y el de uso de capacidad instalada de los servicios.
Base de datos con el 30% del seguimiento de asistencia a los servicios de ámbito institucional.</t>
  </si>
  <si>
    <t>Un Informe final del proceso de focalización y el de uso de capacidad instalada de los servicios.</t>
  </si>
  <si>
    <t>Un informe ejecutivo final de los logros, avances, dificultades e impactos en el proceso de atención integral a niños y niñas de 0 a 5 años en ámbitos institucionales con enfoque diferencialen la vigencia 2017</t>
  </si>
  <si>
    <t xml:space="preserve"> Actualizar variables básicas, transversales y específicas del servicio e instructivos de diligenciamiento en articulación con DADE</t>
  </si>
  <si>
    <t xml:space="preserve">Seguimiento a  la asistencia en las unidades operativas de ámbito institucional a través de reporte diario emitido por el aplicativo diseñado para tal fin. </t>
  </si>
  <si>
    <t>Verificar  la implementación en territorio del proceso de focalización y el de uso de capacidad instalada de los servicios.</t>
  </si>
  <si>
    <t xml:space="preserve">Garantizar la atención Integral a niñas y niños de 0 a 5 años en jardines infantiles a través de procesos que den cuenta del cumplimiento de los estándares técnicos requeridos para la operación con calidad de los servicios de educación inicial.
</t>
  </si>
  <si>
    <t>Un documento de análisis de información del seguimiento al cumplimiento de los  lineamientos y estándares  técnicos en los componentes de proceso  pedagógico, nutrición y salubridad, ambientes adecuados y seguros,contratación de operadores y del talento humano y análisis de información del proceso de gestión documental.</t>
  </si>
  <si>
    <t>Identificar y análizar  los resultados del ejercicio de inspección y vigilancia realizado por los profesionales asignados por la Subsecretaria como insumo para definir las estrategias y demas acciones  a implementar con el fin de subsanar los incumplimientos.</t>
  </si>
  <si>
    <t>Un informe de avance al seguimiento del cumplimiento de los  lineamientos y estándares  técnicos de educación inicial .</t>
  </si>
  <si>
    <t>Un informe de avance al seguimiento del cumplimiento de los  lineamientos y estándares  técnicos de educación inicial.
Documento avance al 63% con  la definición de estrategias, procedimientos, acciones a implementar para dar cumplimiento a la atención integral desde un enfoque diferencial en los servicios de Ámbito Institucional.</t>
  </si>
  <si>
    <t>Un informe final al seguimiento del cumplimiento de los  lineamientos y estándares  técnicos de educación inicial .</t>
  </si>
  <si>
    <t>Documento con  la definición de estrategias, procedimientos, acciones a implementar para dar cumplimiento a la atención integral desde un enfoque diferencial en los servicios de Ámbito Institucional.</t>
  </si>
  <si>
    <t>Definir los procedimientos a implementar para subsanar las "No conformidades"  o incumplimientos en los Lineamientos y  Estándadres Técnicos de Educación Inicial en los servicios de atención en ámbito institucional.</t>
  </si>
  <si>
    <t>Documento avance al 21% con  la definición de estrategias, procedimientos, acciones a implementar para dar cumplimiento a la atención integral desde un enfoque diferencial en los servicios de Ámbito Institucional.</t>
  </si>
  <si>
    <t>Documento avance al 42% con  la definición de estrategias, procedimientos, acciones a implementar para dar cumplimiento a la atención integral desde un enfoque diferencial en los servicios de Ámbito Institucional.</t>
  </si>
  <si>
    <t xml:space="preserve">Realizar seguimiento mensual al avance del cumplimiento de los estándares  identificados como "No conformidades" en el ejercicio de inspección y vigilancia y alertas encontradas por los profesionales de seguimiento.  </t>
  </si>
  <si>
    <t xml:space="preserve"> Desarrollar en articulación con las dependencias que corresponda, jornadas de cualificación al talento humano de los Jardines Infantiles en temas relacionados con Buenas Prácticas de Manufactura, Plan de Saneamiento Básico y recomendaciones para el cumplimiento del componente de Nutrición y Salubridad.</t>
  </si>
  <si>
    <t xml:space="preserve">Gestionar la programación para cualificar al talento humano educativo responsable de la implementación del proyecto pedagógico en estrategias para generar ambientes enriquecidos desde la apuesta pedagógica.
</t>
  </si>
  <si>
    <t>Realizar la gestión para que los niños y niñas cuenten con ambientes adecuados y seguros  para su desarrollo integral, asi como realizar seguimiento a la implemetación de los protocolos, activación de rutas y deber de  denuncia en las unidades de los servicios de atención en ámbito institucional.</t>
  </si>
  <si>
    <t xml:space="preserve">Realizar seguimiento a la  cobertura en cada unidad operativa  para adelantar acciones que den cumplimiento al estándar de talento humano, al suministro de alimentos, dotación entre otros. </t>
  </si>
  <si>
    <t xml:space="preserve"> Elaborar un apartado con las recomendaciones derivadas del ejercicio de supervisión para dar cumplimiento a los estándares y lienamientos de Educación Inicial en la prestación del servicio con atención integral. </t>
  </si>
  <si>
    <t>Atender integralmente  15.000 mujeres gestantes y niñas y niños de 0 a 2 años con enfoque diferencial.</t>
  </si>
  <si>
    <t>Atender  Integralmente a niñas y niños desde la gestación a través de procesos que den cuenta del cumplimiento de los estándares técnicos requeridos para la operación con calidad de los servicios de educación inicial.</t>
  </si>
  <si>
    <t xml:space="preserve">Documentos técnicos del servicio ajustados para la atención integral con calidad </t>
  </si>
  <si>
    <t xml:space="preserve">Lider del Equipo de Atención integral a la Primera Infancia - Ambito Familiar: Ivón Carolina Camargo </t>
  </si>
  <si>
    <t xml:space="preserve">Definir el modelo  técnico para la atención integral de mujeres gestantes, niñas y niños de cero a dos años de edad con enfoque diferencial.  </t>
  </si>
  <si>
    <t xml:space="preserve">Un informe de avance del proceso de construcción del documento tecnico del  modelo. </t>
  </si>
  <si>
    <t>Un informe de avance del proceso de construcción del documento tecnico del  modelo, cualificación y seguimiento a su implementación</t>
  </si>
  <si>
    <t>Un informe Trimestral de avance del proceso de construcción del documento tecnico del  modelo, cualificación y seguimiento a su implementación</t>
  </si>
  <si>
    <t>Un informe de avance del proceso de construcción del documento tecnico del  modelo, cualificación y seguimiento a su implementación.</t>
  </si>
  <si>
    <t>Documento tecnico del  modelo.
Documento que contiene los procedimientos  e instructivos para la operación del servicio social</t>
  </si>
  <si>
    <t>Un informe de avance del proceso de  cualificación del talento humano y seguimiento  a la implementación del modelo.</t>
  </si>
  <si>
    <t>Un informe trimestral de avance del proceso de  cualificación del talento humano y seguimiento  a la implementación del modelo.</t>
  </si>
  <si>
    <t>Un informe de avance del proceso de  cualificación del talento humano y seguimiento  a la implementación del modelo.
Un informe ejecutivo final de los logros, avances, dificultades e impactos en el proceso de atención integral a mujeres gestantes y niñas y niños de 0 a 2 años con enfoque diferencial en la vigencia 2017.</t>
  </si>
  <si>
    <t>Realizar la parametrización y elaborar los  procedimientos  e instructivos para la operación del servicio social.</t>
  </si>
  <si>
    <t xml:space="preserve">Procesos de socialización </t>
  </si>
  <si>
    <t xml:space="preserve">Diseñar e implementar un plan de cualificación para el talento humano vinculado al servicio  en las Subdirecciones Locales de Integración Social  </t>
  </si>
  <si>
    <t>Atender integralmente a niñas y niños desde la gestación a través de procesos individuales, familiares y comunitarios con enfoque diferencial de atención pedagógica, psicosocial, de nutrición y salubridad como primer espacio de socialización en el desarrollo integral de los niños/as.</t>
  </si>
  <si>
    <t xml:space="preserve">Informe de seguimiento </t>
  </si>
  <si>
    <t xml:space="preserve">Realizar seguimiento a la implementación de las  acciones grupales e individuales establecidas en el modelo de atención, en las Subdirecciones Locales de Integración Social   </t>
  </si>
  <si>
    <t xml:space="preserve">Hacer seguimiento al  cumplimiento de  la capacidad instalada definida para cada Subdirección Local de Integración social </t>
  </si>
  <si>
    <t xml:space="preserve">Prestar asistencia técnica a las Subdirecciones Locales de Integración Social </t>
  </si>
  <si>
    <t>Atender integralmente 12.590 niños, niñas y adolescentes de 6 a 17 años y 11 meses en riesgo o situacion de trabajo infantil, victimas y/o afectadas por el conflicto armado, o vinculados al sistema de responsabilidad penal adolescente en medio abierto  en el marco de la ruta integral de atenciones</t>
  </si>
  <si>
    <t>Atender diferencialmente 9.000 niños, niñas  y adolescentes victimas o afectados por el conflicto armado</t>
  </si>
  <si>
    <t>Un informe final que recoge los avances, resultados e impactos de la gestión realizada para la atención diferenciada de NNA  victimas o afectados por  el conflicto armado</t>
  </si>
  <si>
    <t xml:space="preserve">Lider del equipo enfoque diferencial: Alexandra Niampira Moreno </t>
  </si>
  <si>
    <t>Formular acciones para contribuir a la reparación integral, desde la reparación simbólica de las afectaciones de las niñas, niños, adolescentes víctimas del conflicto armado y sus familias e implementarlas en el marco de la Estrategia Atrapasueños: Casas de Memoria y Lúdica y Papalotl de Sueños.</t>
  </si>
  <si>
    <t xml:space="preserve">Un plan de trabajo en el marco de la estrategia atrapasueños </t>
  </si>
  <si>
    <t xml:space="preserve">Un informe de avance  de los procesos de movilización  en torno a la inclusión social, reparación simbólica de las afectaciones, recuperación de memoria, entre otros aspectos. </t>
  </si>
  <si>
    <t xml:space="preserve">Un Informe trimestral de resultados frente a procesos de movilización  en torno a la inclusión social, reparación simbólica de las afectaciones, recuperación de memoria, entre otros aspectos. </t>
  </si>
  <si>
    <t>Un informe final que recoge los avances, resultados e impactos de la gestión realizada para la atención diferenciada de NNA  victmas o afectados por  el conflicto armadoen la vigencia 2017</t>
  </si>
  <si>
    <t xml:space="preserve">Potenciar la articulación intra e interinstitucional para contribuir a los procesos de atención en las Casas de Memoria y Lúdica y Papalotl de Sueños, en el marco del fortalecimiento del Sistema Distrital de Atención y Reparación Integral de Víctimas – SDARIV y de la construcción de Ciudad de Paz, Memoria y Reconciliación. </t>
  </si>
  <si>
    <t>Diseñar e implementar ejercicios de movilización social en torno a la inclusión social, reparación simbólica de las afectaciones, recuperación de memoria, entre otras de las niñas, niños, adolescentes víctimas del conflicto armado y sus familias.</t>
  </si>
  <si>
    <t>Atender Integralmente 4.555  niñas, niños y adolescentes en Situación o Riesgo de Trabajo Infantil.</t>
  </si>
  <si>
    <t xml:space="preserve">Propuesta de documento técnico ajustado del Modelo de Atención Integral a NNA en Situación o en Riesgo de Trabajo Infantil 
Informe de gestión de la implementación del modelo de Atención a niñas, niños y adolescentes en situación o riesgo de Trabajo Infantil, logros, y avances en el cumplimiento de la meta.      
                                                                                                                                                                 </t>
  </si>
  <si>
    <t>Lider de infancia y adolescencia</t>
  </si>
  <si>
    <t>Revisión y ajuste del modelo de Atención Integral a NNA en  Situación o en Riesgo de Trabajo Infantil diferenciando la modalidad de Estrategia Móvil y Centros Amar</t>
  </si>
  <si>
    <t>Un informe de avance del proceso de implementación del modelo de Atención a niñas, niños y adolescentes en situación o riesgo de Trabajo Infantil</t>
  </si>
  <si>
    <t>Un Informe trimestral de resultados frente a proceso de implementación del modelo de Atención a niñas, niños y adolescentes en situación o riesgo de Trabajo Infantil</t>
  </si>
  <si>
    <t>Documento de propuesta de acutalización de Modelo de Atención Integral a NNA en Situación o en Riesgo de Trabajo Infantil para revisión y aprobación.</t>
  </si>
  <si>
    <t>Un informe de avance del proceso de implementación del modelo de Atención a niñas, niños y adolescentes en situación o riesgo de Trabajo Infantil
Documento de resultado de la georeferenciación de la dinámica de Trabajo Infantil en la ciudad a partir de los procesos de atención implementados por la Estrategia Móvil y los Centros Amar</t>
  </si>
  <si>
    <t>Un informe final que recoge los avances, resultados e impactos de la gestión realizada para la atención integral de niñas, niños y adolescentes en Situación o Riesgo de Trabajo Infantil en la vigencia 2017.</t>
  </si>
  <si>
    <t>Implementar  la linea técnica del modelo de Atención para NNA Situación y Riesgo de Trabajo Infantil para Centros Amar y Estrategia Móvil.</t>
  </si>
  <si>
    <t>Analizar la información de las dinámicas del Trabajo Infantil  a partir de los procesos de atención implementados por la Estrategia Móvil y los Centros Amar</t>
  </si>
  <si>
    <t>Gestionar interinstitucional e intersectorialmente el fortalecimiento del proceso de atención y remisión de los NNA y sus familias  con respecto a las necesidades identificadas al momento de ingreso al servicio</t>
  </si>
  <si>
    <t>Atender Integralmente a 910 adolescentes vinculados al Sistema de Responsabilidad Penal Adolescente -SRPA y sus familias en un proceso de atención  integral, especial y diferenciado en  modalidad de medio abierto ocial, familiar y comunitario.</t>
  </si>
  <si>
    <t xml:space="preserve">Informe de Gestión  frente a  los logros y avances en la atención integral de adolescentes  vinculados al Sistema de Responsabilidad Penal para Adolescente -SRPA y sus familias, el desarrollo de oportunidades durante la ejecución de las medidas o sanciones y en el postegreso; asi como los acuerdos interinstitucionales e intersectoriales. 
</t>
  </si>
  <si>
    <t>Lider de infancia y adolescencia y líder equipo Centros Forjar.</t>
  </si>
  <si>
    <t xml:space="preserve">Fortalecer la articulación con las autoridades administrativas y judiciales del SRPA en el Distrito Capital, a fin de favorecer el reconocimiento del modelo de atención y las condiciones para la  prestación del servicio de los Centros Forjar, de acuerdo con las finalidades pedagógica, protectora y restaurativa.  </t>
  </si>
  <si>
    <t xml:space="preserve">Informe del proceso de implementación del modelo de Atención de los Centros Forjar  y de los Lineamientos Técnicos para la ejecución de las medidas y sanciones en el SRPA </t>
  </si>
  <si>
    <t>Un informe trimestral del proceso de implementación del modelo de Atención de los Centros Forjar  y de los Lineamientos Técnicos para la ejecución de las medidas y sanciones en el SRPA</t>
  </si>
  <si>
    <t xml:space="preserve">Informe de avances de los acuerdos interinstitucionales e intersectoriales.  </t>
  </si>
  <si>
    <t>Informe del proceso de implementación del modelo de Atención de los Centros Forjar  y de los Lineamientos Técnicos para la ejecución de las medidas y sanciones en el SRPA 
Un Informe de avances cuantitativo y cualitativo, de la atención a 1062 adolescentes vinculados al Sistema de Responsabilidad Penal Adolescente -SRPA y sus familias, en proceso de atención  integral, especial y diferenciado.</t>
  </si>
  <si>
    <t xml:space="preserve">forme del proceso de implementación del modelo de Atención de los Centros Forjar  y de los Lineamientos Técnicos para la ejecución de las medidas y sanciones en el SRPA </t>
  </si>
  <si>
    <t>Informe del proceso de implementación del modelo de Atención de los Centros Forjar  y de los Lineamientos Técnicos para la ejecución de las medidas y sanciones en el SRPA 
Un informe final que recoge los avances, resultados e impactos de la gestión realizada para la atención integral de adolescentes y jovenes en SRPA.</t>
  </si>
  <si>
    <t xml:space="preserve">Fortalecer la implementación del Modelo de Atención de los Centros Forjar  y de los Lineamientos Técnicos para la ejecución de las medidas y sanciones en el SRPA, con el fin cualificar la prestación del servicio a los adolescentes y sus familias, a través de la atención integral, diferencial y especializada. </t>
  </si>
  <si>
    <t>Informe de avances cuantitativo y cualitativo, de la atención a 1062 adolescentes vinculados al Sistema de Responsabilidad Penal Adolescente -SRPA y sus familias, en proceso de atención  integral, especial y diferenciado.</t>
  </si>
  <si>
    <t xml:space="preserve">Construir una guia de orientacion para  la gestión de oportunidades para los adolescentes y sus familias durante la ejecución de las medidas o sanciones y en el post egreso, promoviendo el ejercicio efectivo de sus derechos, la estructuración del proyecto de vida y la inclusión social en el marco de una cultura de la legalidad y realizar  un pilotaje de la implementación de la guia.
</t>
  </si>
  <si>
    <t>Propuesta de guia de orientacion para  la gestión de oportunidades para los adolescentes y sus familias durante la ejecución de las medidas o sanciones y en el post egreso, promoviendo el ejercicio efectivo de sus derechos, la estructuración del proyecto de vida y la inclusión social en el marco de una cultura de la legalidad</t>
  </si>
  <si>
    <t xml:space="preserve">Informe de avance de la implemetacion del pilotaje de la guía de oportunidades, para los adolescentes y sus familias, durante la ejecución de las medidas o sanciones y en el postegreso. </t>
  </si>
  <si>
    <t xml:space="preserve">Informe de avance de la implementación del pilotaje de la guía de orientacion para  la gestión de oportunidades para los adolescentes y sus familias durante la ejecución de las medidas o sanciones y en el post egreso, señalando logros, y avances
</t>
  </si>
  <si>
    <t xml:space="preserve">Desarrollar estrategias de prevención para 1.125  niños, niñas y adolescentes que se encuentran en riesgo de vulneración de derechos </t>
  </si>
  <si>
    <t xml:space="preserve">Lineamiento Técnico para el Desarrollo de Estrategias de Prevención de la vulneración de derechos de NNA en el marco de la Ruta Integral de Atenciones </t>
  </si>
  <si>
    <t xml:space="preserve">Documentar y validar el  Lineamiento Técnico para el Desarrollo de Estrategias de Prevención de la vulneración de derechos de NNA en el marco de la Ruta Integral de Atenciones </t>
  </si>
  <si>
    <t>Contenidos y metodologia de la estrategia de prevención validados
Un documento preliminar  de formulación de la estrategia de prevención</t>
  </si>
  <si>
    <t xml:space="preserve">Plan del proceso de  validación </t>
  </si>
  <si>
    <t xml:space="preserve">Informe del Proceso de validación </t>
  </si>
  <si>
    <t>Documento Lineamiento para el Desarrollo de Estrategias de Prevención en Bogotá</t>
  </si>
  <si>
    <t xml:space="preserve">Plan de trabajo del proceso de implementación </t>
  </si>
  <si>
    <t>Informe de avances del proceso de implementación de la estrategia</t>
  </si>
  <si>
    <t xml:space="preserve">Informe Trimestral de avances en la implementación de la estrategia </t>
  </si>
  <si>
    <t xml:space="preserve">Informe de avances del proceso de implementación de la estrategia
Un informe ejecutivo del proceso de implementación de  estrategias de prevención de la vulneración de derechos de NNA de acuerdo con el Lineamiento definido </t>
  </si>
  <si>
    <t xml:space="preserve">informe de avance del proceso de Implementacion de Estrategias de Prevencion de la vulneración de derechos de NNA en el marco de la Ruta Integral de Atenciones </t>
  </si>
  <si>
    <t>015/08/2017</t>
  </si>
  <si>
    <t xml:space="preserve">Implementar el  Lineamiento Técnico para el Desarrollo de Estrategias de Prevención de la vulneración de derechos de NNA en el marco de la Ruta Integral de Atenciones </t>
  </si>
  <si>
    <t>Implementar 100 % proyectos de movilización y participación social</t>
  </si>
  <si>
    <t xml:space="preserve">Informe de  resultados  de la implementación del Plan de Acción a la Política Pública Distrital. </t>
  </si>
  <si>
    <t>Lider del Equipo de Politica pública</t>
  </si>
  <si>
    <t>Aprobar e implementar el Plan de acción de la Politica Pública Distrital y 20 Planes de Acción Local.</t>
  </si>
  <si>
    <t>Borrador Plan de Acción de la Política revisado y ajustado con Planeación Distrital .</t>
  </si>
  <si>
    <t xml:space="preserve">Borrador de documento resumen  de Plan de Acción de Poltica.
Plan de Acción Distrital de Política Socializado en el CODIA. </t>
  </si>
  <si>
    <t xml:space="preserve">Documento  resumen de Plan de Acción de Política Distrital y matriz del Plan. 
Plan de acción de la PPIA formulado y aprobado.
</t>
  </si>
  <si>
    <t xml:space="preserve">Plan de Acción Distrital de PPIA entregado a la Dirección Poblacional para entrega a la entidad correspondiente.
Propuesta matriz para Planes de Acción Local de Política </t>
  </si>
  <si>
    <t xml:space="preserve">Matrices con avances de formulación de Planes de Acción Local de política. </t>
  </si>
  <si>
    <t xml:space="preserve">Informe de seguimiento a  la implementación del Plan de Acción de la PPIA que incluye avances en la implementación de la RIA.
19 Borradores de Planes de acción locales de PPIA formulados 
</t>
  </si>
  <si>
    <t>Actas de Comités locales que en las que se aprueban los Planes de Acción Local de Política.</t>
  </si>
  <si>
    <t>Documento de avances de implementación de Plan de Acción de Política</t>
  </si>
  <si>
    <t xml:space="preserve">Documento de avances de implementación de Plan de Acción de Política que incluye avances en la implementación de la RIA </t>
  </si>
  <si>
    <t>Informe de  resultados  a la implementación del Plan de Acción de la Política Pública Distrital.
Informe de resultados  a la implementación del Plan de acción del CODIA y los 19 COLIA. 
Informe de las jornadas de capacitación y sensibilización de la política pública de infancia y adolescencia realizadas en el año 2017.
Informes de analisis de indicadores  de Politica Publica de infancia y Adolescencia 2017 
Indicadores de la SDIS formulados 
Un informe final que recoge los avances, resultados e impactos del proceso de implementación de la Politica Pública de Infancia y Adolescencia de Bogotá - 2017</t>
  </si>
  <si>
    <t xml:space="preserve">Informe de resultados  de la implementación del Plan de Acción del CODIA y los 19 COLIA. 
Informe de las jornadas de capacitación y sensibilización de la Política Pública de Infancia y Adolescencia realizadas en el año 2017.
</t>
  </si>
  <si>
    <t>Formular, aprobar e implementar los Planes de Acción 2017 del CODIA  y de los 19 COLIA.</t>
  </si>
  <si>
    <t>Propuesta Plan de Acción CODIA.</t>
  </si>
  <si>
    <t>Presentación  Plan de Acción CODIA en la sesión de febrero de 2017.
Propuesta borrador planes de acción de los  COLIA.</t>
  </si>
  <si>
    <t xml:space="preserve">Plan de acción del CODIA formulado y aprobado.
Planes de Acción de los COLIA formulados y aprobados
</t>
  </si>
  <si>
    <t xml:space="preserve">Actas de las sesiones del CODIA y de cada sesión COLIA </t>
  </si>
  <si>
    <t xml:space="preserve">Informe de seguimiento a la implementación del Plan de acción del CODIA y de los COLIA
Informe de las jornadas de capacitación y sensibilización de la política pública de infancia y adolescencia realizadas en el año 2017.
</t>
  </si>
  <si>
    <t xml:space="preserve">Actas de las sesiones del CODIA y de cada sesión COLIA 
Documento de avances de implementación de Plan de Acción de CODIA y Planes de Acción de los COLIA que incluye avances en la implementación de la RIA </t>
  </si>
  <si>
    <t xml:space="preserve">Informes de análisis de indicadores  de Politica Publica de Infancia y Adolescencia 2017 . 
</t>
  </si>
  <si>
    <t xml:space="preserve">Revisión, ajuste y actualización  de la bateria de indicadores de seguimiento a la implememtación de la PPIA de Bogotá. (SMIA) y proyecto de acto administrativo.
</t>
  </si>
  <si>
    <t xml:space="preserve">*Borrador propuesta proyecto de Acuerdo.
*Oficios emitidos y respuestas para la gestión en la elaboración de los informes del SMIA y Decreto 171. </t>
  </si>
  <si>
    <t xml:space="preserve">*Propuesta de Poyecto de Acto Administrativo en revisión por la Oficina Asesora Jurídica.
*Consolidación de la información enviada por algunos sectores. </t>
  </si>
  <si>
    <t>Documento informe Decreto 171 y Matriz consolidada.
Propuesta de acto administrativo para aprobación de la actualización de la batería de indicadores de la PPIA, socializado en sesión CODIA. 
Informe SMIA para Concejo de Bogotá
Informe de cierre Bogotá Humano - Decreto 171</t>
  </si>
  <si>
    <t xml:space="preserve">Acto Administrativo enviado a sectores para revisión 
Actas de reunión para revisión propuesta indicadores SDIS </t>
  </si>
  <si>
    <t xml:space="preserve">Actas de reunión para revisión  de la propuesta indicadores SDIS </t>
  </si>
  <si>
    <t xml:space="preserve">Documento de Acto Administrivo con ajustes propuestos por los  Sectores </t>
  </si>
  <si>
    <t>Documento borrador Propuesta indicadores SDIS</t>
  </si>
  <si>
    <t xml:space="preserve">Borrador documento que contiene propuesta de indicadores </t>
  </si>
  <si>
    <t>Propuesta de la "Estrategia de Movilización y Fortalecimiento de Redes para la Garantia de los Derechos de Niños y Niñas de Primera Infancia" aprobada.</t>
  </si>
  <si>
    <t xml:space="preserve">Gestión  para la aprobación la  propuesta de la "Estrategia de Movilización y Fortalecimiento de Redes para la Garantia de los Derechos de Niños y Niñas de Primera Infancia" ajustada.
</t>
  </si>
  <si>
    <t>Documento de Estrategia de movilización social  final .</t>
  </si>
  <si>
    <t>Documentos de la gestión para aprobación de la estrategia</t>
  </si>
  <si>
    <t>Informe de resultados de la gestión para aprobación de la estrategia</t>
  </si>
  <si>
    <t>Propuesta de Guía Técnica de participación de niñas, niños y adolescentes
Bateria de Indicadores
Informe de avances en los procesos de participación de niños, niñas y adolescentes</t>
  </si>
  <si>
    <t>Lider del equipo de Participación de NNA Julio Buitrago</t>
  </si>
  <si>
    <t>Elaborar  una Guía Técnica de participación de niñas, niños y adolescentes en Bogotá Anexo a la "Estrategia de Movilización y Fortalecimiento de Redes para la Garantia de los Derechos de Niños y Niñas de Primera Infancia"</t>
  </si>
  <si>
    <t>Un informe trimestral que contiene el  avance cualitativo y cuantitativo del proceso de  movilización y participación de NNA</t>
  </si>
  <si>
    <t>Un informe cmensual de avance del proceso de  movilización y participación de NNA</t>
  </si>
  <si>
    <t>Un informe final que recoge los avances, resultados e impactos del proceso de  movilización y participación de NNA en el Distrito Capital  en el 2017</t>
  </si>
  <si>
    <t>Generar una bateria de indicadores para medir la participación de niñas, niños y adolescentes</t>
  </si>
  <si>
    <t>Fortalecer y dar  sostenibilidad a los consejos consultivos de niñas, niños y adolescentes de Bogotá con el fin de promover que sus opiniones e ideas tengan incidencia en la toma de decisiones en el distrito capital</t>
  </si>
  <si>
    <t>Implementar  una estrategia de comunicación para que niñas, niños y adolescentes visibilicen sus ideas, propuestas y preguntas en medios masivos y alternativos de comunicación y en espacios públicos y privados</t>
  </si>
  <si>
    <t>Alcanzar 58.995 cupos de ámbito institucional con estándares de calidad superiores al 80%</t>
  </si>
  <si>
    <t>Brindar asistencia técnica al  talento humano de los servicios de educación inicial en jardinesinfantiles públicos y privados vigilados por la SDIS.</t>
  </si>
  <si>
    <t xml:space="preserve">Un informe final de la implementación del Plan de fortalecimiento técnico brindado a los jardines infantiles públicos y privados que brindan el servicio de educación inicial y se encuentran inscritos en el SIRSS </t>
  </si>
  <si>
    <t>Ajustar la estrategia de asesoria  técnica al  talento humano de los jardines infantiles públicos y privados inscritos en el SIRSS  y vigilados por la SDIS.</t>
  </si>
  <si>
    <t>Informe de avance del proceso de implementación del plan de fortalecimiento técnico, aplicación  del IUV  en los Jardines Infantiles del Distrito e implementacion del Plan de Gradualidad.</t>
  </si>
  <si>
    <t>Informe trimestral del proceso de implementación del plan de fortalecimiento técnico, aplicación  del IUV  en los Jardines Infantiles del Distrito e implementacion del Plan de Gradualidad.</t>
  </si>
  <si>
    <t xml:space="preserve">Informe de avance del proceso de implementación del plan de fortalecimiento técnico, aplicación  del IUV  en los Jardines Infantiles del Distrito e implementacion del Plan de Gradualidad.
Acta de Comité tecnico de aprobación de ajustes del instrumento único de verificación de los lineamientos y estándares de educación inicial. </t>
  </si>
  <si>
    <t>Un informe final que recoge los avances, resultados e impactos del proceso de fortalecimiento técnico e implementacion del plan de gradualidad para alcanzar 58.995 cupos de ámbito institucional con estándares de calidad superiores al 80% en la vigencia 2017</t>
  </si>
  <si>
    <t xml:space="preserve">Mesas de trabajo con los profesionales del equipo de Inspección y vigilancia con el fin de presentar la propuesta de ajuste del instrumento único de verificación de los lineamientos y estándares de educación inicial </t>
  </si>
  <si>
    <t>Realizar asesorías técnicas al talento humano de los jardines infantiles públicos y privados inscritos en el SIRSS  y vigilados por la SDIS.</t>
  </si>
  <si>
    <t>Definir criterios técnicos, administrativos, jurídicos y financieros para garantizar la prestacion de los servicios en los jardines infantiles públicos y privados de acuerdo a los Lineamientos y estándares técnicos en educación inicial.</t>
  </si>
  <si>
    <t>Un informe del avance del proceso de aplicación  del  IUV  en los jardines infantiles públicos y privados que brindan el servicio de educación inicial en la capital y están inscritos en el SIRSS</t>
  </si>
  <si>
    <t>Evaluar los procesos de asesoría técnica al  talento humano de los jardines infantiles públicos y privados que se encuentran inscritos en el SIRSS y  vigilados por la SDIS.</t>
  </si>
  <si>
    <t>Socializar  el instrumento aprobado con el talento humano vinculado a los jardines públicos y privados  inscritos en el SIRSS  y vigilados por la SDIS.</t>
  </si>
  <si>
    <t>Elaborar e implementar un plan de gradualidad para la implementacion y seguimiento del cumplimiento de los estandares de calidad en educación inicial.</t>
  </si>
  <si>
    <t>Un informe final de la implementacion del plan de gradualidad y del cumplimiento de la meta 2017.</t>
  </si>
  <si>
    <t>Asesoria y acompañamiento para el cumplimiento de los Lineamientos y estandares tecnicos de educación inicial al talento humano de los jardines infantiles que se encuentran en un porcentaje de cumplimiento entre el 75% - 50%.</t>
  </si>
  <si>
    <t>Diseñar  e implementar el plan de gradualidad de acuerdo con el porcentaje de cumplimiento de los  lineamientos y estandares tecnicos de educación inicial en los jardines infantiles  del ambito institucional.</t>
  </si>
  <si>
    <t>Seguimiento y evaluación del Plan de gradualidad.</t>
  </si>
  <si>
    <t>Atender integralmente  6.370 niñas, niños y adolescentes pertenecientes a grupos poblacionales históricamente segregados</t>
  </si>
  <si>
    <t>Fortalecer los procesos de inclusión de las niñas y niños de primera infancia  Víctimas o afectados del Conflicto Armado.</t>
  </si>
  <si>
    <t xml:space="preserve">Atención a 3100 niñas y niños victimas o afectados por el conflicto armado con enfoque diferencial y de género. </t>
  </si>
  <si>
    <t>Identificar las unidades operativas de mayor concentración de atención de primera infancia Victimas de Conflicto Armado, para validación de información, reconocimiento de particularidades, actualización de la variable y acompañamiento.</t>
  </si>
  <si>
    <t>Un informe de avance del proceso de inclusión de las niñas y niños de primera infancia  Víctimas o afectados del Conflicto Armado.</t>
  </si>
  <si>
    <t>Un informe de avance del proceso de inclusión de las niñas y niños de primera infancia  Víctimas o afectados del Conflicto Armado.
Matriz plana de las Unidades con población victima del conflicto armado perteneciente a pueblos etnicos con la priorización</t>
  </si>
  <si>
    <t>Un informe de avance del proceso de inclusión de las niñas y niños de primera infancia  Víctimas o afectados del Conflicto Armado</t>
  </si>
  <si>
    <t>Un informe final del procesos de fortalecimiento técnico en torno al Enfoque Diferencial 
Un informe final que recoge los avances, resultados e impactos del proceso de atención  integral a niñas, niños y adolescentes pertenecientes a grupos poblacionales históricamente segregados durante la vigencia 2017</t>
  </si>
  <si>
    <t xml:space="preserve">Potenciar intra e interinstitucional los procesos de atención en las Casas de Memoria y Lúdica, Papalotl de Sueños y demás escenarios de atención de primera infancia, en el marco del fortalecimiento del Sistema Distrital de Atención y Reparación Integral de Víctimas – SDARIV y de la construcción de Ciudad de Paz, Memoria y Reconciliación. </t>
  </si>
  <si>
    <t>Informe ejecutivo de gestión de la articulación</t>
  </si>
  <si>
    <t>Planeación de las acciones en el marco de la Estrategia Atrapasueños</t>
  </si>
  <si>
    <t xml:space="preserve">Fortalecer los procesos de inclusión de las niñas, niños  y adolescentes pertenecientes a grupos étnicos. </t>
  </si>
  <si>
    <t>Atención a 1250  niñas, niños  y adolescentes pertenecientes a grupos étnicos con enfoque diferencial y género</t>
  </si>
  <si>
    <t>Diseñar jornadas pedagógico - culturales e intercambios de saberes, para fortalecer los procesos de atención de las Casas de Pensamiento Intercultural.</t>
  </si>
  <si>
    <t>Un informe de avance del proceso de atención de niñas, niños  y adolescentes pertenecientes a grupos étnicos con enfoque diferencial y género</t>
  </si>
  <si>
    <t>Un informe de avance del proceso de atención de niñas, niños  y adolescentes pertenecientes a grupos étnicos con enfoque diferencial y género
Ficha técnica del Evento con resultados</t>
  </si>
  <si>
    <t xml:space="preserve">Formular una Estrategia  para el fortalecimiento y pervivencia de las prácticas culturales afro, negra, raizales y palenqueras e implementarla como acción afirmativa en las unidades operativas con concentración de este grupo poblacional. </t>
  </si>
  <si>
    <t>Documento Estrategia Espiritu del Tambor</t>
  </si>
  <si>
    <t>Matriz plana con información de la implementación de la Estrategia Espiritu del Tambor</t>
  </si>
  <si>
    <t>Identificar las unidades operativas de mayor concentración de niñas y niños de primera infancia pertenecientes a grupos étnicos para fortalecer sus prácticas pedagógicas entorno a la construcción de relaciones intra e interculturales.</t>
  </si>
  <si>
    <t>Matriz plana de las Unidades con población perteneciente a pueblos etnicos con la priorización</t>
  </si>
  <si>
    <t>Matriz plana de las Unidades con población perteneciente a pueblos etnicos con la priorización y acciones desarrolladas</t>
  </si>
  <si>
    <t>Fortalecer los procesos de inclusión de niñas, niños y adolescentes con discapacidad y alteraciones en el desarrollo con enfoque diferencial y de género.</t>
  </si>
  <si>
    <t>Atención a 1550 niñas, niños y adolescentes con discapacidad y alteraciones en el desarrollo con enfoque diferencial y de género.</t>
  </si>
  <si>
    <t>Generar escenarios de fortalecimiento técnico para la actualización y cualificación de las prácticas inclusivas, en el marco de la Estrategia Entre Pares, proceso de inclusión de las niñas, niños y adolescentes con discapacidad y alteraciones en el desarrollo.</t>
  </si>
  <si>
    <t>Un informe de avance del proceso de atención de niñas, niños y adolescentes con discapacidad y alteraciones en el desarrollo con enfoque diferencial y de género.</t>
  </si>
  <si>
    <t>Un informe de avance del proceso de atención de niñas, niños y adolescentes con discapacidad y alteraciones en el desarrollo con enfoque diferencial y de género.
Matriz plana de recolección de información del acompañamiento a las niñas, niños y adolescentes</t>
  </si>
  <si>
    <t>Diseñar e implementar ajustes razonables para la atención inclusiva de las niñas y niños con discapacidad y alteraciones en el desarrollo, exaltando el acompañamiento a las niñas y niños con discapacidad auditiva en su proceso de adquisición de la Lengua de Señas Colombiana.</t>
  </si>
  <si>
    <t>Matriz plana de recolección de información del acompañamiento a las niñas, niños y adolescentes</t>
  </si>
  <si>
    <t>Generar las acciones necesarias para garantizar la identificación, participación con equidad y transición.</t>
  </si>
  <si>
    <t>Fortalecer los procesos de inclusión de niñas, niños y adolescentes habitantes de territorios rurales.</t>
  </si>
  <si>
    <t>Atención a 470 niñas, niños  habitantes de territorios rurales con enfoque diferencial y género</t>
  </si>
  <si>
    <t>Lider del equipo enfoque diferencial : Alexandra Niampira</t>
  </si>
  <si>
    <t>Generar las acciones necesarias para potenciar el desarrollo de las niñas y los niños desde la gestación, habitantes de territorios rurales a través del reconocimiento de prácticas culturales, el territorio y el fortalecimiento de la identidad en el marco de la Ruta Integral de Atención- RIA.</t>
  </si>
  <si>
    <t>Un informe de avance del proceso de atención de niñas, niños  habitantes de territorios rurales con enfoque diferencial y género</t>
  </si>
  <si>
    <t>Un informe de avance del proceso de atención de niñas, niños  habitantes de territorios rurales con enfoque diferencial y género
Matriz plana de acciones en el territorio</t>
  </si>
  <si>
    <t>Formalizar las propuestas educativas comunitarias (proyecto Pedagógico) en el territorio rural de acuerdo a las particularidades e identidades.</t>
  </si>
  <si>
    <t>Matriz plana de acciones en el territorio</t>
  </si>
  <si>
    <t>Propuestas educativas comunitarias (Proyecto pedagógico) final</t>
  </si>
  <si>
    <t>Diseñar e implementar ejercicios de movilización social en torno a la inclusión social y la atención de la primera infancia desde la gestación en el territorio rural.</t>
  </si>
  <si>
    <t>Documentos borrador de las propuestas educativas comunitarias (Proyecto pedagógico)</t>
  </si>
  <si>
    <t>Ficha técnica del Evento con resultados</t>
  </si>
  <si>
    <t>Generar procesos de fortalecimiento técnico en torno al Enfoque Diferencial con Equipos Central y Local por oferta, de primera infancia, infancia y adolescencia.</t>
  </si>
  <si>
    <t>Documento de las generalidades del Enfoque Diferencial</t>
  </si>
  <si>
    <t>Generar acciones para la apropiación e implementación del enfoque diferencial en las prácticas profesionales, entre ellas la asistencia tecnica para la implementación de la Caja de herramientas de enfoque diferencial</t>
  </si>
  <si>
    <t xml:space="preserve">Un informe de avance del procesos de fortalecimiento técnico en torno al Enfoque Diferencial </t>
  </si>
  <si>
    <t>Un informe de avance del procesos de fortalecimiento técnico en torno al Enfoque Diferencial 
Ficha técnica del Encuentro con resultados</t>
  </si>
  <si>
    <t>Un informe de avance del procesos de fortalecimiento técnico en torno al Enfoque Diferencial
Ficha técnica del Encuentro con resultados</t>
  </si>
  <si>
    <t>Generar  ejercicios de movilización social para visiblizar las estrategias de participación como respuestas flexibles y diferenciales.</t>
  </si>
  <si>
    <r>
      <rPr>
        <b/>
        <sz val="10"/>
        <rFont val="Arial"/>
        <family val="2"/>
      </rPr>
      <t>Identificar la situación de la primera infancia por localidad que contenga:</t>
    </r>
    <r>
      <rPr>
        <sz val="10"/>
        <rFont val="Arial"/>
        <family val="2"/>
      </rPr>
      <t xml:space="preserve">
i) Divulgar y apropiar el contenido del documento de Orientaciones para la implementación de la RIA (Ruta Integral de Atenciones) para la Primera Infancia; ii) Diagnóstico del estado de realización de los derechos de los niñas y niños en primera infancia; Obtención de la línea base de intervención; iii) Movilización de la participación de las entidades que hacen parte del SNBF (Sistema Nacional de Bienestar Familiar) y de otros actores sociales a través del Consejo Distrital de Política Social, del CODIA y de la Mesa Intersectorial en la localidad.
</t>
    </r>
  </si>
  <si>
    <r>
      <t xml:space="preserve">Conformar y alinear el equipo núcleo gerencial de la  </t>
    </r>
    <r>
      <rPr>
        <b/>
        <sz val="10"/>
        <rFont val="Arial"/>
        <family val="2"/>
      </rPr>
      <t xml:space="preserve">RIA para la infancia y Adolescencia </t>
    </r>
    <r>
      <rPr>
        <sz val="10"/>
        <rFont val="Arial"/>
        <family val="2"/>
      </rPr>
      <t xml:space="preserve">de la Mesa Técnica de Infancia - Comité Distrital de Infancia y Adolescencia integrado por delegados de  SED, SCRD, IDEARTES, BIBLORED, IDRD SDS, ICBF, CIPI y SDIS; entre otras entidades. 
</t>
    </r>
  </si>
  <si>
    <t>BOGOTÁ MEJOR PARA TODOS 2016-2020</t>
  </si>
  <si>
    <t>7. Eje transversal Gobierno Legítimo, fortalecimiento local y eficiencia</t>
  </si>
  <si>
    <t>42. Transparencia, gestión pública y servicio a la ciudadanía</t>
  </si>
  <si>
    <t>Integración eficiente y transparente para todos-1091</t>
  </si>
  <si>
    <t xml:space="preserve">Fortalecer la capacidad institucional para garantizar una gestión pública eficiente y transparente que responda a las demandas ciudadanas, al cumplimiento de las Políticas Sociales y a los criterios de calidad de los servicios sociales que presta la Entidad. </t>
  </si>
  <si>
    <t>Subsecretaria</t>
  </si>
  <si>
    <t>Subsecretario (a)</t>
  </si>
  <si>
    <t>Marzo</t>
  </si>
  <si>
    <t>1 PRODUCTO ENTREGADO</t>
  </si>
  <si>
    <t>2 PRODUCTO ENTREGADO</t>
  </si>
  <si>
    <t>3 PRODUCTO ENTREGADO</t>
  </si>
  <si>
    <t>4 PRODUCTO ENTREGADO</t>
  </si>
  <si>
    <t>PROGRAMADO +CD:DH</t>
  </si>
  <si>
    <r>
      <rPr>
        <sz val="8"/>
        <color theme="2" tint="-0.249977111117893"/>
        <rFont val="Arial Narrow"/>
        <family val="2"/>
      </rPr>
      <t xml:space="preserve">Plan Estratégico - </t>
    </r>
    <r>
      <rPr>
        <sz val="8"/>
        <color rgb="FF000000"/>
        <rFont val="Arial Narrow"/>
        <family val="2"/>
      </rPr>
      <t xml:space="preserve">Objetivo 4 -Parte 3 Soportar la toma de decisiones, realizar el seguimiento, la evaluación de la gestión y la rendición de cuentas
institucional.
Generar información oportuna, veraz y de calidad mediante el desarrollo de un sistema de información y de
gestión del conocimiento con el propósito de soportar la toma de decisiones, realizar el seguimiento, la
evaluación de la gestión y la rendición de cuentas institucional.
</t>
    </r>
  </si>
  <si>
    <t>Determinar el avance de las políticas sociales y comunicarlo a los grupos de interés</t>
  </si>
  <si>
    <t xml:space="preserve">Realizar análisis y
seguimiento al 100% de las políticas sociales que lidera la SDIS
</t>
  </si>
  <si>
    <t>Verificar el avance de la ejecución de las políticas sociales, a través de los modelos de seguimiento y monitoreo que la Entidad determine.</t>
  </si>
  <si>
    <t xml:space="preserve">
Informe de análisis de políticas sociales y recomendaciones (Marzo y Agosto)
Integración del proceso de análisis y seguimiento de las políticas sociales con el proceso de construcción e implementación de políticas sociales.(Se convertirá en una etapa del proceso integrado)
</t>
  </si>
  <si>
    <t>Isabel Viviana Rojas</t>
  </si>
  <si>
    <t xml:space="preserve">Participar en la propuesta de integración del proceso de análisis y seguimiento de las políticas sociales con el proceso de construcción e implementación de políticas sociales.(Se convertirá en una etapa del proceso integrado) </t>
  </si>
  <si>
    <t xml:space="preserve">Acta de Reunion </t>
  </si>
  <si>
    <t>Ficha técnica por politica del año 2016
 Informe de análisis del avance de las politicas de 2016</t>
  </si>
  <si>
    <t>Ficha técnica actualizada al 30 de junio de 2017
Memorando de oficialización del Proceso de Gestión Integral de las Políticas Públicas
Informe parcial de análisis del avance de las politicas correspondiente al Primer semestre 2017</t>
  </si>
  <si>
    <t xml:space="preserve">Informe de gestión del proceso de análisis y seguimiento de las politicas </t>
  </si>
  <si>
    <t xml:space="preserve">Realizar el informe de  análisis y recomendaciones para cada politica. </t>
  </si>
  <si>
    <t xml:space="preserve">Retroalimentación y publicación de fichas técnicas producidas por el equipo de política </t>
  </si>
  <si>
    <t xml:space="preserve">Orientar la participación institucional  en el Sistema de Coordinación interno y externo - Consejo Distrital de Política Social (CDPS) -Consejo Local Operativo de Política Social (CLOPS)
</t>
  </si>
  <si>
    <t xml:space="preserve">Reporte anual de las recomendaciones del Consejo Distrital de Política Social y Encuentros CLOPS, a los comités de cada política para revisión e implementación de lo pertinente.
</t>
  </si>
  <si>
    <t>Elizabeth Cortés Rojas</t>
  </si>
  <si>
    <t>Definir agenda estratégica CDPS 2017</t>
  </si>
  <si>
    <t>Agenda CDPS 2017</t>
  </si>
  <si>
    <t xml:space="preserve">acta de socializacion en marzo </t>
  </si>
  <si>
    <t>Ficha técnica , logistica previa de cada sesión y actas de la primera sesión.</t>
  </si>
  <si>
    <t>Reporte parcial de las recomendaciones del CDPS a las Politicas sociales trabajadas sesiones uno y dos</t>
  </si>
  <si>
    <t>Reporte parcial de las recomendaciones del CDPS a las Politicas sociales trabajadas sesión tres</t>
  </si>
  <si>
    <t xml:space="preserve">Reporte final de recomendaciones del CDPS a las Politicas Sociales trabajadas </t>
  </si>
  <si>
    <t>Programar y realizar Reunión periodica de UAT Distrital y Consejeros Sociedad Civil</t>
  </si>
  <si>
    <t>Realizar mesas preparatorias de 4 sesiones del Consejo Distrital de Política Social y Encuentros- CDPS y de los encuentros  de los Consejos Locales de Política Social - CLOPS</t>
  </si>
  <si>
    <t xml:space="preserve">Actas de reuniones preratorias </t>
  </si>
  <si>
    <t xml:space="preserve">Acta de mesa </t>
  </si>
  <si>
    <t>Consolidar a través del acta de la sesión los resultados del Consejo</t>
  </si>
  <si>
    <t>Objetivo 4 - Generar información oportuna, veraz y de calidad mediante el desarrollo de un sistema de información y de gestión del conocimiento con el propósito de soportar la toma de decisiones, realizar el seguimiento, la evaluación de la gestión y la rendición de cuentas institucional.</t>
  </si>
  <si>
    <t xml:space="preserve">Desarrollar estrategias que promuevan el cumplimiento de los criterios de calidad de los servicios sociales
</t>
  </si>
  <si>
    <t>Verificar en 1200 instituciones oficiales y privadas el cumplimiento de los requisitos de calidad de los servicios sociales</t>
  </si>
  <si>
    <t>Verificar condiciones de operación en instituciones oficiales y privadas que ofrecen servicios sociales y asistir técnicamente a las áreas para formulación de estándares y el  seguimiento a la implementación de estándares</t>
  </si>
  <si>
    <t xml:space="preserve">
Informe cualitativo mensual por localidad y acumulado trimestral del cumplimiento de los estándares técnicos de calidad que se encuentren en etapa de verificación. (Inspección y Vigilancia)
Informe diagnóstico cuantitiativo resultado de la autoevaluación de los estándares de calidad oficializados para los servicios (6) (Calidad)
Herramientas oficializadas de caracterización de los servicios sociales (Calidad)
</t>
  </si>
  <si>
    <t>Maricella Martinez Uribe
Claudia Ximena Hormanza</t>
  </si>
  <si>
    <t>Elaborar la programación de visitas y verificar las condiciones de operación a instituciones públicas y privadas (IUV)</t>
  </si>
  <si>
    <t>Cronograma de visitas Enero 2017.  Base de datos IUV digitados Enero 2017.</t>
  </si>
  <si>
    <t>Informe cualitativo trimestral del cumplimiento de los estándares técnicos de calidad.</t>
  </si>
  <si>
    <t>Cronograma de visitas Abril 2017.  Base de datos IUV digitados Abril 2017.</t>
  </si>
  <si>
    <t>Cronograma de visitas Mayo 2017.  Base de datos IUV digitados Mayo 2017.</t>
  </si>
  <si>
    <t>Informe cualitativo final del cumplimiento de los estándares técnicos de calidad en el año.</t>
  </si>
  <si>
    <t>Revisar los instrumentos aplicados en las visitas como insumo para control de riesgos y generación de informes mensuales</t>
  </si>
  <si>
    <t>Memorando aplicación de protocolo.  Relación de Instrumentos entregados por los equipos (Documento no controlado) Enero 2017</t>
  </si>
  <si>
    <t xml:space="preserve"> Memorando aplicación de protocolo solicitud de ajustes.  Relación de Instrumentos entregados por los equipos (Documento no controlado) Abril 2017</t>
  </si>
  <si>
    <t>Remitir  los expedientes para la actuación de control.</t>
  </si>
  <si>
    <t>Base de datos de instituciones con niveles de incumplimiento superiores al 60%</t>
  </si>
  <si>
    <t>Activar protocolo de verificación y control frente a quejas especiales que derivan trámites jurídicos para restablecimiento de derechos, de acuerdo con instructivo de inspección y vigilancia.</t>
  </si>
  <si>
    <t>Oficios dirigidos a SDS con casos especiales para actuaciones de control</t>
  </si>
  <si>
    <t>Revisar y actualizar las líneas orientadoras y directices para el diseño y desarrollo de los servicios</t>
  </si>
  <si>
    <t>Informe de diagnóstico cuantitativo resultado de la autoevaluación de seis (6) de los servicios con estándar de calidad oficializados, consolidado.</t>
  </si>
  <si>
    <t>Revisión documental del proceso de Direccionamiento de los Servicios Sociales.</t>
  </si>
  <si>
    <t>Documento de diagnóstico cualitativo resultado de la autoevaluación de seis (6) de los servicios con estándar de calidad oficializados, consolidado.</t>
  </si>
  <si>
    <t>Informe parcial de estandares ajustados de acuerdo a requerimientos</t>
  </si>
  <si>
    <t>Informe final de estándares ajustados y herramientas oficializadas de acuerdo a requerimientos</t>
  </si>
  <si>
    <t>Coordinar con las áreas técnicas la implementación de los estándares oficializados</t>
  </si>
  <si>
    <t xml:space="preserve">Cronograma para el seguimiento a los planes de Implementación. </t>
  </si>
  <si>
    <t>Plan de seguimiento a la implementación  del servicio de Comisarias de Familia documentado.</t>
  </si>
  <si>
    <t>Plan de seguimiento a la implementación  del servicio de Atención a Hogares Afectados por Emergencias de Origen Natural o Antrópico; documentado.</t>
  </si>
  <si>
    <t>Asesorar y acompañar a las áreas tecnicas que cuentan con servicios estandarizados en la autoevaluación del servicio frente al estandar</t>
  </si>
  <si>
    <t>Dos diagnosticos cuantitavos</t>
  </si>
  <si>
    <t>Cuatro Diagnosticos Cuantitativos.</t>
  </si>
  <si>
    <t>Informe cualitativo de los servicios de Centros día y Comisarias de familia.</t>
  </si>
  <si>
    <t>Informe cualitativo de los servicios de Centros Proteger; Centros Amar; Centros Crecer y Atención a Hogares Afectados por Emergencias de Origen Natural o Antrópico .</t>
  </si>
  <si>
    <t>Verificar que 300  jardines  infantiles  de ámbito institucional cumplan mínimo con el 80% de los requisitos de calidad de los servicios sociales</t>
  </si>
  <si>
    <t>Ejecución de visitas de verificación de condiciones de cumplimiento de estándares</t>
  </si>
  <si>
    <t>Informe cualitativo mensual y acumulado del cumplimiento de los estándares técnicos de calidad de los jardines infantiles SDIS, que cumplen con el 80% de los requisitos de calidad.(Inspección y Vigilancia)</t>
  </si>
  <si>
    <t>Maricella Martinez Uribe</t>
  </si>
  <si>
    <t>Elaborar y remitir los informes de cumplimiento e inclumplimiento de los estandares a las áreas técnicas</t>
  </si>
  <si>
    <t>Informe consolidado trimestral del cumplimiento de los estándares técnicos de calidad.</t>
  </si>
  <si>
    <t xml:space="preserve">Memorandos enviados a las Subdirecciones Técnicas.  Informes por localidad </t>
  </si>
  <si>
    <t>Informes por localidad</t>
  </si>
  <si>
    <t>Informe consolidado anual de las condiciones de calidad de las unidades operativas verificadas de la SDIS</t>
  </si>
  <si>
    <t>Realizar mesas técnicas para verificación de avances sobre las acciones de mejora</t>
  </si>
  <si>
    <t>Acta de reunión área de fortalecimiento técnico de la Subdirección para la Infancia - Fortalecimiento Técnico</t>
  </si>
  <si>
    <t xml:space="preserve"> Objetivo 4 - Generar información oportuna, veraz y de calidad mediante el desarrollo de un sistema de información y de gestión del conocimiento con el propósito de soportar la toma de decisiones, realizar el seguimiento, la evaluación de la gestión y la rendición de cuentas institucional.</t>
  </si>
  <si>
    <t xml:space="preserve">Garantizar el apoyo a la supervisión del 100% de los contratos o convenios de los servicios sociales tercerizados, asignados a la Subsecretaria. </t>
  </si>
  <si>
    <r>
      <t xml:space="preserve">Realizar el apoyo a la supervisión de los contratos y </t>
    </r>
    <r>
      <rPr>
        <sz val="8"/>
        <color indexed="8"/>
        <rFont val="Arial Narrow"/>
        <family val="2"/>
      </rPr>
      <t>convenios de los servicios sociales tercerizados asignados a la Subsecretaria</t>
    </r>
  </si>
  <si>
    <r>
      <t>Informes de gestión de la supervisión</t>
    </r>
    <r>
      <rPr>
        <sz val="8"/>
        <color rgb="FFFF0000"/>
        <rFont val="Arial Narrow"/>
        <family val="2"/>
      </rPr>
      <t xml:space="preserve"> </t>
    </r>
  </si>
  <si>
    <t>Jairo Enrique Garzón Rodríguez</t>
  </si>
  <si>
    <t>Realizar visitas y elaborar informes de supervisión (mensuales y finales)</t>
  </si>
  <si>
    <t xml:space="preserve">matriz consolidada </t>
  </si>
  <si>
    <t>Informes de avance de supervisión consolidado del trimestre.</t>
  </si>
  <si>
    <t>matriz consolidada por servicio</t>
  </si>
  <si>
    <t>Informes de gestión de la supervisión anual</t>
  </si>
  <si>
    <t xml:space="preserve"> Elaborar, presentar y hacer seguimiento a los requerimientos y planes de mejora.</t>
  </si>
  <si>
    <t>Elaborar y gestionar el proceso de pagos mensual a contratistas</t>
  </si>
  <si>
    <t>Proyectar y tramitar las liquidaciones de contratos</t>
  </si>
  <si>
    <t xml:space="preserve">No se presentaron liquidaciones </t>
  </si>
  <si>
    <t>informe</t>
  </si>
  <si>
    <r>
      <rPr>
        <sz val="8"/>
        <color theme="2" tint="-0.249977111117893"/>
        <rFont val="Arial Narrow"/>
        <family val="2"/>
      </rPr>
      <t xml:space="preserve">Plan Estratégico - </t>
    </r>
    <r>
      <rPr>
        <sz val="8"/>
        <color rgb="FF000000"/>
        <rFont val="Arial Narrow"/>
        <family val="2"/>
      </rPr>
      <t>Objetivo 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SDIS</t>
    </r>
  </si>
  <si>
    <t xml:space="preserve">Formular e implementar estrategias que impulsen la gestión pública eficiente y transparente
</t>
  </si>
  <si>
    <t>Aumentar en 15% la apropiación de la cultura del servicio, la transparencia, el cuidado de lo público y control social en la SDIS</t>
  </si>
  <si>
    <t xml:space="preserve">Garantizar el soporte administrativo para la ejecución, la  verificación y el control de los procesos de gestión para los servicios sociales </t>
  </si>
  <si>
    <t>Informe consolidado de ejecución presupuestal anual</t>
  </si>
  <si>
    <t>Diana García Serrano</t>
  </si>
  <si>
    <t>Programar y ejecutar los procesos contractuales</t>
  </si>
  <si>
    <t xml:space="preserve">informe consolidado en marzo </t>
  </si>
  <si>
    <t>Informe consolidado de ejecución presupuestal</t>
  </si>
  <si>
    <t>Reporte HEFI a mayo 2017</t>
  </si>
  <si>
    <t>Adelantar la planeación y actualización del Plan Anual de Adquisiciones y seguimiento a metas</t>
  </si>
  <si>
    <t>Presentación Ejecución presupuestal pro meta.</t>
  </si>
  <si>
    <t>Diseñar e implementar herramientas formativas para ciudadanos, servidores y contratistas, optimizando el uso de las Tic, como respuesta la implementación de la Ley de Transparencia y lucha contra la corrupción</t>
  </si>
  <si>
    <t>Informe semestral de logros, avances y dificultades del proceso de implementación de la estrategia pedagógica institucional para la transparencia.
Informes parcial (julio) y final (diciembre) de medición de apropiación de la cultura del servicio, cuidado de lo público, control social, transparencia
Contenidos del curso virtual (enero)</t>
  </si>
  <si>
    <t>Angela Maribel Riveros</t>
  </si>
  <si>
    <t>Establecer la programación anual de las actividades de la estrategia pedagógica institucional.</t>
  </si>
  <si>
    <t xml:space="preserve">Programa borrador </t>
  </si>
  <si>
    <t xml:space="preserve">Programacion definitiva </t>
  </si>
  <si>
    <t xml:space="preserve">Documento de contenidos del curso virtual - "practica la transparencia" </t>
  </si>
  <si>
    <t xml:space="preserve">Informe parcial de avance de la implementación de la estrategia pedagógica
Informe parcial de el nivel de apropiación </t>
  </si>
  <si>
    <t>Informe final de logros, avances y dificultades de la implementación de la estrategia pedagógica
Informe de resultados de la medición 2017</t>
  </si>
  <si>
    <t>Aplicar los talleres, skeitch, piezas comunicativas y radionovela .</t>
  </si>
  <si>
    <t>Listados de asistencia, Fotografias de Skeitch y capitulos de radionovela</t>
  </si>
  <si>
    <t>lista de asistencia, registro fotografico</t>
  </si>
  <si>
    <t>Elaborar y entregar los contenidos TIC del curso virtual de practicas de transparencia al Subdirección de Investigación e Información para el montaje en la plataforma</t>
  </si>
  <si>
    <t xml:space="preserve">Documento con malla curricular </t>
  </si>
  <si>
    <t>Acta de socialización del documento con la SII y solicitud de requerimientos</t>
  </si>
  <si>
    <t>Elaborar informes periódicos del avance de la estrategia pedagógica</t>
  </si>
  <si>
    <t>Aplicar los instrumentos de medición del nivel de apropiación de la cultura del servicio, control ciudadano, cuidado de lo público, transparencia y sistematizar resultados</t>
  </si>
  <si>
    <t>Reporte resultados pilotaje</t>
  </si>
  <si>
    <t>Realizar rendición de cuentas anual, publicación de los resultados y atender los requerimientos de control político</t>
  </si>
  <si>
    <t>Informe trimestral de cumplimiento de respuesta de control político</t>
  </si>
  <si>
    <t xml:space="preserve">Maria Carmenza Valverde </t>
  </si>
  <si>
    <t>Coordinar y revisar  las respuestas a requerimientos de control político de orden nacional y distrital.</t>
  </si>
  <si>
    <t>Respuestas entregadas de control político</t>
  </si>
  <si>
    <t>Informe de cumplimiento respuestas de control político</t>
  </si>
  <si>
    <t>Alimentar y actualizar de bases de datos de requerimientos de control político</t>
  </si>
  <si>
    <t>Base de datos actualizada</t>
  </si>
  <si>
    <t>Elaborar y consolidar  informes de control político</t>
  </si>
  <si>
    <t>Preparación de debates de control de político</t>
  </si>
  <si>
    <t>Coordinación y apoyo de información debates</t>
  </si>
  <si>
    <t xml:space="preserve">Verificar el cumplimiento de las disposiciones de la Ley de Transparencia y del Derecho de Acceso a la Información Pública Nacional (Ley 1712 de 2014). </t>
  </si>
  <si>
    <t>Informe trimestral de cumplimiento de la Ley de Transparencia</t>
  </si>
  <si>
    <t>Alirio Galvis Padilla</t>
  </si>
  <si>
    <t xml:space="preserve">Entregar los insumos del instrumento "Tablero de control" a la Subdirección de Investigación e Información para consulta en linea </t>
  </si>
  <si>
    <t>Entrega de Tablero de control para sistematización en línea a la Subdirección de Investigación e Información</t>
  </si>
  <si>
    <t>Presentación de informe de gestión parcial en el Comité de Transparencia</t>
  </si>
  <si>
    <t xml:space="preserve">Acta de seguimiento con la Subdirección de Investigación e Información para verificar los avances del desarrollo del tablero de control </t>
  </si>
  <si>
    <t>Correos de seguimiento de tablero de control y apoyo con el señor Jefferson Giraldo para alimentar la herramienta</t>
  </si>
  <si>
    <r>
      <t>Presentación de informe de gestión</t>
    </r>
    <r>
      <rPr>
        <sz val="8"/>
        <color rgb="FFFF0000"/>
        <rFont val="Arial Narrow"/>
        <family val="2"/>
      </rPr>
      <t xml:space="preserve"> parcial </t>
    </r>
    <r>
      <rPr>
        <sz val="8"/>
        <rFont val="Arial Narrow"/>
        <family val="2"/>
      </rPr>
      <t>en el Comité de Transparencia</t>
    </r>
  </si>
  <si>
    <t>Revisar, verificar y coordinar el cumplimiento de los requisitos  minimos de la Ley 1712</t>
  </si>
  <si>
    <t>Listado de documentos para actualizar en el link de transparencia</t>
  </si>
  <si>
    <t>Acta de Revisión de publicación de documentos en el link de transparencia</t>
  </si>
  <si>
    <t>Acta de Revisión de publicación de documentos en el link de transparencia (seguimiento con las areas de la SDIS de la publicación de información):
1.3.5. Acta de reunión con la Oficina Asesora de Comunicaciones para verificar las publicaciones en cumplimiento de la Ley de Transparencia
1.2.17. Acta de reunión con la Dirección Corporativa para revisar el cumplimiento de la Ley de Transparencia en lo que corresponde a dicha Dirección.</t>
  </si>
  <si>
    <t>1.2.1 Acta de reunión con control interno 26 abril
1.2.2 acta de reunión con DADE 17 de mayo
1.2.3 Correo a la O.A. Contratación dir. Contratistas</t>
  </si>
  <si>
    <t>Preparar y presentar  informes para el Comité de Transparencia</t>
  </si>
  <si>
    <t>Objetivo 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SDIS</t>
  </si>
  <si>
    <t>Alcanzar el 98% del nivel de satisfacción de la ciudadanía frente a los servicios sociales</t>
  </si>
  <si>
    <t>Medir el nivel de satisfacción de la ciudadanía frente a los servicios sociales.</t>
  </si>
  <si>
    <t>Informe de resultados de la aplicación del estudio de satisfacción de la atención al la ciudadanía.</t>
  </si>
  <si>
    <t>Apoyar el desarrollo del estudio: Aplicación de instrumentos de medición</t>
  </si>
  <si>
    <t>Productos entregables definidos en la fase uno del proceso de medición</t>
  </si>
  <si>
    <t>Informe de avance del estudio</t>
  </si>
  <si>
    <t>Matriz de seguimiento y programción de visitas operavtivo de campo</t>
  </si>
  <si>
    <t>Informe final de resultados del estudio</t>
  </si>
  <si>
    <t xml:space="preserve"> Monitorear sistematización de la información</t>
  </si>
  <si>
    <t xml:space="preserve">Cuadro de control de aplicación de encuestas </t>
  </si>
  <si>
    <t>Revisar de informes preliminares de resultado</t>
  </si>
  <si>
    <t>Informe de avance del proceso de medición</t>
  </si>
  <si>
    <t xml:space="preserve">Informe preliminar de operativo de campo </t>
  </si>
  <si>
    <t>Recepción de informes finales y socialización de resultados</t>
  </si>
  <si>
    <t>NA</t>
  </si>
  <si>
    <t>Realizar la atención ciudadana incluyendo estrategias de divulgación, seguimiento y articulación interna y externa que garanticen respuestas oportunas, eficaces e integrales a las solicitudes ciudadanas.</t>
  </si>
  <si>
    <t xml:space="preserve">Informe de gestión trimestral del SIAC
</t>
  </si>
  <si>
    <t>Realizar atención presencial y telefonica a la ciudadanía a través del servicio integral a la ciudadanía.</t>
  </si>
  <si>
    <t>Consolidado de atención presencial y telefónica del SIAC</t>
  </si>
  <si>
    <t>Informe de gestión trimestral del SIAC</t>
  </si>
  <si>
    <r>
      <t>Consolidado de atención</t>
    </r>
    <r>
      <rPr>
        <sz val="8"/>
        <color rgb="FFFF0000"/>
        <rFont val="Arial"/>
        <family val="2"/>
      </rPr>
      <t xml:space="preserve"> (PENDIENTE INFPRMACIÓN POR PARTE DE DADE)</t>
    </r>
  </si>
  <si>
    <t>Realizar seguimiento y acompañamiento al tramite de requerimientos de la ciudadania en la SDIS</t>
  </si>
  <si>
    <t>Correos electrónicos
Actas de visitas de seguiumiento
Planillas de seguimiento presencial o telefónico</t>
  </si>
  <si>
    <t>Actas y formato de registro de soporte</t>
  </si>
  <si>
    <t xml:space="preserve">Realizar proceso de socialización a servidores públicos y contratistas para la apropiación del procedimiento para el tramite de requerimientos de la ciudadanía en la  SDIS </t>
  </si>
  <si>
    <t>Realizar el seguimiento a la apropiación del Procedimiento para el Trámite de requerimientos de la Ciudadanía en la SDIS.</t>
  </si>
  <si>
    <t xml:space="preserve"> </t>
  </si>
  <si>
    <t>1. Prevención y atención de la maternidad y la paternidad tempranas</t>
  </si>
  <si>
    <t>Prevención y atención integral de la paternidad y la maternidad temprana -1093</t>
  </si>
  <si>
    <t>Contribuir en la prevención de la maternidad y la paternidad temprana en Bogotá</t>
  </si>
  <si>
    <t>Despacho de la Secretaria</t>
  </si>
  <si>
    <t>Asesor (a) de Despacho de la Secretaria</t>
  </si>
  <si>
    <t>ENE-JUN</t>
  </si>
  <si>
    <t>ANUAL</t>
  </si>
  <si>
    <t xml:space="preserve">Fortalecer la capacidad institucional y el talento humano a través dela optimización de la operación interna, el mejoramiento de los procesos y los procedimientos, y el desarrollo de competencias con el proceso de imcrementar la productividad organizacional y la calidad de los servicios que presta la Secretaría de Integración Social </t>
  </si>
  <si>
    <t>Formar servidores públicos de la SDIS en derechos sexuales y derechos reproductivos</t>
  </si>
  <si>
    <t>Formar y/o cualificar 440 servidores públicos en derechos sexuales y derechos reproductivos</t>
  </si>
  <si>
    <t>Sí</t>
  </si>
  <si>
    <t xml:space="preserve">Definir contenidos específicos de cualificación  de servidores públicos  de la SDIS en derechos sexuales y derechos reproductivos </t>
  </si>
  <si>
    <t>Documento contenidos cualificación actualizado</t>
  </si>
  <si>
    <t>Luz Adriana Sanchez</t>
  </si>
  <si>
    <t>Realizar diagnóstico con las subdirecciones de la entidad para establecer necesidades de cualificación de servidores públicos según grupo poblacional atendido</t>
  </si>
  <si>
    <t>Diagnóstico de necesidades de cualificación</t>
  </si>
  <si>
    <t xml:space="preserve">Actualizar propuesta de contenidos específicos de cualificación  según necesidades identificadas con las subdirecciones de la entidad </t>
  </si>
  <si>
    <t>1. Relatoría de las cualificaciones  realizadas por el equipo PPYMT, 
2. Actualización de contenidos en la guía de cualificación</t>
  </si>
  <si>
    <t>1. Actualización de contenidos de cualificación</t>
  </si>
  <si>
    <t>Formar servidores públicos de la SDIS en derechos sexuales y derechos reproductivos como formadores para transversalizar la prevención de la maternidad y la paternidad temprana en los diferentes servicios de la Secretaría.</t>
  </si>
  <si>
    <t xml:space="preserve">Plan de cualificación </t>
  </si>
  <si>
    <t>Definir plan de cualificación de la entidad</t>
  </si>
  <si>
    <t>Estructura actualizada del plan de cualificación
Informe de cualificación a servidores públicos de la SDIS en la Estrategia Entre Pares</t>
  </si>
  <si>
    <t>3 Actualización del Plan de cualificación</t>
  </si>
  <si>
    <t xml:space="preserve">Informe de cualificación a servidores públicos de la SDIS </t>
  </si>
  <si>
    <t>Identificar  a los servidores públicos que participarán en las formaciones y cualificaciones</t>
  </si>
  <si>
    <t>Correo enviado a Profamilia con listado de Profesionales para proceso de cualificación en el marco de la estrategia Entre Pares. ANEXO 1</t>
  </si>
  <si>
    <t>4. Evidencia de gestión 
5. Listado de  servidores por subdirección e instancia  de la SDIS e IDIPRON</t>
  </si>
  <si>
    <t>2. Listado de servidores por subdirección, instancia  de la SDIS e IDIPRON</t>
  </si>
  <si>
    <t xml:space="preserve">Hacer seguimiento a la cualificación de servidores públicos </t>
  </si>
  <si>
    <t>Correos de seguimiento. ANEXO 2</t>
  </si>
  <si>
    <t>3. Informe de cualificación a servidores públicos de la SDIS</t>
  </si>
  <si>
    <t>Diseñar e implementar estrategias de prevención de forma coordinada con otros sectores, que permitan reducir los factores sociales generadores de violencia y la vulneración de derechos, promoviendo una cultura de convivencia y recon ciliación.</t>
  </si>
  <si>
    <t>Coordinar y armonizar las estrategias y acciones de  los diferentes sectores que participan en el Programa transectorial de Prevención de Maternidad y Paternidad temprana</t>
  </si>
  <si>
    <t xml:space="preserve">Implementar una estrategia distrital de prevención de la maternidad y lla paternidad temprana </t>
  </si>
  <si>
    <t>Liderar la formulación y el seguimiento de la estrategia del Programa transectorial de Prevención de Maternidad y Paternidad Temprana</t>
  </si>
  <si>
    <t xml:space="preserve">Informe de seguimiento y monitoreo del Programa </t>
  </si>
  <si>
    <t>Manuela García</t>
  </si>
  <si>
    <t xml:space="preserve">Revisar y actualizar plan de acción distrital conjuntamente con los demás sectores </t>
  </si>
  <si>
    <t>Plan de acción distrital actualizado</t>
  </si>
  <si>
    <t>4. Plan de acción distrital actualizado
4. Matriz de seguimiento a políticas públicas poblacionales</t>
  </si>
  <si>
    <t>Realizar seguimiento a las acciones del Programa de Prevención y Atención de la Maternidad y la Paternidad Temprana.</t>
  </si>
  <si>
    <t>Identificación de acciones en matriz de seguimiento a políticas públicas poblacionales</t>
  </si>
  <si>
    <t>Informe trimestral de avances a nivel distriral del programa</t>
  </si>
  <si>
    <t>Informe avances a nivel distriral del programa</t>
  </si>
  <si>
    <t>6. Informe  avances a nivel distriral del programa</t>
  </si>
  <si>
    <t>5. Informe  avances a nivel distriral del programa</t>
  </si>
  <si>
    <t>Implementar las acciones y estrategias de la SDIS para el Programa transectorial de Prevención de Maternidad y Paternidad Temprana</t>
  </si>
  <si>
    <t>Informe de seguimiento del plan de acción de la SDIS para aportar al Programa de Maternidad y Paternidad Temprana 
Informe de implementación de  procesos de formación e información para la prevención de la maternidad y la paternidad temprana dirigidos a NNAJ.</t>
  </si>
  <si>
    <t>Realizar seguimiento a la implementación del plan de acción sectorial del Programa de Prevención y Atención de la Maternidad y la Paternidad Temprana.</t>
  </si>
  <si>
    <t>Plan de acción de las subdirecciones. Anexo 3</t>
  </si>
  <si>
    <t>Plan de acción de las subdirecciones. ANEXO 3</t>
  </si>
  <si>
    <t>Informe de seguimiento a los planes de acción de las subdirecciones que tienen acciones relacionadas con la prevención y atención de la maternidad y la paternidad temprana</t>
  </si>
  <si>
    <t>7. Actualización de planes de acción  por subdirección e instancia
8. Metodología de Clops
9. Informe de seguimiento al plan sectorial</t>
  </si>
  <si>
    <t>6. Informe de seguimiento a los planes de acción de las subdirecciones que tienen acciones relacionadas con la prevención y atención de la maternidad y la paternidad temprana</t>
  </si>
  <si>
    <t>Implementar y realizar seguimiento a procesos de formación e información para la prevención de la maternidad y la paternidad temprana dirigidos a NNAJ.</t>
  </si>
  <si>
    <t>Listados de Asistencia de adolescentes y jovenes a procesos de formación y entre pares. ANEXO 4</t>
  </si>
  <si>
    <t xml:space="preserve">Informe de seguimiento a procesos de formación e información para la prevención de la maternidad y paternidad temprana dirigidos a NNAJ. </t>
  </si>
  <si>
    <t>Coordinar y armonizar las acciones comunicativas del Programa transectorial de Prevención de Maternidad y Paternidad temprana</t>
  </si>
  <si>
    <t xml:space="preserve">Implementar una  campaña de comunicaciones del Programa de prevención de la maternidad y la paternidad temprana </t>
  </si>
  <si>
    <t>Implementar la campaña de comunicaciones con las piezas diseñadas en redes sociales, medios masivos, directos, comunitarios y alternativos</t>
  </si>
  <si>
    <t>Informe de ejecución de la campaña implementada</t>
  </si>
  <si>
    <t>Yolima Pérez</t>
  </si>
  <si>
    <t>Diseñar las piezas de la campaña en las redes institucionales, web y medios masivos que cubren la información de la entidad</t>
  </si>
  <si>
    <t xml:space="preserve">
Se realizó cubrimiento de 4 ferias de la sexualidad en el mes de enero y se hizo divulgación en redes de la campaña Sexperto
</t>
  </si>
  <si>
    <t>Se realizó cubrimiento en redes sociales de la feria de sexualidad realizada en febrero en la localidad de Kennedy</t>
  </si>
  <si>
    <t xml:space="preserve">Piezas comunicativas </t>
  </si>
  <si>
    <t>10. Piezas gráficas y propuesta de campaña</t>
  </si>
  <si>
    <t>7. Propuesta de diseño de la campaña</t>
  </si>
  <si>
    <t>Gestionar alianzas en medios alternativos, publicidad exterior visual, entidades privadas y en la red de comunicaciones distrital las piezas de la campaña</t>
  </si>
  <si>
    <t>11. Reporte de avances de gestión de alianzas</t>
  </si>
  <si>
    <t>8. Reporte gestión de alianzas con medios alternativos</t>
  </si>
  <si>
    <t>Implementar el  componente correspondiente a la SDIS  (inicio articulación acciones comunicativas)</t>
  </si>
  <si>
    <t>Producir contenidos periodísticos y enviarlos a los medios de comunicación para potencializar los mensajes emitidos en la campaña</t>
  </si>
  <si>
    <t xml:space="preserve">
Se produjo una nota periodística titulada “Ni posponer el tiempo, ni planificar es una vergüenza”: jóvenes de Suba fruto de una feria de la sexualidad con cerca de 120  estudiantes del colegio Buenaventura
</t>
  </si>
  <si>
    <t>Propuesta de Campaña digital</t>
  </si>
  <si>
    <t>9. Informe comportamiento en redes sociales</t>
  </si>
  <si>
    <t>Realizar una campaña digital con enfasis en redes sociales con el objetivo de reforzar mensajes de prevención de maternidad y paternidad temprana.</t>
  </si>
  <si>
    <t>Se diseñó una campaña con enfoque digital denomidada SEXPERTO con el objetivo de posicionar en el público de 14 a 20 años la plataforma  web que responde las inquietudes de forma adecuada y a través de expertos a erca de prevención de la maternidad y paternidad</t>
  </si>
  <si>
    <t>Se ejecutó en redes sociales y radio de la campaña Sexperto en you tube, Facebook, twitter y en las emisoras La mega, Oxígeno y Radioactica hasta el 25 de febrero con piezas como cuña radial, video para redes, dos piezas gráficas y sinergia con el HT #Sexperto en redes institucionales</t>
  </si>
  <si>
    <t>10 Diseño de piezas para implementación digital</t>
  </si>
  <si>
    <t>45. Gobernanza e influencia local, regional e internacional</t>
  </si>
  <si>
    <t>Viviendo el territorio-1092</t>
  </si>
  <si>
    <t>Fortalecer la  capacidad institucional para brindar respuestas integrales en el territorio.</t>
  </si>
  <si>
    <t xml:space="preserve">Dirección Territorial </t>
  </si>
  <si>
    <t>Subdirección para la Gestión Integral Local</t>
  </si>
  <si>
    <t xml:space="preserve">Director (a) Territorial </t>
  </si>
  <si>
    <t>4 PRODUCTO  FINAL ENTEGADO</t>
  </si>
  <si>
    <t>P</t>
  </si>
  <si>
    <t>Diseñar e implementar modelos de atención integral de calidad con un enfoque territorial e
intergeneracional para el desarrollo de capacidades que faciliten la inclusión social y mejoren la calidad de
vida de la población en mayor condición de vulnerabilidad.</t>
  </si>
  <si>
    <t xml:space="preserve"> Fortalecer la gestión en los espacios de coordinación y articulación  intersectorial</t>
  </si>
  <si>
    <t>Implementar en las 20 localidades del distrito una estrategia de abordaje territorial</t>
  </si>
  <si>
    <t>Diseñar  la estrategia de abordaje territorial</t>
  </si>
  <si>
    <t>Documento propuesta de la estrategia de Abordaje Territorial</t>
  </si>
  <si>
    <t>DT</t>
  </si>
  <si>
    <t>Validar el documento estrategia en las instancias distritales y de la SDIS</t>
  </si>
  <si>
    <t>No se ejecuto  la tarea</t>
  </si>
  <si>
    <t>No se ejecuto  la tarea: Validar el documento estrategia en las instancias distritales y de la SDIS</t>
  </si>
  <si>
    <t>Documento enviado por correo a equipo políticas DP, SDP</t>
  </si>
  <si>
    <t xml:space="preserve">Documento  EAT ajustado con obsevaciones </t>
  </si>
  <si>
    <t>Informe ejecutivo de proceso de validacion del documento de la estrategia de abordaje territorial (No ejecutada)</t>
  </si>
  <si>
    <t>No programado</t>
  </si>
  <si>
    <t>No programado - Diciembre- Producto Final:  Informe final de validación de EAT</t>
  </si>
  <si>
    <t>Realizar ajustes al documento  EAT</t>
  </si>
  <si>
    <t xml:space="preserve">No programado </t>
  </si>
  <si>
    <t>Documento Estrategia de Abordaje Territorial vrsion 26 de febrero</t>
  </si>
  <si>
    <t>1. Documento de la Estrategia de Abordaje Territorial  ajustado</t>
  </si>
  <si>
    <t>Documento versión final de la EAT</t>
  </si>
  <si>
    <t>No programado - Diciembre- Producto Final: Documento versión final de la EAT</t>
  </si>
  <si>
    <t xml:space="preserve"> Instrumentos de la EAT diseñados</t>
  </si>
  <si>
    <t>Diseñar los instrumentos de EAT</t>
  </si>
  <si>
    <t>Fomato identificación de actores</t>
  </si>
  <si>
    <t>Formato de priorización de territorios</t>
  </si>
  <si>
    <t>2. Instrumentos diseñados para la EAT</t>
  </si>
  <si>
    <t>PRODUCTO FINAL Formato de identiificacion y caracterizacion de actores</t>
  </si>
  <si>
    <t>Guia para la carcaterizacion sociao territorial</t>
  </si>
  <si>
    <t>Guia para la formulacion de plan integrado de politica publica</t>
  </si>
  <si>
    <t>No programado - Diciembre- Producto Final:  Guia para la formulacion de plan integrado de politica publica</t>
  </si>
  <si>
    <t>Validar la estrategia de abordaje territorial</t>
  </si>
  <si>
    <t>3. Documento Consolidado informe de validación con SLIS.
Resultado Evaluación jornada de validación</t>
  </si>
  <si>
    <t>Informe ejecutivo de proceso de validacion del documento de la estrategia de abordaje territorial con SLIS. (No ejecutada)</t>
  </si>
  <si>
    <t>No programado - Producto Final : Informe final de proceso de validacion del documento de la estrategia de abordaje territorial con SLIS</t>
  </si>
  <si>
    <t>Socializar la estrategia de abordaje territorial</t>
  </si>
  <si>
    <t>Informe ejecutivo de socializacion de la EAT con actas anexas</t>
  </si>
  <si>
    <t>No programado diciembre- Producto final: Informe ejecutivo de socialización de la EAT</t>
  </si>
  <si>
    <t>Implementar la estrategia de abordaje territorial</t>
  </si>
  <si>
    <t>Informe de seguimiento a la implementación de la EAT</t>
  </si>
  <si>
    <t>Preparar la Estrategia de Abordaje Territorial</t>
  </si>
  <si>
    <t xml:space="preserve">Actas  de reuniones </t>
  </si>
  <si>
    <t>Actas y  Consolidado  de priorización de territorios por Localidad</t>
  </si>
  <si>
    <t>4. Formulación de plan de acción local de la Estrategia de Abordaje Territorial.</t>
  </si>
  <si>
    <t xml:space="preserve">Informe ejecutivo de socializacion del formato de informe de prirorizacion (Sin actas anexas) </t>
  </si>
  <si>
    <t>Informe de priorizacion de territoriios por localdiad</t>
  </si>
  <si>
    <t>Informe distrital de priroizacion de territorios en el marco de la EAT</t>
  </si>
  <si>
    <t>No programado diciembre - Producto final : Informe distrital de priroizacion de territorios en el marco de la EAT</t>
  </si>
  <si>
    <t>Reconocer  el territorio</t>
  </si>
  <si>
    <t xml:space="preserve">Actas de reuniones </t>
  </si>
  <si>
    <t>Actas  y Consolidado priorización de territorios por Localidad</t>
  </si>
  <si>
    <t xml:space="preserve">5. Informe de Cualificación de equipos facilitadores </t>
  </si>
  <si>
    <t>Informe ejecutivo de la socializacion de metodologias para realizar las caracterizaciones (sin actas anexas)</t>
  </si>
  <si>
    <t>Avance de Informe distrital de Caracterización de actores relevantes , territorios e instancias de politica pública</t>
  </si>
  <si>
    <t>Informe distrital de Caracterización de actores relevantes , territorios e instancias de politica pública</t>
  </si>
  <si>
    <t>No programado diciembre- Producto final: Informe distrital de Caracterización de actores relevantes , territorios e instancias de politica pública</t>
  </si>
  <si>
    <t>Construir Acuerdos</t>
  </si>
  <si>
    <t>Informe final  de agendas territoriales concertadas y de planes integrados de politica pública formulados por localidad</t>
  </si>
  <si>
    <t>Transformando el territorio</t>
  </si>
  <si>
    <t xml:space="preserve">No entregado </t>
  </si>
  <si>
    <t>No ejecutada : Propuesta de plan de sensibilización en Convivencia, Paz y Reconciliación</t>
  </si>
  <si>
    <t>Informe del proceso de sensiblización de ciudadanos en convivencia, paz y reconciliación del primer semestre</t>
  </si>
  <si>
    <t>Informe del proceso de sensiblización de ciudadanos en convivencia, paz y reconciliación del segundo semestre</t>
  </si>
  <si>
    <t>Informe final de implementación de la EAT por localidad  con  encuentro de intercambio de experiencias</t>
  </si>
  <si>
    <t>Seguimiento y monitoreo de  la estrategia de abordaje territorial</t>
  </si>
  <si>
    <t>Diseñar, socializar y oficializar los instrumentos seguimiento y monitoreo de la estrategia de EAT</t>
  </si>
  <si>
    <t xml:space="preserve">Informe con propuesta de instrumentos de seguimiento y monitoreo </t>
  </si>
  <si>
    <t>Informe de seguimiento y monitoreo de la EAT</t>
  </si>
  <si>
    <t>Informe  final de seguimiento y monitoreo de la EAT</t>
  </si>
  <si>
    <t xml:space="preserve">Formular e implementar políticas poblacionales mediante un enfoque diferencial y de forma articulada, con el fin de aportar al goce efectivo de los derechos de las poblaciones en el territorio. </t>
  </si>
  <si>
    <t xml:space="preserve"> Fortalecer la capacidad técnica en las alcaldías locales para la formulación de proyectos de inversión social de la SDIS</t>
  </si>
  <si>
    <t>Asistir técnicamente el 100% de los proyectos de inversión social local con línea técnica de la SDIS</t>
  </si>
  <si>
    <t xml:space="preserve">Elaborar el documento de criterios técnicos de inversión social </t>
  </si>
  <si>
    <t>Documento de Criterios técnicos para la formulación de proyectos del sector de integración social, con cargo a los presupuestos de los fondos de desarrollo local</t>
  </si>
  <si>
    <t>Subdirección GIL</t>
  </si>
  <si>
    <t>Realizar  las mesas de trabajo  con subsecretaria, DADE, direcciòn Poblacional,  subdirecciones tècnicas  para la articulaciòn del ajuste y actualizaciòn del documento.</t>
  </si>
  <si>
    <t xml:space="preserve">Actas y listados de asistencia de las mesas de trabajo realizadas </t>
  </si>
  <si>
    <t>6. Documento borrador del avance  criterios tecnicos para el 2017</t>
  </si>
  <si>
    <t>Informe de avances de las mesas para la actualizacion de criterios tecnicos para la formulación de poryectos sociales de los FDL</t>
  </si>
  <si>
    <t>Informe resultado de las mesas para la actualizacion de criterios tecncios para la formulación de poryectos sociales de los FDL</t>
  </si>
  <si>
    <t>No programado para diciembre- Producto final :Informe resultado de las mesas para la actualizacion de criterios tecncios para la formulación de poryectos sociales de los FDL</t>
  </si>
  <si>
    <t xml:space="preserve">Revisar, ajustar,   y  tramitar  la oficializaciòn del documento con DADE  </t>
  </si>
  <si>
    <t>Documento actualizado de criterios para la formualcion de proyectos sociales de los FDL oficializado</t>
  </si>
  <si>
    <t>No programado para diciembre- Producto final :Documento actualizado de criterios para la formualcion de proyectos sociales de los FDL oficializado</t>
  </si>
  <si>
    <t xml:space="preserve">Socializar  en articulaciòn con subsecretaria el documento de criterios tècnicos a nivel distrital </t>
  </si>
  <si>
    <t>Documento final  de socializacion con actas adjuntas</t>
  </si>
  <si>
    <t xml:space="preserve">No programado diciembre- Producto Final : Documento final  de socialización de criterios tècnicos a nivel distrital </t>
  </si>
  <si>
    <t>Asistir a las alcaldías locales en la formulación de proyectos de inversión</t>
  </si>
  <si>
    <t>Informe distrital de conceptos tècnicos emitidos por la SDIS</t>
  </si>
  <si>
    <t>Subdireccion GIL</t>
  </si>
  <si>
    <t xml:space="preserve">Acompañar a las Alcaldía Locales en la construcciòn de los Documentos Técnicos  de Soporte y/o anexos tècnicos de los proyectos asistidos.  </t>
  </si>
  <si>
    <t xml:space="preserve">Actas y listados de asistencia </t>
  </si>
  <si>
    <t xml:space="preserve">7.   Informe de acompañamiento de formulación de proyectos  por localidad </t>
  </si>
  <si>
    <t>Informe trimestral de acompañamiento a las alcaldias locales</t>
  </si>
  <si>
    <t>Informe final consolidado de los acompañamientos   a las Alcaldía Locales en la construcciòn de los Documentos Técnicos  de Soporte y/o anexos tècnicos de los proyectos asistidos, realizados durante los trimestres.</t>
  </si>
  <si>
    <t xml:space="preserve">Emitir concepto tècnico a los proyectos asistidos tecnicamente por la SDIS y elaborar el informe. </t>
  </si>
  <si>
    <t xml:space="preserve">Radicados de conceptos técnicos emitidos a las alcaldias locales </t>
  </si>
  <si>
    <t>8.  Radicados conceptos técnicos emitidos a las alcaldias locales en el trimestre</t>
  </si>
  <si>
    <t>Hacer seguimiento a la ejecución de los proyectos contratados en relacion con la inversion social</t>
  </si>
  <si>
    <t xml:space="preserve"> Informe Distrital de Seguimiento </t>
  </si>
  <si>
    <t xml:space="preserve">Realizar seguimiento a los proyectos conceptuados tècnicamente y contratados </t>
  </si>
  <si>
    <t>9.  Informe consolidado  de seguimiento a los proyectos conceptuados tècnicamente y contratados  en el trimestre</t>
  </si>
  <si>
    <t>Informe trimestral de seguimiento a los proyectos en ejecución</t>
  </si>
  <si>
    <t>Informe final consolidado de los seguimientos a los proyectos en ejecución durante los trimestres.</t>
  </si>
  <si>
    <t xml:space="preserve">Diseñar e implementar modelos de atención integral de calidad con un enfoque territorial e intergeneracional, para el desarrollo de capacidades que faciliten la inclusión social y  mejoren  la calidad de vida de la población en mayor condición de vulnerabilidad.  </t>
  </si>
  <si>
    <t xml:space="preserve">Identificar y atender  personas en condición de vulnerabilidad  o pobreza que no cuenten con la capacidad para enfrentar situaciones sociales imprevistas o generadas por efectos del cambio climático </t>
  </si>
  <si>
    <t xml:space="preserve">Implementar una estrategia de identificación de ciudadanos en condición de vulnerabilidad </t>
  </si>
  <si>
    <t>Implementacion de la  estrategia de identificación de ciudadanos en condición de vulnerabilidad</t>
  </si>
  <si>
    <t>Reporte de implementacion de la Estrategia de identificación de ciudadanos en condición de vulnerabilidad</t>
  </si>
  <si>
    <t>Subdirección ICI</t>
  </si>
  <si>
    <t xml:space="preserve">Socializacion de la estrategia de identificación y definicion de Subdirecciones Locales para  la implementacin </t>
  </si>
  <si>
    <t>Acta de reunión de definición de localidades para implementación</t>
  </si>
  <si>
    <t>Actas de reunión, correos electrónicos de entrtega de documento para observaciones.</t>
  </si>
  <si>
    <t>11. Informe avance socialización de la estrategia</t>
  </si>
  <si>
    <t xml:space="preserve">Informe final de Socializacion de la estrategia de identificación y definicion de Subdirecciones Locales para  la implementacin </t>
  </si>
  <si>
    <t xml:space="preserve">No programado diciembre - Producto final : Informe final de Socializacion de la estrategia de identificación y definicion de Subdirecciones Locales para  la implementacin </t>
  </si>
  <si>
    <t>Ajustes a la estrategia de identificación</t>
  </si>
  <si>
    <t>Documento con ajustes preliminar a 30 de abril</t>
  </si>
  <si>
    <t>Documento con ajustes preliminar a 30 de mayo</t>
  </si>
  <si>
    <t>Documento final de la estrategiade identificación</t>
  </si>
  <si>
    <t>No programado diciembre- Producto final: Documento final de la estrategiade identificación</t>
  </si>
  <si>
    <t>Ajuste al procedimiento general de identificación</t>
  </si>
  <si>
    <t>Documento propuesta de ajsute del procedimeinto general de identificacion</t>
  </si>
  <si>
    <t>Documento de procedimiento general de identificacion con ajustes según observaciones SIG</t>
  </si>
  <si>
    <t>Documento de procedimiento general de identificacion para validación por las areas tecnicas</t>
  </si>
  <si>
    <t>Radicacion del Documento de procedimiento general de identificacion para validación por las areas tecnicas</t>
  </si>
  <si>
    <t>Documento de procedimiento general de identificacion  con validación de areas tecnicas</t>
  </si>
  <si>
    <t xml:space="preserve">Entrega de Documento de procedimiento general de identificacion a al DADE   para Oficialización </t>
  </si>
  <si>
    <t>No programado diciembre: Producto final: Documento de procedimiento general de identificacion para oficialización</t>
  </si>
  <si>
    <t>Ajuste y apropiación herramienta de gestión del conocimiento</t>
  </si>
  <si>
    <t>Actas de coordinación equipo DADE - Sistemas</t>
  </si>
  <si>
    <t>Actas de coordinación y cualificación migración DADE</t>
  </si>
  <si>
    <t>Informe de cualificación migración microsoft DADE</t>
  </si>
  <si>
    <t>Propuesta de HATI</t>
  </si>
  <si>
    <t>Informe de acuerdo de observaciones y ajustes HATI</t>
  </si>
  <si>
    <t>Informe final de apropiación herramienta de gestión del conocimiento</t>
  </si>
  <si>
    <t>Realizar pilotaje y acompañamiento técnico a equipos locales y centrales para la implmentacion de estrategia de identificacion de ciudadanos en condicion de vulnerabilidad</t>
  </si>
  <si>
    <t>Resumen ejecutivo con Actas de acompañamiento técnico en la implementación de la estrategia de identificación en las  8 localidades programadas</t>
  </si>
  <si>
    <t>Diseño e implementacion  de  ruta de articulacion en el marco de Orientar, informar y referenciar a la ciudadanía en los territorios</t>
  </si>
  <si>
    <t xml:space="preserve">Reporte de implementacion de ruta de articulacion en el marco del  procedimiento general  para  la orientación, información y referenciación </t>
  </si>
  <si>
    <t>Ajustes y actualización al procedimiento orientacion, información y referenciacion</t>
  </si>
  <si>
    <t>No se ejecuto la tarea</t>
  </si>
  <si>
    <t>Metodología para el ajuste y actualización del procedimiento OIR</t>
  </si>
  <si>
    <t>12. Documento metodología revisión y ajustes al procedimiento para la orientación, información y referenciación- Queda opendiente la entrega del procedimiento ajustado.</t>
  </si>
  <si>
    <t>Propuesta de ajuste al procedimiento OIR</t>
  </si>
  <si>
    <t>Documento Versión preliminar  del procedimiento ajustado</t>
  </si>
  <si>
    <t>Documento procedimiento OIR para validación de áreas técncas</t>
  </si>
  <si>
    <t>Documento entregado para validación áreas técnicas</t>
  </si>
  <si>
    <t>Documento de procedimiento OIR con validación de areas tecnicas</t>
  </si>
  <si>
    <t xml:space="preserve"> Documento de procedimiento OIR validado por las areas técnicas</t>
  </si>
  <si>
    <t>No programado diciembre: Producto final: Documento de procedimiento OIR entregado a DADE para oficialización</t>
  </si>
  <si>
    <t>Diiseño de ruta de articulacion en el marco del procedimiento OIR e implementación del pilotaje de la ruta de articulación</t>
  </si>
  <si>
    <t>Propuesta de ruta de articulación</t>
  </si>
  <si>
    <t>Metodología y plan de acción para la implementación de la ruta de articulación</t>
  </si>
  <si>
    <t>Instrumentos para la ruta de articulación</t>
  </si>
  <si>
    <t>Documento final de ruta de implementación</t>
  </si>
  <si>
    <t>Actas de acompañamiento técnico en la implementación de la ruta de articulación</t>
  </si>
  <si>
    <t>Informe de avance en la implementación de la ruta de articulación</t>
  </si>
  <si>
    <t>Resumen ejecutivo con Actas de acompañamiento técnico en la implementación de la ruta de articulación</t>
  </si>
  <si>
    <t>Atender 41.363 personas en emergencia social</t>
  </si>
  <si>
    <t xml:space="preserve">Identificar y atender a las personas en emergencia social </t>
  </si>
  <si>
    <t>Documento propuesta para el mejoramiento continuo del servicio de atencion a personas y familas identificadas en emergencia social</t>
  </si>
  <si>
    <t>Subdireción ICI</t>
  </si>
  <si>
    <t>Ajuste al procedimiento de atención   a familias en emergencia  social, instructivos y formatos asociados</t>
  </si>
  <si>
    <t>13. Informe avances  para la revisión y actualización del procedimiento de atención   a familias en emergencia  social</t>
  </si>
  <si>
    <t>Informe  ejecutivo de  la revisión y ajuste del procedimiento atención a la emergencia social</t>
  </si>
  <si>
    <t>informe ejecutivo  de  la revisión y ajuste del procedimiento atención a la emergencia social</t>
  </si>
  <si>
    <t>Propuesta de ajuste al procedimiento de atencion a familias en emergencia social</t>
  </si>
  <si>
    <t>Procedimiento de atención a la emergencia social con revisión de Ajustes sugeridos por SIG</t>
  </si>
  <si>
    <t>Entrega del procedimiento para la atencion a familias en emergencia social para oficialización</t>
  </si>
  <si>
    <t>No programada</t>
  </si>
  <si>
    <t xml:space="preserve"> Procedimiento para la atencion a familias en emergencia social oficializado</t>
  </si>
  <si>
    <t xml:space="preserve">Realizar visitas de acompañamiento a los equipos técnicos de las unidades operativas </t>
  </si>
  <si>
    <t>Informe de visitas de acompañamiento a los equipos técnicos de las unidades operativas</t>
  </si>
  <si>
    <t>Informe trimestral de visitas de acompañamiento a los equipos técnicos de las unidades operativas</t>
  </si>
  <si>
    <t>Documento final de los informes trimestrales  de visitas de acompañamiento a los equipos técnicos de las unidades operativas</t>
  </si>
  <si>
    <t>Realizar reuniones periodicas para brindar  lineamientos técnicos en la atención en emergencia social.</t>
  </si>
  <si>
    <t>Acta jornada de trabajo balance y prospectiva Sub. ICI</t>
  </si>
  <si>
    <t>14. Informe de resultados de las reuniones periodicas con equipo del servicio Enlace Social</t>
  </si>
  <si>
    <t>Resumen ejecutivo de las reuniones periodicas con actas anexas</t>
  </si>
  <si>
    <t>Resumen  ejecutivo de las reuniones periodicas con actas anexas</t>
  </si>
  <si>
    <t>Informe trimestral de las reuniones periodicas para brindar  lineamientos técnicos en la atención en emergencia social</t>
  </si>
  <si>
    <t>Informe ejecutivo de las reuniones periodicas con actas anexas</t>
  </si>
  <si>
    <t>Brindar atención a personas en emergencia social</t>
  </si>
  <si>
    <t>Reporte de meta N, 4, entregado por DADE</t>
  </si>
  <si>
    <t xml:space="preserve">15. Reporte de meta N, 4  entregado por DADE del trimestre </t>
  </si>
  <si>
    <t>Reporte meta sirbe - DADE</t>
  </si>
  <si>
    <t xml:space="preserve">Realizar acompañamiento o seguimiento a las personas  que se encuentran en emergencia social </t>
  </si>
  <si>
    <t xml:space="preserve">Documento ajustado del protocolo de seguimiento y o acompañamiento familiar a personas en situación de emergencia social. </t>
  </si>
  <si>
    <t>Validación del protocolo de seguimiento y/o acompañamiento familiar (igual entregables al procedimiento de atencion)</t>
  </si>
  <si>
    <t>16. Documento de acuerdos de corresponsabilidad ajustado, teniendo en cuenta las acciones por derechos individuales y colectivas</t>
  </si>
  <si>
    <t>Propuesta de ajuste al protocolo de seguimiento y  acompañamiento</t>
  </si>
  <si>
    <t>Documento Versión preliminar  protocolo de seguimiento y  acompañamiento</t>
  </si>
  <si>
    <t>Documento protocolo de seguimiento y  acompañamiento</t>
  </si>
  <si>
    <t>Documento protocolo de seguimiento y  acompañamiento con validación de areas tecnicas</t>
  </si>
  <si>
    <t>Documento de protocolo de seguimiento y  acompañamiento con validación de areas tecnicas</t>
  </si>
  <si>
    <t>Documento protocolo de seguimiento y  acompañamiento para oficialización</t>
  </si>
  <si>
    <t>Realizar acompañamiento y/o seguimiento a las personas en emergencia social ( ajustar la ponderacion )</t>
  </si>
  <si>
    <t>Reporte indicador de gestión "acompañamiento " Enero - DADE</t>
  </si>
  <si>
    <t>Reporte indicador de gestión "acompañamiento " Febrero  - DADE</t>
  </si>
  <si>
    <t>17. Reporte indicador de gestión "acompañamiento " Enero a Marzo   - DADE</t>
  </si>
  <si>
    <t>Reporte indicador de gestión "acompañamiento "</t>
  </si>
  <si>
    <t>Atender socialmente al 100% de hogares afectados por emergencias o desastres para los que sea activada la SDIS por el Sistema Distrital de Gestión del Riesgo y Cambio Climático.</t>
  </si>
  <si>
    <t>Identificar hogares afectados por emergencias de origen natural o antrópico no intencional</t>
  </si>
  <si>
    <t xml:space="preserve">Informe de hogares atendidos socialmente </t>
  </si>
  <si>
    <t xml:space="preserve"> Identificar  a la  Población Afectada por eventos de origen natural o antropico para los que sea activada la SDIS.</t>
  </si>
  <si>
    <t>Consolidado Hogares atendidos</t>
  </si>
  <si>
    <t xml:space="preserve">18. Informe  consolidado del número de hogares atendidos socialmente  durante el trimestre </t>
  </si>
  <si>
    <t xml:space="preserve">Resumen ejecutivo de identificación de población afectada </t>
  </si>
  <si>
    <t>Informe trimestral de identificacion de hogares atendidos que contiene: resumen jecutivo de identificacion de poblacion afectada, reporte de calidad del dato y consolidado reporte hogares atendifos SIRBE</t>
  </si>
  <si>
    <t>Documento final del conslidado de los informes trimestrales de identificacion de hogares atendidos que contiene: resumen jecutivo de identificacion de poblacion afectada, reporte de calidad del dato y consolidado reporte hogares atendifos SIRBE</t>
  </si>
  <si>
    <t>Verificar la calidad del dato en los formatos diligenciados.</t>
  </si>
  <si>
    <t>Reporte calidad del dato</t>
  </si>
  <si>
    <t xml:space="preserve">19. Reporte del indicador Alcanzar el 95% de la
calidad del dato en los
registros levantados en la
identificación de población
afectada por emergencia
de origen natural o
antrópico - trimestre
</t>
  </si>
  <si>
    <t xml:space="preserve"> Reporte en  excel de calidad del dato
</t>
  </si>
  <si>
    <t xml:space="preserve">Digitar la información de la población afectada en los aplicativos oficiales, de los registros de Identificación de Población Afectada. </t>
  </si>
  <si>
    <t xml:space="preserve">Base de datos SIRBE de la información digitada - Trimestre </t>
  </si>
  <si>
    <t>Reporte Hogares atendidos SIRBE</t>
  </si>
  <si>
    <t>Entregar ayudas humanitarias alimentarias y no alimentarias a los hogares identificados</t>
  </si>
  <si>
    <t>Informe de ayudas humanitarias entregadas</t>
  </si>
  <si>
    <t xml:space="preserve">Gestionar la entrega de las ayudas humanitarias a los hogares afectados. </t>
  </si>
  <si>
    <t>Consolidado Ayudas humanitarias entregadas</t>
  </si>
  <si>
    <t xml:space="preserve">20. Informe de resultado de la meta 5 - Trimestre Consolidado Hogares atendidos </t>
  </si>
  <si>
    <t>Resumen ejecutivo de la gestión de la entrega de ayudas humanitarias</t>
  </si>
  <si>
    <t xml:space="preserve"> Informe trimestral de  entrega de ayudas humanitarias que contiene la gestion y entrega de ayudas humanitarias </t>
  </si>
  <si>
    <t>Efectuar la entrega de  las ayudas humanitarias alimentarias y no alimentarias de la SDIS a los hogares identificados</t>
  </si>
  <si>
    <t>Reporte de ayudas humanitarias entregadas</t>
  </si>
  <si>
    <t xml:space="preserve">21. Informe de  entrega de ayudas humanitarias 
</t>
  </si>
  <si>
    <t>Resumen ejecutivo de la entrega de ayudas humanitarias por parte de la SDIS</t>
  </si>
  <si>
    <t>Brindar orientación, información a los hogares atendidos</t>
  </si>
  <si>
    <t>Informe de orientación e información a los hogares atendidos</t>
  </si>
  <si>
    <t>Instruir  al equipo de gestión del riesgo para brindar orientación e información ( se reportara trimestral con informe consoldiado de trimestre)</t>
  </si>
  <si>
    <t>Actas de reunión y listados de asistencia</t>
  </si>
  <si>
    <t>Informe de orientación e información a los hogares atendidos del trimestre</t>
  </si>
  <si>
    <t>Informe de instrucción a servidores en OIR  y de orientación e información a los hogares atendidos durante el trimestre</t>
  </si>
  <si>
    <t>Orientar e informar a los hogares atendidos.</t>
  </si>
  <si>
    <t>Consolidado de Formatos OIR</t>
  </si>
  <si>
    <t>22. Informe  de resultado de indicador de gestión  OIR</t>
  </si>
  <si>
    <t xml:space="preserve">Matriz de Consolidacion hogares Orientados e Informados </t>
  </si>
  <si>
    <t>Implementar una estrategia para conocimiento y reducción del riesgo</t>
  </si>
  <si>
    <t>Implementar el Plan Institucional de Respuesta a Emergencias - PIRE/EIR  de la SDIS</t>
  </si>
  <si>
    <t>Informe de la implementación del PIRE/EIR</t>
  </si>
  <si>
    <t>Actualizar el PIRE/EIR según lineamientos del IDIGER</t>
  </si>
  <si>
    <t>Documento PIRE</t>
  </si>
  <si>
    <t>23. Informe  de implementación del PIRE</t>
  </si>
  <si>
    <t>Informe  de cualificación para la aplicación de Instrucciones F05- identificación de población afectada e implementación del PIRE Turnos y guias de actuación)</t>
  </si>
  <si>
    <t>Documento estrategia institucional de respuesta EIR de la SDIS 2017 para firmas</t>
  </si>
  <si>
    <t>Socialización de Documento estrategia institucional de respuesta EIR de la SDIS 2017a la mesa de gestion riesgo y acta</t>
  </si>
  <si>
    <t>Informe de implementacion del PIRE/EIR de la SDIS (reporte de indicador, cualificacion y turnos)</t>
  </si>
  <si>
    <t>Informe final de implementación del  Plan Institucional de Respuesta a Emergencias - PIRE/EIR  de la SDIS</t>
  </si>
  <si>
    <t>Implementar PRE/EIR a taves del desarrollo de  instrucciones en  temas de Gestión del Riesgo, a las personas de la SDIS  en turnos PIRE/EIR</t>
  </si>
  <si>
    <t>Actas y listados de asistencia Instrucciones F05</t>
  </si>
  <si>
    <t xml:space="preserve">24. Informe de cualificación para la aplicación de Instrucciones F05- idntificación de población afectada </t>
  </si>
  <si>
    <r>
      <t xml:space="preserve">Reporte de indicador instruccion del personal de la SDIS  en gestion del riesgo (semestral) </t>
    </r>
    <r>
      <rPr>
        <sz val="11"/>
        <color indexed="10"/>
        <rFont val="Arial"/>
        <family val="2"/>
      </rPr>
      <t/>
    </r>
  </si>
  <si>
    <t>Implementar alertas tempranas en la SDIS</t>
  </si>
  <si>
    <t>Informe de implementación del  Sistema de Aertas Tempranas - SAT, en la SDIS
(Trimestral)</t>
  </si>
  <si>
    <t>Brindar asesoría para PEC en los eventos de aglomeración de público de la SDIS que lo soliciten. (trimestral)</t>
  </si>
  <si>
    <t>25. Informe de implementación de alertas tempranas- SAT</t>
  </si>
  <si>
    <t xml:space="preserve"> Informe de implementación de alertas tempranas- SAT que incluye  asesoria  para aglomeraciones de público, revision documental a planes de emergemcia y contingencia, visitas a unidades operativas de la SDIS , asesoria para simulacros y simulaciones y SAT</t>
  </si>
  <si>
    <t xml:space="preserve"> Informe final de implementación de alertas tempranas- SAT que incluye  asesoria  para aglomeraciones de público, revision documental a planes de emergemcia y contingencia, visitas a unidades operativas de la SDIS , asesoria para simulacros y simulaciones y SAT</t>
  </si>
  <si>
    <t>Efectuar revisión documental a  planes de emergencia y contingencia de las unidades SDIS concertadas.(trimestral)</t>
  </si>
  <si>
    <t xml:space="preserve">Oficios remisorios de revisión documental </t>
  </si>
  <si>
    <t xml:space="preserve">26. Consolidado de los Oficios remisorios de revisión documental del trimestre </t>
  </si>
  <si>
    <t>Realizar visitas a Unidades Operativas de la SDIS para la generación de alertas. (mensual)</t>
  </si>
  <si>
    <t>Reporte Mensual Visitas a U.O.</t>
  </si>
  <si>
    <t>27. Reporte Mensual Visitas a U.O.</t>
  </si>
  <si>
    <t>Reporte Mensual Visitas a unidades operativas de la SDIS</t>
  </si>
  <si>
    <t>Brindar asesoría para el desarrollo de simulacros y simulaciones de la SDIS.</t>
  </si>
  <si>
    <t xml:space="preserve">28. Informe general de las asesorias a los simulacros y simulaciones de la SDIS </t>
  </si>
  <si>
    <t>Informe de simulacro distrital</t>
  </si>
  <si>
    <t>Alimentar el SAT generando las alertas respectivas</t>
  </si>
  <si>
    <t>Consolidados por dependencias</t>
  </si>
  <si>
    <t>Informe Consolidados por dependencias del trimestre</t>
  </si>
  <si>
    <t>Implementar  procesos de desarrollo de capacidades para las personas</t>
  </si>
  <si>
    <t>Integrar 90.000 personas a procesos de desarrollo de capacidades</t>
  </si>
  <si>
    <t>Diseñar procesos de desarrollo de capacidades para las personas</t>
  </si>
  <si>
    <t>Informe de resultados</t>
  </si>
  <si>
    <t>31/06/2017</t>
  </si>
  <si>
    <t xml:space="preserve">Realizar caracterización  de  perfiles ocupacionales en 19 Localidades de acuerdo a la metodologia establecida. </t>
  </si>
  <si>
    <t>Actas de socialización de la metodologia para caracterización de perfiles ocupacionales</t>
  </si>
  <si>
    <t>29. Informe de socialización de la metodologia para caracterización de perfiles ocupacionales y avance de su aplicación del trimestre</t>
  </si>
  <si>
    <t>Informe consolidado de aplicación de la  encuestas de caracterización</t>
  </si>
  <si>
    <t>Documento de avance de la caracterizacion  de los 19  perfiles ocupacionales</t>
  </si>
  <si>
    <t xml:space="preserve">Informe  final de los resultados de las caracterizacion de perfiles ocupacionales  y 19 documentos de caracterización .   </t>
  </si>
  <si>
    <t>Construir una metodologia para el desarrollo de capacidades en las localidades que no cuentan con CDC</t>
  </si>
  <si>
    <t>Informe de avance del diseño de la  metodologia para el desarrollo de capacidades  para  terriorios sin CDC</t>
  </si>
  <si>
    <t>Informe con  la  metodologia para el desarrollo de capacidades  para  terriorios sin CDC</t>
  </si>
  <si>
    <t xml:space="preserve">Realizar articulaciones para movilizar la oferta interinstitucional al servicio de Desarrollo de Capacidades para el Fortalecimiento Comunitario, a partir de los principios de pertinencia y complementariedad </t>
  </si>
  <si>
    <t>Informe de avances de las articulaciones interinstitucionales.</t>
  </si>
  <si>
    <t>Informe final de las articulaciones interinstitucionales.</t>
  </si>
  <si>
    <t>Integrar personas a procesos de desarrollo  de capacidades</t>
  </si>
  <si>
    <t>Informe de procesos desarrollados</t>
  </si>
  <si>
    <t>Integrar  personas y participantes de servicios de la SDIS a procesos de desarrollo de capacidades de acuerdo a los lineamientos técnicos establecidos</t>
  </si>
  <si>
    <t>consolidado de oferta de procesos</t>
  </si>
  <si>
    <t>Consolidado de oferta de procesos</t>
  </si>
  <si>
    <t>Informe consolidado de la oferta de  procesos de desarrollo de capacidades de acuerdo a los lineamientos técnicos establecidos</t>
  </si>
  <si>
    <t>Implementar la estrategia "TODOS SOMOS USME" para el desarrollo de capacidades en el marco de la modalidad de participaciòn social comunitaria para la construcción de la cultura ciudadana y el tejido social.</t>
  </si>
  <si>
    <t>Informe de avance de la implementacion de la  estretagia Todos Somos Usme.</t>
  </si>
  <si>
    <t>Informe final de la implementación de la estrategia "Todos somos Usme"</t>
  </si>
  <si>
    <t>Construir una propuesta de Modelo de antención integral para el Desarrollo de Capacidades</t>
  </si>
  <si>
    <t>Informe de avance de la propuesta del modelo de atención del desarrollo de capacidades</t>
  </si>
  <si>
    <t>Propuesta final de modelo de atención de desarrollo de capacidades</t>
  </si>
  <si>
    <t>Implementar  y evaluar la ruta de seguimiento a los procesos desarrollados</t>
  </si>
  <si>
    <t>Informe de seguimiento</t>
  </si>
  <si>
    <t>Ajustar e Implementar la ruta de seguimiento a los procesos de desarrollo de capacidades establecida.</t>
  </si>
  <si>
    <t xml:space="preserve">Documento avance de ajuste a la ruta de seguimiento. </t>
  </si>
  <si>
    <t xml:space="preserve">Documento final con los ajustes de la Ruta </t>
  </si>
  <si>
    <t>Informe de implementación de la Ruta de seguimiento .</t>
  </si>
  <si>
    <t xml:space="preserve">Informe final de la implementación de la  ruta de seguimiento </t>
  </si>
  <si>
    <t>Una ciudad para las familias-  1086</t>
  </si>
  <si>
    <t>Promover el reconocimiento y garantia de derechos al interior de las familias de la ciudad de Bogotá.</t>
  </si>
  <si>
    <t>Subdirección para la Familia</t>
  </si>
  <si>
    <t>Formular e implementar políticas poblacionales mediante un enfoque diferencial y de forma articulada, con el fin de aportar al goce efectivo de los derechos de las poblaciones en el territorio</t>
  </si>
  <si>
    <t>Desarrollar estrategias que contribuyan a la implementación de la Política Pública para las Familias -PPPF</t>
  </si>
  <si>
    <t>Implementar una estrategia de divulgación de la Política Pública para las Familias PPPF</t>
  </si>
  <si>
    <t>Implementar la estrategia de divulgación</t>
  </si>
  <si>
    <t xml:space="preserve">Un informe de seguimiento de la implementación de la estrategia y de la capacitación con recomendaciones </t>
  </si>
  <si>
    <t xml:space="preserve">Jorge Gutierrez </t>
  </si>
  <si>
    <t>Definir los criterios técnicos que se deben tener en cuenta para una efectiva implementación de la estrategia</t>
  </si>
  <si>
    <t xml:space="preserve">Documento técnico de criterios para la efectividad de la estrategia y primer informe trimestral de la implementación de la capacitacin </t>
  </si>
  <si>
    <t>Informe parcial seguimiento a la efectividad de la estrategia</t>
  </si>
  <si>
    <t xml:space="preserve">Informe de seguimiento a la efectividad de la estrategia contiene informe de implementación de la estrategia de capacitación </t>
  </si>
  <si>
    <t xml:space="preserve">informe de seguimiento a la efectividad de la estrategia contiene informe de implementación de la estrategia de capacitación </t>
  </si>
  <si>
    <t xml:space="preserve">Hacer seguimiento trimestral al cumplimiento de los criterios técnicos de la efectividad de la estrategia </t>
  </si>
  <si>
    <t xml:space="preserve">Implementar el plan de acción del componente de  capacitación de la estrategia </t>
  </si>
  <si>
    <t>Presentar informes de resultados</t>
  </si>
  <si>
    <t xml:space="preserve">Un informe de resultados anual sobre la implementación de la estrategia </t>
  </si>
  <si>
    <t xml:space="preserve">Hacer seguimiento a la implementación de la estrategia </t>
  </si>
  <si>
    <t xml:space="preserve">Un informe de resultados de la implementación de la estrategia </t>
  </si>
  <si>
    <t>Informe parcial de resultados implementación estrategia PPPF</t>
  </si>
  <si>
    <t>Informe final de resultados de la implementación de la estrategia</t>
  </si>
  <si>
    <t>Aportar una línea técnica para la implementación de la  PPPF</t>
  </si>
  <si>
    <t>Realizar un balance inicial sobre el estado actual del nivel de coordinación y articulación de la PPPF en el marco del Comité Operativo para las Familias</t>
  </si>
  <si>
    <t xml:space="preserve">Un informe anual de resultados del funcionamiento del Comité Operativo Distrital para las Familias </t>
  </si>
  <si>
    <t>Formular una propuesta de funcionamiento del comité para el año 2017</t>
  </si>
  <si>
    <t xml:space="preserve">Documento con propuesta metodológica del Comité Operativo Distrital para las Familias </t>
  </si>
  <si>
    <t>Informe de funcionamiento del Comité de acuerdo con propuesta metodológica</t>
  </si>
  <si>
    <t xml:space="preserve">Un informe de resultados del funcionamiento del Comité Operativo Distrital para las Familias </t>
  </si>
  <si>
    <t xml:space="preserve">                   </t>
  </si>
  <si>
    <t xml:space="preserve">Sistematizar y analizar la información para evaluar la gestión del Comité Operativo Disttrital para las Familias </t>
  </si>
  <si>
    <t>Realizar acompañamiento técnico, con cada uno de los sectores de acuerdo a su misionalidad</t>
  </si>
  <si>
    <t>Un informe anual con evaluación del acompañamiento técnico (segumiento de acuerdos y nuevos acuerdos)</t>
  </si>
  <si>
    <t>Implementar una propuesta de acompañamiento técnico a los sectores para lograr acuerdos que contribuyan a la garantía de derechos</t>
  </si>
  <si>
    <t xml:space="preserve">Documento técnico de gestión realizada y actas con tres (3)  acuerdos validadas </t>
  </si>
  <si>
    <t>No se presenta teniendo en cuenta que se planteó un seguimiento semestral.</t>
  </si>
  <si>
    <t xml:space="preserve">Informe de seguimiento de cumplimiento de los acuerdos </t>
  </si>
  <si>
    <t xml:space="preserve">Documento técnico con gestiones realizadas y un acta con un (1) acuerdo validado </t>
  </si>
  <si>
    <t xml:space="preserve">Hacer seguimiento semestral a los acuerdos planteados </t>
  </si>
  <si>
    <t>Brindar línea técnica para la implementación del modelo en los servicios de integración social</t>
  </si>
  <si>
    <t xml:space="preserve">Documento final de armonización del MAIF en ese servicio en el que se implemento el MAIF </t>
  </si>
  <si>
    <t xml:space="preserve">Adriana Rodríguez </t>
  </si>
  <si>
    <t xml:space="preserve">Concertar con las areas misionales de SDIS el servicio en el que se implementará el MAIF </t>
  </si>
  <si>
    <t>Documento inicial que enuncia el  servicio en el que se implementará el MAIF y con el se realizará la capacitación</t>
  </si>
  <si>
    <t>Informe del avance preliminar del documento de armonización del MAIF</t>
  </si>
  <si>
    <t>Documento de armonización del MAIF en el servicio seleccionado con elementos conceptuales y cronograma</t>
  </si>
  <si>
    <t xml:space="preserve">Un instrumento formulado para la  implementacion del MAIF </t>
  </si>
  <si>
    <t xml:space="preserve">Revisar documentos del servicio e identificar elementos aplicables del MAIF </t>
  </si>
  <si>
    <t xml:space="preserve">Diseñar conjuntamente instrumentos de implementacion del MAIF </t>
  </si>
  <si>
    <t>Capacitar equipos técnicos de los servicios de integración social que decidan implementar el modelo o elementos del mismo</t>
  </si>
  <si>
    <t xml:space="preserve">Un documento que contiene cinco (5) dinamicas de desarrollo de capacidades </t>
  </si>
  <si>
    <t xml:space="preserve">Implementar estrategias de capacitación del MAIF </t>
  </si>
  <si>
    <t xml:space="preserve">Un informe de las acciones realizadas  para identificar equipos para capacitación de un equipo técnico </t>
  </si>
  <si>
    <t>Informe de avance preliminar de la evaluación de la capacitación</t>
  </si>
  <si>
    <t xml:space="preserve">Un informe de la evaluación de la capacitación de un equipo </t>
  </si>
  <si>
    <t xml:space="preserve">Realizar un acuerdo con un área técnica para la capacitación del MAIF </t>
  </si>
  <si>
    <t>Seguimiento y evaluación de la capacitación</t>
  </si>
  <si>
    <t>Un informe anual  de seguimiento de elementos implementados del MAIF</t>
  </si>
  <si>
    <t xml:space="preserve">Diseñar estrategia de seguimiento a la implementación del MAIF </t>
  </si>
  <si>
    <t xml:space="preserve">Documento con estrategia de seguimiento de implementación del MAIF </t>
  </si>
  <si>
    <t>Informe de avance preliminar del seguimiento de los elementos implementados del MAIF</t>
  </si>
  <si>
    <t xml:space="preserve">Un informe de seguimiento de los elementos implementados del MAIF </t>
  </si>
  <si>
    <t>Formular el plan de acción anualizado de la PPPF a nivel distrital y local</t>
  </si>
  <si>
    <t xml:space="preserve">Documento Plan de Acción Distrital de la PPPF formuado y aprobado </t>
  </si>
  <si>
    <t>Diseñar conjuntamente con SDP la metodología para la formulación del Plan de Acción Distrital de la PPPF</t>
  </si>
  <si>
    <t xml:space="preserve">Informe de avance de implementación de la metodología para formular Plan de Acción Distrital con documento de analisis de fichas EBI </t>
  </si>
  <si>
    <t>Plan de Acción Distrital de la PPPF</t>
  </si>
  <si>
    <t xml:space="preserve">Implementar la metodológia de formulación del plan de acción </t>
  </si>
  <si>
    <t>Implementar el plan de acción anualizado de la PPPF a nivel distrital y local</t>
  </si>
  <si>
    <t>Un informe de seguimiento a la implementación del Plan de Acción Distrital de la PPPF</t>
  </si>
  <si>
    <t xml:space="preserve">Analizar la información enviada por DADE de las entidades y sectores del Distrito que aportan al plan de acción </t>
  </si>
  <si>
    <t xml:space="preserve">Una carta realizando la solicitud de información a la DADE   </t>
  </si>
  <si>
    <t>Construir el documento de informe de seguimiento del plan de acción que da cuenta de la implementación del año 2017</t>
  </si>
  <si>
    <t>Formular un (1) proyecto de investigación para caracterizar familias en Bogotá</t>
  </si>
  <si>
    <t>Formular el proyecto de investigación</t>
  </si>
  <si>
    <t xml:space="preserve">Un proyecto de investigación que contribuye a caracterizar las familias de Bogotá </t>
  </si>
  <si>
    <t xml:space="preserve">Identificar problemas de investigación, marco conceptual y metodo del proyecto de investigación. </t>
  </si>
  <si>
    <t xml:space="preserve">Un documento formulado con introducción y problema de investigación </t>
  </si>
  <si>
    <t>Documento con referencias bibliográficas (Marco teórico)</t>
  </si>
  <si>
    <t xml:space="preserve">Un documento formulado con introducción, marco teorico  y problema de investigación </t>
  </si>
  <si>
    <t xml:space="preserve">Un documento formulado con introducción, marco teorico  y problema de investigación y resultados </t>
  </si>
  <si>
    <t xml:space="preserve">Analizar información de fuente secundaria en terminos de familia </t>
  </si>
  <si>
    <t>Presentar el proyecto ante instancias respectivas para avales</t>
  </si>
  <si>
    <t xml:space="preserve">Informe consolidado de la presentación del proyecto incluyendo la retroalimentación de los sectores </t>
  </si>
  <si>
    <t xml:space="preserve">Diseñar la presentación del proyecto </t>
  </si>
  <si>
    <t xml:space="preserve">un informe de la presentación del instrumento para caracterizar familias </t>
  </si>
  <si>
    <t>Avance Informe presentación instrumento caracterización datos Encuesta Multipropósito</t>
  </si>
  <si>
    <t>Informe de la presentación instrumento para caracterizar familias y datos cuantitativos de la EMB</t>
  </si>
  <si>
    <t xml:space="preserve">Sistematizar las observaciones realizadas en la presentación del proyecto </t>
  </si>
  <si>
    <t>Diseñar e implementar estrategias de prevención de forma coordinada con otros sectores, que permitan reducir los factores sociales generadores de violencia y la vulneración de derechos, promoviendo una cultura de convivencia y reconciliación</t>
  </si>
  <si>
    <t>Diseñar e implementar una (1) estrategia Distrital para la prevención de la violencia intrafamiliar.</t>
  </si>
  <si>
    <t>Realizar el diseño de una estrategia comunicativa masiva y constante para la prevención de la violencia intrafamiliar</t>
  </si>
  <si>
    <t>Equipo Secretaria Tècnica- Subdirecciòn Para la Familia</t>
  </si>
  <si>
    <t>Convocar reuniòn con la oficina de Comunicaciones</t>
  </si>
  <si>
    <t>Estructura final conceptual  metodologica orientada a la difusiòn para la prevenciòn de las violencias</t>
  </si>
  <si>
    <t>Realizar ajustes segùn requerimientos</t>
  </si>
  <si>
    <t>Implementar la estrategia comunicativa masiva diseñada para la prevención de la violencia intrafamiliar</t>
  </si>
  <si>
    <t>Informe de seguimiento de la implementación de la estrategia.</t>
  </si>
  <si>
    <t>Definir criterios técnicos que se deben tener en cuenta para la implementaciòn de la estrategia</t>
  </si>
  <si>
    <t>Documento Tècnico de criterios para la efectividad de la estrategia</t>
  </si>
  <si>
    <t>Informe de Seguimiento Avances de la implementación de la Estrategia</t>
  </si>
  <si>
    <t>Informe seguimiento trimestral al cumplimiento de los criterios tècnicos para la implementación de la estrategia</t>
  </si>
  <si>
    <t>Elaborar informe de seguimiento de la implementación de la estrategia</t>
  </si>
  <si>
    <t>Monitorear y evaluar el impacto de la estrategia y ajuste conceptual de la misma</t>
  </si>
  <si>
    <t>Informe final de monitoreo y evaluación del impacto de la estrategia</t>
  </si>
  <si>
    <t>Equipo Secretaria Tècnica- Sundirecciòn Para la Familia</t>
  </si>
  <si>
    <t>Diseñar herramientas de monitoreo y evaluaciòn</t>
  </si>
  <si>
    <t>Primer avance del diseño en las herramientas de monitoreo y evaluación</t>
  </si>
  <si>
    <t>Segundo avance del diseño en las herramientas de monitoreo y evaluación</t>
  </si>
  <si>
    <t>Herramienta de monitoreo y evaluaciòn</t>
  </si>
  <si>
    <t>Documento con avances de anàlisis</t>
  </si>
  <si>
    <t>Elaborar anàlisis</t>
  </si>
  <si>
    <t>Realizar e implementar ajustes a la ejecución de la estrategia de acuerdo con el balance de ajuste</t>
  </si>
  <si>
    <t xml:space="preserve">Documento técnico de  ajuste de concepto a la campaña de comunicaciòn proyectada para el siguiente año </t>
  </si>
  <si>
    <t>Recopilar recomendaciones de mejora de la ejecuciòn de la estrategia de comunicaciòn masiva</t>
  </si>
  <si>
    <t>Producir documento Tècnico con los ajustes</t>
  </si>
  <si>
    <t>Realizar la Semana del buen trato</t>
  </si>
  <si>
    <t>Memoria colectiva de la realización de la Semana del Buen Trato</t>
  </si>
  <si>
    <t>Planear, ejecutar y hacer seguimiento a la Semana del Buen Trato</t>
  </si>
  <si>
    <t>Documento Anexo Tècnico</t>
  </si>
  <si>
    <t>Primer informe de seguimiento y monitoreo con corte a la fecha</t>
  </si>
  <si>
    <t xml:space="preserve">Informe se seguimiento y monitoreo </t>
  </si>
  <si>
    <t>Informe avances de la planeación de las actividades Distritales y locales</t>
  </si>
  <si>
    <t>Producir documento Tècnico de la Semana del Buen Trato</t>
  </si>
  <si>
    <t>Elaborar memoria colectiva de la realización de la Semana del Buen Trato</t>
  </si>
  <si>
    <t>Orientar 12000 personas en procesos de prevención de la violencia intrafamiliar atendidas por los servicios sociales de la SDIS</t>
  </si>
  <si>
    <t>Identificar las poblaciones objeto de los procesos de formación</t>
  </si>
  <si>
    <t xml:space="preserve">Documento Tècnico de Georreferenciaciòn  de los grupos poblacionales objeto de formaciòn </t>
  </si>
  <si>
    <t>Elaborar fichas tècnicas por localidades</t>
  </si>
  <si>
    <t>Elaborar informe tècnico de Georreferenciaciòn</t>
  </si>
  <si>
    <t>Convocar la población para cada uno de los procesos de formación</t>
  </si>
  <si>
    <t>Informe de monitoreo a los procesos de convocatoria realizados</t>
  </si>
  <si>
    <t>Diseñar instrumento y estrategia de convocatoria</t>
  </si>
  <si>
    <t>Informe de socializaciòn de instrumento y estrategia</t>
  </si>
  <si>
    <t>No se considera la necesidad de evidencia dado que en este mes se realiza la convocatoria con la aplicación del instrumento y la estrategia</t>
  </si>
  <si>
    <t>Informe de avance de monitoreo de convocatoria</t>
  </si>
  <si>
    <t>Elaborar informe de monitoreo</t>
  </si>
  <si>
    <t>Realizar procesos de formación según el cronograma proyectado</t>
  </si>
  <si>
    <t>Informe del impacto generado de los procesos de formaciòn</t>
  </si>
  <si>
    <t>Brindar lìnea tècnica a los referentes de familia</t>
  </si>
  <si>
    <t>Documento de avances de compromisos Diseño de instrumento de monitoreo y Videos de testimonios de participantes</t>
  </si>
  <si>
    <t>Resumen de reunión con referentes, videos de clausura y reporte a la meta con corte a Abril</t>
  </si>
  <si>
    <t>Documento acuerdo de compromisos y Videos de testimonios de participantes</t>
  </si>
  <si>
    <t>Informe de monitoreo de realizaciòn de procesos</t>
  </si>
  <si>
    <t>Visibilizar experiencias exitosas de los procesos de formaciòn</t>
  </si>
  <si>
    <t>Monitorear la implementaciòn de los procesos</t>
  </si>
  <si>
    <t>Proyectar informes periódicos de análisis de resultados del proceso de formación</t>
  </si>
  <si>
    <t>Documento de anàlisis de los procesos de formaciòn</t>
  </si>
  <si>
    <t>Hacer seguimiento al registro de los procesos de SIRBE</t>
  </si>
  <si>
    <t>Documento de requerimientos inclusiòn variables Ficha SIRBE</t>
  </si>
  <si>
    <t>Análisis de los procesos registrados en SIRBE con corte a la fecha</t>
  </si>
  <si>
    <t>Documento de anàlisis de los procesos registrados en SIRBE</t>
  </si>
  <si>
    <t>Consolidar anàlisis de resultados de los procesos de formaciòn</t>
  </si>
  <si>
    <t>Capacitar 15000 personas de las entidades distritales y personas de la sociedad civil en atención integral y la prevención de violencia intrafamiliar y delito sexual</t>
  </si>
  <si>
    <t>Proyectar una estructura de contenidos de los procesos de formación en temas relacionados con acciones de prevención</t>
  </si>
  <si>
    <t>Documento con la estructura  de contenidos con los procesos  de formaciòn</t>
  </si>
  <si>
    <t>Construir contenidos para organizaciones empresariales</t>
  </si>
  <si>
    <t>Avance en el documento con la estructura de contenidos con los procesos  de formaciòn</t>
  </si>
  <si>
    <t>Construir contenidos para entidades públicas y organizaciones de la sociedad civil</t>
  </si>
  <si>
    <t>Realizar acciones de articulación y gestión con entidades del distrito y de la sociedad civil</t>
  </si>
  <si>
    <t>Informe que da cuenta de la articulaciòn Intersectorial</t>
  </si>
  <si>
    <t>Convocar reuniones tècnicas y directivas del Consejo Distrital de Atención a Víctimas de Violencia Intrafamiliar</t>
  </si>
  <si>
    <t>Documento técnico de avances en acuerdos intersectoriales</t>
  </si>
  <si>
    <t>Primer avance del documento técnico de acuerdos intersectoriales con corte a la fecha</t>
  </si>
  <si>
    <t>Documento técnico de avances en acuerdos intersectoriales con corte a la fecha</t>
  </si>
  <si>
    <t>Al menos dos acuerdos intersectoriales</t>
  </si>
  <si>
    <t>Realizar articulaciòn intersectorial para la consolidaciòn de acuerdos</t>
  </si>
  <si>
    <t>Documento tècnico de Georreferenciaciòn de los grupos poblacionales objeto de formaciòn</t>
  </si>
  <si>
    <t>Elaborar ficha técnica para identificaciòn de poblaciòn</t>
  </si>
  <si>
    <t>Consolidar fichas tècnicas para elaboraciòn de informe</t>
  </si>
  <si>
    <t>Convocar la población para cada una de los procesos de formación</t>
  </si>
  <si>
    <t>Informe de la convocatoria realizada para cada proceso de formaciòn</t>
  </si>
  <si>
    <t>Diseñar instrumento y estrategia  de convocatoria</t>
  </si>
  <si>
    <t>Modelo de instrumento Convocatoria</t>
  </si>
  <si>
    <t>Informe de estrategias de convocatoria más efectivas</t>
  </si>
  <si>
    <t>Documento socializaciòn  de instrumento y convocatoria</t>
  </si>
  <si>
    <t>Informe de avance de la convocatoria realizada para cada proceso de formaciòn</t>
  </si>
  <si>
    <t>Diseño de instrumento de monitoreo y Videos de testimonios de participantes</t>
  </si>
  <si>
    <t>Videos de clausura y reporte a la meta con corte a Abril</t>
  </si>
  <si>
    <t>Videos de testimonios de participantes</t>
  </si>
  <si>
    <t>Proyectar informes periódicos de análisis de resultados del proceso de capacitación</t>
  </si>
  <si>
    <t>Documento de anàlisis de los procesos de capacitaciòn</t>
  </si>
  <si>
    <t>Documento de anàlisis de los procesos registrados en SIRBE y otros procesos</t>
  </si>
  <si>
    <t>Diseñar e implementar modelos de atención integral de calidad con un enfoque territorial e intergeneracional, para el desarrollo de capacidades que faciliten la inclusión social y mejoren la calidad de vida de la población en mayor condición de vulnerabilidad</t>
  </si>
  <si>
    <t>Fortalecer la capacidad técnica para la atención y protección de las víctimas de violencias al interior de las familias.</t>
  </si>
  <si>
    <t>Implementar un (1) sistema oral en al menos 4 Comisarías de famillia</t>
  </si>
  <si>
    <t>Realizar un diseño del sistema de justicia oral</t>
  </si>
  <si>
    <t>Diseño del sistema oral en las Comisarías de Familia de Bogotá</t>
  </si>
  <si>
    <t>Viviana Herrera</t>
  </si>
  <si>
    <t>Recopilar la información sobre la implementación del sistema oral en otras jurisdicciones que sirva para determinar retos, avances, reformas y oportunidad del servicio</t>
  </si>
  <si>
    <t>Documento propuesta del diseño del sistema oral socializado</t>
  </si>
  <si>
    <t>Mapa conceptual implementación funcionalidades tecnológicas requeridas</t>
  </si>
  <si>
    <t>Diseño tecnológico para la implementación del Sistema de Justicia Oral en las CF (Preliminar)</t>
  </si>
  <si>
    <t>Seleccionar equipos de las Comisarías de Familia y expertos que participarán en la revisión del documento propuesta</t>
  </si>
  <si>
    <t>Socializar y retroalimentar el documento del sistema oral con los equipos de las 4 Comisarías de familia y los expertos en materia de oralidad con metodología participativa</t>
  </si>
  <si>
    <t>Implementar el sistema de justicia oral en al menos 4 comisarías</t>
  </si>
  <si>
    <t>Cuatro comisarías de Familia adecuadas física y tecnológicamente y con capacidad de talento humano</t>
  </si>
  <si>
    <t>Contratar las herramientas tecnológicas para las cuatro Comisarías</t>
  </si>
  <si>
    <t>Documentación precontractual para la contratación de las herraminetas tecnológicas, adecuación infraestructura y la capacitación</t>
  </si>
  <si>
    <t>Anexos técnicos preliminares:
Infraestructura física
Infraesturctura tecnológica
Formacióin Equipos TH</t>
  </si>
  <si>
    <t>Propuesta preliminar de implementación Sistema de Justicia Oral</t>
  </si>
  <si>
    <t>Informe de seguimiento a la adecuación de la infraestructura y capacitación del talento humano</t>
  </si>
  <si>
    <t>Gestionar la adecuación de la infraestructura de equipamento (físico) de las cuatro Comisarías de Familia</t>
  </si>
  <si>
    <t>Capacitar equipos de las Comisarías de Familia en técnicas de oralidad, pruebas periciales, procedimientos y habilidades</t>
  </si>
  <si>
    <t>Fortalecer la capacidad institucional y el talento humano a través de la optimización de la operación interna, el mejoramiento de los procesos y los procedimientos, y el desarrollo de competencias con el própósito de incrementar la productividad organizacional y la calidad de los servicios que presta la Secretaría Distrital de Integración Social</t>
  </si>
  <si>
    <t>Alcanzar la oportunidad  en el 100% de los casos de atención y protección a  víctimas de violencias al interior de las familias</t>
  </si>
  <si>
    <t>Atender y/o orientar los casos de usuarios que arriben a las Comisarías de Familia</t>
  </si>
  <si>
    <t xml:space="preserve">Documento técnico que  dé cuenta: 1, Resultados  del  seguimiento y control  a los   indicadores de atención, oportunidad y seguimiento. 2, Unificación de   criterios para la atención diferencial en  Comsiarias de  familia. 3. Resultados  de las  articulaciones  Interinstitucionales realizadas. </t>
  </si>
  <si>
    <t xml:space="preserve">Jeferson   Sanchez, Nidia  Triana, Constanza Jaramillo, Sandra Fierro  </t>
  </si>
  <si>
    <t>Realizar control y seguimiento de  indicadores de atención, oportunidad y seguimiento</t>
  </si>
  <si>
    <t xml:space="preserve">Documento técnico que  contenga 1, Informe de  seguimiento de   indicadores de  atención  y oportunidad , 2,Revisión  documental y analisis de  cada  una de las tematicas. </t>
  </si>
  <si>
    <t>Reporte de atención oportuna en Comisarías de Familia</t>
  </si>
  <si>
    <t xml:space="preserve">Documento técnico que  contenga 1, Informe de  seguimiento de   indicadores de  atención,  oportunidad y seguimiento 2, Resultados de   mesas de   trabajo.3, Avances de   articulaciones  institucionales. </t>
  </si>
  <si>
    <t xml:space="preserve">Documento técnico que  contenga 1, Informe de  seguimiento de   indicadores de  atención y   oportunidad 2, avances de la construcción de   criterios de atención diferencial. 3 Avances de   articulaciones  interinstitucionales. </t>
  </si>
  <si>
    <t xml:space="preserve">Unificar  criterios  para la   atención  diferencial en Comisarias  de  Familia </t>
  </si>
  <si>
    <t>Gestionar   coordinaciones interinstitucionales de acuerdo a las   necesidades   identificadas  y hacer el seguimiento respectivo</t>
  </si>
  <si>
    <t>Prestar el servicio de orientación y asesoría familiar en el marco de la atención en las Comisarías de Familia</t>
  </si>
  <si>
    <t>Informe  de Seguimiento,  Monitoreo e Impacto del servicio</t>
  </si>
  <si>
    <t>Claudia Vidal</t>
  </si>
  <si>
    <t xml:space="preserve">Realizar  proceso de contratación  del serivicio de   Orientación y Asesoria familiar </t>
  </si>
  <si>
    <t xml:space="preserve">Documento  técnico que contenga : 1. Anexo  técnico del   servicio de  orientación y  Asesoria   Familiar. 2, Lineamiento   para asignación de casos. 3, Informe de identificación de  participantes  y mesa de   Trabajo.  </t>
  </si>
  <si>
    <t>No aplica dado que se encuentra en trámite el proceso contractual</t>
  </si>
  <si>
    <t>No se entrega evidencia programada: Contratos  y/o  Convenios. Se entrega avance en la labor: Anexo Técnico, Estudios Previos y Análisis de Sector</t>
  </si>
  <si>
    <t>Informe de Avance, monitoreo e  impacto</t>
  </si>
  <si>
    <t xml:space="preserve">Hacer  seguimiento al  servicio de orientacion  y asesoria familiar </t>
  </si>
  <si>
    <t>Diagnosticar la funcionalidad del instrumento preliminar de identificación de riesgo para la vida</t>
  </si>
  <si>
    <t xml:space="preserve">Diagnostico de Funcionalidad del Instrumento de  identificación del   riesgo </t>
  </si>
  <si>
    <t xml:space="preserve">Claudia Vidal </t>
  </si>
  <si>
    <t xml:space="preserve">Realizar  revisión  Conceptual  del Instrumento </t>
  </si>
  <si>
    <t xml:space="preserve">Documento  Técnico de   Revisión  Documental del  Instrumento de  Identificación del Riesgo. </t>
  </si>
  <si>
    <t>Documento técnico avance del diagnóstico de la funcionalidad del instrumento de identificación de riesgo</t>
  </si>
  <si>
    <t>Evaluar   Funcionalidad  del Instrumento de  identificación del  Riesgo</t>
  </si>
  <si>
    <t>Ajustar e implementar el instrumento preliminar de identificación de riesgo para la vida</t>
  </si>
  <si>
    <t>Documento Tecnico  que contenga: A-  Instrumento  de Identificacion del Riesgo Ajustado.  B- Diseño parcial de la estructura metodólgica para la implementación de Instrumento enunciado</t>
  </si>
  <si>
    <t>Realizar  el Ajuste  Conceptual  al   Instrumento de Identificación del Riesgo</t>
  </si>
  <si>
    <t>Documento   Tecnico de  Avance  de Ajustes  del Instrumento de Identificación del Riesgo</t>
  </si>
  <si>
    <t>Entregar diseño parcial de la estructura metodólgica para la implementación de Instrumetno anunciado</t>
  </si>
  <si>
    <t>Apoyar la gestión integral</t>
  </si>
  <si>
    <t>Informe de ejecución presupuestal</t>
  </si>
  <si>
    <t>Lorena Castilla</t>
  </si>
  <si>
    <t>Realizar seguimiento y control a los pagos de los contratos en que participa la subdirección</t>
  </si>
  <si>
    <t>Informe de ejecución presupuestal con corte a la fecha</t>
  </si>
  <si>
    <t>Realizar seguimiento a las reservas y pasivos de la Subdirección</t>
  </si>
  <si>
    <t>Estándades de calidad de los servicios: Comisarías de Familia y Centros Proteger</t>
  </si>
  <si>
    <t>Gladys Carolina Prieto Villamarín</t>
  </si>
  <si>
    <t>Actualizar el documento de estándares de calidad del servicio Centros Proteger</t>
  </si>
  <si>
    <t>Plan de implementación estándares Comisarías de Familia (Acciones de mejora)</t>
  </si>
  <si>
    <t>Avance de documento de estándares de Centros Proteger y Comisarías de Familia</t>
  </si>
  <si>
    <t>Formular y ejecutar el plan de mejoramiento a la implementación de los estándares de calidad de las Comisarías de Familia</t>
  </si>
  <si>
    <t>TRD y Archivo de Comisarias de Familia y Centros Proteger organizado bajo TRD actualizado</t>
  </si>
  <si>
    <t>Flora Patricia Sánchez Rozo</t>
  </si>
  <si>
    <t>Actualización tablas de retención documental de Comisarias de Familia y Centros Proteger</t>
  </si>
  <si>
    <t>Informe seguimiento e avances en aplicación de TDR en Comisarías de Familia</t>
  </si>
  <si>
    <t>Seguimiento implementación TRD para Comisarías de Familia
Faltó Centros Proteger</t>
  </si>
  <si>
    <t>Archivar la información 2015 y 2016 de las Comisarías de Familia bajo las tablas de retención documental</t>
  </si>
  <si>
    <t>Documentos controlados para el proceso de prestación de los servicios sociales - Subdirección para la Familia,  elaborados, actualizados y/o derogados enviados a la Dirección Territorial</t>
  </si>
  <si>
    <t>Elaborar diagnóstico de necesidades documentales para el proceso prestación de los servicios sociales - Subdirección para la Familia</t>
  </si>
  <si>
    <t>Diagnóstico y plan de trabajo de necesidades documentales para el proceso prestación de servicios sociales - Subdirección para la Familia</t>
  </si>
  <si>
    <t>Inventario de documentos SubFamilia SIG (Elaboración, actualización y derogación)</t>
  </si>
  <si>
    <t xml:space="preserve">Revisión al interior de la Subdirección para la Familia de documentos para elaborar, actualizar y/o derogar </t>
  </si>
  <si>
    <t>Elaborar plan de trabajo priorizado de necesidades documentales para el proceso prestación de los servicios sociales - Subdirección para la Familia</t>
  </si>
  <si>
    <t>Elaboración, actualización y/o derogación del 30% de los documentos del proceso prestación de los servicios sociales - Subdirección para la Familia</t>
  </si>
  <si>
    <t>Reportes trimestrales de residuos sólidos aprovechables y peligrosos, reporte de aceite vegetal usado y reporte de residuos hospitalarios y anuales de Diagnósticos Condiciones Ambientales, Lista Chequeo Políticas Ambientales</t>
  </si>
  <si>
    <t>Carlos Daniel Cortés Barrios</t>
  </si>
  <si>
    <t>Elaborar y presentar reportes trimestrales (residuos sólidos aprovechables y peligrosos, Reporte de Aceite Vegetal Usado, Reporte de Residuos Hospitalarios ).</t>
  </si>
  <si>
    <t>Reportes trimestrales de residuos sólidos aprovechables y peligrosos, reporte de aceite vegetal usado y reporte de residuos hospitalarios</t>
  </si>
  <si>
    <t>Informe trimestral residuos sólidos</t>
  </si>
  <si>
    <t>Elaborar y presentar reportes Anuales (Diagnósticos Condiciones Ambientales, Lista Chequeo Políticas Ambientales).</t>
  </si>
  <si>
    <t xml:space="preserve">Acuerdos de corresponsabilidad y acciones afirmativas y socialización en  los componentes del PIGA y lineamientos del área de gestión ambiental. </t>
  </si>
  <si>
    <t>Firmar, anualmente o cada vez que se requiera, un nuevo acuerdo de corresponsabilidad y acciones afirmativas con recicladores.</t>
  </si>
  <si>
    <t>Socialización PIGA</t>
  </si>
  <si>
    <t>Realizar socialización a funcionarios de las unidades operativas de la Subdirección para la Familia sobre los componentes del PIGA y lineamientos del área de gestión ambiental.</t>
  </si>
  <si>
    <t>Actualizar el modelo de seguimiento y acompañamiento a familias afectadas por violencia intrafamiliar en las comisarias de famili</t>
  </si>
  <si>
    <t>Modelo de  Seguimiento Actualizado</t>
  </si>
  <si>
    <t xml:space="preserve">Sandra  Fierro </t>
  </si>
  <si>
    <t xml:space="preserve">Realizar  revisión  y ajustes al  documento   de  actualización  del modelo  entrgado por la  Universidad  Nacional </t>
  </si>
  <si>
    <t xml:space="preserve">Documento de  avance  de  actualización del  modelo </t>
  </si>
  <si>
    <t>No aplica dado que es un documento que es suministrado por un externo en el cual no se contampla informas parciales</t>
  </si>
  <si>
    <t>Modelo de seguimiento y acompañamiento a Familias actualizado</t>
  </si>
  <si>
    <t>Socializar  Modelo de Seguimiento  Actualizado</t>
  </si>
  <si>
    <t>Realizar validación e implementación del modelo de seguimiento</t>
  </si>
  <si>
    <t>Documento  técnico de la  validación  y diseño parcial de la estructura metodológica de la implementación del modelo</t>
  </si>
  <si>
    <t xml:space="preserve">Sandra Fierro </t>
  </si>
  <si>
    <t xml:space="preserve">Desarrollar  Pilotaje </t>
  </si>
  <si>
    <t>Documento  tecnico de  avance de  la  validación del  modelo de  Seguimiento</t>
  </si>
  <si>
    <t xml:space="preserve">Realizar entrenamiento a  profesionales del  modelo de   seguimiento </t>
  </si>
  <si>
    <t>Entregar diseño parcial de la estructura metodólgica para la implementación del modelo de seguimiento</t>
  </si>
  <si>
    <t xml:space="preserve">Atender los casos de NNA que arriben a los Centros Proteger </t>
  </si>
  <si>
    <t>Documento técnico con recomendaciones y oportunidades de mejora para la atención oporturna en los Centros Proteger</t>
  </si>
  <si>
    <t>Edwin Prieto</t>
  </si>
  <si>
    <t>Monitorear la atención en los Centros Proteger</t>
  </si>
  <si>
    <t>Plan de moniterio de atención en los CP.</t>
  </si>
  <si>
    <t>Informe de seguimiento semanal a casos de restablecimiento de derechos en CP con corte a la fecha</t>
  </si>
  <si>
    <t>Informe de  monitoreo con recomendaciones y corte a la fecha.</t>
  </si>
  <si>
    <t>Informe de monitoreo con resultados de implementación</t>
  </si>
  <si>
    <t>Elaborar analisis de la atención en los Centros Proteger</t>
  </si>
  <si>
    <t>Revisar el Modelo de Atención para fortalecer las capacidades de los NNA y sus familias</t>
  </si>
  <si>
    <t>Modelo de Atención en los Centros Proteger</t>
  </si>
  <si>
    <t>Analizar modelos de atención</t>
  </si>
  <si>
    <t>Análisis comparativo de modelos</t>
  </si>
  <si>
    <t>Diagnostico cualitativo de una muestra de los centros Proteger.</t>
  </si>
  <si>
    <t>Modelo de Atención para Centros Proteger</t>
  </si>
  <si>
    <t>Elaborar propuesta del modelo de atención en los Centros Proteger.</t>
  </si>
  <si>
    <t>Diseño Modelo de Atención de CP Versión final.</t>
  </si>
  <si>
    <t>Garantizar la prestación de servicios para la orientación, Referenciación y contrarreferenciación a víctimas y su grupo familiar</t>
  </si>
  <si>
    <t>Documento Informe sobre el diagnostico de la prestación de los servicios de para la orientación, referenciación y contrarreferenciación a víctimas y su grupo familiar</t>
  </si>
  <si>
    <t>Magda Camelo Romero</t>
  </si>
  <si>
    <t>Elaborar instrumentos para la realización del diagnostico sobre la prestación de servicios de  orientación, referenciación y contrarreferenciación a víctimas y su grupo familiar</t>
  </si>
  <si>
    <t xml:space="preserve">Informe trimestral </t>
  </si>
  <si>
    <t>Herramienta para realizar el diagnóstico del perfil profesional, identificación de condiciones locativas, mobiliarias y archivo, y estimación de tiempos</t>
  </si>
  <si>
    <t>1. Informe trimestral Dg. Prestación de servicios</t>
  </si>
  <si>
    <t>Aplicar el diagnostico sobre la prestación de servicios de  orientación, referenciación y contrarreferenciación a víctimas y su grupo familiar</t>
  </si>
  <si>
    <t>Analizar resultados y recomendaciones del diagnostico sobre la prestación de servicios de  orientación, referenciación y contrarreferenciación a víctimas y su grupo familiar</t>
  </si>
  <si>
    <t>Documento Informe sobre la prestación de los servicios de para la orientación, referenciación y contrarreferenciación a víctimas y su grupo familiar</t>
  </si>
  <si>
    <t>Realizar Monitoreo y control a los casos de orientación, referenciación y contrarefrerenciación.</t>
  </si>
  <si>
    <t>Avance en el informe de control a casos y avance en la corrección de fichas de referenciación y contrarreferenciación</t>
  </si>
  <si>
    <t>2. Reporte del monitoreo y control a los casos de orientación, referenciación</t>
  </si>
  <si>
    <t>Construir e implementar instrumento de seguimiento a instancias locales.</t>
  </si>
  <si>
    <t>Construir y  socializar directrices para la orientación, referenciación y contrarreferenciación a víctimas y su grupo familiar</t>
  </si>
  <si>
    <t>Diseñar un programa para la identificación e intervención de factores de riesgo psicosocial</t>
  </si>
  <si>
    <t>Un programa para la atenciòn del Talento Humano que atiende poblaciòn en Comisarias de Familia Grupo 2, Anexo Técnico, 
Contrato Legalizado</t>
  </si>
  <si>
    <t xml:space="preserve">Gabriel Bustos </t>
  </si>
  <si>
    <t>Realizar proceso Precontractual, para la ejecuciòn del programa en riesgo psicosocial de un segundo grupo</t>
  </si>
  <si>
    <t>Un programa para la atenciòn del Talento Humano que atiende poblaciòn en Comisarias de Familia Grupo 1</t>
  </si>
  <si>
    <t>Anexo Técnico</t>
  </si>
  <si>
    <t>Precios de Mercado (Riesgo psicosocial) y Anexo Técnico</t>
  </si>
  <si>
    <t>Gestionar el proceso contractual para la intervención de un segundo grupo</t>
  </si>
  <si>
    <t>Coordinar reuniones con Talento Humano, Universidad Nacional, y SUB de Familia, para entrega de diagnostico, diseño de plan de trabajo y diseño plan de intervenciòn.</t>
  </si>
  <si>
    <t>Implementar el programa para la identificación e intervención de factores de riesgo psicosocial</t>
  </si>
  <si>
    <t xml:space="preserve">Informe del Proceso de intervenciòn de Riesgo Psicosocial </t>
  </si>
  <si>
    <t>Participar con la convocatoria, sensibilizaciòn, organizaciòn, y seguimiento al proceso de intervenciòn en Talleres grupales como en sesiones individuales)</t>
  </si>
  <si>
    <t>Informe Parcial de avance del proceso de intervenciòn Grupo 1</t>
  </si>
  <si>
    <t>Informe de intervención grupal</t>
  </si>
  <si>
    <t>Informe final de intervención del grupo 1</t>
  </si>
  <si>
    <t>Informe Parcial de avance del proceso de intervenciòn Grupo 2</t>
  </si>
  <si>
    <t>Diseñar y aplicar Una (1) estrategia de fortalecimiento de la gestión operacional</t>
  </si>
  <si>
    <t xml:space="preserve">Realizar un análisis de medición de la gestión operacional en los servicios de protección </t>
  </si>
  <si>
    <t>Diagnóstico de la gestión operacional en Comisarías de Familia y Centros Proteger</t>
  </si>
  <si>
    <t>Felipe Cadena</t>
  </si>
  <si>
    <t>Caracterizar la dinámica operacional en Comisarías de Familia y Centros Proteger</t>
  </si>
  <si>
    <t>Caracterización de la dinámica operacional de las unidades operativas abordadas con corte a la fecha</t>
  </si>
  <si>
    <t>Soporte de avance del proceso del estudio de mercado</t>
  </si>
  <si>
    <t>Plan de trabajo para el desarrollo del diagnóstico</t>
  </si>
  <si>
    <t>Caracterización de la dinámica operacional en Comisarías de Familia y Centros Proteger</t>
  </si>
  <si>
    <t>Elaborar un diagnóstico de la gestión operacional en Comisarías de Familia y Centros Proteger</t>
  </si>
  <si>
    <t>Diseñar una estrategia de mejora en la gestión operacional en los servicios de atención y protección</t>
  </si>
  <si>
    <t>Documento técnico de la estrategia de mejora en la gestión operacional en Comisarías de Familia</t>
  </si>
  <si>
    <t>Definir las intervenciones estratégicas orientadas a la atención oportuna en Comisarías de Familia</t>
  </si>
  <si>
    <t>Elaborar una estrategia de mejora en  la gestión operacional en Comisarías de Familia</t>
  </si>
  <si>
    <t>Implementar la estrategia de mejora en la gestión operacional en los servicios de atención y protección</t>
  </si>
  <si>
    <t xml:space="preserve">Plan operativo para la implementación de la estrategia de mejora en Comisarías de Familia </t>
  </si>
  <si>
    <t>Concertar a nivel directivo las intervenciones estratégicas a implementar</t>
  </si>
  <si>
    <t>Elaborar el plan operativo para la implementación de la estrategia de mejora en Comisarías de Familia</t>
  </si>
  <si>
    <t>Generar información oportuna, veraz y de calidad mediante el desarrollo de un sistema de información y de gestión del conocimiento con el propósito de soportar la toma de decisiones, realizar el seguimiento y evaluación de la gestión, y la rendición de cuentas institucional</t>
  </si>
  <si>
    <t>Actualizar el 100% de los sistemas de información de víctimas de las violencias</t>
  </si>
  <si>
    <t>Realizar un diagnóstico de la funcionalidad de los  sistema de información de víctimas de violencias</t>
  </si>
  <si>
    <t>Diagnostico de la Funcionalidad de los sistemas de informacion de Comisarias de familia y Centros de proteccion</t>
  </si>
  <si>
    <t>Jeferson Sanchez</t>
  </si>
  <si>
    <t>Describir de la Funcionalidad de los sistemas de informacion de Comisarias de Familia y Centros de Protección</t>
  </si>
  <si>
    <t>Diagramación del proceso en Centros Proteger con los untos críticos de la infromación</t>
  </si>
  <si>
    <t>Diagnóstico de la Funcionalidad sistemas de informacion de CF y CP</t>
  </si>
  <si>
    <t>Caracterizar todos los procedimientos que se realizan para la captura de informacion en lsa Comisarisa de Familia y Centro de Protección</t>
  </si>
  <si>
    <t>Proyectar una propuesta de ajuste a los  sistemas de información de  víctimas de las violencias</t>
  </si>
  <si>
    <t>Documento tecnico de la propuesta de ajustes a los sistemas de informacion de Comisarias de Familia y Centros de Proteccion</t>
  </si>
  <si>
    <t>Identificar los ajustes a realizar en los Sistemas de Informacion de Comisarias de Familia y Centros de Proteción</t>
  </si>
  <si>
    <t>Avance del diagnostico y propuesta de ajuste de la funcionalidad de los Sistemas de información (comisarias de familia )</t>
  </si>
  <si>
    <t>Oficios con solicitudes de ajuste a los sitemas de información</t>
  </si>
  <si>
    <t>Propuesta de ajustes a los sistemas de información de CF</t>
  </si>
  <si>
    <t>Realizar la gestion operativa para la implementacion de los ajustes identificados.</t>
  </si>
  <si>
    <t>Probar los ajustes  a los  sistemas de información de  víctimas de las violencias</t>
  </si>
  <si>
    <t>Documento donde se evidencia el seguimiento y ajustes realizados a los sistemas de informacion de Comisarias de Familia y Centros de Proteccion con corte a la fecha</t>
  </si>
  <si>
    <t>Realizar seguimiento a los ajustes realizados a los sistemas de informacion</t>
  </si>
  <si>
    <t xml:space="preserve">Elaborar informe con el seguimiento realizado a los ajustes de los Sistemas de Informacion </t>
  </si>
  <si>
    <t>44. Gobierno y ciudadanía digital</t>
  </si>
  <si>
    <t>Integración digital y de conocimiento para la inclusión social-1168</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</si>
  <si>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</si>
  <si>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Dirección Análisis y Diseño Estratégico</t>
  </si>
  <si>
    <t xml:space="preserve">Subdirección de Diseño, Evolución y Sistematización </t>
  </si>
  <si>
    <t>Director (a) de Análisis y Diseño Estratégico</t>
  </si>
  <si>
    <r>
      <rPr>
        <b/>
        <sz val="12"/>
        <rFont val="Arial Narrow"/>
        <family val="2"/>
      </rPr>
      <t>Objetivo 4</t>
    </r>
    <r>
      <rPr>
        <sz val="12"/>
        <rFont val="Arial Narrow"/>
        <family val="2"/>
      </rPr>
      <t xml:space="preserve">
Generar información oportuna, veraz y de calidad mediante el desarrollo de un sistema de información y de gestión del conocimiento con el propósito de soportar la toma de decisiones, realizar el seguimiento, la evaluación de la gestión y la rendición de cuentas institucional.</t>
    </r>
  </si>
  <si>
    <t>Fortalecer los procesos de planeación y seguimiento institucional</t>
  </si>
  <si>
    <r>
      <t>Construir 1 plataforma que oriente la planeación estratégica de la SDIS 2016 - 2019</t>
    </r>
    <r>
      <rPr>
        <sz val="12"/>
        <color indexed="40"/>
        <rFont val="Arial Narrow"/>
        <family val="2"/>
      </rPr>
      <t xml:space="preserve"> </t>
    </r>
  </si>
  <si>
    <r>
      <t>Identificación de necesidades</t>
    </r>
    <r>
      <rPr>
        <sz val="12"/>
        <color indexed="8"/>
        <rFont val="Arial Narrow"/>
        <family val="2"/>
      </rPr>
      <t>,  construcción de la plataforma de planeación estratégica,</t>
    </r>
    <r>
      <rPr>
        <sz val="12"/>
        <color indexed="40"/>
        <rFont val="Arial Narrow"/>
        <family val="2"/>
      </rPr>
      <t xml:space="preserve"> </t>
    </r>
    <r>
      <rPr>
        <sz val="12"/>
        <color indexed="8"/>
        <rFont val="Arial Narrow"/>
        <family val="2"/>
      </rPr>
      <t>y seguimiento</t>
    </r>
  </si>
  <si>
    <t>Reporte de avance del Plan estrategico de la SDIS</t>
  </si>
  <si>
    <t>Dirección de Análisis y Diseño Estratégico/Claudia Ruiz</t>
  </si>
  <si>
    <t>Realizar segumiento semestral al cumplimiento del plan estrategico de la entidad.</t>
  </si>
  <si>
    <t xml:space="preserve">Consolidación de información y elaboración de presentación "Seguimiento al Plan estratégico, avance a diciembre de 2016" y envío por correo a la Directora de la DADE para aprobación. </t>
  </si>
  <si>
    <t>Socialización en la Web de la presentación  "Seguimiento al Plan estratégico, avance a diciembre de 2016" y en la Inducción  Institucional a funcionarios de la entidad del mes de mayo.</t>
  </si>
  <si>
    <t xml:space="preserve"> 4 Informes de seguimiento a proyectos de inversión (SPI)</t>
  </si>
  <si>
    <t>Subdirección de Diseño, Evaluación y Sistematización/Bibiana Cardozo</t>
  </si>
  <si>
    <t>Realizar seguimiento periódico al cumplimiento a los proyectos de inversión a través del SPI</t>
  </si>
  <si>
    <t>Consolidado de informes SPI entregados por los poryectos de inversión</t>
  </si>
  <si>
    <t>Se enetregan las cartas de alertas enviadas a los poryectos, de acuerdo con el seguimiento realizado con corte a mayo de 2017</t>
  </si>
  <si>
    <t xml:space="preserve">Documento propuesta normativa, urbanística y arquitectónica de los equipamientos de la SDIS para el nuevo Plan de Ordenamiento Territorial y Plan Maestro de Equipamientos de Integración Social </t>
  </si>
  <si>
    <t>Dirección de Análisis y Diseño Estratégico/Katherine González</t>
  </si>
  <si>
    <t>Formular propuesta normativa, urbanística y arquitectónica del nuevo Plan Maestro de Equipamientos de Integración Social</t>
  </si>
  <si>
    <t>Informe descriptivo y relacional de la línea base 2005 y estado actual 2017 de la oferta de servicios sociales en el territorio, como insumo del documento de lineamientos normativos y conceptuales para el diagnóstico de la oferta de los servicios de bienestar social a cargo de la SDIS.</t>
  </si>
  <si>
    <t>Actas y Presentación de 4 Consejos de Metas Sociales y Financieras</t>
  </si>
  <si>
    <t>Dirección de Análisis y Diseño Estratégico/</t>
  </si>
  <si>
    <t>Realizar de 4 Consejos de Metas Sociales y Financieras</t>
  </si>
  <si>
    <t>Presentación Consejo de Metas Sociales y Financieras realizado en la última semana de Mayo de 2017</t>
  </si>
  <si>
    <t xml:space="preserve">Actualizar 1 proceso de direccionamiento estratégico, alineado a la nueva apuesta de la SDIS </t>
  </si>
  <si>
    <r>
      <t xml:space="preserve">Revisar el proceso de </t>
    </r>
    <r>
      <rPr>
        <sz val="12"/>
        <color indexed="8"/>
        <rFont val="Arial Narrow"/>
        <family val="2"/>
      </rPr>
      <t>planeación, sus procedimientos e instrumentos  para actualizar y alinearlos a la apuesta estratégica</t>
    </r>
  </si>
  <si>
    <t>1 .Caracterización del proceso de Direccionamiento Estratégico y sus componentes actualizados.</t>
  </si>
  <si>
    <t>Dirección de Análisis y Diseño Estratégico/Teresa Dávila</t>
  </si>
  <si>
    <t>Elaborar la propuesta de caracterización del proceso de Direccionamiento Estratégico y oficializar.</t>
  </si>
  <si>
    <t>Borrador caracterización del proceso de Direccionamiento Estratégico.</t>
  </si>
  <si>
    <t>Propuesta de caracterización del proceso de Direccionamiento Estratégico</t>
  </si>
  <si>
    <t>Versiòn 3 del formato de caracterizaciòn del proceso e Direccionamiento estratègico</t>
  </si>
  <si>
    <t>Versiones 4 y 5 del formato de caracterizaciòn del proceso de Direccionamiento Estratégico</t>
  </si>
  <si>
    <t>Caracterización del proceso de Direccionamiento Estratégico, oficializada mediante Circular 020 del 29 de junio de 2017.</t>
  </si>
  <si>
    <t>Actualizar los componentes de acuerdo a la re caracterización del proceso (indicadores, riesgos y documentos asociados)</t>
  </si>
  <si>
    <t>Indicadores oficializados del Subsistema de gestión de la calidad.
INT 11587 de 2017.
Circular  oo6 de 21/02/2017.
Formatos matriz de calificación y de identificación de riesgos.
Plan de manejo de riesgos de corrupción.
Correo a Oficina de Control Interno del 17/02/2017</t>
  </si>
  <si>
    <t>Riesgos y plan de manejo de riesgos del proceso de Direccionamiento Estratégico oficializados.
Indicadores del Subsistema de gestión de la calidad oficializados.</t>
  </si>
  <si>
    <t>1.. Borrador Instructivo construcción Índice de priorización territorial.
2. INT 25375 del 25/04/2017 de actualización del procedimiento de Formulación y seguimiento del plan estratégico y plan de acción institucional. 
3. Circular 12 del 27/04/2017 Oficialización procedimiento de Formulación y seguimiento del plan estratégico y plan de acción institucional.</t>
  </si>
  <si>
    <t>1.Borrador  formato procedimiento de Modificaciòn presupuestal
2. Borrador procedimiento Gestión del cambio institucional.
3. Borrador formato Gestión del cambio institucional.</t>
  </si>
  <si>
    <t>Actualización del Indicador "Porcentaje en el cumplimiento del plan de acción institucional".  Oficializado mediante Circular 020 del 29 de junio de 2017.</t>
  </si>
  <si>
    <t>2. Una propuesta de criterios de focalización de población vulnerable de los servicios sociales.</t>
  </si>
  <si>
    <t>Dirección de Análisis y Diseño Estratégico/Diego Villamizar</t>
  </si>
  <si>
    <t>Coordinar el registro en el SISBEN de los hogares beneficiarios no Sisbenizados.</t>
  </si>
  <si>
    <t>Bases de datos disponibles en el equipo del asesor Diego Villamizar</t>
  </si>
  <si>
    <t>Bases de datos disponibles en el equipo del aesor Diego Villamizar</t>
  </si>
  <si>
    <t>Se remitieron las comunicaciones correspondientes a los servicios de Bonos Mi Vital y Canastas Alimentarias, exceptuando Afro e Indígena -  Arcchivo 2190-1 Comunicaciones</t>
  </si>
  <si>
    <t>Coordinar la definición de los puntos de corte de SISBEN</t>
  </si>
  <si>
    <t>Correos con observaciones del DNP</t>
  </si>
  <si>
    <t>Archivos: Correo de Bogotá es TIC - Comentarios sobre la metodología para la definición de puntos de corte.pdf
170220 - Documentos observaciones SDP metodología puntos de corte DNP.</t>
  </si>
  <si>
    <t>Correo de Bogotá es TIC - respuesta documento puntos de corte del Distrito.pdf
170310 - Puntos de corte con metodología revisada.xlsx</t>
  </si>
  <si>
    <t xml:space="preserve">Elaborar el documento de focalización de los servicios sociales. </t>
  </si>
  <si>
    <t>Borrador de documento de lineamientos de focalización.</t>
  </si>
  <si>
    <t>Acta de mesa técnica de Comité GIS del 30 de mayo de 2017. (PENDIENTE)</t>
  </si>
  <si>
    <t>Actas, listas de asistencia de reuniones y borrador del instrumento de captura de la información para focalización.</t>
  </si>
  <si>
    <r>
      <rPr>
        <b/>
        <sz val="12"/>
        <rFont val="Arial Narrow"/>
        <family val="2"/>
      </rPr>
      <t>Objetivo 4</t>
    </r>
    <r>
      <rPr>
        <sz val="12"/>
        <rFont val="Arial Narrow"/>
        <family val="2"/>
      </rPr>
      <t xml:space="preserve">
Generar información oportuna, veraz y de calidad mediante el desarrollo de un sistema de información y de gestión del conocimiento con el propósito de soportar la toma de decisiones, realizar el seguimiento, la evaluación de la gestión y la rendición de cuentas institucional</t>
    </r>
  </si>
  <si>
    <t>Desarrollar evaluaciones de los servicios sociales que presta la SDIS para contar con información pertinente que permita la adecuada toma de decisiones de política pública social</t>
  </si>
  <si>
    <t>Realizar  3 evaluaciones a modalidades de atención o servicios sociales que presta la SDIS</t>
  </si>
  <si>
    <r>
      <t xml:space="preserve">Evaluar modalidades o servicios </t>
    </r>
    <r>
      <rPr>
        <sz val="12"/>
        <color indexed="10"/>
        <rFont val="Arial Narrow"/>
        <family val="2"/>
      </rPr>
      <t xml:space="preserve">
</t>
    </r>
    <r>
      <rPr>
        <sz val="12"/>
        <color indexed="40"/>
        <rFont val="Arial Narrow"/>
        <family val="2"/>
      </rPr>
      <t/>
    </r>
  </si>
  <si>
    <t>1. Una (1) evaluación a modalidades o servicios sociales.</t>
  </si>
  <si>
    <t>Directora de Análisis y Diseño Estratégico /Mariana Muñoz</t>
  </si>
  <si>
    <t xml:space="preserve"> Realizar una evaluación a modalidades o servicios sociales</t>
  </si>
  <si>
    <t>Anexo técnico para la contratción de la evalauión de resultados del servicio de Hogares de Paso Día - Noche para habitantes de calle.</t>
  </si>
  <si>
    <t>Se estructuró los estudios previos y el análisis de sector</t>
  </si>
  <si>
    <t>Para dar alcance a esta actividad se adjuntan: anexo técnico, estudios previos y estudio de sector, para la elaboración por parte de la Subdirección de Contratación de los pliegos de condiciones para realizar la contratación quepermita evaluar a nivel de resultado el servicio de Hogares de Paso para habitantes de calle.</t>
  </si>
  <si>
    <t>Desarrollar y promover la producción de conocimiento pertinente</t>
  </si>
  <si>
    <t>Desarrollar 1 estrategia de gestión del conocimiento para la adecuada toma de decisiones</t>
  </si>
  <si>
    <t>Desarrollar y promover producción del conocimiento acorde con los servicios sociales que presta la Entidad</t>
  </si>
  <si>
    <t>1 Diagnóstico de necesidades de producción de conocimiento en la SDIS</t>
  </si>
  <si>
    <t>Recolectar, sistematizar, analizar, priorizar y socializar las necesidades de producción de conocimiento en la SDIS</t>
  </si>
  <si>
    <t>Presentación realizada a la Secretaria de Integración Social, insumo para la priorización de investigaciones a realizar.</t>
  </si>
  <si>
    <t xml:space="preserve">Memorando enviado a las diferentes Subdirecciones Técnicas donde se presenta la priorización de investigaciones a realizar en la vigencia 2017. Matriz de priorización </t>
  </si>
  <si>
    <t>Avance en la ejecución de las investigaciones priorizadas por la SDIS en la vigencia 2017:  i. Definición de la metodología para la construcción de la línea base de las barreras actitudinales frente a la discapacidad (Primer borrador del diseño metodológico), ii. Revisión y análisis de los resultados de pre y post test de la estretagia de prevención de violencia intrafamiliar (propuesta metodológica enviada a la Subdirección de Familia para dar alcance a la investigación)</t>
  </si>
  <si>
    <t>Una (1) investigación social</t>
  </si>
  <si>
    <t>Realizar una investigación social</t>
  </si>
  <si>
    <t>Oficio enviado al PNUD en el cual se definen las opciones para la realización de una (1) investigación social.</t>
  </si>
  <si>
    <t>En el marco de la cooperación técnica con el PNUD-SDIS (DADE) documento de propuesta sobre el alcance del estudio que sobre Maternidad y Paternidad realizará PNUD en el marco del convenio de cooperación.</t>
  </si>
  <si>
    <t>1 Base de datos fuente multipropósito</t>
  </si>
  <si>
    <t xml:space="preserve">Gestionar diferentes fuentes de información y estructurar una base de datos integral </t>
  </si>
  <si>
    <t xml:space="preserve">Consolidación de la base de datos con información demográfica y socioeconómica a nivel de localidad.
</t>
  </si>
  <si>
    <t>No se reliazó ninguna actualización conrespecto a la base de dartos que consolido con información socio economica a nivel de localidad y grupos poblacionales,</t>
  </si>
  <si>
    <t xml:space="preserve">3 Convenios de intercambio de información </t>
  </si>
  <si>
    <r>
      <t xml:space="preserve">Directora de Análisis y Diseño Estratégico </t>
    </r>
    <r>
      <rPr>
        <sz val="12"/>
        <color indexed="60"/>
        <rFont val="Arial Narrow"/>
        <family val="2"/>
      </rPr>
      <t xml:space="preserve">/Mauricio Smith </t>
    </r>
  </si>
  <si>
    <t>Identificar entidades para intercambio de información y celebrar los convenios con política de manejo de datos</t>
  </si>
  <si>
    <t>Proyecto de Minuta intercambio de informacion con Alta Consejeria para las Victimas</t>
  </si>
  <si>
    <t>Acta de reunion para definicion Anexo Tecnico Convenio de Intercambio de Informacion con Alta Consejeria para las Victimas</t>
  </si>
  <si>
    <t>Borrador minuta convenio seguimiento niño a niño (ICBF, SED. SCRD. SDS)</t>
  </si>
  <si>
    <t>Instrumentos y metodologías para realizar la identificación, priorización y desarrollo de productos para la gestión del conocimiento.</t>
  </si>
  <si>
    <t>Directora de Análisis y Diseño Estratégico /Mariana Muñoz, Katherine G. ,Teresa Dávila y Mauricio Smith</t>
  </si>
  <si>
    <t>Desarrollar instrumentos y metodologías para realizar la identificación, priorización y desarrollo de productos para la gestión del conocimiento.</t>
  </si>
  <si>
    <t>Diagrama de flujo para procedimiento de investigaciones con Universidades y Centros de Investigación.
Diagrama de flujo procedimiento de revisión y seguimiento a la información registrada enb los sistemas misionales.
Diagrama procedimiento de armonización y parametrización.
Diagrama procedimiento Atención a solicitudes de reporte de información.
Formato  Web de solicitudes de reportes de información.
Procedimiento Oficial de Registro extemporáneo de información misional y documentos asociados</t>
  </si>
  <si>
    <t>1. Circular 12 del 27/04/2017 con la oficialización del procedimiento de Atención a solicitudes de reporte de información misional.
2. Formato web para solicitudes de reporte de información misional.</t>
  </si>
  <si>
    <t>1. Propuestas procedimiento de Armonizaciòn y parametrizaciòn.
2. Propuesta procediminto Intercambio de informaciòn.
3. Propuesta procedimiento de Recolecciòn y digitaciòn.
4. Propuesta recaracterizaciòn del proceso de Gestiòn del conocimiento, versiòn 4.
5. Propuesta formato para documentar experiencias.</t>
  </si>
  <si>
    <t>1. Procedimiento de parametrización  del sistema de información misional y sus documentos asociados actualizado y oficializado, mediante Circular  020 del 29 de junio de 2017.
2. Procedimiento de Requerimientos geográficos formulado y oficializado mediante Circular 020 del 29 de junio de 2017.</t>
  </si>
  <si>
    <t>Documento de recomendaciones al  Diseño del observatorio distrital de dinámicas  poblacionales diferenciales de la SDP</t>
  </si>
  <si>
    <t>Directora de Análisis y Diseño Estratégico /Vladimir Garzón</t>
  </si>
  <si>
    <t>Realizar un documento con las recomendaciones al Diseño del observatorio distrital</t>
  </si>
  <si>
    <t xml:space="preserve">12 reportes de personas únicas atendidas por proyecto y por servicio </t>
  </si>
  <si>
    <r>
      <t xml:space="preserve">Directora de Análisis y Diseño Estratégico /Katherine G, </t>
    </r>
    <r>
      <rPr>
        <sz val="12"/>
        <color indexed="60"/>
        <rFont val="Arial Narrow"/>
        <family val="2"/>
      </rPr>
      <t>Mauricio Smith</t>
    </r>
  </si>
  <si>
    <t xml:space="preserve">Elaborar 12 reportes de personas únicas atendidas por proyecto y por servicio </t>
  </si>
  <si>
    <t>REPORTE PERSONAS UNICAS ATENDIDAS POR PROYECTO A DICIEMBRE 2016</t>
  </si>
  <si>
    <t>Ninguna</t>
  </si>
  <si>
    <t>Reportes PUA enero, febrero, marzo, abril y mayo 2017</t>
  </si>
  <si>
    <t>Informe de beneficiarios de los servicios sociales de la SDIS 2016</t>
  </si>
  <si>
    <t>Directora de Análisis y Diseño Estratégico /Omar Herrera</t>
  </si>
  <si>
    <t xml:space="preserve">elaborar el  Informe beneficarios de los servicios sociales ejecutados en 2016, relacionado con personas únicas atendidas
</t>
  </si>
  <si>
    <t>elaborar el  Informe preliminar de los beneficarios de los sericios sociale ejecutados en 2016, relacionado con personas únicas atendidas</t>
  </si>
  <si>
    <t>Presentación ajustada</t>
  </si>
  <si>
    <t>Documento preliminar sobre cálculo de personas únicas por proyecto, servicios, modalidades y estrategias</t>
  </si>
  <si>
    <t>Informe cifras de personas únicas atendidas por por proyecto, servicios, modalidades y estrategias</t>
  </si>
  <si>
    <t xml:space="preserve">12 Informes habitantes de calle del Sector de Integración Social </t>
  </si>
  <si>
    <t xml:space="preserve">Generar  Informes mensuales de  habitantes de calle del Sector de Integración Social </t>
  </si>
  <si>
    <t>El informe se presentó con el de marzo</t>
  </si>
  <si>
    <t>Informe correspondiente a enero y febrero y presentación indicadores.</t>
  </si>
  <si>
    <t>Informe consolidado de habitantes de calle antedidos por el sectot con corte a marzo de 2017</t>
  </si>
  <si>
    <t>Informe consolidado de habitantes de calle antedidos por el sectot con corte a abril de 2017</t>
  </si>
  <si>
    <t>Informe PUA Sector con corte a mayo</t>
  </si>
  <si>
    <t>2 Estudios de oferta y demanda de los servicios de la SDIS.</t>
  </si>
  <si>
    <t>Directora de Análisis y Diseño Estratégico /Diego Villamizar</t>
  </si>
  <si>
    <t>Elaborar 2 estudios de oferta y demanda de los servicios socialies de la SDIS.</t>
  </si>
  <si>
    <t>INDICE DE PRIORIZACION DE UNIDADES DE PLANEACION ZONAL - SERVICIOS CENTROS DIA - ADULTO MAYOR</t>
  </si>
  <si>
    <t>4 reportes de inconsistencias en la información del sistema de información misional</t>
  </si>
  <si>
    <r>
      <t>Directora de Análisis y Diseño Estratégic</t>
    </r>
    <r>
      <rPr>
        <sz val="12"/>
        <color indexed="60"/>
        <rFont val="Arial Narrow"/>
        <family val="2"/>
      </rPr>
      <t xml:space="preserve">o /Mauricio Smith </t>
    </r>
  </si>
  <si>
    <t xml:space="preserve">Realizar seguimiento a las inconsistencias en la información misional </t>
  </si>
  <si>
    <t>SE REALIZO MEDICION DE LA COMPLETITUD, CONFORMIDAD Y DUPLICIDAD DE INFORMACION DE 23 VARIABLES TRANSVERSALES DE LOS PROYECTOS.</t>
  </si>
  <si>
    <t>Variables específicas a revisar por proyecto</t>
  </si>
  <si>
    <t>1 informe de auditoría a los datos del sistema de información misional</t>
  </si>
  <si>
    <r>
      <t>Directora de Análisis y Diseño Estratégico /</t>
    </r>
    <r>
      <rPr>
        <sz val="12"/>
        <color indexed="60"/>
        <rFont val="Arial Narrow"/>
        <family val="2"/>
      </rPr>
      <t xml:space="preserve">Mauricio Smith </t>
    </r>
  </si>
  <si>
    <t>Borrador de metodología informe auditoria</t>
  </si>
  <si>
    <t>Objetivo 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SDIS.</t>
  </si>
  <si>
    <t>Fortalecer las tecnologías de la información y las comunicaciones para la optimización de procesos, incremento de la productividad y el seguimiento y control de la gestión de la entidad.</t>
  </si>
  <si>
    <t>Modernizar al 100% la Infraestructura tecnológica obsoleta de misión crítica</t>
  </si>
  <si>
    <t>NO</t>
  </si>
  <si>
    <t xml:space="preserve">Renovar computadores obsoletos
</t>
  </si>
  <si>
    <t>25% de computadores obsoletos reemplazados</t>
  </si>
  <si>
    <t xml:space="preserve">Subdirector de investigación e  información </t>
  </si>
  <si>
    <t>Realizar la gestión de adquisición y entrega de equipos de cómputo</t>
  </si>
  <si>
    <t xml:space="preserve">Renovar la infraestructura de procesamiento, almacenamiento, comunicaciones, licenciamiento y seguridad obsoleta.
</t>
  </si>
  <si>
    <t>Nuevo modelo de conectividad e internet contratado y en operación</t>
  </si>
  <si>
    <t xml:space="preserve">Contratar y poner en operación el Nuevo modelo de conectividad e internet </t>
  </si>
  <si>
    <t xml:space="preserve">Outsourcing de Tecnología incluyendo el componente de conectividadad e internet estructurado </t>
  </si>
  <si>
    <r>
      <rPr>
        <b/>
        <sz val="11"/>
        <color theme="1"/>
        <rFont val="Arial"/>
        <family val="2"/>
      </rPr>
      <t xml:space="preserve">Avance: </t>
    </r>
    <r>
      <rPr>
        <sz val="11"/>
        <color theme="1"/>
        <rFont val="Arial"/>
        <family val="2"/>
      </rPr>
      <t xml:space="preserve">Se suscribió contrato 6951 de 2017 con la empresa ETB y se puso en operación en nuevo modelo de conectividad e internet
</t>
    </r>
    <r>
      <rPr>
        <b/>
        <sz val="11"/>
        <color theme="1"/>
        <rFont val="Arial"/>
        <family val="2"/>
      </rPr>
      <t>Evidencias:</t>
    </r>
    <r>
      <rPr>
        <sz val="11"/>
        <color theme="1"/>
        <rFont val="Arial"/>
        <family val="2"/>
      </rPr>
      <t>Minuta del contrato 6951 de 2017, acta de inicio firmada por las dos partes</t>
    </r>
  </si>
  <si>
    <t>Nuevo modelo de licenciamiento de correo electrónico y colaboración en operación</t>
  </si>
  <si>
    <t>Implementar el nuevo modelo y activar los servicios</t>
  </si>
  <si>
    <t>Especificaciones Técnicas y  Estudios Previos  para el nuevo modelo de licenciamiento de Software Ofimatico y Nube</t>
  </si>
  <si>
    <t>DataCenter alterno en funcionamiento con aplicaciones prioritarias para la SDIS</t>
  </si>
  <si>
    <t>Implementar el Datacenter Alterno con los servicios críticos en la Nube.</t>
  </si>
  <si>
    <t>VPN implementado a DataCenter Alterno y pruebas de backup y/o replicación.</t>
  </si>
  <si>
    <t>Nueva solucion de seguridad perimetral y protección de día cero aquirido e implementado</t>
  </si>
  <si>
    <t xml:space="preserve">Adquirir e implementar la nueva solucion de seguridad perimetral y protección de día cero </t>
  </si>
  <si>
    <t>Especificaciones Técnicas y  EP para el nuevo modelo de seguridad perimetral</t>
  </si>
  <si>
    <t>Nueva solución de impresión de la SDIS</t>
  </si>
  <si>
    <t xml:space="preserve">Implementar el nuevo modelo de  Impresión en la SDIS </t>
  </si>
  <si>
    <t>Específicaciones Técnicas y Estudios Previos para el nuevo modelo de impresión</t>
  </si>
  <si>
    <r>
      <rPr>
        <b/>
        <sz val="11"/>
        <color theme="1"/>
        <rFont val="Arial"/>
        <family val="2"/>
      </rPr>
      <t>Avance:</t>
    </r>
    <r>
      <rPr>
        <sz val="11"/>
        <color theme="1"/>
        <rFont val="Arial"/>
        <family val="2"/>
      </rPr>
      <t xml:space="preserve">Estudios previos, Anexo Técnico y proceso de contratación de Outsourcing de impresión.
Contrato Outsourcing de impresión.
</t>
    </r>
    <r>
      <rPr>
        <b/>
        <sz val="11"/>
        <color theme="1"/>
        <rFont val="Arial"/>
        <family val="2"/>
      </rPr>
      <t>Evidencia:</t>
    </r>
    <r>
      <rPr>
        <sz val="11"/>
        <color theme="1"/>
        <rFont val="Arial"/>
        <family val="2"/>
      </rPr>
      <t>Contrato No. 7502 de 2017</t>
    </r>
  </si>
  <si>
    <t xml:space="preserve">Realizar las acciones técnicas y administrativas necesarias para la modernización y operación de la infraestructura tecnológica
</t>
  </si>
  <si>
    <t>Nuevo modelo de mesa de servicio y soporte implementado y en operación</t>
  </si>
  <si>
    <t xml:space="preserve">Implementar y operar el Nuevo modelo de mesa de servicio y soporte </t>
  </si>
  <si>
    <t>Estudios Previos y Anexo Técnico  del nuevo modelo de Outsorcing de Soporte y Mesa de Servicio</t>
  </si>
  <si>
    <t>Tres procedimientos de ITIL implementados</t>
  </si>
  <si>
    <t>Implementar 3 procedimientos ITIL</t>
  </si>
  <si>
    <t xml:space="preserve"> Procedimiento de control de Cambios implementado</t>
  </si>
  <si>
    <t>Objetivo 4
Generar información oportuna, veraz y de calidad mediante el desarrollo de un sistema de información y de gestión del conocimiento con el propósito de soportar la toma de decisiones, realizar el seguimiento, la evaluación de la gestión y la rendición de cuentas institucional.</t>
  </si>
  <si>
    <t>Actualizar el 100% de los sistemas de información estratégicos y de apoyo de la entidad</t>
  </si>
  <si>
    <t xml:space="preserve">Actualizar los sistemas de información estratégicos y de apoyo de la Entidad
</t>
  </si>
  <si>
    <t xml:space="preserve">Documento final de arquitectura única de información y plan de implementación. </t>
  </si>
  <si>
    <t>Diseñar la arquitectura única de información de las aplicaciones de la SDIS que incluya el modelo de inteligencia institucional y  modelo de georeferenciación generando su plan de implementación.</t>
  </si>
  <si>
    <t xml:space="preserve">Realizar las acciones técnicas y administrativas necesarias para actualizar los sistemas de información estratégicos y de apoyo de la Entidad
</t>
  </si>
  <si>
    <t>Primera fase ERP institucional operando.</t>
  </si>
  <si>
    <t>Contratar e Implementar primera Fase de ERP Institucional Fase I - Módulos Críticos</t>
  </si>
  <si>
    <t>Contratación de servicios de implementación y arrendamiento ERP Fase I - Módulos Críticos</t>
  </si>
  <si>
    <r>
      <rPr>
        <b/>
        <sz val="11"/>
        <color theme="1"/>
        <rFont val="Arial"/>
        <family val="2"/>
      </rPr>
      <t>Avance:</t>
    </r>
    <r>
      <rPr>
        <sz val="11"/>
        <color theme="1"/>
        <rFont val="Arial"/>
        <family val="2"/>
      </rPr>
      <t xml:space="preserve">ERP - Inicial Fase I - Módulos críticos instalados en ambiente de pruebas para parametrización y capacitación de usuarios técnicos y funcionales de los módulos
</t>
    </r>
    <r>
      <rPr>
        <b/>
        <sz val="11"/>
        <color theme="1"/>
        <rFont val="Arial"/>
        <family val="2"/>
      </rPr>
      <t>Evidencias:</t>
    </r>
    <r>
      <rPr>
        <sz val="11"/>
        <color theme="1"/>
        <rFont val="Arial"/>
        <family val="2"/>
      </rPr>
      <t>Soportes de actas de seguimiento, parametrización y capacitación</t>
    </r>
  </si>
  <si>
    <t>Sistema de Gestión documental implementado</t>
  </si>
  <si>
    <t>Contratar e Implementar el Sistema de Gestión Documental</t>
  </si>
  <si>
    <t>Estudios previos, anexo técnico, estudio de sector de adquisición del Sistema de Gestión Documental.</t>
  </si>
  <si>
    <t>Aplicativo de estructura de costos actualizado  con componente de matriz de servicios sociales en ambiente Web</t>
  </si>
  <si>
    <t>Poner en funcionamiento el Aplicativo de estructura de costos  en el componente de matriz de servicios sociales en ambiente Web</t>
  </si>
  <si>
    <t>Requerimientos aprobados por los usuarios del aplicativo
Diseño inicial de prototipo.</t>
  </si>
  <si>
    <r>
      <rPr>
        <b/>
        <sz val="11"/>
        <color theme="1"/>
        <rFont val="Arial"/>
        <family val="2"/>
      </rPr>
      <t>Avance:</t>
    </r>
    <r>
      <rPr>
        <sz val="11"/>
        <color theme="1"/>
        <rFont val="Arial"/>
        <family val="2"/>
      </rPr>
      <t xml:space="preserve">El aplicativo se encuentra en desarrollo de pruebas funcionales, luego de esto quedará en ambiente de producción
</t>
    </r>
    <r>
      <rPr>
        <b/>
        <sz val="11"/>
        <color theme="1"/>
        <rFont val="Arial"/>
        <family val="2"/>
      </rPr>
      <t>Evidencia:</t>
    </r>
    <r>
      <rPr>
        <sz val="11"/>
        <color theme="1"/>
        <rFont val="Arial"/>
        <family val="2"/>
      </rPr>
      <t>Ruta:  http://172.16.4.172:8100/</t>
    </r>
    <r>
      <rPr>
        <b/>
        <sz val="11"/>
        <color theme="1"/>
        <rFont val="Arial"/>
        <family val="2"/>
      </rPr>
      <t xml:space="preserve"> </t>
    </r>
  </si>
  <si>
    <t>Solución Integral Virtual de Contratación en operación</t>
  </si>
  <si>
    <t xml:space="preserve">Poner en operación la Solución de Integral Virtual de Contratación 
</t>
  </si>
  <si>
    <t>Prueba Piloto de la Solución  Integral Virtual de Contratación implementada  en DADE</t>
  </si>
  <si>
    <t>Documento final de la primera fase de levantamiento de requerimientos funcionales y desarrollo del nuevo sistema de información misional</t>
  </si>
  <si>
    <t xml:space="preserve">Directora de Análisis y Diseño Estratégico(/ Katherine González
Subdirector de investigación e  información 
</t>
  </si>
  <si>
    <t>Diseñar el nuevo sistema de información misional (Fase  1)</t>
  </si>
  <si>
    <t>DOCUMENTO LEVANTAMIENTO DIAGRAMACION DE SERVICIOS SOCIALES</t>
  </si>
  <si>
    <t>Documento de Visión y Alcance diseño nuevo sistema de información misional</t>
  </si>
  <si>
    <t>Definicion y formulacion de las preguntas de negocio y requerimientos de informacion</t>
  </si>
  <si>
    <t>*Unidades de informacion, procesos de negocio y sistemas de infrormacion
*Limitaciones/facilidades de infraestructura
*Alineacion politica publica y TICS
*Mapa de ruta de proyectos 
*Estructuracion de proyecto candidato</t>
  </si>
  <si>
    <t>Fortalecer la implementación del Sistema Integrado de Gestión</t>
  </si>
  <si>
    <t>Implementar el 100% del Sistema Integrado de Gestión en la Secretaría Distrital de Integración Social y sus subdirecciones locales</t>
  </si>
  <si>
    <t>Realizar planeación estratégica del SIG</t>
  </si>
  <si>
    <t>Plan de acción del SIG de la Entidad para la vigencia.</t>
  </si>
  <si>
    <t>Equipo DADE SIG y Referentes de Subsistema.</t>
  </si>
  <si>
    <t>Consolidar y validar el plan de acción Institucional del SIG.</t>
  </si>
  <si>
    <t>Acta y lista de asistencia Mesa de Articulación 25 Enero/2017</t>
  </si>
  <si>
    <t>Acta comité de gestores Febrero9/2017 - Acta Mesa Articulación Febrero8/2017 - Correos electrónicos</t>
  </si>
  <si>
    <t>Borrador del Plan de acción del SIG.</t>
  </si>
  <si>
    <t>Plan de acción SIG aprobado para los Susbistemas: Gestión de la Calidad, Control Interno, Seguridad de la Información y actividades  transversales.  Seguimiento al plan de acción SIG Acta Equipo SIG 24/04/2017. Correo electrónico seguimiento a Referentes de Subsistema 24/04/2017.</t>
  </si>
  <si>
    <t>Plan de acción SIG aprobado para los susbistemas SIGA, SST y Ambiental. Seguimiento al plan de Acción SIG en Mesa de Articulación de Subsistemas, actas 03/05/2017, 31/05/2017 y 17/05/2017 de Mayo.</t>
  </si>
  <si>
    <t xml:space="preserve">Plan de acción del SIG validado por los Coordinadores de los Subsistemas y soportes de cumplimiento  a Mayo 2017.   </t>
  </si>
  <si>
    <t>Estrategia de divulgación del SIG.</t>
  </si>
  <si>
    <t>Definir e implementar la divulgación de los lineamientos del SIG.</t>
  </si>
  <si>
    <t xml:space="preserve">Publicación de boletín - Acta Reunión Equipo SIG 24Febrero/2017 - Correos electrónicos de aprobación de Boletín </t>
  </si>
  <si>
    <t>Campaña de divulgaciones y boletín</t>
  </si>
  <si>
    <t>Seguimiento a los ajustes del mecanismo de divulgación en Acta Equipo SIG 24/04/2017. Ajustes al manual de uso del Logo Sig., mediante correos electrónicos 5y6 Abril 2017. Solicitud de Ajustes realizados al Boletin SIG No 2. a la Oficina de Comunicaciones de la Entidad mediante correos electrónicos 18, 25 y 27 Abril 2017.</t>
  </si>
  <si>
    <t>Seguimiento en Acta reunión de Equipo 26/05/2017. Encuesta Identificación de mecanismos de comunicación.10/05/2017. Reunión Mesa de Articulación 17/05/2017 donde se revisaron mecanismos de divulgación de Subsistemas. Solicitud de Ajustes realizados al Boletin SIG No 2. a la Oficina de Comunicaciones de la Entidad mediante correo electrónico 7/05/2017. Boletin SIG N2 y Manual de Uso Logos SIG aprobado para publicacion.</t>
  </si>
  <si>
    <t>Documento Estrategia de Divulgación del SIG  en aprobación de Subdirectora SDES y Directora DADE.  30/06/2017. Manual de uso del Logo SIG publicado y remitido a  Referentes de Subistema  23/06/2017.</t>
  </si>
  <si>
    <t>Resolución del SIG actualizada</t>
  </si>
  <si>
    <t xml:space="preserve">Equipo DADE SIG </t>
  </si>
  <si>
    <t>Proyectar y adoptar la Resolución de SIG.</t>
  </si>
  <si>
    <t>Acta Mesa Articulación Febrero22/2017</t>
  </si>
  <si>
    <t>Borrador de la nueva Resolución del SIG.</t>
  </si>
  <si>
    <t>Resolución SIG con ajustes.</t>
  </si>
  <si>
    <t xml:space="preserve">Resolución SIG con ajustes y aprobada para oficialización. </t>
  </si>
  <si>
    <t>Resolución 1075 del 30 de Junio 2017. Mediante la cual se ajusta el Sistema Integrado de Gestión.</t>
  </si>
  <si>
    <t>Propuesta del nuevo mapa de procesos</t>
  </si>
  <si>
    <t>Directora de Análisis y Diseño Estratégico
/Claudia Ruiz - Vladimir Garzón</t>
  </si>
  <si>
    <t xml:space="preserve">Realizar diagnostico y generar propuesta de mapa de procesos </t>
  </si>
  <si>
    <t xml:space="preserve">Soportes de mesas de trabajo para la unificación de los procesos de Análisis y Seguimiento de Políticas y Construcción de Políticas. </t>
  </si>
  <si>
    <t>Se elabora documento de diagnóstico del mapa de procesos y se presenta una primera propuesta de nuevo mapa. Documento"Análisis del Mapa de Procesos de la Secretaría de Integración Social."</t>
  </si>
  <si>
    <t xml:space="preserve">Implementar el SIG
</t>
  </si>
  <si>
    <t>Manual del SIG</t>
  </si>
  <si>
    <t>Validar el Manual del SIG con los Referentes de Subsistemas y Oficializarlo</t>
  </si>
  <si>
    <t>Manual SIG ajustado por Equipo SIG - Acta Mesa de Articulación 25 Enero/2017</t>
  </si>
  <si>
    <t>Acta Mesa Articulación Febrero8/2017 y Febrero22/2017 - Acta Reunión Equipo SIG Febrero24/2017</t>
  </si>
  <si>
    <t>Manual SIG validado con Referentes de Subsistemas.</t>
  </si>
  <si>
    <t>Manual SIG validado  y con ajustes solicitados por Referentes de Subsistema.</t>
  </si>
  <si>
    <t xml:space="preserve">Manual SIG validado por referentes, revisado por Asesora DADE, aprobado por Subidrectora SDES y aprobado por Directora DADE. </t>
  </si>
  <si>
    <t xml:space="preserve">Manual SIG  socializado a Gestores SIG y Referentes de Subsistema a través de correo electrónico y solicitud de ajustes en el Mapa de Procesos de la Entidad a la Oficina Asesora de Comunicaciones 22/06/2017. </t>
  </si>
  <si>
    <t xml:space="preserve">Monitorear el SIG
</t>
  </si>
  <si>
    <t>Matriz de Requisitos NTD vigente, actualizada</t>
  </si>
  <si>
    <t>Equipo DADE SIG</t>
  </si>
  <si>
    <t>Validar Matriz de Requisitos NTD vigente,  actualizada con la Oficina de Control Interno</t>
  </si>
  <si>
    <t>Acta y lista de asistencia Reunión con Oficina Control, interno para validación de la matriz de requisitos NTD</t>
  </si>
  <si>
    <t>Matriz de Requisitos NTD vigente validada con la Oficina de Control Interno</t>
  </si>
  <si>
    <t>na</t>
  </si>
  <si>
    <t>Realizar seguimiento al grado de cumplimiento de los requisitos NTD vigente, por cada Subsistema.</t>
  </si>
  <si>
    <t>Matriz de Requisitos NTD vigente, con corte a 30 de diciembre 2016</t>
  </si>
  <si>
    <t>Matriz de Requisitos NTD vigente, con corte a 31 de marzo 2017</t>
  </si>
  <si>
    <t>Articular las acciones de comunicaciones internas y externas de la entidad</t>
  </si>
  <si>
    <t xml:space="preserve">Formular e implementar una política de comunicaciones de la entidad </t>
  </si>
  <si>
    <t>Socializar e implementar la Política de Comunicaciones en el nivel central y descentralizado</t>
  </si>
  <si>
    <t>Socialización de la política de comunicaciones</t>
  </si>
  <si>
    <t>Jefe Oficina Asesora de Comunicaciones</t>
  </si>
  <si>
    <t xml:space="preserve">Diseñar la estrategia de socialización de la política de comunicaciones. </t>
  </si>
  <si>
    <t>Documento Final de la Estrategia</t>
  </si>
  <si>
    <t xml:space="preserve">Socializar la estrategia en la Entidad (nivel central y 16 subdirecciones locales.) </t>
  </si>
  <si>
    <t xml:space="preserve">Estrategia de socialización de la política de comunicaciones enviado </t>
  </si>
  <si>
    <t>Evidencias de una socialización de la política de comunicaciones</t>
  </si>
  <si>
    <t>Evidencias de seis (6)  socializaciones de la política de comunicaciones en diferentes subdirecciones.</t>
  </si>
  <si>
    <t>Evidencias de cuatro (4)  socializaciones de la política de comunicaciones en diferentes subdirecciones.</t>
  </si>
  <si>
    <t xml:space="preserve">Divulgación de la información institucional en el marco de la Política de Comunicaciones
</t>
  </si>
  <si>
    <t>6 campañas sombrilla  de divulgación y comunicación ejecutadas</t>
  </si>
  <si>
    <t>Diseñar e implementar de seis (6) campañas comunicativas.</t>
  </si>
  <si>
    <t>Cronograma anual de campañas entregado
1 campañas sombrilla  de divulgación y comunicación diseñadas</t>
  </si>
  <si>
    <t>Diseño, estrategia y ejecución de una (1) campaña sombrilla</t>
  </si>
  <si>
    <t>Diseño, estrategia y ejecución de dos (2) campañas sombrilla</t>
  </si>
  <si>
    <t>Realizar informe de resultados de las campañas diseñadas e implementadas</t>
  </si>
  <si>
    <t>*</t>
  </si>
  <si>
    <t>Por una ciudad incluyente y sin barreras-1113</t>
  </si>
  <si>
    <t>Fortalecer los procesos de inclusión de las personas con discapacidad, sus familias y cuidadores en los diferentes entornos, mediante acciones de articulación con actores públicos y privados</t>
  </si>
  <si>
    <t>MAGNITUD ESPERADA 2017</t>
  </si>
  <si>
    <t>Articular  acciones institucionales para la inclusión  de las personas con discapacidad y sus familias.</t>
  </si>
  <si>
    <t>Incrementar a 2.000 personas con discapacidad con procesos de inclusión efectivos en el Distrito.</t>
  </si>
  <si>
    <t>Diseñar una ruta interinstitucional de atención y de inclusión para las personas con discapacidad y sus familias.</t>
  </si>
  <si>
    <t>Documento técnico de la  ruta interinstitucional de atención y de inclusión para las personas con discapacidad y sus familias.</t>
  </si>
  <si>
    <t xml:space="preserve">Estrategias de Fortalecimiento a la Inclusión </t>
  </si>
  <si>
    <t>Validar la ruta interinstitucional de atención y de inclusión para las personas con discapacidad y sus familias.</t>
  </si>
  <si>
    <t>Acta y registro de asistencia de la proyección de trabajo.</t>
  </si>
  <si>
    <t xml:space="preserve">Acta y registro de asistencia de revisión de las rutas interinstitucionales </t>
  </si>
  <si>
    <t xml:space="preserve">Documento con el ajuste de las rutas para revisión. </t>
  </si>
  <si>
    <t>Acta y registro de asistencia de socialización de rutas con líderes de servicios.</t>
  </si>
  <si>
    <t>Documento de proyección de metodología de seguimiento a la implementación de rutas en el territorio</t>
  </si>
  <si>
    <t>Primer informe de implementacion de la metodología de seguimiento a las rutas en la estrategia de inclusión comunitaria.</t>
  </si>
  <si>
    <t>Segundo informe de implementación de la metodología de seguimiento a las rutas en la estrategia de inclusión comunitaria.</t>
  </si>
  <si>
    <t>Informe de implementación de la metodologia de seguimiento a las rutas, en el servicio Centros Crecer.</t>
  </si>
  <si>
    <t>Informe de implementación de la metodologia de seguimiento a las rutas en el servicio de Centros Integrarte.</t>
  </si>
  <si>
    <t>Acta y registro de asistencia de la retroalimentación del proceso de implementación de rutas en los servicios y estrategia de inclusión comunitaria.</t>
  </si>
  <si>
    <t>Documento técnico preliminar de la  ruta interinstitucional de atención y de inclusión para las personas con discapacidad y sus familias, con enfoque territorial.</t>
  </si>
  <si>
    <t>Documento técnico de la  ruta interinstitucional de atención y de inclusión para las personas con discapacidad y sus familias para aprobación .</t>
  </si>
  <si>
    <t>Adelantar procesos de inclusión con entidades para garantizar la vinculación de personas con discapacidad en diferentes entornos</t>
  </si>
  <si>
    <t>Informe de procesos de inclusión de PcDs y gestión de alianzas con instituciones públicas y privadas.</t>
  </si>
  <si>
    <t>Estrategias de Fortalecimiento a la Inclusión, e inclusion comunitaria.</t>
  </si>
  <si>
    <t>Adelantar procesos de inclusión y Establecer alianzas con instituciones públicas o privadas del orden distrital y local.</t>
  </si>
  <si>
    <t>Acta y registro de asistencia de la proyeccion de identificacion de organizaciones sociales y entornos de inclusion; instituciones públicas o privadas del orden distrital y local.</t>
  </si>
  <si>
    <t>Propuesta para la identificacion de organizaciones sociales y entornos de inclusion; instituciones públicas o privadas del orden distrital y local.</t>
  </si>
  <si>
    <t>Informe trimestral de procesos de inclusión de PcDs y gestión de alianzas con instituciones públicas y privadas.</t>
  </si>
  <si>
    <t>Matriz de base de datos de las personas en procesos de inclusión , actas y registros de asistencia de fortalecimiento, gestión y articulación con organizaciones sociales y entornos de inclusión; instituciones públicas o privadas del orden distrital y local.</t>
  </si>
  <si>
    <t>Informe final de procesos de inclusión de PcDs y gestión de alianzas con instituciones públicas y privadas.</t>
  </si>
  <si>
    <t xml:space="preserve">Hacer seguimiento a los  procesos de inclusión en los entornos del Distrito. </t>
  </si>
  <si>
    <t>Informe de seguimiento de los procesos de inclusión.</t>
  </si>
  <si>
    <t>Estrategias de Fortalecimiento a la Inclusión, Equipo de Gestión y Articulación, y Estrategia de Inclusión Comunitaria.</t>
  </si>
  <si>
    <t>Realizar seguimiento a las personas con discapacidad que se encuentran en procesos de inclusión.</t>
  </si>
  <si>
    <t xml:space="preserve">Diseño y revisión de formatos de orientación, inclusión y seguimiento a los procesos de inclusión. </t>
  </si>
  <si>
    <t>Acta y registro de asistencia en donde se proyectan los seguimientos de personas con discapacidad incluídos en los entornos.</t>
  </si>
  <si>
    <t>Informe trimestral de seguimientos a procesos de inclusión del periodo comprendido de enero a marzo.</t>
  </si>
  <si>
    <t>Formatos diligenciados de los seguimientos a los procesos de inclusión.</t>
  </si>
  <si>
    <t>Informe trimestral de seguimientos a procesos de inclusión del período comprendido de abril a junio.</t>
  </si>
  <si>
    <t>Informe trimestral de seguimientos a procesos de inclusión del período comprendido de julio a septiembre.</t>
  </si>
  <si>
    <t>Formatos diligenciados de los seguimientos a los procesos de inclusión</t>
  </si>
  <si>
    <t>Vincular a 1500 servidores públicos en procesos de capacitación en competencias para la atención inclusiva a personas con discapacidad</t>
  </si>
  <si>
    <t>Realizar procesos de competencias a servidores públicos en atención inclusiva a personas con discapacidad.</t>
  </si>
  <si>
    <t>Informe cualitativo y cuantitativo de los procesos de capacitación en competencias.</t>
  </si>
  <si>
    <t xml:space="preserve">Estrategia de Fortalecimiento a la Inclusion </t>
  </si>
  <si>
    <t>Realizar procesos de capacitación en competencias a servidores públicos.</t>
  </si>
  <si>
    <t xml:space="preserve">Revision del Documento metodologico del proceso de competencias y modulo de evaluacion. </t>
  </si>
  <si>
    <t>Proyeccion de entidades publicas para el proceso de competencias y documento metodologico del proceso de competencias.</t>
  </si>
  <si>
    <t>Informe cualitativo y cuantitativo trimestral de los procesos de capacitacion en competencias comprendido de enero a marzo</t>
  </si>
  <si>
    <t>Ficha SIRBE curso, acta y registro de asistencia del proceso de competencias y matriz de seguimiento</t>
  </si>
  <si>
    <t>Informe cualitativo y cuantitativo trimestral de los procesos de capacitacion en competencias comprendido de Abril a Julio</t>
  </si>
  <si>
    <t>Informe cualitativo y cuantitativo trimestral de los procesos de capacitacion en competencias comprendido de Julio a Septiembre</t>
  </si>
  <si>
    <t>Realizar seguimiento al 100% de personas con discapacidad sin redes, cuidadores y cuidadoras que reciben apoyos alimentarios.</t>
  </si>
  <si>
    <t>Consolidar las acciones comunitarias en los territorios para la participación efectiva de las personas con discapacidad y sus familias</t>
  </si>
  <si>
    <t xml:space="preserve">Informe de las acciones de inclusión comunitaria desarrolladas a traves de la estrategia </t>
  </si>
  <si>
    <t>Estrategia de Inclusión Comunitaria.</t>
  </si>
  <si>
    <t>Realizar acciones de inclusión comunitaria en los territorios para la inclusión de las personas con discapacidad y sus familias</t>
  </si>
  <si>
    <t>Proyeccion de identificacion de organizaciones sociales y entornos de inclusion (entidades publicas y privadas) en las localidades</t>
  </si>
  <si>
    <t>Actas y listas de asistencia de las reuniones para la planeación del abordaje territorial, con el objetivo de realizar acciones de inclusión comunitaria.</t>
  </si>
  <si>
    <t>Matriz de consolidacion de organizaciones sociales y entornos de inclusion (entidades publicas y privadas) en las localidades</t>
  </si>
  <si>
    <t>Actas y listas de asistencia de acciones de gestion y artiuclacion para la inclusion comunitaria.</t>
  </si>
  <si>
    <t>Informe  de las acciones de inclusión comunitaria desarrolladas de Mayo - Junio.</t>
  </si>
  <si>
    <t>Informe de las acciones de inclusión comunitaria desarrolladas de Julio a Septiembre.</t>
  </si>
  <si>
    <t>Informe de las acciones de inclusión comunitaria desarrolladas en el 2017.</t>
  </si>
  <si>
    <t>Hacer seguimiento a las personas con discapacidad sin redes, cuidadoras y cuidadores, que reciben apoyo alimentario por parte de la SDIS.</t>
  </si>
  <si>
    <t>Informe cualitativo y cuantitativo de seguimiento integral (seguimiento nutricional y cumplimiento de criterios de permanencia en la estrategia de inclusion comunitaria) de las personas con discapacidad, que reciben apoyo alimentario por parte de la SDIS a traves de  cuidadoras y cuidadores.</t>
  </si>
  <si>
    <t xml:space="preserve">Coordinadores Locales y Lider de Inclusion Comunitaria </t>
  </si>
  <si>
    <t>Realizar seguimiento integral (seguimiento nutricional y cumplimiento de criterios de permanencia en la estrategia de inclusion comunitaria) de las personas con discapacidad, que reciben apoyo alimentario por parte de la SDIS, a traves de  cuidadoras y cuidadores.</t>
  </si>
  <si>
    <t xml:space="preserve">Acta y registro de asistencia de la revision del documento técnico preliminar para el seguimiento nutricional a  personas con discapacidad que reciben apoyo alimentario por parte de la SDIS, a traves de  cuidadoras y cuidadores. </t>
  </si>
  <si>
    <t xml:space="preserve">Formatos de seguimiento nutricional a las personas con discapacidad, y formato de cumplimiento de criterios de permanencia en la estrategia de inclusion comunitaria. </t>
  </si>
  <si>
    <t xml:space="preserve">Informe trimestral del seguimiento integral realizado a las personas con discapacidad  que reciben apoyo alimentario por parte de la SDIS, a traves de  cuidadoras y cuidadores. </t>
  </si>
  <si>
    <t xml:space="preserve">Informe trimestral del seguimiento integral realizado a las personas con discapacidad que reciben apoyo alimentario por parte de la SDIS, a traves de  cuidadoras y cuidadores. </t>
  </si>
  <si>
    <t>Formatos de seguimiento nutricional a las personas con discapacidad, y formato de cumplimiento de criterios de permanencia en la estrategia de inclusion comunitaria.</t>
  </si>
  <si>
    <t xml:space="preserve">Informe del seguimiento integral realizado a las personas con discapacidad que reciben apoyo alimentario por parte de la SDIS, a traves de  cuidadoras y cuidadores en el 2017. </t>
  </si>
  <si>
    <t xml:space="preserve">Diseñar un modelo de teletrabajo y vinculación productiva para las personas con discapacidad, familias, cuidadoras y cuidadores atendidos en los servicios de la SDIS. </t>
  </si>
  <si>
    <t>Documento metodológico para el diseño del modelo de teletrabajo para personas con discapacidad y cuidadores.</t>
  </si>
  <si>
    <t>Elaborar la metodología para el diseño del modelo de teletrabajo para personas con discapacidad y cuidadores.</t>
  </si>
  <si>
    <t>Acta y registro de asistencia de la proyeccion para la revision del estado del arte.</t>
  </si>
  <si>
    <t>Revision preliminar del estado del arte de modelos de teletrabajo para personas con discapacidad y cuidadores.</t>
  </si>
  <si>
    <t>Matriz preliminar del analisis del estado del arte de modelos de  teletrabajo para personas con discapacidad y cuidadores.</t>
  </si>
  <si>
    <t>Acta y registro de asistencia de la proyeccion de la metodologia para el diseño del modelo del  teletrabajo para personas con discapacidad y cuidadores.</t>
  </si>
  <si>
    <t>Acta y registro de asiistencia de la construccion de la metodologia  para el diseño del modelo del  teletrabajo para personas con discapacidad y cuidadores.</t>
  </si>
  <si>
    <t>Documento metodológico preliminar para el diseño del modelo de teletrabajo para personas con discapacidad y cuidadores.</t>
  </si>
  <si>
    <t>Definicion de variables para identificar la poblacion objeto para la implementacion del modelo de teletrabajo.</t>
  </si>
  <si>
    <t>Diseño del instrumento para identificar la poblacion objeto para la  implementacion del modelo de teletrabajo.</t>
  </si>
  <si>
    <t>Acta y registro de asistencia de la retroalimentación del documento metodologico teletrabajo para personas con discapacidad y cuidadores.</t>
  </si>
  <si>
    <t>Diseñar e implementar modelos de atención integral de calidad con un enfoque territoriale intergeneracional, para el desarrollo de capacidades que faciliten la inclusión social y mejoren la calidad de vida de la población en mayor condición de vulnerabilidad.</t>
  </si>
  <si>
    <t>Atender  oportunamente a las personas con discapacidad desde la primera infancia, durante el transcurrir vital  y a sus familias para el desarrollo de habilidades y  capacidades.</t>
  </si>
  <si>
    <t>Atender 3.289 personas con discapacidad en centros crecer, centros de protección, centro renacer y centros integrarte</t>
  </si>
  <si>
    <t>Validar las condiciones de las personas con discapacidad y sus familias para su orientación a entornos de inclusión o servicios.</t>
  </si>
  <si>
    <t xml:space="preserve">Modelo de atencion actualizado de acuerdo a los componentes definidos en el proyecto. </t>
  </si>
  <si>
    <t>Líderes de los servicios sociales.</t>
  </si>
  <si>
    <t>Actualizar el modelo de atención de los servicios sociales del Proyecto de Discapacidad.</t>
  </si>
  <si>
    <t>Revisión del modelo de atención de los servicios sociales del Proyecto.</t>
  </si>
  <si>
    <t>Actas y listas de asistencia de reuniones para establecer la metodología de la actualización del modelo de atención de los servicios sociales.</t>
  </si>
  <si>
    <t>Preliminar del modelo de atención de los servicios sociales.</t>
  </si>
  <si>
    <t>Actas y listas de asistencia de reuniones para la construccion tecnica del modelo de atencion.</t>
  </si>
  <si>
    <t>Modelo de atención de los servicios sociales para aprobacion del GSI.</t>
  </si>
  <si>
    <t>Actas y registro de asistencia de ajustes tecnicos del modelo de atencion.</t>
  </si>
  <si>
    <t>Modelo de atención de los servicios sociales con ajustes para aprobacion del GSI.</t>
  </si>
  <si>
    <t>Actas y listas de asistencia de la socialización del modelo de atención de los servicios sociales</t>
  </si>
  <si>
    <t>Modelo de atención de los servicios sociales actualizado.</t>
  </si>
  <si>
    <t xml:space="preserve">Atender 3.289 personas con discapacidad en centros crecer, centros de protección, centro renacer y centros integrarte 
</t>
  </si>
  <si>
    <t>Atender a  niños, niñas y adolescentes con discapacidad y a sus familias en el proyecto</t>
  </si>
  <si>
    <t>Lineamientos de los servicios sociales y estrategia de inclusion comunitaria.</t>
  </si>
  <si>
    <t>Líderes servicios Centros Crecer, Centro Renacer y Centros Integrarte Múltiple Menores.</t>
  </si>
  <si>
    <t xml:space="preserve">Revisar y actualizar los lineamientos tecnicos para la atención de personas con discapacidad a partir de lo establecido en el modelo de atención para la atención de personas con discapacidad </t>
  </si>
  <si>
    <t>Actas y listas de asistencia de la proyeccion de la metodologia para la construccion de lineamientos.</t>
  </si>
  <si>
    <t>Documento preliminar de definicion de criterios de ingreso, (validacion de condiciones), permanancia, suspensión y egreso de los servicios sociales y estrategia de inclusion comunitaria.</t>
  </si>
  <si>
    <t>Documento de definicion de criterios de ingreso, (validacion de condiciones), permanancia, suspensión y egreso de los servicios sociales y estrategia de inclusion comunitaria.</t>
  </si>
  <si>
    <t>Actas y registros de asistencia de la construccion tecnica de los lineamientos de los servicios.</t>
  </si>
  <si>
    <t>Primer avance de los lineamientos de los servicios sociales y estrategia de inclusion comunitaria.</t>
  </si>
  <si>
    <t>Segundo avance de los lineamientos de los servicios sociales y estrategia de inclusion comunitaria.</t>
  </si>
  <si>
    <t>Lineamientos para aprobación en el Consejo GIS.</t>
  </si>
  <si>
    <t>Informes cualitativo y cuantitativo de la prestación de los servicios.</t>
  </si>
  <si>
    <t>Brindar atención a niños, niñas y adolescentes con discapacidad y sus familias, en los servicios Centros Crecer, Centro Renacer y Centros Múltiple Menores.</t>
  </si>
  <si>
    <t>Proyeccion de trabajo en los servicios de sociales.</t>
  </si>
  <si>
    <t>Informe cualitativo de avaces y logros de la prestacion del servicio.</t>
  </si>
  <si>
    <t>Informe cuantitativo y cualitativo de la prestación de los servicios Crecer, Renacer e Integrarte múltiple menores, durante el trimestre</t>
  </si>
  <si>
    <t>Informe cuantitativo y cualitativo de la prestación de los servicios Crecer, Renacer e Integrarte múltiple menores, durante el año 2017.</t>
  </si>
  <si>
    <t>Atender a jóvenes, personas adultas y mayores con discapacidad y a sus familias en el proyecto.</t>
  </si>
  <si>
    <t>Líder servicio Centros de Atención Institucionalizada Integrarte y Centros de Atención Externa Integrarte.</t>
  </si>
  <si>
    <t>Brindar atención a jóvenes, personas adultas y mayores con discapacidad y a sus familias en los servicios Integrarte.</t>
  </si>
  <si>
    <t>Informe cuantitativo y cualitativo de la prestación de los servicios de Integrarte durante el mes</t>
  </si>
  <si>
    <t>Informe cuantitativo y cualitativo de la prestación de los servicios de Integrarte durante el trimestre.</t>
  </si>
  <si>
    <t>Fortalecer la estrategia de vida independiente con apoyos, para el desarrollo de procesos de inclusión de personas con discapacidad</t>
  </si>
  <si>
    <t>Documento técnico de la estrategia de vida independiente con apoyos.</t>
  </si>
  <si>
    <t>Diseñar la estrategia de vida independiente con apoyos en el servicio Integrarte.</t>
  </si>
  <si>
    <t>Informe cuantitativo y cualitativo de avances, logros y dificultades de la estrategia de vida independiente en el servicio Integrarte del 2016.</t>
  </si>
  <si>
    <t>Documento de definicion de criterios de ingreso, permanencia y egreso a la estrategia de vida independiente con apoyos en el servicio Integrarte.</t>
  </si>
  <si>
    <t>Documento metodologico para la construccion de la estrategia de vida independiente con apoyos en el servicio Integrarte.</t>
  </si>
  <si>
    <t xml:space="preserve">Diseño de instrumento de caracterizacion de la poblacion que ingresa a la estrategia de vida independiente con apoyos en el servicio Integrarte. </t>
  </si>
  <si>
    <t xml:space="preserve">Aplicación del instrumento de caracterizacion de la poblacion que ingresa a la estrategia de vida independiente con apoyos en el servicio Integrarte. </t>
  </si>
  <si>
    <t xml:space="preserve">Matriz de base de datos de las personas que pueden aplicar a la estrategia estrategia de vida independiente con apoyos en el servicio Integrarte. </t>
  </si>
  <si>
    <t>Actas y registro de la construccion tecnica del documento de la estrategia de vida independiente con apoyos.</t>
  </si>
  <si>
    <t>Documento preliminar de la estrategia de vida independiente con apoyos.</t>
  </si>
  <si>
    <t xml:space="preserve">Desarrollar estrategias para la disminución de barreras actitudinales frente a la discapacidad. </t>
  </si>
  <si>
    <t>Construir una línea base de percepción de barreras actitudinales y sistema de seguimiento.</t>
  </si>
  <si>
    <t>Identificar los sistemas de apoyo que necesitan las personas con discapacidad y sus familias.</t>
  </si>
  <si>
    <t>Informe con los resultados de la caracterización</t>
  </si>
  <si>
    <t>Líder de Centros Integrarte.</t>
  </si>
  <si>
    <t>Caracterizar a la población participante de los servicios sociales y estrategias del Proyecto.</t>
  </si>
  <si>
    <t>Acta y lista de asistencia de las reuniones para el diseño metodológico de la caracterización</t>
  </si>
  <si>
    <t>Preliminar del instrumento de caracterización</t>
  </si>
  <si>
    <t>Documento con la metodología para la caracterización y el instrumento que se implementará</t>
  </si>
  <si>
    <t>Actas y registros de asistencia  de implementación del instrumento para caracterizar a la población de los servicios y estrategias.</t>
  </si>
  <si>
    <t>Informe de implementación del instrumento para caracterizar a la población de los servicios y estrategias.</t>
  </si>
  <si>
    <t>Informe con los resultados de la caracterización entregada por los servicios del proyecto</t>
  </si>
  <si>
    <t>Informe final con los resultados de la caracterización</t>
  </si>
  <si>
    <t xml:space="preserve">Generar la línea base de percepción de barreras actitudinales y un sistema de seguimiento. </t>
  </si>
  <si>
    <t>Documento  con la propuesta metodologica para establecer la línea base.</t>
  </si>
  <si>
    <t>Lideres de los servicios y estrategias</t>
  </si>
  <si>
    <t>Definir los criterios metodologicos para identificacion de barreras actitudinales y un sistema de seguimiento.</t>
  </si>
  <si>
    <t>Actas y listas de asistencia de la proyecccion metodologica  para el desarrollo de la línea base.</t>
  </si>
  <si>
    <t>Actas y listas de asistencia de articulacion y asesoria de la DADE, para el diseño metodologico.</t>
  </si>
  <si>
    <t>Primer Informe de aportes metodologicos de la DADE para la construccion de la linea base y sistema de seguimiento.</t>
  </si>
  <si>
    <t>Segundo Informe de aportes metodologicos de la DADE para la construccion de la linea base y sistema de seguimiento.</t>
  </si>
  <si>
    <t xml:space="preserve">Actas y listas de asistencia de consolidacion preliminar de aportes tecnicos de la DADE  para la construccion de la linea base y sistema de seguimiento. </t>
  </si>
  <si>
    <t xml:space="preserve">Actas y listas de asistencia de consolidacion de aportes tecnicos de la DADE  para la construccion de la linea base y sistema de seguimiento. </t>
  </si>
  <si>
    <t>Documento preliminar de criterios metodologicos para la linea base y sistema de seguimiento.</t>
  </si>
  <si>
    <t>Espacios de integración social-1103</t>
  </si>
  <si>
    <t>Proveer espacios de integración social en cumplimiento de los estándares de calidad para garantizar la prestación de los servicios sociales en condiciones adecuadas y seguras.</t>
  </si>
  <si>
    <t>Subdirección de Plantas Físicas</t>
  </si>
  <si>
    <t>1. Construir espacios de integración social que garanticen la prestación de los servicios sociales.</t>
  </si>
  <si>
    <t xml:space="preserve">Construir 13 Jardínes infantiles para la prestación del servicio de ámbito institucional a la primera infancia vulnerable de la ciudad </t>
  </si>
  <si>
    <t>si</t>
  </si>
  <si>
    <t>Realizar seguimiento y supervisión a contratos de obra e interventoría adjudicados</t>
  </si>
  <si>
    <t>Pagos y/o Liberaciones de pasivos exigibles, minutas de contratos con modificaciones realizadas y procesos de consultorias adjudicados</t>
  </si>
  <si>
    <t>Luis Antonio Pinzón Parra -  Sandra Rocha
Natalia Martinez</t>
  </si>
  <si>
    <t>Realizar adiciones de los contratos adjudicados en vigencias anteriores (jardin infantil avianca)</t>
  </si>
  <si>
    <t>Informes de interventoria</t>
  </si>
  <si>
    <t>Luis Antonio Pinzón Parra -  Sandra Rocha</t>
  </si>
  <si>
    <t>Realizar pago Y/O Liberación de pasivos  de los contratos adjudicados en vigencias anteriores (jardines infantiles San José y avianca, ENC, J.I Bavaria, Diseños de Rafael Pombo, CDC Pardo Rubio, Centro Día Engativa, OPS, entre otros.)</t>
  </si>
  <si>
    <t>se realizo la solicitud de recursos de pasivos al rubro 3,3,4 por $4,263,918,314 ante la SHD y Planeación</t>
  </si>
  <si>
    <t>Luis Antonio Pinzón Parra - Sandra Rocha</t>
  </si>
  <si>
    <t>Realizar la contratación y/o adiciones para recurso humano para el seguimiento y supervisión de los contratos adjudicados</t>
  </si>
  <si>
    <t>minutas y CRP</t>
  </si>
  <si>
    <t>Realizar proceso de contratación para Estudios, Diseños y Licenciamientos de 10 jardines infantiles (elaboración de estudios previos, anexo técnico, publicación de proceso, adjudicación y legalización del contrato de consultoría e interventoría)</t>
  </si>
  <si>
    <t xml:space="preserve">adjudicacion de los procesos </t>
  </si>
  <si>
    <t>Luis Antonio Pinzón Parra -  coordinador estudios previos</t>
  </si>
  <si>
    <t xml:space="preserve">Realizar el proceso de contratación para los estudios, diseños y trámite de licencia de 10 jardines infantiles </t>
  </si>
  <si>
    <t>Luis Antonio Pinzón Parra - Natalia Martinez - Natalia Martínez</t>
  </si>
  <si>
    <t xml:space="preserve">Realizar seguimiento al proceso adjudicado de estudios y diseño para 10 jardines infantiles </t>
  </si>
  <si>
    <t>Realizar proceso de contratación de obra de 1 jardín infantil  y su interventoria</t>
  </si>
  <si>
    <t>adjudicacion del proceso</t>
  </si>
  <si>
    <t>Realizar el proceso de contratación de obra para 1  jardin infantil</t>
  </si>
  <si>
    <t xml:space="preserve">Construir 3  Centro Crecer para personas con discapacidad menores de 18 años que cumplan con la normatividad vigente </t>
  </si>
  <si>
    <t>Realizar proceso de contratación para Estudios, Diseños y Licenciamientos de 3 centros crecer (elaboración de estudios previos, anexo técnico, publicación de proceso, adjudicación y legalización del contrato de consultoría e interventoría)</t>
  </si>
  <si>
    <t>Proceso adjudicado</t>
  </si>
  <si>
    <t>Realizar el proceso de contratación para los estudios, diseños y trámite de licencia de 3 centros crecer</t>
  </si>
  <si>
    <t>Luis Antonio Pinzón Parra - Natalia Martinez</t>
  </si>
  <si>
    <t>Realizar seguimiento al proceso adjudicado de estudios y diseño para 3 centros crecer</t>
  </si>
  <si>
    <t>2. Adecuar la infraestructura existente de acuerdo a la normatividad vigente, garantizando espacios adecuados y seguros.</t>
  </si>
  <si>
    <t>Realizar a 7 jardines infantiles el reforzamiento  estructural y/o restitución para la atención integral a la primera infancia, en cumplimiento de la norma NSR-10.</t>
  </si>
  <si>
    <t>minutas de contratos con modificaciones realizadas</t>
  </si>
  <si>
    <t>Luis Antonio Pinzón Parra - Sandra Rocha - Natalia Martinez</t>
  </si>
  <si>
    <t>Realizar adiciones de los contratos adjudicados en vigencias anteriores</t>
  </si>
  <si>
    <t>minuta de asovivir y playon playita</t>
  </si>
  <si>
    <t>Realizar los pagos correspondientes a cargos fijos y variables de curaduría</t>
  </si>
  <si>
    <t>minuta y CRP</t>
  </si>
  <si>
    <t>MINUTS DE ADICIONES SUSCRITAS DE JI SOVIVIR Y JI JORGE BEJARANO</t>
  </si>
  <si>
    <t>Realizar el seguimiento del trámite de obtención de licencia para un jardín infantil</t>
  </si>
  <si>
    <t>Licencia de construcción ejecutoriada</t>
  </si>
  <si>
    <t>Luis Antonio Pinzón Parra -  Carolina Sanchez</t>
  </si>
  <si>
    <t>Realizar el seguimiento al tramite de licencia de construcción en sus diferentes modalidades hasta la obtención  de la misma para un jardin infantil</t>
  </si>
  <si>
    <t>Realizar a 1 Centro de Desarrollo Comunitario, Reforzamiento estructural y/o restitución, para la prestación de los servicios sociales.</t>
  </si>
  <si>
    <t>Realizar proceso de contratación para Estudios, Diseños y Licenciamientos de 1  Centro de Desarrollo comunitario (elaboración de estudios previos, anexo técnico, publicación de proceso, adjudicación y legalización del contrato de consultoría e interventoría)</t>
  </si>
  <si>
    <t>Luis Antonio Pinzón Parra -  Keiber Colorado</t>
  </si>
  <si>
    <t>Realizar el proceso de contratación para los estudios, diseños y trámite de licencia de 1  Centro de Desarrollo comunitario</t>
  </si>
  <si>
    <t>Realizar seguimiento al proceso adjudicado de estudios y diseño para  1  Centro de Desarrollo comunitario</t>
  </si>
  <si>
    <t>MINUTA Y CRP</t>
  </si>
  <si>
    <t>Adecuar a condiciones de ajuste razonable a 17 centros crecer de atención a menores de 18 años con discapacidad.</t>
  </si>
  <si>
    <t>Realizar proceso de contratación para Estudios, Diseños y Licenciamientos a Centros crecer (elaboración de estudios previos, anexo técnico, publicación de proceso, adjudicación y legalización del contrato de consultoría e interventoría)</t>
  </si>
  <si>
    <t xml:space="preserve">Luis Antonio Pinzón Parra -  </t>
  </si>
  <si>
    <t>Realizar el proceso de contratación para los estudios, diseños y trámite de licencia de centros crecer</t>
  </si>
  <si>
    <t>Realizar seguimiento al proceso adjudicado de reparaciones locativas para  centros crecer</t>
  </si>
  <si>
    <t>Realizar proceso de contratación de mantenimiento o reparaciones locativas para  centros crecer</t>
  </si>
  <si>
    <t>Luis Antonio Pinzón Parra -  Liliana Aparicio</t>
  </si>
  <si>
    <t>Realizar seguimiento al proceso adjudicado de mantenimiento o reparaciones locativas para  centros crecer</t>
  </si>
  <si>
    <t>3. Realizar las intervenciones de mantenimiento a la infraestructura de la SDIS, en cumplimiento de la normatividad vigente</t>
  </si>
  <si>
    <t>Realizar mantenimiento al 70% equipamientos de la SDIS</t>
  </si>
  <si>
    <t>Realizar proceso de contratación para contratos de reparaciones locativas (elaboración de estudios previos, anexo técnico, publicación de proceso, adjudicación y legalización de  contratos e interventoría, y su respectivo seguimiento)</t>
  </si>
  <si>
    <t>Realizar el proceso de contratación para Reparaciones locativas para realizar el mantenimiento en los equipamientos de la SDIS</t>
  </si>
  <si>
    <t xml:space="preserve">Luis Antonio Pinzón Parra - Liliana Aparicio </t>
  </si>
  <si>
    <t>Realizar seguimiento al proceso de reparaciones locativas adjudicado</t>
  </si>
  <si>
    <t>Realizar proceso de contratación para otros procesos para el mantenimiento de los equipamientos de la SDIS (elaboración de estudios previos, anexo técnico, publicación de proceso, adjudicación y legalización de contratos)</t>
  </si>
  <si>
    <t>Procesos Adjudicados</t>
  </si>
  <si>
    <t>Realizar el proceso de contratación para otros contratos para realizar el mantenimiento en los equipamientos de la SDIS (Motobombas y calderas, Insumos de Piscinas, y otros)</t>
  </si>
  <si>
    <t xml:space="preserve">Acta de inicio de motobombas, calderas.
</t>
  </si>
  <si>
    <t>Realizar seguimiento los demás procesos de contratación (calderas y motobombas)  adjudicado</t>
  </si>
  <si>
    <t>Realizar seguimiento los demás procesos de contratación (insumos para piscinas y pruebas de laboratorio, elementos de protección personal)  adjudicado</t>
  </si>
  <si>
    <t>Contrato de seguridad industrial</t>
  </si>
  <si>
    <t>Realizar el proceso de contratación para insumos de ferreteria</t>
  </si>
  <si>
    <t>Luis Antonio Pinzón Parra - Liliana Aparicio</t>
  </si>
  <si>
    <t>Realizar seguimiento al proceso de insumos de ferreteria adjudicado</t>
  </si>
  <si>
    <t>Realizar el proceso de contratación de señalización</t>
  </si>
  <si>
    <t>Luis Antonio Pinzón Parra - Mayda Murcia</t>
  </si>
  <si>
    <t>Realizar seguimiento al proceso de señalización adjudicado</t>
  </si>
  <si>
    <t>Gestionar las conexiones definitivas de servicios públicos</t>
  </si>
  <si>
    <t>Equipamientos con conexiones definitivas</t>
  </si>
  <si>
    <t>Realizar seguimiento hasta recibir a satisfacción las obras de conexiones definitivas de energía</t>
  </si>
  <si>
    <t>Realizar seguimiento hasta recibir a satisfacción las obras de conexiones definitivas de acueducto y alcantarillado</t>
  </si>
  <si>
    <t>Gestionar los trámites  correspondientes, para atender las dispocisiones administrativos y legales que sean emitidas a la entidad.</t>
  </si>
  <si>
    <t>Resoluciones Pagadas</t>
  </si>
  <si>
    <t>Realizar los pagos correspondientes a los requerimientos Administrativos y judiciales  realizados a la Entidad</t>
  </si>
  <si>
    <t>ORDEN DE PAGO</t>
  </si>
  <si>
    <t>Contratos y/o adiciones realizadas</t>
  </si>
  <si>
    <t>MINUTAS SUSCRITAS DE 27 CONTRATOS DE TECNICOS DE MANTENIMIENTO</t>
  </si>
  <si>
    <t>4. Gestionar la consecución y contratación  de infraestructura adecuada para la prestación de los servicios sociales, en cumplimiento de la misionalidad de la SDIS</t>
  </si>
  <si>
    <t>Realizar arriendos de inmuebles para garantizar la prestación de los servicios sociales de manera transitoria</t>
  </si>
  <si>
    <t>Conceptos Técnicos Emitidos</t>
  </si>
  <si>
    <t>Luis Antonio Pinzón Parra - Carolina Sanchez - Liliana Aparicio</t>
  </si>
  <si>
    <t xml:space="preserve">Realizar la visita y emitir conceptos técnicos para la adquisición de equipamientos en arriendo </t>
  </si>
  <si>
    <t>CDP</t>
  </si>
  <si>
    <t>Solicitar CDP de los posibles contratos de arriendo que se requieran</t>
  </si>
  <si>
    <t>5. Realizar las acciones necesarias a los equipamientos sociales que permitan gestionar el saneamiento jurídico, urbanístico y de construcción</t>
  </si>
  <si>
    <t>Realizar a 10 predios administrados por la SDIS el saneamiento jurídico, urbanístico y de construcción</t>
  </si>
  <si>
    <t>Realizar Gestión y legalización de suelo, licencias de construcción, delimitaciones, incorporaciones, mutaciones catastrales, Recopilación de pruebas para procesos de pertenencia.</t>
  </si>
  <si>
    <t>Predios saneados</t>
  </si>
  <si>
    <t>Luis Antonio Pinzón Parra - Carolina Sanchez - Mary Tobo</t>
  </si>
  <si>
    <t>Recopilación y análisis de insumos urbanisticos y jurídicos de 10 predios</t>
  </si>
  <si>
    <t>Elaboración de diagnótico de 10 predios teniendo en cuenta el análisis urbanistico y jurídico</t>
  </si>
  <si>
    <t>Realizar convenios interinstitucionales para el saneamiento urbanístico y jurídico, y avalúos comerciales (renta y compra)</t>
  </si>
  <si>
    <t>Convenio realizado</t>
  </si>
  <si>
    <t>Realizar adición convenio interadministrativo con Catastro Distrital</t>
  </si>
  <si>
    <t>Realizar convenio interadministrativo con el DADEP</t>
  </si>
  <si>
    <t>Realizar avalúos solicitados por las áreas misionales de la entidad.</t>
  </si>
  <si>
    <t>Prevención y atención integral del fenómeno de habitabilidad en calle-1108</t>
  </si>
  <si>
    <t>Promover la inclusión social de las y los ciudadanos habitantes de calle y las poblaciones en riesgo de habitar las calles</t>
  </si>
  <si>
    <t>Subdirección para la Adultez</t>
  </si>
  <si>
    <t>ENERO - JUNIO</t>
  </si>
  <si>
    <t xml:space="preserve">Diseñar e implementar estrategias de prevención de forma coordinada con otros sectores, que permitan reducir los factores sociales generadores de violencia y la vulneración de derechos, promoviendo una cultura de convivencia y reconciliación.
Diseñar e implementar modelos de atención integral de calidad con un enfoque territorial e intergeneracional, para el desarrollo de capacidades que faciliten la inclusión social y  mejoren  la calidad de vida de la población en mayor condición de vulnerabilidad.   </t>
  </si>
  <si>
    <t xml:space="preserve"> Desarrollar acciones significativas en los territorios dirigidas a la prevención de habitabilidad en calle con poblaciones en riesgo, la atención directa de los y las ciudadanas habitantes de calle, la activación de rutas de atención y la comprensión del fenómeno social</t>
  </si>
  <si>
    <r>
      <t xml:space="preserve">Implementar </t>
    </r>
    <r>
      <rPr>
        <sz val="11"/>
        <color indexed="8"/>
        <rFont val="Arial"/>
        <family val="2"/>
      </rPr>
      <t xml:space="preserve">1 Estrategia de Prevención con poblaciones en Alto Riesgo en el Distrito Capital </t>
    </r>
  </si>
  <si>
    <t>Desarrollar una estrategia de prevención con poblaciones en alto riesgo en el Distrito Capital</t>
  </si>
  <si>
    <t>Una caja de herramientas para la prevención de la habitabilidad en calle implementada</t>
  </si>
  <si>
    <t xml:space="preserve">Leonardo David Hernández Pinilla
</t>
  </si>
  <si>
    <t>Ajustar, oficializar e implementar  el lineamiento de prevención de la habitabilidad en calle</t>
  </si>
  <si>
    <t xml:space="preserve">Documento borrador de lineamientos de prevención para la habitabilidad en calle </t>
  </si>
  <si>
    <t xml:space="preserve">Documento ajustado de lineamiento de prevención d ela habitabilidad en calle </t>
  </si>
  <si>
    <t>Caja de herramientas. Lineamiento de prevención de la habitabilidad en calle</t>
  </si>
  <si>
    <t>Correo Consulta DADE Lineamiento</t>
  </si>
  <si>
    <t>Acta y Listado de Asistencia Ajuste lineamientos</t>
  </si>
  <si>
    <t>Aprobar y socializar la caja de herramientas para la prevención de la habitabilidad en calle</t>
  </si>
  <si>
    <t>Primer borrador de caja de herramientas</t>
  </si>
  <si>
    <t xml:space="preserve">cartilla virtual caja de herramientas para la prevención d ela habitabilidad en calle </t>
  </si>
  <si>
    <t>Directorio de Agentes Movilizadores</t>
  </si>
  <si>
    <t>E_1 Caja de Herramientas. Cartilla Virtual
Anexo 1 Guía P Modulo 1 HEC
Anexo 2 Guía P Modulo 2 SPA
Anexo 3 Guía P Modulo 3 HEC</t>
  </si>
  <si>
    <t>Desarrollar las lineas de accion de la estrategia de prevención del fenómeno de la habitabilidad en calle en entornos de riesgo.</t>
  </si>
  <si>
    <t>Informe segundo componente estrategia d e prevención - Convenio Cenasel</t>
  </si>
  <si>
    <t xml:space="preserve">Reporte Cuantitativo Estrategia de Prevención 
Informe Cualitativo Meta 1 </t>
  </si>
  <si>
    <t xml:space="preserve">Anexo 5 Informe Cualitativo Meta 1 Junio
Anexo 6 Informe Fina Ejecución Convenio Estrategia de Prevención </t>
  </si>
  <si>
    <r>
      <t>Atender</t>
    </r>
    <r>
      <rPr>
        <sz val="11"/>
        <color indexed="8"/>
        <rFont val="Arial"/>
        <family val="2"/>
      </rPr>
      <t xml:space="preserve"> 9.810 personas por medio de la estrategia de abordaje en calle</t>
    </r>
  </si>
  <si>
    <t>Desarrollar una estrategia de abordaje en calle con los y las Ciudadanos y Ciudadanas Habitantes de Calle en los diferentes territorios del Distrito Capital</t>
  </si>
  <si>
    <t xml:space="preserve">19 lecturas territoriales del fenómeno de la habitabilidad en calle en el Distrito Capital, que incluyan datos de georreferenciación. </t>
  </si>
  <si>
    <t>Oficializar lineamiento de abordaje territorial del fenómeno de habitabilidad en calle.</t>
  </si>
  <si>
    <t xml:space="preserve">Borrador Lineamiento para el abordaje del fenómeno de habitabilidad en calle </t>
  </si>
  <si>
    <t>Documento con ajustes 
Lineamiento para el abordaje del fenómeno de habitabilidad en calle</t>
  </si>
  <si>
    <t xml:space="preserve">Documento de abordaje territorial del fenómeno de habitabilidad en calle
Informe rutas individuales de derechos y actividades de educación en calle </t>
  </si>
  <si>
    <t>Correo Gestión DADE</t>
  </si>
  <si>
    <t>Acta y Listado de Asistencia Revisión Final Documentos</t>
  </si>
  <si>
    <t>Anexo 1 Informe cualitativo Meta 2</t>
  </si>
  <si>
    <t>Fortalecer la implementación de la Ruta Individual de Derechos y las actividades de educación en calle</t>
  </si>
  <si>
    <t>Registro Sirbe de rutas individuales de derechos</t>
  </si>
  <si>
    <t xml:space="preserve">Informe Seg RID </t>
  </si>
  <si>
    <t>E_2 Informe Componente. Ruta Individual de Derechos</t>
  </si>
  <si>
    <t>Actualizar la Georeferenciación de parche y cambuches</t>
  </si>
  <si>
    <t xml:space="preserve">Documento de metodología para la georreferenciación </t>
  </si>
  <si>
    <t>Metodología ajustada</t>
  </si>
  <si>
    <t>Base de datos Gerreferenciación Depurada</t>
  </si>
  <si>
    <t xml:space="preserve">Documento Preliminar Georeferenciación </t>
  </si>
  <si>
    <t>Anexo 2 Analisis de la distribución de PHC ubicada en parches y cambuches</t>
  </si>
  <si>
    <t>Realizar lecturas territoriales del fenómeno de habitabilidad en calle</t>
  </si>
  <si>
    <t>No Aplica</t>
  </si>
  <si>
    <t>Cuadro resumen georreferención Parches y Cambuches</t>
  </si>
  <si>
    <t>E_ 3 Estados del Arte para Lecturas Territoriales</t>
  </si>
  <si>
    <t xml:space="preserve">Diseñar e implementar modelos de atención integral de calidad con un enfoque territorial e intergeneracional, para el desarrollo de capacidades que faciliten la inclusión social y  mejoren  la calidad de vida de la población en mayor condición de vulnerabilidad.   </t>
  </si>
  <si>
    <t>Promover el ingreso a procesos de inclusión social de los y las ciudadanas habitantes de calle y las poblaciones en  riesgo de habitar calle</t>
  </si>
  <si>
    <r>
      <t xml:space="preserve">Atender </t>
    </r>
    <r>
      <rPr>
        <sz val="11"/>
        <rFont val="Arial"/>
        <family val="2"/>
      </rPr>
      <t>10.181</t>
    </r>
    <r>
      <rPr>
        <sz val="11"/>
        <color indexed="10"/>
        <rFont val="Arial"/>
        <family val="2"/>
      </rPr>
      <t xml:space="preserve"> </t>
    </r>
    <r>
      <rPr>
        <sz val="11"/>
        <color indexed="8"/>
        <rFont val="Arial"/>
        <family val="2"/>
      </rPr>
      <t>personas en centros de atención transitoria para la inclusión social</t>
    </r>
  </si>
  <si>
    <t>Implementación de la modalidad de Hogar de paso día para los y las Ciudadanos y Ciudadanas Habitantes de Calle y poblaciones en riesgo de habitar la calle</t>
  </si>
  <si>
    <t xml:space="preserve">un Informe de seguimiento a la implementación de la modalidad de Hogar de paso día, noche y centro de atención transitorio para los y las Ciudadanos y Ciudadanas Habitantes de Calle y poblaciones en riesgo de habitar la calle </t>
  </si>
  <si>
    <t xml:space="preserve">Leidy Agatha Rossiasco Velasquez
</t>
  </si>
  <si>
    <t>Oficializar e implementar los lineamiento del componente de atención transitoria</t>
  </si>
  <si>
    <t>Lineamiento</t>
  </si>
  <si>
    <t>Lineamiento 
Instructivo
Encuesta de Necesidades y Expectativas
Plan de atención</t>
  </si>
  <si>
    <t>Acta Revión de Lineamiento</t>
  </si>
  <si>
    <t>Oficializar e implementar el instructivo de la Modalidad Hogar de paso día</t>
  </si>
  <si>
    <t>Instructivo</t>
  </si>
  <si>
    <t>Diseñar y formular los estándares de calidad de la modalidad de Hogar de paso Día</t>
  </si>
  <si>
    <t>Acta reunión - Formato de encuesta</t>
  </si>
  <si>
    <t>Encuesta</t>
  </si>
  <si>
    <t>Acta y Listado de asistencia Mesa Estándares Hogares de Paso</t>
  </si>
  <si>
    <t xml:space="preserve">Acta y Listado de asistencia Mesa Estándares Hogares de Paso
Doc Pre Encuesta de Necesidades </t>
  </si>
  <si>
    <t>E_4 Estandar Modalidad de Hogar de Paso Día Noche
Anexo 1 Acta 15 Mesa Estandares
Anexo 2 Acta 15 Mesa Estandares ANEXO
Anexo 3 Acta 16 Reunion estandar especifico
Anexo 4 Acta 17 Mesa Estandares</t>
  </si>
  <si>
    <t>Realizar seguimiento a la implementación del plan de atención en cada centro de la modalidad Hogar de Paso Día</t>
  </si>
  <si>
    <t>Plan de atención</t>
  </si>
  <si>
    <t>Meta fisica 
Informe cualitativo</t>
  </si>
  <si>
    <t>E_7 Informe Seguimiento Plan de Atención Hogar de Paso Día Noche
Anexo 5 Informe Avance Plan de Atención Convenio 4629
Anexo 6 Informe Cualitativo Hogares de Paso</t>
  </si>
  <si>
    <t>Poner en marcha 1 (un) centro adicional en la modalidad Hogar de Paso Día</t>
  </si>
  <si>
    <t>Anexo Técnico  Hogar de Paso Día Noche Mujeres diversas</t>
  </si>
  <si>
    <t>Anexo Técnico  Hogar de Paso Día Noche Carreteros</t>
  </si>
  <si>
    <t>Implementación de la modalidad de Hogar de paso noche para los y las Ciudadanos y Ciudadanas Habitantes de Calle y poblaciones en riesgo de habitar la calle</t>
  </si>
  <si>
    <t>Leidy Agatha Rossiasco Velasquez</t>
  </si>
  <si>
    <t>Oficializar e implementar el instructivo de la Modalidad Hogar de paso noche</t>
  </si>
  <si>
    <t>Acta y Listado de Asistencia</t>
  </si>
  <si>
    <t>Diseñar y formular los estándares de calidad modalidad Hogar de paso Noche</t>
  </si>
  <si>
    <t>Formato de encuesta ajustado - Parametrización encuesta</t>
  </si>
  <si>
    <t>Acta y Listado de asistencia Mesa Estándares</t>
  </si>
  <si>
    <t>E_5 Estandar Modalidad de Hogar de Paso Día Noche
Anexo 1 Acta 15 Mesa Estandares
Anexo 2 Acta 15 Mesa Estandares ANEXO
Anexo 3 Acta 16 Reunion estandar especifico
Anexo 4 Acta 17 Mesa Estandares</t>
  </si>
  <si>
    <t>Realizar seguimiento a la implementación del plan de atención en cada centro de la modalidad Hogar de Paso Noche</t>
  </si>
  <si>
    <t>Poner en marcha 1 (un) centro adicional en la modalidad Hogar de paso noche</t>
  </si>
  <si>
    <t>Implementación de la modalidad de Centro de Atención Transitorio dirigido a Ciudadanos y Ciudadanas Habitantes de Calle y poblaciones en riesgo de habitar la calle</t>
  </si>
  <si>
    <t>Oficializar e implementar el instructivo del Centro de atención transitorio</t>
  </si>
  <si>
    <t>Instructivo
Plan de Atención
Informe de Seguimiento</t>
  </si>
  <si>
    <t>Realizar seguimiento a la implementación del plan de atención en el Centro de Atención Transitoria</t>
  </si>
  <si>
    <t>E_6 Informe de Seguimiento Plan de Atención CAT</t>
  </si>
  <si>
    <t>Poner en marcha 1 (un) centro adicional en la modalidad de atención Transitoria</t>
  </si>
  <si>
    <t>Anexo técnico preliminar</t>
  </si>
  <si>
    <t>Realizar segumiento a la implementación de los planes de atención individuales</t>
  </si>
  <si>
    <t>Informe mensual cualitativo</t>
  </si>
  <si>
    <t>Anexo 1 Informe Cualitativo CAT
Anexo 2 Informe Meta Física CAT</t>
  </si>
  <si>
    <t>Desarrollar procesos de inclusión social con los y las ciudadanas habitantes de calle para su desarrollo personal, formación laboral y vinculación socio-económica</t>
  </si>
  <si>
    <r>
      <t>Atender</t>
    </r>
    <r>
      <rPr>
        <sz val="11"/>
        <color indexed="10"/>
        <rFont val="Arial"/>
        <family val="2"/>
      </rPr>
      <t xml:space="preserve"> </t>
    </r>
    <r>
      <rPr>
        <sz val="11"/>
        <rFont val="Arial"/>
        <family val="2"/>
      </rPr>
      <t>946</t>
    </r>
    <r>
      <rPr>
        <sz val="11"/>
        <color indexed="8"/>
        <rFont val="Arial"/>
        <family val="2"/>
      </rPr>
      <t xml:space="preserve"> personas en comunidades de vida</t>
    </r>
  </si>
  <si>
    <t>Implementación de la Comunidad de Vida El Camino</t>
  </si>
  <si>
    <t xml:space="preserve">un Informe de seguimiento a la implementación de la modalidad de comunidades de vida y Centro alta dependencia funcional física mental o cognitiva </t>
  </si>
  <si>
    <r>
      <rPr>
        <sz val="11"/>
        <rFont val="Arial"/>
        <family val="2"/>
      </rPr>
      <t xml:space="preserve">Ajustar, </t>
    </r>
    <r>
      <rPr>
        <sz val="11"/>
        <color indexed="8"/>
        <rFont val="Arial"/>
        <family val="2"/>
      </rPr>
      <t>oficilizar e implementar los lineamiento del componente de comunidad de vida</t>
    </r>
  </si>
  <si>
    <t>Oficializar e implementar el instructivo de la comunidad de vida</t>
  </si>
  <si>
    <t>Realizar seguimiento a la implementación del plan de atención en cada centro de la modalidad</t>
  </si>
  <si>
    <t xml:space="preserve">Meta Física Abril
</t>
  </si>
  <si>
    <t>Meta Física Mayo
Informe Cualitativo Meta 4 Abril-Mayo</t>
  </si>
  <si>
    <t>E_8 Informe de Seguimiento Plan de Atención Comunidades de Vida</t>
  </si>
  <si>
    <t>Realizar seguimiento de la implementacion de los planes de atención individuales</t>
  </si>
  <si>
    <t>Informe Cualitativo Meta 4 Abril-Mayo</t>
  </si>
  <si>
    <t>Anexo 1 Informe Cualitativo Comunidades de Vida
Anexo 2 Informe Meta Física Comunidad de Vida Camino
Anexo 3 Informe Meta Física Comunidad de Vida Ricaurte</t>
  </si>
  <si>
    <t>Poner en marcha la comunidad de vida 3 (centro de deshabituación)</t>
  </si>
  <si>
    <t>Anexo Técnico Deshabituación</t>
  </si>
  <si>
    <t>Poner en marcha 2 (dos) casas granja</t>
  </si>
  <si>
    <t>Anexo Técnico Casas Granja</t>
  </si>
  <si>
    <t>Anexo Tecnico Casa Granja</t>
  </si>
  <si>
    <t>Brindar protección a población en alta dependencia funcional física mental o cognitiva</t>
  </si>
  <si>
    <t>Oficializar e implementar el instructivo de la modalidad centro de alta dependencia</t>
  </si>
  <si>
    <t>Realizar seguimiento a la implementación del plan de atención en cada centro de la modalidad alta dependencia funcional</t>
  </si>
  <si>
    <t>Meta Física Abril
Informe Cualitativo</t>
  </si>
  <si>
    <t>Meta Física
Informe Cualitativo</t>
  </si>
  <si>
    <t>E_9 Informe de Seguimiento Plan de Atención Centro de Alta Dependencia Funcional</t>
  </si>
  <si>
    <t>Realizar segumiento a la implementación de los planes de atención individual</t>
  </si>
  <si>
    <t>Actas Comité Técnico Abr-May
Informe Logros Avances Alta Dep fun</t>
  </si>
  <si>
    <t>Actas Comité Técnico Abr-May</t>
  </si>
  <si>
    <t>Anexo 1 Acta Comité Técnico Convenio Alta Dependencia Funcional
Anexo 2 Seguimiento Casos Centro Alta Dependencia Funcional 1
Anexo 3 Seguimiento Casos Centro Alta Dependencia Funcional 2
Anexo 4 Informe Cualitativo Centro Alta Dependencia Funcional
Anexo 5 Informe Meta Física Alta Dependencia Funcional</t>
  </si>
  <si>
    <t>Poner en marcha 1 (un) centro adicional de alta dependencia funcional</t>
  </si>
  <si>
    <t>Informe trazabilidad contratación</t>
  </si>
  <si>
    <t>Poner  en marcha e Implementación del Centro de Desarrollo y Formación para el trabajo</t>
  </si>
  <si>
    <t>Un centro de desarrollo y formación para el trabajo en funcinamiento</t>
  </si>
  <si>
    <t>Oficializar e implementar el instructivo de la modalidad centro de desarrollo y formación para el trabajo</t>
  </si>
  <si>
    <t xml:space="preserve">Instructivo 
Plan de atención 
</t>
  </si>
  <si>
    <t xml:space="preserve">Realizar la apertura de 2 (dos) centros de desarrollo y formación para el trabajo </t>
  </si>
  <si>
    <t xml:space="preserve">Formular e implementar el plan de atención de los centros en la modalidad desarrollo y formación para el trabajo </t>
  </si>
  <si>
    <t>Realizar seguimiento a la implementación de los Planes de atencion individual</t>
  </si>
  <si>
    <t>Fortalecer la autonomía, las capacidades y habilidades ocupacionales, así como la constitución o restablecimiento de redes de apoyo de los ciudadanos–as habitantes de calle</t>
  </si>
  <si>
    <r>
      <t>Integrar</t>
    </r>
    <r>
      <rPr>
        <sz val="11"/>
        <color indexed="8"/>
        <rFont val="Arial"/>
        <family val="2"/>
      </rPr>
      <t xml:space="preserve"> 550 personas en procesos de enlace social y seguimiento</t>
    </r>
  </si>
  <si>
    <t xml:space="preserve">Formar a  ciudadanos y  ciudadanas habitantes de calle para el desarrollo capacidades académicas, ocupacionales y artísticas. </t>
  </si>
  <si>
    <t>Dos planes de estudio implementados</t>
  </si>
  <si>
    <t>Mauricio  Rodriguez Cruz</t>
  </si>
  <si>
    <t>Oficialización del lineamiento de la modalidad enlace social y seguimiento.</t>
  </si>
  <si>
    <t>Lineamiento 
Instructivo
Informe perfiles ocupacionales
Informe plan de estudios</t>
  </si>
  <si>
    <t xml:space="preserve">Oficialización del instructivo Centro de Formación para el estudio: La Academia  </t>
  </si>
  <si>
    <t xml:space="preserve">Realizar el analisis de los perfiles ocupacionales de los CHC para identificar los intereses de formación  </t>
  </si>
  <si>
    <t>Actas y Listados de Asistencia reuniones de equipo</t>
  </si>
  <si>
    <t>Pres Perfiles Enlace Social
Actas y Listados reuniones de equipo</t>
  </si>
  <si>
    <t>E_11 Análisis de Perfiles Ocupacionales de CHC</t>
  </si>
  <si>
    <t>Implementar y actualizar el plan de estudio semestral.</t>
  </si>
  <si>
    <t>Informe plan de estudio</t>
  </si>
  <si>
    <t>Cronograma Mensual Tallerista
Cronograma Actividades Académicas
Informe cualitativo Abril - Mayo Meta 5</t>
  </si>
  <si>
    <t>E_12 Informe Academia. Plan de estudio Equipo Creativos</t>
  </si>
  <si>
    <t>Poner en marcha  una casa de egreso que permita fortalecer los procesos de autonomía y de inclusión social de las poblaciones próximas a egresar de los procesos de superación</t>
  </si>
  <si>
    <t>Dos casas egreso en funcionamiento</t>
  </si>
  <si>
    <t>Mauricio Rodriguez Cruz</t>
  </si>
  <si>
    <t>Poner en marcha 2 (do)s casas egreso</t>
  </si>
  <si>
    <t xml:space="preserve">anexo técnico </t>
  </si>
  <si>
    <t>Anexo Técnico Casa Egreso</t>
  </si>
  <si>
    <t>Anexo Técnico Casa Egreso
Informes trazabilidad contratación</t>
  </si>
  <si>
    <t>Oficialización del instructivo de casa Egreso</t>
  </si>
  <si>
    <t>instructivo</t>
  </si>
  <si>
    <t>Formular e implementar el plan de atención de la casa egreso</t>
  </si>
  <si>
    <t>Realizar seguimiento a la implementación de los Planes de atencion individual en modalidad casa egreso</t>
  </si>
  <si>
    <t>Realizar seguimientos a los  ciudadanos y ciudadanas que efectuaron procesos de superación de la habitabilidad en calle</t>
  </si>
  <si>
    <t>un Informe anual del componente de enlace social y seguimiento</t>
  </si>
  <si>
    <t>Parametrizar la modalidad seguimiento y acompañamiento en el SIRBE</t>
  </si>
  <si>
    <t>Acta de reunión equipo de seguimiento</t>
  </si>
  <si>
    <t>Instructivo Bitácora parametrización Línea Seguimiento y acompañamiento Informe Trimestral Línea de Seguimiento y acompañamiento</t>
  </si>
  <si>
    <t xml:space="preserve">Acta y Listado de Asistencia Reunión Enlace Social </t>
  </si>
  <si>
    <t>Bitácora de Línea de Seguimiento y acompañamiento</t>
  </si>
  <si>
    <t>Oficialización del instructivo para la modalidad seguimiento y acompañamiento.</t>
  </si>
  <si>
    <t>Acta y Listado de asistencia Revisión Instructivo Enlace</t>
  </si>
  <si>
    <t xml:space="preserve">Gestionar oferta laboral o de inclusión socioeconómica para el sostenimiento de los procesos de superación de la habitabilidad en calle </t>
  </si>
  <si>
    <t>Actas reuniones</t>
  </si>
  <si>
    <t>Informe cualitativo Meta 5 Abril-Mayo</t>
  </si>
  <si>
    <t>Informe cualitativo Meta 5 Abril-Mayo
Meta Fisica Enlace Social</t>
  </si>
  <si>
    <t>Anexo 1 Base de Datos Participantes Vinculados a Actividades Productivas
Anexo 2 Meta Física Línea de Seguimiento y Acompañamiento</t>
  </si>
  <si>
    <t xml:space="preserve">Elaborar seguimiento trimestral al acompañamiento al egresado. </t>
  </si>
  <si>
    <t>Informe cualitativo</t>
  </si>
  <si>
    <t>E_14 Informe Semestral Línea Seguimiento y Acompañamiento</t>
  </si>
  <si>
    <t xml:space="preserve"> Formular e implementar políticas poblacionales mediante un enfoque diferencial y de forma articulada, con el fin de aportar al goce efectivo de los derechos de las poblaciones en el territorio. </t>
  </si>
  <si>
    <t>Fortalecer la articulación transectorial, el seguimiento de los planes de acción y la generación y difusión de conocimiento para el cumplimiento de los objetivos de las Políticas Públicas de Habitabilidad en Calle y de y para la Adultez</t>
  </si>
  <si>
    <r>
      <t xml:space="preserve">Implementar </t>
    </r>
    <r>
      <rPr>
        <sz val="11"/>
        <color indexed="8"/>
        <rFont val="Arial"/>
        <family val="2"/>
      </rPr>
      <t xml:space="preserve">1 Plan cuatrienal  de la  Política Pública de Habitabilidad en Calle </t>
    </r>
  </si>
  <si>
    <t>Desarrollar  un censo de la población habitante de calle en el Distrito Capital</t>
  </si>
  <si>
    <t>Estudios previos para contrato interadministrativo</t>
  </si>
  <si>
    <t>Charles Jairo Chaves Oflynn</t>
  </si>
  <si>
    <t>Elaboración de estudios previos para convenio interadministrativo Dane - SDIS</t>
  </si>
  <si>
    <t>Documento de Estudios Previos enviados a DADE</t>
  </si>
  <si>
    <t>Actas de reuniones con DADE y DANE</t>
  </si>
  <si>
    <t>Documentos de estudios previos y avance de anexo técnico del Convenio Interadminsitarativo con DANE</t>
  </si>
  <si>
    <t>Anexo Técnico y Estudios Previos V.Abril</t>
  </si>
  <si>
    <t>Anexo Técnico y Estudios Previos V.Mayo</t>
  </si>
  <si>
    <t>Apoyar la preparación y el desarrollo de levantamiento de la  información censal,   CENSO 2017</t>
  </si>
  <si>
    <t>E_15 Cartilla Censal Revisada
Anexo 1 Acta de Inicio Convenio Interadministrativo SDIS - DANE
Anexo 2 Prueba contenido Cartilla Censal
Anexo 3 Minuta Convenio Interadministrativo 7611/17</t>
  </si>
  <si>
    <r>
      <t xml:space="preserve">Coordinar  </t>
    </r>
    <r>
      <rPr>
        <sz val="11"/>
        <color indexed="8"/>
        <rFont val="Arial"/>
        <family val="2"/>
      </rPr>
      <t>el Comité Operativo y gestión transectorial para el cumplimiento de los objetivos de las políticas públicas</t>
    </r>
  </si>
  <si>
    <t>un Informe anual  de avances de la implementación del Plan Cuatrienal de la polítca pública</t>
  </si>
  <si>
    <t>Aprobar e implementar el Plan Indicativo de la Política Pública Distrital para el Fenómeno de Habitabilidad en Calle - PPDFHC</t>
  </si>
  <si>
    <t>Remisión de Documentos de Plan Indicativo a los sectores del Distrito</t>
  </si>
  <si>
    <t>Actas de reuniones Mesas Técnicas Componente</t>
  </si>
  <si>
    <t>Avances de los documentos del Plan Indicativo de la PPDFHC y de los Planes Cuatrienales de la PPA y PPDFHC, presentación Dirección Poblacional del avance en el Modelo Distrital</t>
  </si>
  <si>
    <t>Acta Listado de Asistencia Mesa Técnica Plan Indicativo 210417</t>
  </si>
  <si>
    <t>Acta del Comité Operativo
Resolución 756 de 2017
Informe Cualitativo Meta 6 Abril - Mayo</t>
  </si>
  <si>
    <t>Aprobar e Implementar el Plan Cuatrienal de la Política Pública Distrital para el Fenómeno de Habitabilidad en Calle - PPDFHC</t>
  </si>
  <si>
    <t>Remisión de Documentos de Plan Cuatrienal a los sectores del Distrito</t>
  </si>
  <si>
    <t>Carpeta Plan Cuatrienal</t>
  </si>
  <si>
    <t>Acta del Comité Operativo - Resolución 756 Comité Operativo PPDFHC</t>
  </si>
  <si>
    <t>E_18 Informe Avances Implementación Plan Cuatrienal PPFHC</t>
  </si>
  <si>
    <t>Construir, aprobar e implementar el Modelo Distrital para el Fenómeno de Habitabilidad en Calle - MDFHC</t>
  </si>
  <si>
    <t>Avance del Documento de Modelo</t>
  </si>
  <si>
    <t xml:space="preserve">Documento Modelo de Atención </t>
  </si>
  <si>
    <t>E_16 Borrador Modelo Distrital para el FHC</t>
  </si>
  <si>
    <t>Realizar una Encuesta de Percepción del Fenómeno de Habitabilidad en Calle</t>
  </si>
  <si>
    <t>Aprobar e Implementar el Plan Cuatrienal de la Política Pública de y para la adultez.</t>
  </si>
  <si>
    <t>Acta de reunión del CODA</t>
  </si>
  <si>
    <t>Instrumento del Plan Cuatrienal y Correo Remisorio</t>
  </si>
  <si>
    <t>Listado de Asistencia Reunio con Equipo Evaluador PPA contratado por SDP</t>
  </si>
  <si>
    <t>E_17 Informe Avances Implementación Plan Cuatrienal PPA</t>
  </si>
  <si>
    <t>IGUALDAD DE CALIDAD DE VIDA</t>
  </si>
  <si>
    <t>Desarrollo integral para la felicidad y el ejercicio de la ciudadanía</t>
  </si>
  <si>
    <t>1116 DISTRITO JOVEN</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</si>
  <si>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</si>
  <si>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POBLACIONAL</t>
  </si>
  <si>
    <t>JUVENTUD</t>
  </si>
  <si>
    <t>INGRID RUSINQUE</t>
  </si>
  <si>
    <t>ENERO</t>
  </si>
  <si>
    <t>MARZO</t>
  </si>
  <si>
    <t>Diseñar e implementar estrategias de prevención de forma coordinada con otros sectores, que permitan reducir los factores sociales generadores de violencia y la vulneración de derechos promoviendo una cultura de convivencia y reconciliación.
Diseñar e implementar modelos de atención integral de calidad con un enfoque territorial e intergeneracional para el desarrollo de capacidades que faciliten la inclusión social y mejoren la calidad de vida de la población en mayor condición de vulnerabilidad.</t>
  </si>
  <si>
    <t xml:space="preserve"> Prevenir los factores de riesgo de utilización y vinculación de la población juvenil en redes </t>
  </si>
  <si>
    <t>Diseñar e implementar una (1) Ruta de Prevención para Jóvenes – RPJ</t>
  </si>
  <si>
    <t>Identificar, diagnosticar las necesidades juveniles y los factores de riesgo para formular y diseñar la ruta de prevención con los grupos de interés con enfoque diferencial</t>
  </si>
  <si>
    <t>1 Documento base para la estructuración de la RIOJ</t>
  </si>
  <si>
    <t>Elisa Ferrari
Livia Lozano
Camilo Carreño
Fady Villegas
Carlos Carvajal
Alex Arce
Augusto Forero</t>
  </si>
  <si>
    <t>i) Consolidar el documento base del Marco Conceptual y jurídico para la estructuración de la ROJ.ii) Diagnóstico preliminar del estado de realización de los derecho de los jóvenes de Bogotá  tanto desde su percepción como desde la realidad cuantitativa;</t>
  </si>
  <si>
    <t>Avance del documento base</t>
  </si>
  <si>
    <t xml:space="preserve">  </t>
  </si>
  <si>
    <t>Un oficio que formaliza la alianza entre entidades para el diseño de la ruta integral deoportunidades juveniles (RIOJ) (Documento firmado por los Secretarios con el Alcalde)</t>
  </si>
  <si>
    <t>Realizar acuerdos de Condiciones Político  - Institucionales que garanticen el proceso con la participación efectiva y activa de los actores sectoriales, transectoriales y comunitarios en la identificación de atenciones y en el desarrollo de las mismas</t>
  </si>
  <si>
    <t>Infografias de las rutas distritales y programacion lanzamiento de la ruta distrital</t>
  </si>
  <si>
    <t xml:space="preserve">Un oficio que de cuenta de los delegados que conforman el núcleo gerencial en el marco </t>
  </si>
  <si>
    <t>Conformar y alinear el equipo núcleo gerencial de la ROJ</t>
  </si>
  <si>
    <t>Un excel que de cuenta del plan de trabajo acordado en el núcleo gerencial para la implementación de la RIOJ</t>
  </si>
  <si>
    <t>Realizar el Plan de Trabajo articulado para el diseño e implementación de la Ruta de Oportunidades Juveniles</t>
  </si>
  <si>
    <t>Borrador propuesta plan de acción</t>
  </si>
  <si>
    <t>Un excell que de cuenta del plan de trabajo acordado en el núcleo gerencial para la implementación de la RUTA DE OPORTUNIDADES JUVENILES</t>
  </si>
  <si>
    <t>Infografias de las atenciones integrales priorizadas</t>
  </si>
  <si>
    <t>Identificar de las Atenciones Integrales priorizadas para los jóvenesde Bogotá</t>
  </si>
  <si>
    <t>Borrador fichas  atenciones priorizadas</t>
  </si>
  <si>
    <t>Fichas de atenciones priorizadas para jóvenes</t>
  </si>
  <si>
    <t>Diseñar infografía de las rutas de atenciones integrales priorizadas</t>
  </si>
  <si>
    <t>Infografías ficha de atenciones priorizadaspara jóvenes</t>
  </si>
  <si>
    <t xml:space="preserve">Organizar el lanzamiento de la RIAOJ </t>
  </si>
  <si>
    <t>Programación logística para el lanzamiento de la ROJ</t>
  </si>
  <si>
    <t>Infografias rutas de atenciones integrales</t>
  </si>
  <si>
    <t>Construcción de Orientaciones  Distritales RIAOJ:  Elaboración de Fichas de Atenciones Integrales</t>
  </si>
  <si>
    <t>Listados asistencias y actas sesiones núcleo gerencial para la construcción de las fichas integtrales</t>
  </si>
  <si>
    <t>Avances en la construcción de fichas integrales</t>
  </si>
  <si>
    <t>Infografias atenciones integrales</t>
  </si>
  <si>
    <t xml:space="preserve">1 documento maestro de Orientaciones Distritales para la implementación de la  RIOJ: Jurídico, conceptual, diagnóstico, atenciones </t>
  </si>
  <si>
    <t xml:space="preserve">Consolidar el documento Maestro de Orientaciones Distritales para la implementación de la  RIAOJ: Jurídico, conceptual, diagnóstico, atenciones </t>
  </si>
  <si>
    <t>Avance revisión documento maestro de revisiones</t>
  </si>
  <si>
    <t xml:space="preserve">1 documento maestro de orientaciones   Orientaciones Distritales para la implementación de la  ROJ: Jurídico, conceptual, diagnóstico, atenciones </t>
  </si>
  <si>
    <t>1 módulo de implementación de la RIOJ</t>
  </si>
  <si>
    <t>Definir y concertar la estructura del modulo de implementación territorial del pilotaje de la RIAOJ</t>
  </si>
  <si>
    <t xml:space="preserve">Listados asistencias y actas sesiones núcleo gerencial para la estructuración del módulo de implementación territorial </t>
  </si>
  <si>
    <t>Borrador módulo de implementación territorial ROJ</t>
  </si>
  <si>
    <t>Módulo de implementación territorial ruta integral de atenciones y oportunidades juveniles</t>
  </si>
  <si>
    <t>1 plan de acción la ejecución de atenciones integrales de la RIAOJ</t>
  </si>
  <si>
    <t>Formular de un plan de acción con los objetivos, las metas, los indicadores de gestión y de resultado, las acciones, los recursos y los responsables para la ejecución de la RIAOJ</t>
  </si>
  <si>
    <t xml:space="preserve">Planes de acciones locales formulados </t>
  </si>
  <si>
    <t>1 informe que de cuenta de la implementación del piloto de la RIOJ en 5 localidades</t>
  </si>
  <si>
    <t>Implementar  en 5 localidades el plan de acción adelantando las gestiones intersectoriales necesarias para la materialización de  planes, programas y servicios  relacionados con la ejecución de la atenciones integrales de la RIAOJ</t>
  </si>
  <si>
    <t>Listados asistencias y actas sesiones núcleo gerencial, alcaldía local ypara la implementación del piloto enb las 5 localidades</t>
  </si>
  <si>
    <t>1 informe que de cuenta de la implementación del piloto de la ROJ en 5 localidades</t>
  </si>
  <si>
    <t>Definir indicadores y mecanismos de monitoreo y evaluación de los procesos de atención y la RIAOJ</t>
  </si>
  <si>
    <t>Borrador indicadores de seguimiento</t>
  </si>
  <si>
    <t>Listados asistencias y actas sesiones núcleo gerencial para la definición de los instrumentos de seguimiento y monitoreo</t>
  </si>
  <si>
    <t>Instrumentos de seguimiento y monitoreo</t>
  </si>
  <si>
    <t>Seguir y evaluar en las 5 localidades  las metas progresivas planteadas en el plan de acción distrital y de cada localidad.</t>
  </si>
  <si>
    <t>Primer Informe  de seguimiento de implementación de la ROJ en las 5 localidades priorizadas</t>
  </si>
  <si>
    <t>Informe de cierre de seguimiento del piloto de implementación de la ROJ en las 5 localidades</t>
  </si>
  <si>
    <t>Informe que de cuenta de la ejecución del convenio Proceder estrategia " va jugando" Ciudad Bolívar</t>
  </si>
  <si>
    <t>Seguimiento al pilotaje ejecutado mediante el  convenio de Proceder a través de informes de supervisión en la localidad de Ciudad Bolívar</t>
  </si>
  <si>
    <t>Informe mensual de gestión de la implementación de la estrategia " Va Jugando"</t>
  </si>
  <si>
    <t>Informe sobre la estrategia psicosocial para la intervención de grupos de jóvenes en emergencia social y el mejoramiento de la convivencia de las comunidades de las zonas de influencia de las Casas de Juventud y Centros Forjar.</t>
  </si>
  <si>
    <t>1 documento que de cuenta de la estrategia de comunicaciones a implementar para la meta de gestión</t>
  </si>
  <si>
    <t>Diseñar  la estrategia de comunicación e información para jóvenes bajo la línea de prevención universal que llegue a nivel territorial, local, barrial, vecinal y virtual</t>
  </si>
  <si>
    <t>Reporte ficha sirbe No.  De jóvenes informados</t>
  </si>
  <si>
    <t>Implementar la estrategia de comunicaciones</t>
  </si>
  <si>
    <t>Analisis Reporte ficha sirbe No.  De jóvenes informados</t>
  </si>
  <si>
    <t>Analiis parcial del reporte ficha sirbe No.  De jóvenes informados</t>
  </si>
  <si>
    <t xml:space="preserve">Implementar el plan de acción SPA para la prevención de consumo de sustancias psicoactivas. </t>
  </si>
  <si>
    <t xml:space="preserve">Documento de aportes técnicos para el abordaje de consumos tempranos de SPA en las juventudes de la ciudad.  </t>
  </si>
  <si>
    <t>Elisa Ferrari
Livia Lozano
Camilo Carreño
Fady Villegas
Carlos Carvajal
Alex Arce</t>
  </si>
  <si>
    <t xml:space="preserve">Análisis de las cartografias de riesgo  y estructuración de los planes de acción para direccionar la oferta de Distrito Joven </t>
  </si>
  <si>
    <t>Cartografías sociales de las 20 localidades</t>
  </si>
  <si>
    <t>1 Documento base para la estructuración de la RIOJ- Análisis Cartografias</t>
  </si>
  <si>
    <t>Actas de reunión con las entidades</t>
  </si>
  <si>
    <t>Ficha técnica de los capítulos enfocados a prevención de consumo de SPA del seriado web</t>
  </si>
  <si>
    <t>Desarrollar contenidos para el seriado web y la estrategia de comunicaciones para realizar prevención integral</t>
  </si>
  <si>
    <t>Anexo técnico que de cuenta del enfoque de prevención de SPA en el marco de la alianza para desarrollar el seriado web</t>
  </si>
  <si>
    <t>Reporte No.  De jóvenes que vieron el contenido del seriado web</t>
  </si>
  <si>
    <t>Guíon capítulos historias de vida del seriado web que den cuenta del contenido de prevención de SPA</t>
  </si>
  <si>
    <t>Informe final impacto del seriado web</t>
  </si>
  <si>
    <t>1 documento que de cuenta de la estrategia de comunicaciones en el marco de la prevención integral que de cuenta de la prevención del consumo de SPA</t>
  </si>
  <si>
    <t>Informe que de cuenta de los módulos formativos en prevención integral relacionados con la prevención del consumo de SPA</t>
  </si>
  <si>
    <t>Implementar los módulos formativos en prevención integral y las iniciativas preventivas</t>
  </si>
  <si>
    <t>Reporte ficha sirbe No.  De jóvenes informados en los talleres de módulos formativos en prevención integral</t>
  </si>
  <si>
    <t>Analisis Reporte ficha sirbe No.  De jóvenes informados en los talleres de módulos formativos en prevención integral</t>
  </si>
  <si>
    <t>Informe que de cuenta de 1 Jornada de prevención de consumo de SPA en el marco de la Semana de la Juventud</t>
  </si>
  <si>
    <t>Organizar y realizar la jornada de Prevención de SPA en el marco de la  Semana Distrital de Juventud</t>
  </si>
  <si>
    <t>programación de la semana distrital de la juventud</t>
  </si>
  <si>
    <t>informe de la semana distrital de la juventud que de cuenta de una jornada de prevención de spa</t>
  </si>
  <si>
    <t>actas de reunión</t>
  </si>
  <si>
    <t>Implementar el plan de acción de la prevención de la maternidad y paternidad temprana</t>
  </si>
  <si>
    <t>Ficha técnica de los capítulos del seriado web enfocados a prevención de maternidad y paternidad temprana</t>
  </si>
  <si>
    <t>Elisa Ferrari 
Camilo Carreño
Fady Villegas</t>
  </si>
  <si>
    <t>Guíon capítulos historias de vida del seriado web que den cuenta del contenido de prevención de maternidad y paternidad temprana</t>
  </si>
  <si>
    <t>Informe de jovenes informados en el marco de la estrategia de prevención integral en las localidades priorizadas por el programa de prevención de maternidad y paternidad temprana</t>
  </si>
  <si>
    <t>Informe de balance de jóvenes inscritos al banco de talento en las localidades priorizadas por el programa de prevención de maternidad y paternidad temprana</t>
  </si>
  <si>
    <t>Divulgación y promoción Banco de talentos Juveniles y Oferta de la Ruta de Oportunidades Juveniles</t>
  </si>
  <si>
    <t>Reporte no. De jóvenes inscritos al banco de talento</t>
  </si>
  <si>
    <t>Análisis  reporte no. De jóvenes inscritos al banco de talento</t>
  </si>
  <si>
    <t>Informe de monitoreo, seguimiento que de cuenta del proceso de las 20 iniciatvas preventivas seleccionadas e implementadas</t>
  </si>
  <si>
    <t xml:space="preserve">Implementar 20  iniciativas preventivas  enfocadas a la reducción de la maternidad y paternidad a temprana edad de acuerdo a la estrategia de módulos formativos e iniciativas preventivas </t>
  </si>
  <si>
    <t>1 documento técnico que de cuenta de la Selección 10 iniciativas preventivas</t>
  </si>
  <si>
    <t>1 documento que de cuenta de 10 iniciativas seleccionadas y en la primera fase de implementación</t>
  </si>
  <si>
    <t>1 documento técnico que de cuenta de la Selección 20 iniciativas preventivas</t>
  </si>
  <si>
    <t>1 documento que de cuenta de 20 iniciativas seleccionadas e implementadas</t>
  </si>
  <si>
    <t xml:space="preserve">1 docuemento técnico de seguimiento a las 20 iniciativas preventivas seleccionadas </t>
  </si>
  <si>
    <t>1 documento que de cuenta de la línea de empleabilidad en el marco del modelo de empleabilidad para jóvenes</t>
  </si>
  <si>
    <t>Incluir en el modelo de empleabilidad para jóvenes a las  madres y padres jóvenes como estrategia enfocada a la prevención del embarazo subsiguiente</t>
  </si>
  <si>
    <t>10 iniciativas seleccionadas</t>
  </si>
  <si>
    <t>Documento que de cuenta del modelo de empleo juvenil</t>
  </si>
  <si>
    <t>No. De jóvenes inscritos al banco de talentos juveniles</t>
  </si>
  <si>
    <t>Analisis parcial del Informe de número de jóvenes inscritos al banco de talentos juveniles interesados y/o postularon a las vacantes del modelo de empleo juvenil</t>
  </si>
  <si>
    <t>analisis del informe de número de jóvenes inscritos al banco de talentos juveniles interesados y/o postularon a las vacantes del modelo de empleo juvenil</t>
  </si>
  <si>
    <t>Promover el talento joven con la generación de oportunidades para el desarrollo de las competencias.</t>
  </si>
  <si>
    <t>9 alianzas con organizaciones públicas o privadas integradas a la Ruta de Oportunidades para jóvenes.</t>
  </si>
  <si>
    <t xml:space="preserve">Integrar 19 organizaciones públicas y privadas a la ruta de oportunidades juveniles para el desarrollo de: economía juvenil, red de oferta y servicios para jóvenes, impacto ciudadanía pública juvenil con enfoque diferencial.  </t>
  </si>
  <si>
    <t>Documento - Convenio Marco con Colombia Joven</t>
  </si>
  <si>
    <t>Camilo Carreño, Elisa Ferrari, Augusto Forero, Eliana Castillo, Alex Arce, Carlos Carvajal, Livia Lozano, Gestores territorriales</t>
  </si>
  <si>
    <t>Formalizar el convenio marco que se tramitó durante la vigencia 2016 con Colombia Joven</t>
  </si>
  <si>
    <t>Documento Convenio Marco formalizado</t>
  </si>
  <si>
    <t>Documento de formalización de la alianza para la permanencia y expansión de los Portales Interactivos, Centros de Audio y zonas WIFI en las Casas de la Juventud</t>
  </si>
  <si>
    <t>Estructurar la descripción de la necesidad de las Casas de la Juventud en materia de Portales interactivos, Zonas WIFI y centros de audio para el desarrollo de la alianza.
Estructurar los documentos jurídicos necesarios para la celebración de la alianza
Celebrar la alianza</t>
  </si>
  <si>
    <t>Documento de descripción de las necesidades de las CDJ en torno a portales interactivos, WIFI y centros de Audio</t>
  </si>
  <si>
    <t>Documentos jurídicos para la celebración de la alianza</t>
  </si>
  <si>
    <t>Documento  jurídico de la alianza</t>
  </si>
  <si>
    <t>Informe parcial de avance de la alianza</t>
  </si>
  <si>
    <t>Informe de Balance y Resultados de la alianza en 2017</t>
  </si>
  <si>
    <t xml:space="preserve">Anexo técnico y estudios previos, o los documentos jurídicos pertinentes de acuerdo a la modalidad de la alianza para el desarrollo del Banco de Talentos Juveniles y Ficha técnica -  Banco de Talentos Juveniles </t>
  </si>
  <si>
    <t>Evaluación de Viabilidad técnica, jurídica y financiera para el desarrollo del Banco de Talentos Juveniles.
Elaboración de los Documentos jurídicos necesarios para la realización de la alianza
Realización de la alianza
Desarrollo del  Software del Banco de Talentos Juveniles</t>
  </si>
  <si>
    <t>Actas reuniones de evaluación de viabilidad del banco de talentos</t>
  </si>
  <si>
    <t>Documento de análisis de la viabilidad técnica, jurídica y financiera del Banco de Talentos</t>
  </si>
  <si>
    <t xml:space="preserve">Actas de reuniones y documentos de soporte </t>
  </si>
  <si>
    <t>Documento Alianza - Banco de Talentos Juveniles</t>
  </si>
  <si>
    <t>Ficha técnica - Sofware Banco de Talentos Juveniles</t>
  </si>
  <si>
    <t xml:space="preserve">Anexo técnico y estudios previos o los documentos jurídicos pertinentes de acuerdo a la modalidad de la alianza para la plataforma de oportunidades juveniles y Ficha Técnica - Plataforma de Oportunidades Juveniles </t>
  </si>
  <si>
    <t xml:space="preserve">Evaluación de Viabilidad técnica, jurídica y financiera para el desarrollo del capitulo Bogotá de SI JOVEN, articulado con el Banco de Talentos Juveniles
Elaboración de los Documentos jurídicos necesarios para la realización de la alianza
Realización de la alianza
Desarrollo de la Plataforma de Oportunidades Juveniles. </t>
  </si>
  <si>
    <t>Documento de analisis de la viabilidad técnica, jurídica y financiera para articular SI JOVEN al Banco de Talentos Juveniles</t>
  </si>
  <si>
    <t>Documentos Jurídicos para la realización de la alianza</t>
  </si>
  <si>
    <t>Documento - Alianza para el desarrollo de la plataforma de oportunidades juveniles</t>
  </si>
  <si>
    <t>Ficha técnica - Plataforma de Oportunidades Juveniles</t>
  </si>
  <si>
    <t>Documento alianza para la formación en habilidades y capacidades artísticas en el marco de las Casas de la Juventud</t>
  </si>
  <si>
    <t>Formalizar una alianza para la formación en habilidades y capacidades artísticas en el marco de las Casas de la Juventud
Monitoreo, seguimiento y evaluación de la ejecución de la alianza</t>
  </si>
  <si>
    <t>Documentos jurídicos para adelantar la alianza para la formación en habilidades y capacidades artísticas en el marco de las Casas de la Juventud</t>
  </si>
  <si>
    <t>Documento Alianza para la formación en habilidades y capacidades artisticas</t>
  </si>
  <si>
    <t>Informe Parcial de ejecucuón de la alianza</t>
  </si>
  <si>
    <t>Informe ejecución de la alianza 2017</t>
  </si>
  <si>
    <t>Documento de formalización de la Alianza para el desarrollo del modelo de empleo para jóvenes en Bogotá; Documento Modelo de Empleo</t>
  </si>
  <si>
    <t>Realizar la alianza para la estructuración del modelo de empleo para jóvenes.
Desarrollo del  Modelo de Empleo para Jóvenes en Bogotá</t>
  </si>
  <si>
    <t>Documentos jurídicos para adelantar la alianza para el desarrollo del modelo de empleo juvenil de Bogotá</t>
  </si>
  <si>
    <t>Documento - Alianza para el desarrollo del modelo de empleo joven</t>
  </si>
  <si>
    <t>Documento - Modelo de Empleo Juvenil de Bogotá</t>
  </si>
  <si>
    <t>Documento de necesidades y actores clave para el emprendimiento juvenil en Bogotá; Documento Alianza para la promoción del emprendimiento juvenil; Informe evaluación e impacto  de acciones adelantadas en el marco de la estrategia de emprendimiento</t>
  </si>
  <si>
    <t xml:space="preserve">Desarrollar los acercamientos con las entidades pertinentes para definir las necesidades y los aliados para la estrategia de emprendimiento en Bogotá
Formalizar una alianza para el desarrollo de la estrategia de emprendimiento juvenil, que recoja los esfuerzos adelantados por otras entidades en materia de economía creativa
Desarrollar un TEDx  sobre emprendimiento Juvenil (TED es un evento anual en el que algunos de los pensadores y emprendedores más importantes del mundo están invitados a compartir lo que más les apasiona. “TED” significa Tecnología, Entretenimiento y Diseño, tres grandes áreas que en conjunto están dando forma al futuro. Los TEDx son conferencias locales y organizadas de forma independiente que permiten disfrutar de una experiencia similar a las conferencias TED)
Implementar  las acciones que se estructuren en el marco de la estrategia de emprendimiento para 2017 </t>
  </si>
  <si>
    <t>Documento Necesidades y actores clave para el emprendimiento juvenil</t>
  </si>
  <si>
    <t>Documentos jurídicos para desarrollar la alianza para estructurar la estrategia de emprendimiento juvenil</t>
  </si>
  <si>
    <t>Ficha técnica TED emprendimiento</t>
  </si>
  <si>
    <t>Documento Estartegia de Emprendimiento Juvenil y balance de acciones 2017</t>
  </si>
  <si>
    <t>Integrar Cinco (5) organizaciones públicas y privadas para la Semana Distrital de las Juventudes, One Young World y los tres eventos TED para generar incidencia juvenil.</t>
  </si>
  <si>
    <t>Documento Final - Programa de Voluntariado Intergeneracional Distrito Joven</t>
  </si>
  <si>
    <t>Fady Villegas, Camilo Carreño, Elisa Ferrari, Augusto Forero, Eliana Castillo, Alex Arce, Carolina Mojica, Carlos Carvajal, Livia Lozano, Gestores territorriales</t>
  </si>
  <si>
    <t xml:space="preserve">Estructurar el programa de voluntariado intergeneracional (construccion de objetivos, lineamientos, criterios de acceso, criterios de permanencia) y desarrollar la ruta critica de convocatoria y acciones para 2017
</t>
  </si>
  <si>
    <t>Documento Programa de Voluntariado Intergeneracional</t>
  </si>
  <si>
    <t>Documento de Balance Parcial - Convocatoria Voluntariado</t>
  </si>
  <si>
    <t>Balance Parcial - Actividades Voluntariado</t>
  </si>
  <si>
    <t>Informe Voluntariado 2017</t>
  </si>
  <si>
    <t>Informe participación en Cumbre de Nobeles de Paz y OYW 2017</t>
  </si>
  <si>
    <t>Participación, en el marco del programa de voluntariado, en la Cumbre Mundial de Nobeles 2017 y en el OYW 2017</t>
  </si>
  <si>
    <t>Informe Cumbre de Nobeles de Paz</t>
  </si>
  <si>
    <t>Documento Alianza para el desarrollo de la Semana de la Juventud 2017; Informe final Semana de la Juventud</t>
  </si>
  <si>
    <t xml:space="preserve">Definición de la agenda de la Semana Distrital de Juventud
Gestionar alianzas y articulaciones distritales y territoriales para la planeación y ejecución de la Semana Distrital de la Juventud
</t>
  </si>
  <si>
    <t>Primer Borrador Agenda Semana de la Juventud -</t>
  </si>
  <si>
    <t>Agenda Semana de la Juventud - Documentos jurídicos pa la ejecución de la semana de la juventud</t>
  </si>
  <si>
    <t>Informe Semana de la Juventud</t>
  </si>
  <si>
    <t>Integrar seis (6) organizaciones públicas y privadas a la Ruta de Oportunidades Juveniles que articulen la ruta de prevención de utilización y vinculación en redes ilegales, consumo de sustancias psicoactivas y prevención de embarazos a temprana edad, [1]con la oferta de la ruta de oportunidades juveniles Y enfoque diferencial</t>
  </si>
  <si>
    <t>1 alianza que de cuenta de la reproducción de la estrategia " Va Jugando" en la localidad de Santa Fé; Informe de Supervisión del convenio Proceder estrategia " va jugando" en Santa Fé; Informe sobre la estrategia psicosocial para la intervención de grupos de jóvenes en emergencia social y el mejoramiento de la convivencia de las comunidades de las zonas de influencia de las Casas de Juventud y Centros Forjar.</t>
  </si>
  <si>
    <t>Elisa Ferrari
Fady Villegas
Livia Lozano</t>
  </si>
  <si>
    <t>Celebración acuerdos de voluntades para implementar la estrategia " Va Jugando" en la localidad de Santa Fé
Seguimiento a la implementación de la estrategia
Implementación de la estrategia Psicosocial para la intervención de grupos de jóvenes en emergencia social y mejoramiento de la convivencia de las comunidades</t>
  </si>
  <si>
    <t xml:space="preserve">Estudios previos, anexo técnico, formalización de la alianza
</t>
  </si>
  <si>
    <t>Documento de formalización de la alianza para el diseño y desarrollo de módulos formativos en prevención integral e iniciativas preventivas; Documento que de cuenta de los módulos formativos en prevención integral y para implementar iniciativas preventivas; Reporte de jóvenes informados en prevención integral</t>
  </si>
  <si>
    <t xml:space="preserve">Celebración acuerdos de voluntades de la tercerización para la formulacion y diseno de módulos formativos en prevención integral e iniciativas preventivas 
Documentación y diseño de módulos de formación en prrevención integral.
Formación de gestores en identificación factores de riesgo, lectura territorial, sensibilización para generar información en jóvenes.
Implementación de la formación de los módulos formativos en prevención integral e iniciativas preventivas en las localidades y zonas priorizadas de Bogotá </t>
  </si>
  <si>
    <t>Anexo técnico, estudios previos, formalización de la alianza</t>
  </si>
  <si>
    <t>1 Alianza para el desarrollo de un seriado web para presentar realidades locales de riesgos de utilización de adolescentes en redes ilegales, prevención del consumo de SPA y de maternidad y paternidad a temprana edad. </t>
  </si>
  <si>
    <t xml:space="preserve">Realizar una alianza bajo la modalidad jurídica que corresponda para el seriado web como parte de la estrategia de prevención universal de la Ruta de Prevención para Jóvenes
Diagnóstico de casos "experiencias de vida de los jóvenes"  para recoger experiencias de vida que sirvan como insumo para el guion del seriado web
Diseño e implementacón de capítulos del seriado web para el plan de acción de prevención de consumo de SPA y el Programa de prevención de maternidad y paternidad a temprana edad, producción técnica, para prevenir factores de riesgo en la poblacion joven que comprometan el acceso y goce de derechos.
Diseño del seguimiento y monitoreo, bajo la metodología CRM (Custumer Relationship management) o Big Data para evaluar el alcance del seriado web
</t>
  </si>
  <si>
    <t xml:space="preserve">Estudios previos, anexo técnico, formalización de la alianza </t>
  </si>
  <si>
    <t>Informe de seguimiento implementación de  la alianza</t>
  </si>
  <si>
    <t>Análisis impacto seriado web (informe final de cierre)</t>
  </si>
  <si>
    <t>Vincular a 318 jóvenes con vulneración de derechos a la oferta distrital de competencias laborales</t>
  </si>
  <si>
    <t xml:space="preserve">100 jóvenes  con vulneración de derechos a la oferta distrital de competencias laborales. </t>
  </si>
  <si>
    <t>Implementar un programa de formación en competencias laborales con enfoque diferencial</t>
  </si>
  <si>
    <t>Documento alianza para la formación en competencias laborales de jóvenes en condicón de vulnerabildiad, e informe de implementacion</t>
  </si>
  <si>
    <t>Camilo Carreño, Carlos Manrique, Alex Arce, Jose Tarazona</t>
  </si>
  <si>
    <t>Formalizar una alianza para la formación en competencias laborales de jóvenes en condición de vulnerabilidad
Monitoreo, seguimiento y evaluación de la ejecución de la alianza</t>
  </si>
  <si>
    <t>Documentos jurídicos para adelantar la alianza para la formación en competencias laborales de jóvenes condición de vulnerabilidad</t>
  </si>
  <si>
    <t>Documento Alianza para la formación en competencias laborales</t>
  </si>
  <si>
    <t>Formular e implementar políticas poblacionales mediante un enfoque diferencial y de forma articulada, con el fin de aportar al goce efectivo de los derechos de las poblaciones en el territorio.</t>
  </si>
  <si>
    <t>Aportar en la garantía  del desarrollo de la ciudadanía juvenil</t>
  </si>
  <si>
    <t>Formular e implementar 1 Política Pública de Juventud 2017-2027</t>
  </si>
  <si>
    <t>0,60 se parte del 0,19 de 2016</t>
  </si>
  <si>
    <t>Implementar los procesos administrativos y sociales  para la elaboración de la  Agenda Pública (Horizonte de Sentido).</t>
  </si>
  <si>
    <t xml:space="preserve">Documento Agenda Pública de la Política Pública de Juventud 2017 - 2027
</t>
  </si>
  <si>
    <t>Augusto Forero
Eliana Castillo</t>
  </si>
  <si>
    <t xml:space="preserve">Alistar y organizar los 180  diálogos participativos para la construcción  de la  fase I  de la Política Pública de Juventud 2017 - 2027 (PNUD). </t>
  </si>
  <si>
    <t>Realización de 6 diálogos de validación metodológica, Actas, relatorias y documentos de insumo.</t>
  </si>
  <si>
    <t xml:space="preserve">1. Documento "Agenda Pública" que incluye Marco de Referencia de la Política Pública de Juventud 2017-2027 </t>
  </si>
  <si>
    <t>Documento de agenda Pùblica, Documento Indice de Desarrollo Juvenil</t>
  </si>
  <si>
    <t xml:space="preserve">Analizar y sistematizar en un archivo los contenidos de los diálogos participativos para identificar las condiciones, situaciones y problemáticas que refieren los actores relevantes.  </t>
  </si>
  <si>
    <t>Conformación de equipo técnico SDIS para documento técnico de la Agenda Pública: Enfoques, marco de referencia, IDJ, .</t>
  </si>
  <si>
    <t>Elaborar el marco normativo, conceptual, ético, político y analítico (fuente instrumentos jurídicos, de planeación vigentes, análisis de documentos conceptuales), para identificar competencias de la administración pública.</t>
  </si>
  <si>
    <t xml:space="preserve">Documento técnico de soporte de "Agenda Pública".
</t>
  </si>
  <si>
    <t>Documento Indice de Desarrollo Juvenil - Convenio PNUD</t>
  </si>
  <si>
    <t>Diseñar o construir  la propuesta de Indice de Desarrollo Juvenil para  identificar la linea de base y establecer los indicadores del IDJ..</t>
  </si>
  <si>
    <t xml:space="preserve">2. Indice de Desarrollo Juvenil con indicadores de Línea de Base. </t>
  </si>
  <si>
    <t>Formular  la  Política Pública de Juventud.</t>
  </si>
  <si>
    <t>Documento Técnico de la Política Pública de Juventud 2017 - 2027</t>
  </si>
  <si>
    <t>15-ab</t>
  </si>
  <si>
    <t xml:space="preserve">Identificar y seleccionar el cooperante  para la formulación de la PPJ 2017-2027. </t>
  </si>
  <si>
    <t>Acta y Listado de reuniones.</t>
  </si>
  <si>
    <t>Informe de Seguimiento en el marco del convenio.</t>
  </si>
  <si>
    <t xml:space="preserve">Documento técnico de la Política Pública de Juventud 2017-2027 </t>
  </si>
  <si>
    <t>Realizar una alianza, bajo la modalidad jurídica que corresponda,  para la fase II  de formulación de la PPJ 2017-2027, en cumplimiento de la guia del decreto 689 de 2011.</t>
  </si>
  <si>
    <t>Documento Estudios Previos y actas y listado de reuniones</t>
  </si>
  <si>
    <t xml:space="preserve">Alistar y organizar los diálogos para la  Identificación de alternativas de transformación de las situaciones juveniles. </t>
  </si>
  <si>
    <t xml:space="preserve">Actas y listados de asistencia de comité técnico y convocatoria. </t>
  </si>
  <si>
    <t>Actas y listados de asistencia de comité técnico .</t>
  </si>
  <si>
    <t>Valoración técnico - política de las estrategias de acción (recursos, tiempos, riesgos, efectos)</t>
  </si>
  <si>
    <t>Definir y desarrollar la estructura de la política que incluya  Finalidad, Objetivo general, Objetivos específicos,  Ejes o líneas de política, Metas, Acciones o actividades, Seguimiento, monitoreo y evaluación, Responsables, Financiación.</t>
  </si>
  <si>
    <t xml:space="preserve">Elaborar el documento técnico de la Política Pública de Juventud 2017 - 2027, que contenga marcos de la política pública, objetivos y fines de la política, estructura de la politica pública, dimensiones, ejes, líneas de acción, orientaciones para la implementación. </t>
  </si>
  <si>
    <t xml:space="preserve">Realizar el seguimiento y monitoreo de la política pública </t>
  </si>
  <si>
    <t>Ficha  técnica del sistema integrado de seguimiento, monitoreo y evaluación del Plan de Acción de la PPJ 2017 - 2027</t>
  </si>
  <si>
    <t>15-ag</t>
  </si>
  <si>
    <t xml:space="preserve">Identificar y seleccionar el cooperante  para la formulación de la herramienta de seguimiento a la Politica Pública. </t>
  </si>
  <si>
    <t>Listado de posibles Cooperantes.</t>
  </si>
  <si>
    <t xml:space="preserve">Elaboración Estudios Previos. Formalización Convenio de Cooperación. </t>
  </si>
  <si>
    <t xml:space="preserve">Informe Tecnico para el disñeo e implementación de Herramienta de seguimientopara la evaluación de la Política 2017-2027. </t>
  </si>
  <si>
    <t xml:space="preserve">Realizar una alianza, bajo la modalidad jurídica que corresponda para el diseño de una herramienta de Seguimiento a la política. </t>
  </si>
  <si>
    <t>Actas comité técnico Convenio</t>
  </si>
  <si>
    <r>
      <t>Integrar 30 organizaciones públicas y privadas a la Ruta de Oportunidades para jóvenes</t>
    </r>
    <r>
      <rPr>
        <b/>
        <sz val="11"/>
        <color indexed="10"/>
        <rFont val="Arial"/>
        <family val="2"/>
      </rPr>
      <t xml:space="preserve"> </t>
    </r>
  </si>
  <si>
    <r>
      <t>Diseñar la herramienta  de sistema de seguimiento</t>
    </r>
    <r>
      <rPr>
        <sz val="11"/>
        <color indexed="10"/>
        <rFont val="Arial"/>
        <family val="2"/>
      </rPr>
      <t xml:space="preserve"> . </t>
    </r>
  </si>
  <si>
    <t>Envejecimiento digno, activo y feliz-1099</t>
  </si>
  <si>
    <t>Disminuir las prácticas adversas y percepciones discriminatorias en torno a la vejez y contribuir a la transformación de imaginarios sobre el envejecimiento y el diálogo intergeneracional como conceptos vitales para la construcción de proyectos de vida.</t>
  </si>
  <si>
    <t>Subdirección para la Vejez</t>
  </si>
  <si>
    <t xml:space="preserve">1. Fortalecer con una atención integral, cualificada y desde la perspectiva de enfoque diferencial, los servicios sociales de la SDIS que dignifiquen el proyecto de vida de las personas mayores. </t>
  </si>
  <si>
    <t>Entregar a 90,318 personas mayores en situación de vulnerabilidad socioeconómica apoyos económicos.</t>
  </si>
  <si>
    <t>SUB-implementar los procesos requeridos para la dispersión de recursos para la entrega de los apoyos económicos de las personas mayores del distrito</t>
  </si>
  <si>
    <t>Documento con la metodología definida para la entrega del apoyo económico</t>
  </si>
  <si>
    <t>Coordinadora Apoyos Económicos</t>
  </si>
  <si>
    <t>Elaborar documento con la metodología definida para la entrega del apoyo económico</t>
  </si>
  <si>
    <t xml:space="preserve">Informe trimestral de ejecución de la entrega del apoyo económico </t>
  </si>
  <si>
    <t>Elaborar Informe mensual de seguimiento de la metodología aplicada</t>
  </si>
  <si>
    <t>SUB-Realizar proceso de implementación y seguimiento a la prestación del servicio social. APOYOS</t>
  </si>
  <si>
    <t>Documento con la estrategia de desarrollo humano en conjunto con el servicio Social Centro Día, para las personas vinculadas a apoyos económicos.</t>
  </si>
  <si>
    <t>Establecer e implementar la estrategia de desarrollo humano en conjunto con el servicio Social Centro Día, para las personas vinculadas a apoyos económicos, de acuerdo con la capacidad instalada en cada unidad operativa</t>
  </si>
  <si>
    <t>Actas mesas de trabajo articulación servicios Centros Días y Apoyo Económico</t>
  </si>
  <si>
    <t>Documento de Estrategia de desarrollo humano</t>
  </si>
  <si>
    <t>Informe de implementación de la estrategia de atención integral a personas mayores 
Si bien se contaba con el documento de anexo técnico y estudio previo para realizar la contracción de un operador, por los tiempos y la entrada en vigencia del decreto 092 de enero de 2017, no se realizo la contratación del operador. Sin embargo se Consulto con la Dirección población y se acordó realizar convenios interadministrativos, para lo cual se esta realizando la gestión con Ideartes, IDRD, Alcaldía de Nemocón, Congreso, una vez se cuenten con las propuestas de estas entidades se realizará el ajuste del anexo técnico y estudios previos.</t>
  </si>
  <si>
    <t xml:space="preserve">Informe de implementación de la estrategia de atención integral a personas mayores </t>
  </si>
  <si>
    <t xml:space="preserve">Informe mensual del avance de la implementación de la estrategia </t>
  </si>
  <si>
    <t>Definir los indicadores de impacto y hacer seguimiento a los mismos.</t>
  </si>
  <si>
    <t>Informe de seguimiento a la prestación del servicio de Apoyo económico</t>
  </si>
  <si>
    <t>Informe e indicadores</t>
  </si>
  <si>
    <t>Atender integralmente a 38.000 personas mayores en condición de fragilidad social en la ciudad de Bogotá  a través del servicio Centros Día .</t>
  </si>
  <si>
    <t>CD-Garantizar los cupos, según la demanda territorial en el distrito para la atención integral de personas mayores en Centros Día.</t>
  </si>
  <si>
    <t>Informe mensual de seguimiento para el cumplimiento de las acciones de territorialización del servicio CD</t>
  </si>
  <si>
    <t>Coordinadores Centros Día</t>
  </si>
  <si>
    <t>Articular escenarios de participación con entidades públicas y/o privadas con el propósito de socializar el servicio social.</t>
  </si>
  <si>
    <t>Informe mensual de acciones de seguimiento</t>
  </si>
  <si>
    <t>Informe mensual de seguimiento técnico a las obligaciones de los asociados.</t>
  </si>
  <si>
    <t>Hacer seguimiento a las acciones realizadas por los Convenios - Asociados, desde el componente técnico de la Subdirección..</t>
  </si>
  <si>
    <t>Informe mensual de seguimiento técnico.</t>
  </si>
  <si>
    <t>Informes cuantitativos-cualitativos mensuales de jornadas de identificación.</t>
  </si>
  <si>
    <t xml:space="preserve">Realizar jornadas de identificación en el territorio, por parte de los Centros Día, para garantizar la cobertura de población participante. </t>
  </si>
  <si>
    <t>Informe cuantitativo -cualitativo mensual de jornadas de identificación.</t>
  </si>
  <si>
    <t>Informes cuantitativos de avance en la vinculación de personas mayores beneficiarias de apoyos económicos.</t>
  </si>
  <si>
    <t>Vincular personas mayores del servicio de Apoyo Económico, que aún no desarrollan actividades integrales desde el CD.</t>
  </si>
  <si>
    <t>CD-Realizar proceso de implementación y seguimiento a la prestación del servicio social para consolidarlo  en el marco de las disposiciones contenidas en la ley 1276 de 2009.</t>
  </si>
  <si>
    <t>Anexo Técnico para las actividades de la jornada complementaria de los CD</t>
  </si>
  <si>
    <t>Rediseñar, oficializar e implementar el modelo del Servicio Centro Día, enfocado a la optimización del mismo, incluyendo la construcción del anexo técnico para las actividades de la jornada complementaria en los CD.</t>
  </si>
  <si>
    <t>Informes mensuales del avance de la implementación de actividades jornada complementaria en CD.</t>
  </si>
  <si>
    <t>Implementar actividades jornada complementaria en los CD, enfocadas a garantizar una atención integral desde el servicio social CD.</t>
  </si>
  <si>
    <t>Informe mensual de implementación</t>
  </si>
  <si>
    <t>Informe consolidado de la implementación de actividades jornada complementaria en CD.</t>
  </si>
  <si>
    <t>Informes de seguimiento al impacto generado por las actividades de los CD.</t>
  </si>
  <si>
    <t xml:space="preserve">Definir los indicadores de impacto y hacer seguimiento a las actividades que se desarrollan en los Centros Día, incluyendo la jornada complementaria. </t>
  </si>
  <si>
    <t>Documento de medicion de impacto e informe mensual</t>
  </si>
  <si>
    <t>Informe consolidado del impacto generado por las actividades de los CD.</t>
  </si>
  <si>
    <t>CD- Ampliación y adecuación de unidades operativas.</t>
  </si>
  <si>
    <t>Documento de Estándares del servicio Centros Día actualizados</t>
  </si>
  <si>
    <t xml:space="preserve">Actualizar los estándares de servicio social Centro Día, con el fin de establecer puntos de autocontrol para la prestación del servicio, avanzando en el componente de Ambientes Adecuados y Seguros. </t>
  </si>
  <si>
    <t xml:space="preserve">Documento de avance mensual </t>
  </si>
  <si>
    <t>Documento final de actualización de estándares</t>
  </si>
  <si>
    <t xml:space="preserve">Informe trimestral  de seguimiento a las adecuaciones y arreglos locativos realizados en los predios donde se presta el servicio </t>
  </si>
  <si>
    <t xml:space="preserve">Realizar mesas técnicas con la Subdirección de Plantas Físicas, con el fin de adelantar el monitoreo respectivo a aquellas adecuaciones o arreglos que se requieran y se realicen en los predios donde se presta el servicio. </t>
  </si>
  <si>
    <t>Avance del diagnóstico del estado de las unidades operativas de Centros Día</t>
  </si>
  <si>
    <t>Informe diagnóstico del estado de las unidades operativas de Centros Día</t>
  </si>
  <si>
    <t>Atender integralmente a 2.226 personas mayores en condición de fragilidad social en la ciudad de Bogotá a través del servicio Centro de Protección Social</t>
  </si>
  <si>
    <t>CPS- Implementar los procesos requeridos para que la ciudad atienda en medio institucional a 1.940 personas mayores con dependencia severa y moderada.</t>
  </si>
  <si>
    <t>Informe de caracterización de la población atendida</t>
  </si>
  <si>
    <t>Coordinadora CPS</t>
  </si>
  <si>
    <t>Seguimiento a la prestación del servicio en los Centros de Protección Social.</t>
  </si>
  <si>
    <t xml:space="preserve">Informes de seguimiento al proceso institucional de la persona mayor en el servicio social CPS </t>
  </si>
  <si>
    <t>Documento técnico que de lineamiento al operador.</t>
  </si>
  <si>
    <t xml:space="preserve">Definir anexos técnicos requeridos para la prestación del servicio Centro de Protección Social de acuerdo con la demanda y las necesidades de la población.
</t>
  </si>
  <si>
    <t>Anexos técnicos requeridos para la prestación del servicio Centro de Protección Social de acuerdo con la demanda y las necesidades de la población.</t>
  </si>
  <si>
    <t>Anexos técnicos requeridos para la prestación del servicio Centro de Protección Social de acuerdo con la demanda y las necesidades de la población (Revisado y ajustado).</t>
  </si>
  <si>
    <t>CPS-Realizar proceso de implementación y seguimiento a la prestación del servicio social.</t>
  </si>
  <si>
    <t>Documento con los lineamientos para la construcción,  implementación y evaluación del  Plan de Atención Institucional</t>
  </si>
  <si>
    <t>Realizar mesas de trabajo para la construcción y socialización del lineamiento del Plan de Atención Institucional.</t>
  </si>
  <si>
    <t>Documento con los lineamientos para la construcción, implementación y evaluación del  Plan de Atención Institucional</t>
  </si>
  <si>
    <t>Informe de gestión trimestral de seguimiento a estándares de calidad.</t>
  </si>
  <si>
    <t>Coordinadora equipo estandares acuerdo Acuerdo 312 de 2008</t>
  </si>
  <si>
    <t>Realizar Informe de gestión trimestral de seguimiento a estándares de calidad.</t>
  </si>
  <si>
    <t>Informe de gestión trimestral de seguimiento a  estándares de calidad.</t>
  </si>
  <si>
    <t>Atender integralmente a 500 personas mayores en situación de vulnerabilidad asociada a la falta de lugar estable para dormir  en el servicio Centro Noche.</t>
  </si>
  <si>
    <t>CN- Implementar los procesos requeridos para garantizar la atención a 500 personas mayores sin lugar estable para dormir.</t>
  </si>
  <si>
    <t>Documento técnico que de lineamiento al operador</t>
  </si>
  <si>
    <t>Coordinadora de servicio Centros Noche</t>
  </si>
  <si>
    <t>Diseñar anexos técnicos para posibles operadores de acuerdo con la demanda del servicio y las necesidades de la población.</t>
  </si>
  <si>
    <t>Modelo de Atención del Servicio</t>
  </si>
  <si>
    <t>Reformular el Modelo de atención del Servicio Centro Noche atendiendo las dinámicas de la población</t>
  </si>
  <si>
    <t>CN-Realizar proceso de implementación y seguimiento a la prestación del servicio social.</t>
  </si>
  <si>
    <t>Informe bimensual del seguimiento a la prestación del servicio</t>
  </si>
  <si>
    <t>Realizar seguimiento a la prestación del servicio en el cumplimiento de la atención integral a las personas mayores, mediante visitas mensuales a las unidades operativas.</t>
  </si>
  <si>
    <t>Informes de seguimiento al impacto generado por las actividades de los Centros Noche</t>
  </si>
  <si>
    <t>Definir los indicadores de impacto y hacer seguimiento a las actividades que se desarrollan en los Centros Noche</t>
  </si>
  <si>
    <t>Informe consolidado del impacto generado por las actividades de los Centros Noche</t>
  </si>
  <si>
    <t>2. Generar e implementar acciones que permitan informar, cualificar a la población en general y apoyar a las personas mayores y las redes familiares, respecto a su autocuidado y  labor de cuidado.</t>
  </si>
  <si>
    <t>Cualificar 500  personas cuidadoras de personas mayores  en el Distrito Capital</t>
  </si>
  <si>
    <t>CUIDA-Implementar los procesos requeridos para que la ciudad cualifique a 500  cuidadores y cuidadoras de personas mayores</t>
  </si>
  <si>
    <t>Anexo técnico y proceso precontractual.</t>
  </si>
  <si>
    <t>Elaborar anexo técnico para la operación de estrategia</t>
  </si>
  <si>
    <t xml:space="preserve">Informe de implementación de la estrategia de cualificación de los/las cuidadores/as de personas mayores </t>
  </si>
  <si>
    <t xml:space="preserve">Implementar la estrategia de cualificación de los/las cuidadores/as de personas mayores </t>
  </si>
  <si>
    <t xml:space="preserve">CUIDA-Realizar proceso de implementación y seguimiento a la prestación del servicio social. </t>
  </si>
  <si>
    <t>Informe trimestral de la caracterización de las personas cuidadoras y cuidadores.</t>
  </si>
  <si>
    <t>Elaborar trimestralmente la caracterización de las personas cuidadoras y cuidadores.</t>
  </si>
  <si>
    <t>Informe mensual de seguimiento a la estrategia de cualificación de cuidadores en el territorio.</t>
  </si>
  <si>
    <t>Realizar informe de seguimiento a la estrategia de cualificación de cuidadores en el territorio.</t>
  </si>
  <si>
    <t>Informe consolidado de seguimiento a la estrategia de cualificación de cuidadores en el territorio.</t>
  </si>
  <si>
    <t>Formular e implementar políticas poblacionales mediante un enfoque diferencial y de forma articulada, con el fin de aportar al goce efectivo de los derechos de las poblaciones en el territorio. </t>
  </si>
  <si>
    <t>3. Implementar el sistema de seguimiento y monitoreo de la PPSEV.</t>
  </si>
  <si>
    <t>Implementar un (1) sistema de seguimiento y monitoreo de la PPSEV</t>
  </si>
  <si>
    <t>POLSEG-Realizar seguimiento y actualización del sistema de seguimiento y Monitoreo para generar los reportes de la implementación de la PPSEV.</t>
  </si>
  <si>
    <t xml:space="preserve">Informe detallado, con las evidencias del cargue, actualización y revisión del Sistema de Seguimiento y Monitoreo. </t>
  </si>
  <si>
    <t>Responsable Sistema de Seguimiento y Monitoreo PPSEV</t>
  </si>
  <si>
    <t>Realizar el cargue, actualizacion y revisión de la información necesaria para el correcto funcionamiento del sistema</t>
  </si>
  <si>
    <t>Matriz de seguimiento y Actas de reunión</t>
  </si>
  <si>
    <t xml:space="preserve">Informe del cargue, actualización, y revisión de los indicadores con las acciones concretas.
Actas de reunión.
Matriz de Seguimiento </t>
  </si>
  <si>
    <t>Informe de analisis de indicadores de la PPSEV</t>
  </si>
  <si>
    <t xml:space="preserve">Realizar el análisis, revisión y seguimiento de los indicadores cargados en el sistema. </t>
  </si>
  <si>
    <t>Informe de analisis de indicadores de la implementación de la PPSEV</t>
  </si>
  <si>
    <t>Implementar 1 plan de seguimiento del plan del acción de la Política Pública</t>
  </si>
  <si>
    <t>POL-Formular y hacer seguimiento al Plan de Acción de la PPSEV para el periodo 2016-2020, con énfasis en la articulación intersectorial y transversalizacion del concepto de envejecimiento.</t>
  </si>
  <si>
    <t>Informe de avances y acciones del COEV</t>
  </si>
  <si>
    <t>Responsable Política Pública PPSEV</t>
  </si>
  <si>
    <t>Realizar la Secretaria Técnica de las Instancias de Coordinación, a nivel  distrital y local COEV (nivel distrital) y COLEV (nivel local) y la Mesa Distrital de Envejecimiento y Vejez</t>
  </si>
  <si>
    <t>Actas y listas de asistencia</t>
  </si>
  <si>
    <t>Informe técnico de las articulaciones desarrolladas</t>
  </si>
  <si>
    <t>Informes de seguimiento a la construcción e implementación de los Planes de Acción</t>
  </si>
  <si>
    <t>Formular e implementar los Planes de Acción Distrital y Locales de la PPSEV 2017-2020 y entregar los informes correspondientes a su seguimiento.</t>
  </si>
  <si>
    <t>Plan de Acción Distrital de la PPSEV 
2017-2020</t>
  </si>
  <si>
    <t>Informe de seguimiento del plan de acción de la PPSEV 2017-2020</t>
  </si>
  <si>
    <t>Planes de Acción Locales de la PPSEV 
2017-2020</t>
  </si>
  <si>
    <t>Informes de seguimiento de los Planes de Acción de la PPSEV 2017-2020</t>
  </si>
  <si>
    <t>Informe sobre acompañamiento técnico realizado a los Consejos de Sabios y Sabias.</t>
  </si>
  <si>
    <t>Prestar asistencia técnica a los Consejos de Sabios y Sabias de Bogotá.</t>
  </si>
  <si>
    <t>Informe técnico del acompañamiento realizado a los Consejos de Sabios y Sabias.</t>
  </si>
  <si>
    <t>Informe de la vigencia 2017 del acompañamiento técnico realizado a los Consejos de Sabios y Sabias.</t>
  </si>
  <si>
    <t>Informe de avances de la estrategia para la prevención y atención de la violencia contra las personas mayores.</t>
  </si>
  <si>
    <t xml:space="preserve">Monitorear la Implementación de la Estrategia para la Prevención y Atención de la Violencia contra las Personas Mayores. </t>
  </si>
  <si>
    <t xml:space="preserve">Documento metodológico de la estrategia para Prevención y Atención de la Violencia contra las Personas Mayores. </t>
  </si>
  <si>
    <t>Informe de implementación de la estrategia para la prevención y atención de la violencia contra las personas mayores.</t>
  </si>
  <si>
    <t>Informe de avances de la propuesta de transversalizacion del enfoque diferencial en los servicios sociales de la Subdirección para la Vejez.</t>
  </si>
  <si>
    <t>Transversalizar del enfoque diferencial en los servicios sociales de la Subdirección para la Vejez.</t>
  </si>
  <si>
    <t>Planes de acción de LGBTI, Etnias y Género</t>
  </si>
  <si>
    <t>Matriz de seguimiento a los planes de accoón LGBT, Etnias y Género</t>
  </si>
  <si>
    <t>Matriz de seguimiento a los planes de accoón LGBTI, Etnias y Género</t>
  </si>
  <si>
    <t>Informe de transversalización del enfoque diferencial en los servicios sociales de la Subdirección para la Vejez</t>
  </si>
  <si>
    <t>Informe de estudios y conceptos elaborados</t>
  </si>
  <si>
    <t>Participar en estudios, escritura de documentos conceptuales, metodológicos y la emisión de conceptos técnicos que se requieran en relación a la PPSEV</t>
  </si>
  <si>
    <t>Documentos construidos y/o revisados</t>
  </si>
  <si>
    <t>Informe de los conversatorios realizados</t>
  </si>
  <si>
    <t>Realizar 10 conversatorios para servidores y servidoras de la Subdirección sobre temas relevantes relacionados con el envejecimiento y la vejez</t>
  </si>
  <si>
    <t>Ficha técnica del conversatorio y listas de asistencia</t>
  </si>
  <si>
    <t>Informe cualitativo del desarrollo de los conversarios durante la vigencia 2017</t>
  </si>
  <si>
    <t>Celebrar el mes del envejecimiento y la vejez</t>
  </si>
  <si>
    <t>Ficha técnica del Mes del envejecimiento y la vejez
Informe de ejecución y evaluación de las actividades locales y distritales en el marco del mes del envejecimiento y la vejez.</t>
  </si>
  <si>
    <t>Realizar las actividades previstas para el Mes del Envejecimiento y la Vejez 2017.</t>
  </si>
  <si>
    <t>Ficha técnica del Mes del envejecimiento y la vejez
Informe  de ejecución y evaluación de las actividades locales y distritales en el marco del mes del envejecimiento y la vejez.</t>
  </si>
  <si>
    <t>Fichas técnicas de las actividades desarrolladas durante el Mes del envejecimiento y la vejez</t>
  </si>
  <si>
    <t>Informe  de ejecución y evaluación de las actividades locales y distritales en el marco del mes del envejecimiento y la vejez.</t>
  </si>
  <si>
    <t>Bogotá te nutre-1098</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</si>
  <si>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</si>
  <si>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2.  Diseñar e implementar modelos de atención integral de calidad con un enfoque territorial e intergeneracional, para el desarrollo de capacidades que faciliten la inclusión social y  mejoren  la calidad de vida de la población en mayor condición de vulnerabilidad.  </t>
  </si>
  <si>
    <t>Promover estilos de vida saludable de los niños, niñas, mujeres gestantes y hogares atendidos</t>
  </si>
  <si>
    <t>Diseñar e implementar una (1) estrategia de educación nutricional con enfoque familiar</t>
  </si>
  <si>
    <t>Identificar los estilos de vida con énfasis en hábitos alimentarios y actividad física de las familias de gestantes, niños y niñas, y hogares en general, beneficiarios de los diferentes servicios sociales.</t>
  </si>
  <si>
    <t>* Informe con análisis de resultados y línea de base</t>
  </si>
  <si>
    <t>Equipo técnico nutricional proyecto Bogotá te Nutre</t>
  </si>
  <si>
    <t>Analizar los resultados obtenidos de la aplicación de la prueba piloto realizada en el 2016 y efectuar ajustes a la encuesta (de ser necesario).</t>
  </si>
  <si>
    <t>Análisis de resultados prueba piloto</t>
  </si>
  <si>
    <t>* Análisis resultados prueba piloto
* Análisis resultados información secundaria
°Cuadro de avance de aplicación  de la encuesta</t>
  </si>
  <si>
    <t xml:space="preserve">1. Documento final análisis de información secundaria.                     2.  Encuentas registradas. 3. Análisis muestra encuesta hábitos saludables y estilos de vida 4.Análisis  final de encuesta de hábitos saludables y estilos de vida . 5. Informe de resultados encuenta 
</t>
  </si>
  <si>
    <t>* Informe resultados obtenidos</t>
  </si>
  <si>
    <t>Analizar información secundaria que permita conocer estilos de vida (hábitos alimentarios y actividad física) de la población Colombiana y/o del  Distrito Capital.</t>
  </si>
  <si>
    <t>Análisis de información secundaria</t>
  </si>
  <si>
    <t>Documento final análisis de información secundaria</t>
  </si>
  <si>
    <t>Aplicar encuesta a una muestra significativa de las familias atendidas por el proyecto Bogotá Te Nutre para conocer estilos de vida específicamente Hábitos alimentarios y Actividad Física.   Lo anterior dependiendo de la capacidad instalada en el proyecto.</t>
  </si>
  <si>
    <t>Total encuestas registradas</t>
  </si>
  <si>
    <t xml:space="preserve">Analizar resultados de la encuesta aplicada a la muestra estadísticamente significativa de las familias atendidas  por el proyecto Bogotá Te Nutre </t>
  </si>
  <si>
    <t xml:space="preserve">Análisis de resultados de  muestra encuenta estilos de vida y  Análisis gráficas  encuestas estilos de vida </t>
  </si>
  <si>
    <t>Elaborar informe de resultados obtenidos de la aplicación de la encuesta, identificando estilos de vida con énfasis en hábitos alimentarios y actividad física de las familias a las cuales se les aplicó el instrumento.</t>
  </si>
  <si>
    <t>Formular la estrategia educativa en estilos de vida saludable: hábitos alimentarios y actividad física.</t>
  </si>
  <si>
    <t>Estrategia educativa por modalidad de atención del Proyecto Bogotá te Nutre</t>
  </si>
  <si>
    <t>31/112/2017</t>
  </si>
  <si>
    <t>Realizar y/o ajustar parametrización en SIRBE de la estrategia educativa en estilos de vida saludable: hábitos alimentarios y actividad física.</t>
  </si>
  <si>
    <t>Acta de reunión sobre parametrización febrero</t>
  </si>
  <si>
    <t>Acta reunión parametrización marzo</t>
  </si>
  <si>
    <t>No se realizaron avances en esta tarea en este mes</t>
  </si>
  <si>
    <t>Acta de reunión mayo</t>
  </si>
  <si>
    <t>Avances parametrización estrategia educativa</t>
  </si>
  <si>
    <t>* Avances estrategia educativa parametrizada
* Temas prioritarios sobre estilos de vida saludable
*  Alcance estrategia educativa</t>
  </si>
  <si>
    <t>Propuesta de la estrategia educativa para uno de los grupos poblacionales del proyecto Bogotá Te Nutre</t>
  </si>
  <si>
    <t xml:space="preserve">Definir temas prioritarios sobre estilos de vida saludable con base en informe de resultados obtenidos </t>
  </si>
  <si>
    <t>Definir el alcance de la estrategia educativa a diseñar, de acuerdo con los temas y población priorizados del proyecto Bogotá te Nutre.</t>
  </si>
  <si>
    <t>Iniciar el diseño de la estrategia educativa, de acuerdo con el alcance definido.</t>
  </si>
  <si>
    <t>Capacitar 35.000 hogares en educación nutricional</t>
  </si>
  <si>
    <t>Implementar la estrategia educativa alimentaria.</t>
  </si>
  <si>
    <t>Metodología de implementación y prueba piloto aplicada</t>
  </si>
  <si>
    <t xml:space="preserve">Determinar metodología para aplicar prueba piloto de la estrategia a la población priorizada del Proyecto Bogotá te Nutre </t>
  </si>
  <si>
    <t>No apllica</t>
  </si>
  <si>
    <t>* Metodología de implementación a población priorizada</t>
  </si>
  <si>
    <t>Informe de avance de la prueba piloto</t>
  </si>
  <si>
    <t>Iniciar aplicación de la prueba piloto en la población priorizada del proyecto Bogotá Te Nutre. Lo anterior dependiendo de la capacidad instalada en el proyecto.</t>
  </si>
  <si>
    <t>Realizar seguimiento y evaluación de la estrategia educativa alimentaria.</t>
  </si>
  <si>
    <t>* Base consolidación capacitación
* Informe de seguimiento y evaluación</t>
  </si>
  <si>
    <t>Elaborar propuesta de indicadores para seguimiento y evaluación de la estrategia</t>
  </si>
  <si>
    <t xml:space="preserve">Propuesta de indicadores de seguimiento y evalaución </t>
  </si>
  <si>
    <t>Elaborar propuesta de metodología para seguimiento y evaluación de la estrategia</t>
  </si>
  <si>
    <t>Suministrar apoyo alimentario a niños, niñas, mujeres gestantes y hogares identificados por la Secretaría Distrital de Integración Social en inseguridad alimentaria moderada y severa.</t>
  </si>
  <si>
    <t>Entregar el 100% de los apoyos alimentarios programados</t>
  </si>
  <si>
    <t>Adelantar la etapa pre - contractual, post-contractual y administrativa  con los componentes técnico nutricional, administrativo y de control para la disposición de los alimentos</t>
  </si>
  <si>
    <t>Informes trimestrales de: 1) Contratos en ejecución, 2) Estado de los procesos en curso 3) Contratos liquidados, y en proceso de liquidación</t>
  </si>
  <si>
    <t>Dirección Territorial - Equipos técnicos SubGIL</t>
  </si>
  <si>
    <t>Revisar, elaborar y/o ajustar los documentos técnicos (minuta patrón, ciclos de menú, anexos técnicos, estudios previos, fichas técnicas del componente nutricional e higiénico sanitario, entre otros) para llevar a cabo las contrataciones para el suministro de alimentos en sus diferentes modalidades y demás procesos contractuales requeridos.</t>
  </si>
  <si>
    <t>Informe de gestión por servicio</t>
  </si>
  <si>
    <t>Informe de  gestión por servicio</t>
  </si>
  <si>
    <t>Informe del primer trimestre 2017</t>
  </si>
  <si>
    <t>Informe gestión abril mayo</t>
  </si>
  <si>
    <t>Informe del segundo trimestre 2017</t>
  </si>
  <si>
    <t>Informe del tercer trimestre 2017</t>
  </si>
  <si>
    <t>Informe del cuarto trimestre 2017</t>
  </si>
  <si>
    <t>Iniciar los procesos precontractuales, de acuerdo con las modalidades de contratación establecidas en la normativa legal vigente.</t>
  </si>
  <si>
    <t>informe de gestión abril mayo</t>
  </si>
  <si>
    <t>Realizar las actividades relacionadas con los procesos administrativos en el marco de la ejecución de los contratos y/o convenios suscritos.</t>
  </si>
  <si>
    <t>Ejecutar las actividades relacionadas con la liquidación de los contratos y/o convenios suscritos que culminen su ejecución.</t>
  </si>
  <si>
    <t>Realizar el abastecimiento de los alimentos para el apoyo alimentario</t>
  </si>
  <si>
    <t>Informes de seguimiento al abastecimiento y entrega de los apoyos alimentarios a la población.</t>
  </si>
  <si>
    <t>Dirección Territorial - SubGil - Equipo de Interventoría y/o Apoyo a la supervisión</t>
  </si>
  <si>
    <t>Coordinar con los diferentes actores la entrega de los apoyos alimentarios de las servicios, en las condiciones de calidad, cantidad y oportunidad establecidas y con la logística requerida por la SDIS.</t>
  </si>
  <si>
    <t>Generar la información relacionada con el suministro alimentario, de conformidad con los requerimientos de la SDIS.</t>
  </si>
  <si>
    <t>Realizar el seguimiento al abastecimiento y entrega de los apoyos alimentarios a la población.</t>
  </si>
  <si>
    <t>Informes de suministro alimentario</t>
  </si>
  <si>
    <t>Realizar el seguimiento técnico (nutricional, higiénico sanitario, entre otros), financiero y administrativo a cada una de las operaciones, contratos y/o convenios suscritos para el suministro de apoyo alimentario.</t>
  </si>
  <si>
    <t>Recolectar, sistematizar y evaluar la información relacionada con el suministro alimentario.</t>
  </si>
  <si>
    <t xml:space="preserve">Realizar los ajustes y/o acciones a que haya lugar, generadas como resultado del análisis de la información consolidada, en el marco del seguimiento al abastecimiento y entrega de alimentos. </t>
  </si>
  <si>
    <t>Fortalecer el sistema de vigilancia y seguimiento nutricional de la SDIS.</t>
  </si>
  <si>
    <t>Diseñar e implementar un (1) Sistema de vigilancia y seguimiento nutricional</t>
  </si>
  <si>
    <t>Realizar el diagnóstico del estado del proceso de vigilancia y seguimiento nutricional</t>
  </si>
  <si>
    <t>Documento diagnostico del sistema de vigilancia nutricional.</t>
  </si>
  <si>
    <t>Equipo técnico nutricional 
(vigilancia nutricional) - Bogotá te Nutre</t>
  </si>
  <si>
    <t>Consolidar las fortalezas y debilidades del sistema de vigilancia nutricional actual, identificadas y socializadas.</t>
  </si>
  <si>
    <t>Informe del estado del arte sistema de vigilancia nutricional</t>
  </si>
  <si>
    <t>Informe estado del arte del sistema de vigilancia nutricional actual.
Documentos del sistema de vigilancia nutricional actual ajustados
Anexo técnico para contratar diseño de software de seguimiento nutricional .
Contrato del diseño de software de seguimiento nutricional.</t>
  </si>
  <si>
    <t>Realizar ajustes a los requerimientos para el fortalecimiento del sistema de vigilancia nutricional actual</t>
  </si>
  <si>
    <t>Generar documento técnico de requerimientos para el diseño de aplicativo o herramienta de seguimiento nutricional requerido por la Entidad.</t>
  </si>
  <si>
    <t>Documento técnico de software</t>
  </si>
  <si>
    <t>Documento técnico herramienta nutricional</t>
  </si>
  <si>
    <t xml:space="preserve">Implementar el sistema de vigilancia y seguimiento nutricional cualificado.  </t>
  </si>
  <si>
    <t>Informe de desarrollo y prueba polito Sistema de vigilancia y seguimiento nutricional</t>
  </si>
  <si>
    <t>30/011/2017</t>
  </si>
  <si>
    <t>Ajustar los puntos de corte de la población beneficiada</t>
  </si>
  <si>
    <t>No se realizaron avances en esta tarea</t>
  </si>
  <si>
    <t>1.Avance de contratación para el desarrollo del Aplicativo o herramienta de seguimiento nutricional 2. Informe punto de corte población beneficiada</t>
  </si>
  <si>
    <t>Avance desarrollo del aplicativo o herramienta de seguimiento nutricional</t>
  </si>
  <si>
    <t>Aplicativo o herramienta de seguimiento nutricional  terminado y prueba piloto aplicada.</t>
  </si>
  <si>
    <t xml:space="preserve">Ajustar el tema de las medidas antropometricas con enfasis en las mediciones de adulto mayor y gestantes </t>
  </si>
  <si>
    <t>Validar información del seguimiento nutricional, a traves de una prueba piloto por medio del aplicativo o herramienta de la Entidad</t>
  </si>
  <si>
    <t>Realizar seguimiento al sistema de vigilancia nutricional implementado</t>
  </si>
  <si>
    <t>Sistema de vigilancia y seguimiento nutricional implementado</t>
  </si>
  <si>
    <t>Realizar análisis de resultados de la prueba piloto aplicada del aplicativo o herramienta del Sistema de Vigilancia y Seguimiento Nutricional para su implementación en todos los servicios SDIS</t>
  </si>
  <si>
    <t>Informe de avance corte primer trimestre 2017</t>
  </si>
  <si>
    <t>Informe de análisis y seguimiento de la prueba piloto aplicada</t>
  </si>
  <si>
    <t>Hacer seguimiento a los resultados obtenidos en la aplicación de la prueba piloto, como insumo para realizar los ajustes que se requieran para su aplicación a todos los servicios de la SDIS</t>
  </si>
  <si>
    <t xml:space="preserve"> Fortalecer la capacidad institucional para identificar a niños, niñas, mujeres gestantes y hogares en inseguridad alimentaria, y generar acciones que fomenten la corresponsabilidad  para el goce efectivo de sus derechos</t>
  </si>
  <si>
    <t>Diseñar un (1) instrumento de validación de condiciones para identificar y priorizar personas en inseguridad alimentaria severa y moderada</t>
  </si>
  <si>
    <t>Ajustar los criterios de ingreso, egreso, priorización y restricciones por simultaneidad para el acceso a los servicios sociales de la SDIS en el componente de seguridad alimentaria</t>
  </si>
  <si>
    <t>Documento de criterios de ingreso, egreso, priorización y restricciones por simultaneidad para el acceso a los servicios sociales de la SDIS en el componente de seguridad alimentaria, socializado</t>
  </si>
  <si>
    <t xml:space="preserve">Equipo técnico Proyecto Bogotá te Nutre, Asesora de Despacho y DADE </t>
  </si>
  <si>
    <t>Articular con DADE la aplicación progresiva del SISBEN a los beneficiarios de los servicios del proyecto Bogotá te Nutre, como insumo para el ajuste de criterios de ingreso, egreso, priorización y restricciones por simultaneidad para el acceso a los servicios sociales de la SDIS, en el componente de seguridad alimentaria.</t>
  </si>
  <si>
    <t>Criterios de ingreso y egreso por servicio</t>
  </si>
  <si>
    <t xml:space="preserve">1.Criterios de ingreso y egreso por servicio
2.Mapas de estado nutricional de participantes
3. Mapas Sisbén  por localidades
</t>
  </si>
  <si>
    <t xml:space="preserve">
* Ajuste Criterios de ingreso por servicio
Mapa Sisbén con servicios del proyecto</t>
  </si>
  <si>
    <t xml:space="preserve">1. Presentaciones datos Sisbén  2. Informes de segumiento de focalización </t>
  </si>
  <si>
    <t xml:space="preserve">1. Presentaciones datos Sisbén.   2.  Informes de seguimiento de focalización 3. Mapas Sisbén </t>
  </si>
  <si>
    <t xml:space="preserve">Avance de:
* articulación con DADE de aplicación SISBEN,
* Ajuste ficha SIRBE
*A Ajuste Criterios       Actas de reunión         Propuesta barrido     </t>
  </si>
  <si>
    <t>Avance de:
* articulación con DADE de aplicación SISBEN,
* Ajuste ficha SIRBE
*A Ajuste Criterios
* Socialización</t>
  </si>
  <si>
    <t>Ajuste de criterios de ingreso, egreso, priorización y restricciones por simultaneidad para el acceso a los servicios sociales de la SDIS, en el componente de seguridad alimentaria</t>
  </si>
  <si>
    <t>Presentaciones datos Sisbén,  y propuesta ajustada criterios</t>
  </si>
  <si>
    <t>Socialización de criterios de ingreso, egreso, priorización y restricciones por simultaneidad para el acceso a los servicios sociales de la SDIS, en el componente de seguridad alimentaria, ajustados.</t>
  </si>
  <si>
    <t>Consolidado preguntas comunidad</t>
  </si>
  <si>
    <t>1. Listado de asistencia jornadas 4 y 5 de mayo socialización  enrolamiento y Sisbén 2.   Presentaciones  jornadas de socialización  3.Consolidado preguntas  sencibilización comunidad comunidad</t>
  </si>
  <si>
    <t>Diseñar el instrumento de validación de las condiciones para identificar y priorizar personas en inseguridad alimentaria severa y moderada.</t>
  </si>
  <si>
    <t>Instrumento de validación de las condiciones para identificar y priorizar personas en inseguridad alimentaria severa y moderada, socializado</t>
  </si>
  <si>
    <t xml:space="preserve">Diseñar el instrumento de validación de condiciones, a partir  de la fuente primaria información institucional  </t>
  </si>
  <si>
    <t>Avance medición de inseguridad alimentaria: Bono mi Vital</t>
  </si>
  <si>
    <t>Instrumento de validación</t>
  </si>
  <si>
    <t>Prueba piloto aplicada</t>
  </si>
  <si>
    <t>Validar el instrumento con la información base</t>
  </si>
  <si>
    <t>Identificar 50.000 personas  en inseguridad alimentaria severa y moderada mediante el instrumento de validación de condiciones</t>
  </si>
  <si>
    <t>Implementar el instrumento de validación de las condiciones para identificar y priorizar personas en inseguridad alimentaria severa y moderada.</t>
  </si>
  <si>
    <t>Informe de Implementación del instrumento de validación de las condiciones para identificar y priorizar personas en inseguridad alimentaria severa y moderada.</t>
  </si>
  <si>
    <t>Estimar el número de personas con inseguridad alimentaria severa y moderada</t>
  </si>
  <si>
    <t>Avance criterios de inseguridad severa y moderada</t>
  </si>
  <si>
    <t>Propuesta inicial de medición  inseguridad alimentaria</t>
  </si>
  <si>
    <t>Personas beneficiarias de los servicios SDIS en condiciones de seguridad alimentaria, identificadas y priorizadas</t>
  </si>
  <si>
    <t>Priorizar de las personas beneficiarias de los servicios SDIS en condiciones de inseguridad alimentaria severa y moderada</t>
  </si>
  <si>
    <t>La tarea no tuvo avance en este periodo</t>
  </si>
  <si>
    <t>Canalizar al servicio social adecuado de conforidad con la caracterización</t>
  </si>
  <si>
    <t xml:space="preserve">Georeferenciar a la población identificada en inseguridad alimentaria severa y moderada y semaforizar los resultados </t>
  </si>
  <si>
    <t xml:space="preserve">Realizar un proceso de seguimiento y evaluación </t>
  </si>
  <si>
    <t>Informes de seguimiento y evaluación de la Implementación del instrumento de validación de las condiciones para identificar y priorizar personas en inseguridad alimentaria severa y moderada.</t>
  </si>
  <si>
    <t>Elaborar propuesta de indicadores para seguimiento y evaluación  del instrumento de validación de las condiciones para identificar y priorizar personas en inseguridad alimentaria severa y moderada.</t>
  </si>
  <si>
    <t>Propuesta de indicadores y metodología para seguimiento y evaluación de instrumento de validación</t>
  </si>
  <si>
    <t>Elaborar propuesta de metodología para seguimiento y evaluación  del instrumento de validación de las condiciones para identificar y priorizar personas en inseguridad alimentaria severa y moderada.</t>
  </si>
  <si>
    <t>Diseñar e implementar una estrategia que fomente la corresponsabilidad de los beneficiarios de las modalidades del proyecto</t>
  </si>
  <si>
    <t>Revisar las acciones del componente social implementadas en la modalidad comedores comunitarios-CRDC</t>
  </si>
  <si>
    <t xml:space="preserve">Memorando de  oficialización </t>
  </si>
  <si>
    <t>Equipo Técnico Social - Bogotá te Nutre</t>
  </si>
  <si>
    <t>Oficialización en el Sistema Integrado de Gestión del Plan de Atención Individual y Familiar (PAIF)</t>
  </si>
  <si>
    <t xml:space="preserve">Formato PAIF </t>
  </si>
  <si>
    <t xml:space="preserve"> PAIF, su instructivo, correos de trámite de oficializacón</t>
  </si>
  <si>
    <t>1. Formato instructivo PAIF 2. Correo de insticionalización</t>
  </si>
  <si>
    <t>Memorando de oficialización del PAIF y su instructivo socializado</t>
  </si>
  <si>
    <t>Oficialización del instructivo en el Sistema Integrado de Gestión del PAIF</t>
  </si>
  <si>
    <t>Instructivo PAIF</t>
  </si>
  <si>
    <t>1. Formato Paif ajustado</t>
  </si>
  <si>
    <t xml:space="preserve">Socialización y puesta en producción del aplicativo PAIF </t>
  </si>
  <si>
    <t>Documento de especificación de requerimientos PAIF</t>
  </si>
  <si>
    <t>Requerimiento PAIF, Espeficación requerimiento</t>
  </si>
  <si>
    <t>Rediseñar e implementar las acciones del componente social para los beneficiarios de las tres modalidades del Proyecto: Comedores Comunitarios, Bonos Canjeables por Alimentos Bogotá te Nutre y Canastas Complementarias de Alimentos</t>
  </si>
  <si>
    <t xml:space="preserve">Plan de Atención Individual y Familiar </t>
  </si>
  <si>
    <t xml:space="preserve">Iniciar el proceso de identificación de beneficiarios de las modalidades del proyecto para la implementación de la estrategia </t>
  </si>
  <si>
    <t>Acta de reunión con profesionales  locales</t>
  </si>
  <si>
    <t>Avance de Beneficiarios identificados para aplicación de la estrategia y Planes de Atención Individual y Familiar formulados y registrados en el aplicativo</t>
  </si>
  <si>
    <t xml:space="preserve">Proyección de beneficiarios </t>
  </si>
  <si>
    <t>Proyección beneficiarios</t>
  </si>
  <si>
    <t>Planes de Atención Individual y Familiar formulados y registrados en el aplicativo y avance de actividades complementarias y generación de estrategias</t>
  </si>
  <si>
    <t xml:space="preserve">Iniciar la aplicación del instrumento Plan de Atención Individual y Familiar de los Hogares beneficiarios de las modalidades del proyecto. </t>
  </si>
  <si>
    <t>Correo entrega de claves y listado de claves para aplicación PAIF</t>
  </si>
  <si>
    <t xml:space="preserve">Realizar actividades complementarias grupales que respondan a las necesidades e intereses identificados de la población beneficiaria en el marco de la corresponsabilidad para las tres modalidad de atención. </t>
  </si>
  <si>
    <t>informe actividades complementarias</t>
  </si>
  <si>
    <t>Informe actividades complementarias</t>
  </si>
  <si>
    <t>Generar estrategias de articulación inter e intra institucional, con base en la aplicación del PAIF</t>
  </si>
  <si>
    <t>Actas de reuniones</t>
  </si>
  <si>
    <t>Realizar  el seguimiento y la  evaluación de la implementación</t>
  </si>
  <si>
    <t>Informes de análisis cualitativo y cuantitativo de resultados</t>
  </si>
  <si>
    <t>Equipo Técnico - Bogotá te Nutre</t>
  </si>
  <si>
    <t>Informe de análisis cualitativo y cuantitativo de resultados de acuerdo a los datos arrojados por el aplicativo PAIF y aportes locales.</t>
  </si>
  <si>
    <t xml:space="preserve">Instrumentos, formatos e instructivos de acuerdos ajustados </t>
  </si>
  <si>
    <t xml:space="preserve">Correo  de informe </t>
  </si>
  <si>
    <t>Correo de informe</t>
  </si>
  <si>
    <t>Primer informe de análisis cualitativo y cuantitativo de resultados</t>
  </si>
  <si>
    <t>Segundo informe de análisis cualitativo y cuantitativo de resultados</t>
  </si>
  <si>
    <t>Tercer  informe de análisis cualitativo y cuantitativo de resultados</t>
  </si>
  <si>
    <t xml:space="preserve">Ajuste de instrumentos, formatos e instructivos de acuerdos a las dinámicas poblacionales y territoriales. </t>
  </si>
  <si>
    <t>Documentos ajustados de acuerdo a las necesidades territoriales</t>
  </si>
  <si>
    <t xml:space="preserve">Sistematizacin del proyecto 1098 Bogotà  te nutre </t>
  </si>
  <si>
    <t xml:space="preserve">Planeación de la sistematizacion </t>
  </si>
  <si>
    <t xml:space="preserve">Informe sistematización </t>
  </si>
  <si>
    <t>Carpeta Ssitematización</t>
  </si>
  <si>
    <t xml:space="preserve">Avance del Análisis </t>
  </si>
  <si>
    <t xml:space="preserve">Avance informe final </t>
  </si>
  <si>
    <t>Sistemtizacion del proyecto 1098</t>
  </si>
  <si>
    <t>N.A.</t>
  </si>
  <si>
    <t xml:space="preserve">Registrar el estado nutricional de niños/as que ingresa a jardines Infantiles SDIS, y realizar su seguimiento 
</t>
  </si>
  <si>
    <t>Formato Indicador de Gestión Registro de ingreso de Peso y Talla e indicador de seguimiento nutricional</t>
  </si>
  <si>
    <t>Equipo técnico nutricional 
(vigilancia nutricional) - Bogotá te Nutre y equipo Subdirección Infancia</t>
  </si>
  <si>
    <t>Articular con infancia la inclusión del requerimiento de ingreso de peso y talla a la entrada al jardín.</t>
  </si>
  <si>
    <t>informe de avance indicador infancia</t>
  </si>
  <si>
    <t>Informe de articulación con Infancia y de avance de construcción del instrumento y del indicador</t>
  </si>
  <si>
    <t>Instrumento e indicador de seguimiento nutricional de niños-as de Jardines Infantiles de la SDIS, respecto al registro de ingreso</t>
  </si>
  <si>
    <t>Informe de seguimiento nutricional de niños-as de Jardines Infantiles de la SDIS, respecto al registro de ingreso</t>
  </si>
  <si>
    <t>Diseñar el instrumento para el registro de la información de peso y talla de niños-as, cuando ingresan a Jardines Infantiles de la SDIS.</t>
  </si>
  <si>
    <t>Informe de avance indicador infancia</t>
  </si>
  <si>
    <t>Informe metas del despacho abril-mayo</t>
  </si>
  <si>
    <t>Diseño de indicador para seguimiento del estado nutricional de niños-as de Jardines Infantiles de la SDIS, con base en el registro inicial de ingreso.</t>
  </si>
  <si>
    <t>Seguimiento del estado nutricional de niños-as de Jardines Infantiles de la SDIS, con base en el registro inicial de ingreso.</t>
  </si>
  <si>
    <t xml:space="preserve">Seguimiento al estado nutricional de niños y niñas que son beneficiarios de Comedores Comunitarios
</t>
  </si>
  <si>
    <t>Equipo técnico nutricional 
(vigilancia nutricional) - y equipo comedores comunitrios - Proyecto Bogotá te Nutre</t>
  </si>
  <si>
    <t>Articular con el equipo de trabajo de comedores comunitarios la inclusión del requerimiento de ingreso de peso y talla a la entrada al comedor.</t>
  </si>
  <si>
    <t>Informe de avance indicador comedores comunitarios</t>
  </si>
  <si>
    <t>Informe de articulación con equipo de comedores comunitarios y de avance de construcción del instrumento y del indicador</t>
  </si>
  <si>
    <t>Instrumento e indicador de seguimiento nutricional de niños-as beneficiarios de comedores comunitarios, respecto al registro de ingreso</t>
  </si>
  <si>
    <t>Informe de seguimiento nutricional de niños-as beneficiarios de comedores comunitarios, respecto al registro de ingreso</t>
  </si>
  <si>
    <t>Diseñar el instrumento para el registro de la información de peso y talla de niños-as, cuando ingresan a Comedores Comunitarios.</t>
  </si>
  <si>
    <t>Informe de avance indicadores comedores comunitarios</t>
  </si>
  <si>
    <t>Diseño de indicador para seguimiento del estado nutricional de niños-as beneficiariosde comedores comunitarios, con base en el registro inicial de ingreso.</t>
  </si>
  <si>
    <t>Seguimiento del estado nutricional de niños-as beneficiarios de comedores comunitarios, con base en el registro inicial de ingreso.</t>
  </si>
  <si>
    <t>Diseñar e Implentar de la Ruta Especializada a la malnutrición en niños y niños menores de cinco (5) años de la Secretaría Distrital de Integración Social - SDIS</t>
  </si>
  <si>
    <t xml:space="preserve">Ruta Diseñada </t>
  </si>
  <si>
    <t>Martha Liliana Huertas y Equipo técnico nutricional 
(vigilancia nutricional) Proyecto Bogotá te Nutre</t>
  </si>
  <si>
    <t>Elaboración de la Ruta Especializada de atención a la desnutrición aguda en niños y niñas menores de cinco años.</t>
  </si>
  <si>
    <t>Ruta de la desnutrición</t>
  </si>
  <si>
    <t>Ruta diseña</t>
  </si>
  <si>
    <t>1. Informe de prueba piloto 2. Informe indicadores. 3.  informe implementación y seguimiento</t>
  </si>
  <si>
    <t>Informe de avance imlementación de la ruta</t>
  </si>
  <si>
    <t>Informe de implementación de la ruta</t>
  </si>
  <si>
    <t>Implementación y seguimiento de la Ruta Especializada de atención a la desnutrición aguda en niños y niñas menores de cinco años.</t>
  </si>
  <si>
    <t>Elaboración de la Ruta Especializada de atención al sobrepeso y obesidad en niños y niñas menores de cinco años</t>
  </si>
  <si>
    <t>En este período no se realizaron avances en cuanto a esta actividad</t>
  </si>
  <si>
    <t>Implementación y seguimiento de la Ruta Especializada de atención al sobrepeso y obesdidad en niños y niñas menores de cinco años.</t>
  </si>
  <si>
    <t>PROGRAMACIÓN PRESUPUESTAL PROYECTOS DE INVERSIÓN - VIGENCIA 2017</t>
  </si>
  <si>
    <t>PROYECTO</t>
  </si>
  <si>
    <t>PRESUPUESTO ASIGNADO 2017</t>
  </si>
  <si>
    <t>Prevención y atención de la maternidad y la paternidad temprana</t>
  </si>
  <si>
    <t>Desarrollo integral desde la gestación hasta la adolescencia</t>
  </si>
  <si>
    <t>Una ciudad para las familias</t>
  </si>
  <si>
    <t>Bogotá te nutre</t>
  </si>
  <si>
    <t>Envejecimiento digno activo y feliz</t>
  </si>
  <si>
    <t>Distrito diverso</t>
  </si>
  <si>
    <t>Prevención y atención integral del  fenómeno de habitabilidad en calle</t>
  </si>
  <si>
    <t>Por una ciudad incluyente y sin barreras</t>
  </si>
  <si>
    <t>Distrito joven</t>
  </si>
  <si>
    <t>Espacios de Integración Social</t>
  </si>
  <si>
    <t>Gestión institucional y fortalecimiento  del talento humano</t>
  </si>
  <si>
    <t>Integración eficiente y transparente para todos</t>
  </si>
  <si>
    <t>Integración digital y de conocimiento para la inclusión social</t>
  </si>
  <si>
    <t>Viviendo el territorio</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</si>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</sst>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 #,##0_-;_-* &quot;-&quot;_-;_-@_-"/>
    <numFmt numFmtId="43" formatCode="_-* #,##0.00_-;\-* #,##0.00_-;_-* &quot;-&quot;??_-;_-@_-"/>
    <numFmt numFmtId="164" formatCode="dd/mmm/yyyy"/>
    <numFmt numFmtId="165" formatCode="0.0%"/>
    <numFmt numFmtId="166" formatCode="_-* #,##0_-;\-* #,##0_-;_-* &quot;-&quot;??_-;_-@_-"/>
    <numFmt numFmtId="167" formatCode="d/mm/yyyy"/>
    <numFmt numFmtId="168" formatCode="dd/mm/yy;@"/>
    <numFmt numFmtId="169" formatCode="0.000"/>
    <numFmt numFmtId="170" formatCode="0.0"/>
    <numFmt numFmtId="171" formatCode="_(* #,##0.00_);_(* \(#,##0.00\);_(* &quot;-&quot;??_);_(@_)"/>
    <numFmt numFmtId="172" formatCode="_-* #,##0.0_-;\-* #,##0.0_-;_-* &quot;-&quot;??_-;_-@_-"/>
    <numFmt numFmtId="173" formatCode="0.000%"/>
    <numFmt numFmtId="174" formatCode="_-* #,##0.0000_-;\-* #,##0.0000_-;_-* &quot;-&quot;??_-;_-@_-"/>
    <numFmt numFmtId="175" formatCode="0.0000%"/>
    <numFmt numFmtId="176" formatCode="0.00000%"/>
    <numFmt numFmtId="177" formatCode="0.0000"/>
    <numFmt numFmtId="178" formatCode="#,##0.00_ ;\-#,##0.00\ "/>
    <numFmt numFmtId="179" formatCode="_-[$$-409]* #,##0_ ;_-[$$-409]* \-#,##0\ ;_-[$$-409]* &quot;-&quot;??_ ;_-@_ "/>
  </numFmts>
  <fonts count="100">
    <font>
      <sz val="11"/>
      <color theme="1"/>
      <name val="Calibri"/>
      <family val="2"/>
      <scheme val="minor"/>
    </font>
    <font>
      <sz val="11"/>
      <color theme="1"/>
      <name val="Calibri"/>
      <family val="2"/>
      <scheme val="minor"/>
    </font>
    <font>
      <sz val="11"/>
      <color rgb="FFFF0000"/>
      <name val="Calibri"/>
      <family val="2"/>
      <scheme val="minor"/>
    </font>
    <font>
      <b/>
      <sz val="11"/>
      <color rgb="FF3CB1EC"/>
      <name val="Arial"/>
      <family val="2"/>
    </font>
    <font>
      <sz val="11"/>
      <color theme="1"/>
      <name val="Arial"/>
      <family val="2"/>
    </font>
    <font>
      <b/>
      <sz val="11"/>
      <name val="Arial"/>
      <family val="2"/>
    </font>
    <font>
      <b/>
      <sz val="11"/>
      <color theme="1"/>
      <name val="Arial"/>
      <family val="2"/>
    </font>
    <font>
      <sz val="11"/>
      <color indexed="8"/>
      <name val="Arial"/>
      <family val="2"/>
    </font>
    <font>
      <b/>
      <i/>
      <sz val="12"/>
      <color indexed="21"/>
      <name val="Arial Narrow"/>
      <family val="2"/>
    </font>
    <font>
      <sz val="12"/>
      <color theme="1"/>
      <name val="Arial Narrow"/>
      <family val="2"/>
    </font>
    <font>
      <b/>
      <sz val="12"/>
      <color theme="1"/>
      <name val="Arial Narrow"/>
      <family val="2"/>
    </font>
    <font>
      <b/>
      <sz val="12"/>
      <color indexed="8"/>
      <name val="Arial Narrow"/>
      <family val="2"/>
    </font>
    <font>
      <b/>
      <sz val="12"/>
      <name val="Arial Narrow"/>
      <family val="2"/>
    </font>
    <font>
      <b/>
      <sz val="12"/>
      <color rgb="FFFF0000"/>
      <name val="Arial Narrow"/>
      <family val="2"/>
    </font>
    <font>
      <sz val="11"/>
      <color indexed="8"/>
      <name val="Calibri"/>
      <family val="2"/>
    </font>
    <font>
      <sz val="11"/>
      <name val="Arial"/>
      <family val="2"/>
    </font>
    <font>
      <sz val="12"/>
      <color indexed="8"/>
      <name val="Arial Narrow"/>
      <family val="2"/>
    </font>
    <font>
      <sz val="12"/>
      <name val="Arial Narrow"/>
      <family val="2"/>
    </font>
    <font>
      <b/>
      <sz val="9"/>
      <color indexed="81"/>
      <name val="Tahoma"/>
      <family val="2"/>
    </font>
    <font>
      <sz val="9"/>
      <color indexed="81"/>
      <name val="Tahoma"/>
      <family val="2"/>
    </font>
    <font>
      <b/>
      <sz val="11"/>
      <color indexed="81"/>
      <name val="Tahoma"/>
      <family val="2"/>
    </font>
    <font>
      <sz val="11"/>
      <color indexed="81"/>
      <name val="Tahoma"/>
      <family val="2"/>
    </font>
    <font>
      <sz val="12"/>
      <color rgb="FF000000"/>
      <name val="Arial Narrow"/>
      <family val="2"/>
    </font>
    <font>
      <sz val="12"/>
      <color rgb="FFFF0000"/>
      <name val="Arial Narrow"/>
      <family val="2"/>
    </font>
    <font>
      <b/>
      <sz val="12"/>
      <color rgb="FF000000"/>
      <name val="Arial Narrow"/>
      <family val="2"/>
    </font>
    <font>
      <sz val="11"/>
      <name val="Calibri"/>
      <family val="2"/>
      <scheme val="minor"/>
    </font>
    <font>
      <b/>
      <i/>
      <sz val="12"/>
      <name val="Arial Narrow"/>
      <family val="2"/>
    </font>
    <font>
      <b/>
      <sz val="11"/>
      <name val="Arial Narrow"/>
      <family val="2"/>
    </font>
    <font>
      <b/>
      <sz val="10"/>
      <name val="Arial Narrow"/>
      <family val="2"/>
    </font>
    <font>
      <sz val="10"/>
      <name val="Arial Narrow"/>
      <family val="2"/>
    </font>
    <font>
      <b/>
      <sz val="9"/>
      <name val="Arial Narrow"/>
      <family val="2"/>
    </font>
    <font>
      <sz val="9"/>
      <name val="Arial Narrow"/>
      <family val="2"/>
    </font>
    <font>
      <b/>
      <sz val="12"/>
      <name val="Calibri"/>
      <family val="2"/>
    </font>
    <font>
      <b/>
      <sz val="12"/>
      <name val="Arial"/>
      <family val="2"/>
    </font>
    <font>
      <sz val="10"/>
      <name val="Arial"/>
      <family val="2"/>
    </font>
    <font>
      <sz val="9"/>
      <name val="Arial"/>
      <family val="2"/>
    </font>
    <font>
      <b/>
      <sz val="10"/>
      <name val="Arial"/>
      <family val="2"/>
    </font>
    <font>
      <b/>
      <sz val="14"/>
      <name val="Arial"/>
      <family val="2"/>
    </font>
    <font>
      <sz val="10"/>
      <color rgb="FFFF0000"/>
      <name val="Arial"/>
      <family val="2"/>
    </font>
    <font>
      <sz val="11"/>
      <name val="Calibri"/>
      <family val="2"/>
    </font>
    <font>
      <sz val="16"/>
      <name val="Calibri"/>
      <family val="2"/>
      <scheme val="minor"/>
    </font>
    <font>
      <sz val="14"/>
      <name val="Calibri"/>
      <family val="2"/>
      <scheme val="minor"/>
    </font>
    <font>
      <b/>
      <i/>
      <sz val="16"/>
      <name val="Arial"/>
      <family val="2"/>
    </font>
    <font>
      <b/>
      <sz val="14"/>
      <name val="Calibri"/>
      <family val="2"/>
    </font>
    <font>
      <sz val="8"/>
      <name val="Arial Narrow"/>
      <family val="2"/>
    </font>
    <font>
      <b/>
      <sz val="8"/>
      <name val="Arial Narrow"/>
      <family val="2"/>
    </font>
    <font>
      <sz val="14"/>
      <name val="Arial"/>
      <family val="2"/>
    </font>
    <font>
      <sz val="12"/>
      <name val="Arial"/>
      <family val="2"/>
    </font>
    <font>
      <sz val="8"/>
      <color rgb="FF000000"/>
      <name val="Arial Narrow"/>
      <family val="2"/>
    </font>
    <font>
      <sz val="8"/>
      <color theme="2" tint="-0.249977111117893"/>
      <name val="Arial Narrow"/>
      <family val="2"/>
    </font>
    <font>
      <sz val="8"/>
      <color theme="3"/>
      <name val="Arial Narrow"/>
      <family val="2"/>
    </font>
    <font>
      <sz val="8"/>
      <color theme="1"/>
      <name val="Arial Narrow"/>
      <family val="2"/>
    </font>
    <font>
      <sz val="8"/>
      <color rgb="FFFF0000"/>
      <name val="Arial Narrow"/>
      <family val="2"/>
    </font>
    <font>
      <sz val="8"/>
      <color rgb="FF0070C0"/>
      <name val="Arial Narrow"/>
      <family val="2"/>
    </font>
    <font>
      <sz val="8"/>
      <color theme="1"/>
      <name val="Arial"/>
      <family val="2"/>
    </font>
    <font>
      <sz val="8"/>
      <color rgb="FFFF0000"/>
      <name val="Arial"/>
      <family val="2"/>
    </font>
    <font>
      <sz val="8"/>
      <name val="Arial"/>
      <family val="2"/>
    </font>
    <font>
      <sz val="8"/>
      <color indexed="8"/>
      <name val="Arial Narrow"/>
      <family val="2"/>
    </font>
    <font>
      <b/>
      <sz val="8"/>
      <color indexed="81"/>
      <name val="Tahoma"/>
      <family val="2"/>
    </font>
    <font>
      <sz val="8"/>
      <color indexed="81"/>
      <name val="Tahoma"/>
      <family val="2"/>
    </font>
    <font>
      <sz val="11"/>
      <color rgb="FF000000"/>
      <name val="Arial"/>
      <family val="2"/>
    </font>
    <font>
      <sz val="11"/>
      <color rgb="FFFF0000"/>
      <name val="Arial"/>
      <family val="2"/>
    </font>
    <font>
      <sz val="14"/>
      <name val="Arial Narrow"/>
      <family val="2"/>
    </font>
    <font>
      <sz val="11"/>
      <color rgb="FFFFFF00"/>
      <name val="Arial"/>
      <family val="2"/>
    </font>
    <font>
      <b/>
      <i/>
      <sz val="11"/>
      <color indexed="21"/>
      <name val="Arial"/>
      <family val="2"/>
    </font>
    <font>
      <b/>
      <sz val="10"/>
      <color theme="1"/>
      <name val="Arial"/>
      <family val="2"/>
    </font>
    <font>
      <b/>
      <sz val="10"/>
      <color indexed="8"/>
      <name val="Arial"/>
      <family val="2"/>
    </font>
    <font>
      <b/>
      <sz val="10"/>
      <color rgb="FFFF0000"/>
      <name val="Arial Narrow"/>
      <family val="2"/>
    </font>
    <font>
      <b/>
      <sz val="10"/>
      <color theme="1"/>
      <name val="Arial Narrow"/>
      <family val="2"/>
    </font>
    <font>
      <sz val="10"/>
      <color theme="1"/>
      <name val="Arial Narrow"/>
      <family val="2"/>
    </font>
    <font>
      <sz val="11"/>
      <color indexed="10"/>
      <name val="Arial"/>
      <family val="2"/>
    </font>
    <font>
      <b/>
      <sz val="11"/>
      <color rgb="FFFF0000"/>
      <name val="Arial"/>
      <family val="2"/>
    </font>
    <font>
      <b/>
      <sz val="9"/>
      <color rgb="FFFF0000"/>
      <name val="Arial"/>
      <family val="2"/>
    </font>
    <font>
      <sz val="11"/>
      <color theme="0"/>
      <name val="Arial"/>
      <family val="2"/>
    </font>
    <font>
      <sz val="12"/>
      <color theme="0"/>
      <name val="Arial Narrow"/>
      <family val="2"/>
    </font>
    <font>
      <sz val="12"/>
      <color theme="1"/>
      <name val="Arial"/>
      <family val="2"/>
    </font>
    <font>
      <sz val="12"/>
      <color indexed="40"/>
      <name val="Arial Narrow"/>
      <family val="2"/>
    </font>
    <font>
      <sz val="12"/>
      <color indexed="10"/>
      <name val="Arial Narrow"/>
      <family val="2"/>
    </font>
    <font>
      <sz val="12"/>
      <color indexed="60"/>
      <name val="Arial Narrow"/>
      <family val="2"/>
    </font>
    <font>
      <sz val="12"/>
      <name val="Calibri"/>
      <family val="2"/>
      <scheme val="minor"/>
    </font>
    <font>
      <sz val="12"/>
      <color theme="1"/>
      <name val="Calibri"/>
      <family val="2"/>
      <scheme val="minor"/>
    </font>
    <font>
      <sz val="12"/>
      <color rgb="FF7030A0"/>
      <name val="Calibri"/>
      <family val="2"/>
      <scheme val="minor"/>
    </font>
    <font>
      <sz val="11"/>
      <name val="Arial Narrow"/>
      <family val="2"/>
    </font>
    <font>
      <sz val="11"/>
      <color theme="1"/>
      <name val="Arial Narrow"/>
      <family val="2"/>
    </font>
    <font>
      <b/>
      <sz val="11"/>
      <color indexed="10"/>
      <name val="Arial"/>
      <family val="2"/>
    </font>
    <font>
      <sz val="11"/>
      <name val="Arial Narro2"/>
    </font>
    <font>
      <b/>
      <sz val="11"/>
      <name val="Calibri"/>
      <family val="2"/>
      <scheme val="minor"/>
    </font>
    <font>
      <b/>
      <sz val="12"/>
      <color rgb="FF3CB1EC"/>
      <name val="Arial"/>
      <family val="2"/>
    </font>
    <font>
      <b/>
      <sz val="12"/>
      <color theme="1"/>
      <name val="Arial"/>
      <family val="2"/>
    </font>
    <font>
      <sz val="12"/>
      <color indexed="8"/>
      <name val="Arial"/>
      <family val="2"/>
    </font>
    <font>
      <b/>
      <i/>
      <sz val="12"/>
      <color indexed="21"/>
      <name val="Arial"/>
      <family val="2"/>
    </font>
    <font>
      <b/>
      <sz val="12"/>
      <color indexed="8"/>
      <name val="Arial"/>
      <family val="2"/>
    </font>
    <font>
      <b/>
      <sz val="12"/>
      <color rgb="FFFF0000"/>
      <name val="Arial"/>
      <family val="2"/>
    </font>
    <font>
      <sz val="14"/>
      <color theme="1"/>
      <name val="Arial"/>
      <family val="2"/>
    </font>
    <font>
      <sz val="14"/>
      <color rgb="FF000000"/>
      <name val="Arial"/>
      <family val="2"/>
    </font>
    <font>
      <sz val="14"/>
      <color indexed="8"/>
      <name val="Arial"/>
      <family val="2"/>
    </font>
    <font>
      <sz val="14"/>
      <color rgb="FF333333"/>
      <name val="Arial"/>
      <family val="2"/>
    </font>
    <font>
      <b/>
      <sz val="11"/>
      <color indexed="8"/>
      <name val="Arial"/>
      <family val="2"/>
    </font>
    <font>
      <b/>
      <sz val="18"/>
      <color theme="1"/>
      <name val="Arial"/>
      <family val="2"/>
    </font>
    <font>
      <sz val="18"/>
      <color theme="1"/>
      <name val="Arial"/>
      <family val="2"/>
    </font>
  </fonts>
  <fills count="53">
    <fill>
      <patternFill patternType="none"/>
    </fill>
    <fill>
      <patternFill patternType="gray125"/>
    </fill>
    <fill>
      <patternFill patternType="solid">
        <fgColor theme="0"/>
        <bgColor indexed="64"/>
      </patternFill>
    </fill>
    <fill>
      <gradientFill degree="90">
        <stop position="0">
          <color theme="0"/>
        </stop>
        <stop position="1">
          <color theme="0" tint="-0.34900967436750391"/>
        </stop>
      </gradientFill>
    </fill>
    <fill>
      <gradientFill degree="90">
        <stop position="0">
          <color theme="0"/>
        </stop>
        <stop position="1">
          <color theme="0" tint="-0.49803155613879818"/>
        </stop>
      </gradientFill>
    </fill>
    <fill>
      <gradientFill degree="90">
        <stop position="0">
          <color theme="0"/>
        </stop>
        <stop position="1">
          <color theme="7"/>
        </stop>
      </gradientFill>
    </fill>
    <fill>
      <gradientFill degree="90">
        <stop position="0">
          <color theme="0"/>
        </stop>
        <stop position="1">
          <color theme="8" tint="0.59999389629810485"/>
        </stop>
      </gradientFill>
    </fill>
    <fill>
      <gradientFill degree="90">
        <stop position="0">
          <color theme="0"/>
        </stop>
        <stop position="1">
          <color rgb="FF00B0F0"/>
        </stop>
      </gradientFill>
    </fill>
    <fill>
      <gradientFill degree="90">
        <stop position="0">
          <color theme="0"/>
        </stop>
        <stop position="1">
          <color theme="7" tint="0.40000610370189521"/>
        </stop>
      </gradientFill>
    </fill>
    <fill>
      <gradientFill degree="90">
        <stop position="0">
          <color theme="0"/>
        </stop>
        <stop position="1">
          <color theme="0" tint="-0.25098422193060094"/>
        </stop>
      </gradientFill>
    </fill>
    <fill>
      <gradientFill degree="90">
        <stop position="0">
          <color theme="0"/>
        </stop>
        <stop position="1">
          <color rgb="FF92D050"/>
        </stop>
      </gradientFill>
    </fill>
    <fill>
      <patternFill patternType="solid">
        <fgColor rgb="FFCCECFF"/>
        <bgColor indexed="64"/>
      </patternFill>
    </fill>
    <fill>
      <patternFill patternType="solid">
        <fgColor rgb="FFFFFF00"/>
        <bgColor indexed="64"/>
      </patternFill>
    </fill>
    <fill>
      <patternFill patternType="solid">
        <fgColor rgb="FF92D050"/>
        <bgColor indexed="64"/>
      </patternFill>
    </fill>
    <fill>
      <patternFill patternType="solid">
        <fgColor rgb="FFFFFF00"/>
      </patternFill>
    </fill>
    <fill>
      <patternFill patternType="solid">
        <fgColor rgb="FFFFFF00"/>
        <bgColor auto="1"/>
      </patternFill>
    </fill>
    <fill>
      <patternFill patternType="solid">
        <fgColor theme="3" tint="0.79998168889431442"/>
        <bgColor indexed="64"/>
      </patternFill>
    </fill>
    <fill>
      <patternFill patternType="solid">
        <fgColor rgb="FF99FFCC"/>
        <bgColor indexed="64"/>
      </patternFill>
    </fill>
    <fill>
      <patternFill patternType="solid">
        <fgColor indexed="9"/>
        <bgColor indexed="64"/>
      </patternFill>
    </fill>
    <fill>
      <patternFill patternType="solid">
        <fgColor theme="3" tint="0.59999389629810485"/>
        <bgColor indexed="64"/>
      </patternFill>
    </fill>
    <fill>
      <patternFill patternType="solid">
        <fgColor theme="3" tint="0.59999389629810485"/>
        <bgColor indexed="52"/>
      </patternFill>
    </fill>
    <fill>
      <patternFill patternType="solid">
        <fgColor theme="3" tint="0.79998168889431442"/>
        <bgColor indexed="52"/>
      </patternFill>
    </fill>
    <fill>
      <patternFill patternType="solid">
        <fgColor theme="4" tint="0.79998168889431442"/>
        <bgColor indexed="64"/>
      </patternFill>
    </fill>
    <fill>
      <patternFill patternType="solid">
        <fgColor theme="4" tint="0.79998168889431442"/>
        <bgColor indexed="52"/>
      </patternFill>
    </fill>
    <fill>
      <patternFill patternType="solid">
        <fgColor theme="9" tint="0.59999389629810485"/>
        <bgColor indexed="64"/>
      </patternFill>
    </fill>
    <fill>
      <patternFill patternType="solid">
        <fgColor rgb="FFFFFF99"/>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FFC000"/>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0" tint="-0.14999847407452621"/>
        <bgColor indexed="44"/>
      </patternFill>
    </fill>
    <fill>
      <patternFill patternType="solid">
        <fgColor theme="0" tint="-0.14999847407452621"/>
        <bgColor indexed="64"/>
      </patternFill>
    </fill>
    <fill>
      <patternFill patternType="solid">
        <fgColor rgb="FFFFFF00"/>
        <bgColor indexed="44"/>
      </patternFill>
    </fill>
    <fill>
      <patternFill patternType="solid">
        <fgColor theme="0" tint="-0.14999847407452621"/>
        <bgColor indexed="50"/>
      </patternFill>
    </fill>
    <fill>
      <patternFill patternType="solid">
        <fgColor theme="0" tint="-0.14999847407452621"/>
        <bgColor indexed="52"/>
      </patternFill>
    </fill>
    <fill>
      <patternFill patternType="solid">
        <fgColor theme="0" tint="-0.14999847407452621"/>
        <bgColor indexed="9"/>
      </patternFill>
    </fill>
    <fill>
      <patternFill patternType="solid">
        <fgColor theme="4"/>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99CCFF"/>
        <bgColor indexed="64"/>
      </patternFill>
    </fill>
    <fill>
      <patternFill patternType="solid">
        <fgColor theme="6" tint="0.39997558519241921"/>
        <bgColor auto="1"/>
      </patternFill>
    </fill>
    <fill>
      <patternFill patternType="solid">
        <fgColor theme="9" tint="0.39997558519241921"/>
        <bgColor indexed="64"/>
      </patternFill>
    </fill>
    <fill>
      <patternFill patternType="solid">
        <fgColor theme="4" tint="0.39997558519241921"/>
        <bgColor indexed="9"/>
      </patternFill>
    </fill>
    <fill>
      <patternFill patternType="solid">
        <fgColor theme="0"/>
        <bgColor indexed="44"/>
      </patternFill>
    </fill>
    <fill>
      <patternFill patternType="solid">
        <fgColor theme="4" tint="-0.249977111117893"/>
        <bgColor indexed="64"/>
      </patternFill>
    </fill>
    <fill>
      <patternFill patternType="solid">
        <fgColor theme="4" tint="0.39997558519241921"/>
        <bgColor auto="1"/>
      </patternFill>
    </fill>
    <fill>
      <patternFill patternType="solid">
        <fgColor rgb="FF00B0F0"/>
        <bgColor indexed="64"/>
      </patternFill>
    </fill>
    <fill>
      <patternFill patternType="solid">
        <fgColor theme="5" tint="0.39997558519241921"/>
        <bgColor indexed="64"/>
      </patternFill>
    </fill>
  </fills>
  <borders count="91">
    <border>
      <left/>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theme="0" tint="-0.249977111117893"/>
      </right>
      <top style="thin">
        <color indexed="64"/>
      </top>
      <bottom/>
      <diagonal/>
    </border>
    <border>
      <left style="thin">
        <color indexed="64"/>
      </left>
      <right style="thin">
        <color theme="0" tint="-0.249977111117893"/>
      </right>
      <top/>
      <bottom/>
      <diagonal/>
    </border>
    <border>
      <left style="thin">
        <color indexed="64"/>
      </left>
      <right style="thin">
        <color theme="0" tint="-0.249977111117893"/>
      </right>
      <top/>
      <bottom style="thin">
        <color indexed="64"/>
      </bottom>
      <diagonal/>
    </border>
    <border>
      <left style="thin">
        <color indexed="64"/>
      </left>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theme="0" tint="-0.34998626667073579"/>
      </left>
      <right/>
      <top/>
      <bottom/>
      <diagonal/>
    </border>
    <border>
      <left style="thin">
        <color indexed="64"/>
      </left>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indexed="64"/>
      </left>
      <right style="thin">
        <color theme="0" tint="-0.34998626667073579"/>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bottom/>
      <diagonal/>
    </border>
    <border>
      <left style="hair">
        <color auto="1"/>
      </left>
      <right style="hair">
        <color auto="1"/>
      </right>
      <top style="hair">
        <color auto="1"/>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style="medium">
        <color auto="1"/>
      </right>
      <top style="medium">
        <color auto="1"/>
      </top>
      <bottom style="thin">
        <color auto="1"/>
      </bottom>
      <diagonal/>
    </border>
    <border>
      <left/>
      <right/>
      <top style="medium">
        <color auto="1"/>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bottom style="medium">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medium">
        <color auto="1"/>
      </right>
      <top/>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10">
    <xf numFmtId="0" fontId="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34" fillId="0" borderId="0" applyFont="0" applyFill="0" applyBorder="0" applyAlignment="0" applyProtection="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cellStyleXfs>
  <cellXfs count="3004">
    <xf numFmtId="0" fontId="0" fillId="0" borderId="0" xfId="0"/>
    <xf numFmtId="0" fontId="3" fillId="2" borderId="0" xfId="0" applyFont="1" applyFill="1" applyAlignment="1"/>
    <xf numFmtId="0" fontId="4" fillId="2" borderId="0" xfId="0" applyFont="1" applyFill="1" applyProtection="1">
      <protection hidden="1"/>
    </xf>
    <xf numFmtId="0" fontId="5" fillId="2" borderId="1" xfId="0" applyFont="1" applyFill="1" applyBorder="1" applyAlignment="1">
      <alignment horizontal="left" vertical="center"/>
    </xf>
    <xf numFmtId="0" fontId="5" fillId="2" borderId="2" xfId="0" applyFont="1" applyFill="1" applyBorder="1" applyAlignment="1">
      <alignment horizontal="left" vertical="center"/>
    </xf>
    <xf numFmtId="0" fontId="6" fillId="2" borderId="1" xfId="0" applyFont="1" applyFill="1" applyBorder="1" applyAlignment="1" applyProtection="1">
      <alignment horizontal="left" vertical="center" wrapText="1"/>
      <protection hidden="1"/>
    </xf>
    <xf numFmtId="0" fontId="6" fillId="2" borderId="3" xfId="0" applyFont="1" applyFill="1" applyBorder="1" applyAlignment="1" applyProtection="1">
      <alignment horizontal="left" vertical="center" wrapText="1"/>
      <protection hidden="1"/>
    </xf>
    <xf numFmtId="0" fontId="6" fillId="2" borderId="2" xfId="0" applyFont="1" applyFill="1" applyBorder="1" applyAlignment="1" applyProtection="1">
      <alignment horizontal="left" vertical="center" wrapText="1"/>
      <protection hidden="1"/>
    </xf>
    <xf numFmtId="0" fontId="7" fillId="2" borderId="0" xfId="0" applyFont="1" applyFill="1" applyProtection="1">
      <protection hidden="1"/>
    </xf>
    <xf numFmtId="0" fontId="4" fillId="2" borderId="1" xfId="0" applyFont="1" applyFill="1" applyBorder="1" applyAlignment="1" applyProtection="1">
      <alignment horizontal="left" vertical="center" wrapText="1"/>
      <protection hidden="1"/>
    </xf>
    <xf numFmtId="0" fontId="0" fillId="2" borderId="3" xfId="0" applyFill="1" applyBorder="1" applyAlignment="1">
      <alignment horizontal="left" vertical="center" wrapText="1"/>
    </xf>
    <xf numFmtId="0" fontId="0" fillId="2" borderId="2" xfId="0" applyFill="1" applyBorder="1" applyAlignment="1">
      <alignment horizontal="left" vertical="center" wrapText="1"/>
    </xf>
    <xf numFmtId="0" fontId="7" fillId="2" borderId="0" xfId="0" applyFont="1" applyFill="1" applyAlignment="1" applyProtection="1">
      <protection locked="0"/>
    </xf>
    <xf numFmtId="0" fontId="4" fillId="2" borderId="0" xfId="0" applyFont="1" applyFill="1" applyAlignment="1" applyProtection="1">
      <alignment vertical="center" wrapText="1"/>
      <protection locked="0"/>
    </xf>
    <xf numFmtId="0" fontId="4" fillId="2" borderId="0" xfId="0" applyFont="1" applyFill="1" applyAlignment="1" applyProtection="1">
      <alignment vertical="top" wrapText="1"/>
      <protection hidden="1"/>
    </xf>
    <xf numFmtId="0" fontId="4" fillId="2" borderId="0" xfId="0" applyFont="1" applyFill="1" applyAlignment="1" applyProtection="1">
      <alignment horizontal="left" vertical="top" wrapText="1"/>
      <protection locked="0"/>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4" fillId="2" borderId="6" xfId="0" applyFont="1" applyFill="1" applyBorder="1" applyAlignment="1" applyProtection="1">
      <alignment horizontal="center"/>
      <protection hidden="1"/>
    </xf>
    <xf numFmtId="0" fontId="4" fillId="2" borderId="6" xfId="0" applyFont="1" applyFill="1" applyBorder="1" applyAlignment="1" applyProtection="1">
      <alignment horizontal="center"/>
      <protection hidden="1"/>
    </xf>
    <xf numFmtId="0" fontId="4" fillId="2" borderId="6" xfId="0" applyFont="1" applyFill="1" applyBorder="1" applyAlignment="1" applyProtection="1">
      <alignment horizontal="center" vertical="center"/>
      <protection hidden="1"/>
    </xf>
    <xf numFmtId="0" fontId="4" fillId="2" borderId="0" xfId="0" applyFont="1" applyFill="1" applyAlignment="1" applyProtection="1">
      <alignment horizontal="left" vertical="top" wrapText="1"/>
      <protection hidden="1"/>
    </xf>
    <xf numFmtId="0" fontId="5" fillId="2" borderId="7" xfId="0" applyFont="1" applyFill="1" applyBorder="1" applyAlignment="1">
      <alignment horizontal="left" vertical="center"/>
    </xf>
    <xf numFmtId="0" fontId="5" fillId="2" borderId="8" xfId="0" applyFont="1" applyFill="1" applyBorder="1" applyAlignment="1">
      <alignment horizontal="left" vertical="center"/>
    </xf>
    <xf numFmtId="0" fontId="4" fillId="2" borderId="6" xfId="0" applyFont="1" applyFill="1" applyBorder="1" applyAlignment="1" applyProtection="1">
      <alignment horizontal="center" vertical="center"/>
      <protection hidden="1"/>
    </xf>
    <xf numFmtId="0" fontId="4" fillId="2" borderId="0" xfId="0" applyFont="1" applyFill="1" applyAlignment="1" applyProtection="1">
      <alignment horizontal="center"/>
      <protection hidden="1"/>
    </xf>
    <xf numFmtId="0" fontId="4" fillId="2" borderId="0" xfId="0" applyFont="1" applyFill="1" applyAlignment="1">
      <alignment vertical="center" wrapText="1"/>
    </xf>
    <xf numFmtId="0" fontId="5" fillId="2" borderId="0" xfId="0" applyFont="1" applyFill="1" applyAlignment="1">
      <alignment vertical="center" wrapText="1"/>
    </xf>
    <xf numFmtId="0" fontId="7" fillId="2" borderId="0" xfId="0" applyFont="1" applyFill="1" applyAlignment="1" applyProtection="1">
      <alignment vertical="center"/>
      <protection hidden="1"/>
    </xf>
    <xf numFmtId="0" fontId="4" fillId="2" borderId="0" xfId="0" applyFont="1" applyFill="1" applyBorder="1" applyAlignment="1">
      <alignment horizontal="center" vertical="center"/>
    </xf>
    <xf numFmtId="0" fontId="4" fillId="2" borderId="0" xfId="0" applyFont="1" applyFill="1" applyBorder="1" applyAlignment="1">
      <alignment vertical="center"/>
    </xf>
    <xf numFmtId="0" fontId="8" fillId="2" borderId="0" xfId="0" applyFont="1" applyFill="1" applyBorder="1" applyAlignment="1" applyProtection="1">
      <alignment vertical="center"/>
      <protection hidden="1"/>
    </xf>
    <xf numFmtId="0" fontId="9" fillId="2" borderId="0" xfId="0" applyFont="1" applyFill="1" applyAlignment="1">
      <alignment vertical="center" wrapText="1"/>
    </xf>
    <xf numFmtId="0" fontId="9" fillId="2" borderId="0" xfId="0" applyFont="1" applyFill="1" applyAlignment="1">
      <alignment vertical="center"/>
    </xf>
    <xf numFmtId="0" fontId="9" fillId="2" borderId="0" xfId="0" applyFont="1" applyFill="1" applyBorder="1" applyAlignment="1">
      <alignment vertical="center"/>
    </xf>
    <xf numFmtId="0" fontId="9" fillId="2" borderId="0" xfId="0" applyFont="1" applyFill="1" applyBorder="1" applyAlignment="1">
      <alignment horizontal="center" vertical="center"/>
    </xf>
    <xf numFmtId="164" fontId="9" fillId="2" borderId="0" xfId="0" applyNumberFormat="1" applyFont="1" applyFill="1" applyBorder="1" applyAlignment="1">
      <alignment vertical="center"/>
    </xf>
    <xf numFmtId="9" fontId="9" fillId="2" borderId="0" xfId="0" applyNumberFormat="1" applyFont="1" applyFill="1" applyAlignment="1">
      <alignment horizontal="center" vertical="center"/>
    </xf>
    <xf numFmtId="0" fontId="10" fillId="3" borderId="9" xfId="0" applyFont="1" applyFill="1" applyBorder="1" applyAlignment="1">
      <alignment horizontal="center" vertical="center" wrapText="1"/>
    </xf>
    <xf numFmtId="0" fontId="11" fillId="3" borderId="9" xfId="0" applyFont="1" applyFill="1" applyBorder="1" applyAlignment="1">
      <alignment horizontal="center" vertical="center"/>
    </xf>
    <xf numFmtId="0" fontId="12" fillId="4" borderId="10"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9" fillId="0" borderId="0" xfId="0" applyFont="1" applyAlignment="1">
      <alignment vertical="center"/>
    </xf>
    <xf numFmtId="0" fontId="10" fillId="6" borderId="9" xfId="0" applyFont="1" applyFill="1" applyBorder="1" applyAlignment="1">
      <alignment horizontal="center" vertical="center"/>
    </xf>
    <xf numFmtId="0" fontId="12" fillId="3" borderId="9"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4" borderId="16" xfId="0" applyFont="1" applyFill="1" applyBorder="1" applyAlignment="1">
      <alignment horizontal="center" vertical="center" wrapText="1"/>
    </xf>
    <xf numFmtId="0" fontId="12" fillId="4" borderId="17" xfId="0" applyFont="1" applyFill="1" applyBorder="1" applyAlignment="1">
      <alignment horizontal="center" vertical="center" wrapText="1"/>
    </xf>
    <xf numFmtId="0" fontId="12" fillId="4" borderId="0" xfId="0" applyFont="1" applyFill="1" applyBorder="1" applyAlignment="1">
      <alignment horizontal="center" vertical="center" wrapText="1"/>
    </xf>
    <xf numFmtId="0" fontId="12" fillId="4" borderId="18" xfId="0" applyFont="1" applyFill="1" applyBorder="1" applyAlignment="1">
      <alignment horizontal="center" vertical="center" wrapText="1"/>
    </xf>
    <xf numFmtId="0" fontId="12" fillId="5" borderId="19" xfId="0" applyFont="1" applyFill="1" applyBorder="1" applyAlignment="1">
      <alignment horizontal="center" vertical="center" wrapText="1"/>
    </xf>
    <xf numFmtId="0" fontId="12" fillId="7" borderId="9" xfId="0" applyFont="1" applyFill="1" applyBorder="1" applyAlignment="1">
      <alignment horizontal="center" vertical="center" wrapText="1"/>
    </xf>
    <xf numFmtId="0" fontId="12" fillId="8" borderId="9" xfId="0" applyFont="1" applyFill="1" applyBorder="1" applyAlignment="1">
      <alignment horizontal="center" vertical="center" wrapText="1"/>
    </xf>
    <xf numFmtId="0" fontId="12" fillId="9" borderId="9"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1" fillId="3" borderId="13" xfId="0" applyFont="1" applyFill="1" applyBorder="1" applyAlignment="1">
      <alignment horizontal="center" vertical="center"/>
    </xf>
    <xf numFmtId="0" fontId="11" fillId="3" borderId="13" xfId="0" applyFont="1" applyFill="1" applyBorder="1" applyAlignment="1">
      <alignment vertical="center"/>
    </xf>
    <xf numFmtId="0" fontId="12" fillId="3" borderId="13" xfId="0" applyFont="1" applyFill="1" applyBorder="1" applyAlignment="1">
      <alignment horizontal="center" vertical="center" wrapText="1"/>
    </xf>
    <xf numFmtId="0" fontId="12" fillId="7" borderId="13" xfId="0" applyFont="1" applyFill="1" applyBorder="1" applyAlignment="1">
      <alignment horizontal="center" vertical="center" wrapText="1"/>
    </xf>
    <xf numFmtId="0" fontId="12" fillId="10" borderId="13"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2" fillId="7" borderId="9"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5" borderId="20" xfId="0" applyFont="1" applyFill="1" applyBorder="1" applyAlignment="1">
      <alignment horizontal="center" vertical="center" wrapText="1"/>
    </xf>
    <xf numFmtId="0" fontId="12" fillId="8" borderId="9" xfId="0" applyFont="1" applyFill="1" applyBorder="1" applyAlignment="1">
      <alignment horizontal="center" vertical="center" wrapText="1"/>
    </xf>
    <xf numFmtId="0" fontId="10" fillId="9" borderId="9" xfId="0" applyFont="1" applyFill="1" applyBorder="1" applyAlignment="1">
      <alignment horizontal="center" vertical="center" wrapText="1"/>
    </xf>
    <xf numFmtId="0" fontId="12" fillId="9" borderId="9" xfId="0" applyFont="1" applyFill="1" applyBorder="1" applyAlignment="1">
      <alignment horizontal="center" vertical="center" wrapText="1"/>
    </xf>
    <xf numFmtId="0" fontId="4" fillId="11" borderId="24" xfId="0" applyFont="1" applyFill="1" applyBorder="1" applyAlignment="1">
      <alignment horizontal="center" vertical="center" wrapText="1"/>
    </xf>
    <xf numFmtId="0" fontId="9" fillId="0" borderId="9" xfId="0" applyFont="1" applyFill="1" applyBorder="1" applyAlignment="1">
      <alignment horizontal="justify" vertical="top" wrapText="1"/>
    </xf>
    <xf numFmtId="0" fontId="9" fillId="0" borderId="9" xfId="0" applyFont="1" applyFill="1" applyBorder="1" applyAlignment="1">
      <alignment horizontal="center" vertical="center"/>
    </xf>
    <xf numFmtId="0" fontId="9" fillId="11" borderId="9" xfId="0" applyFont="1" applyFill="1" applyBorder="1" applyAlignment="1">
      <alignment horizontal="center" vertical="center"/>
    </xf>
    <xf numFmtId="0" fontId="9" fillId="11" borderId="0" xfId="0" applyFont="1" applyFill="1" applyAlignment="1">
      <alignment vertical="center"/>
    </xf>
    <xf numFmtId="9" fontId="9" fillId="11" borderId="9" xfId="3" applyFont="1" applyFill="1" applyBorder="1" applyAlignment="1">
      <alignment vertical="center"/>
    </xf>
    <xf numFmtId="9" fontId="9" fillId="11" borderId="13" xfId="3" applyFont="1" applyFill="1" applyBorder="1" applyAlignment="1">
      <alignment horizontal="center" vertical="center"/>
    </xf>
    <xf numFmtId="165" fontId="9" fillId="11" borderId="13" xfId="3" applyNumberFormat="1" applyFont="1" applyFill="1" applyBorder="1" applyAlignment="1">
      <alignment horizontal="center" vertical="center"/>
    </xf>
    <xf numFmtId="9" fontId="9" fillId="11" borderId="9" xfId="0" applyNumberFormat="1" applyFont="1" applyFill="1" applyBorder="1" applyAlignment="1">
      <alignment vertical="center"/>
    </xf>
    <xf numFmtId="0" fontId="9" fillId="11" borderId="18" xfId="0" applyFont="1" applyFill="1" applyBorder="1" applyAlignment="1">
      <alignment horizontal="center" vertical="center" wrapText="1"/>
    </xf>
    <xf numFmtId="0" fontId="9" fillId="11" borderId="9" xfId="0" applyFont="1" applyFill="1" applyBorder="1" applyAlignment="1">
      <alignment horizontal="center" vertical="center" wrapText="1"/>
    </xf>
    <xf numFmtId="0" fontId="9" fillId="11" borderId="9" xfId="0" applyFont="1" applyFill="1" applyBorder="1" applyAlignment="1">
      <alignment horizontal="center" vertical="center"/>
    </xf>
    <xf numFmtId="9" fontId="9" fillId="11" borderId="9" xfId="0" applyNumberFormat="1" applyFont="1" applyFill="1" applyBorder="1" applyAlignment="1">
      <alignment horizontal="center" vertical="center"/>
    </xf>
    <xf numFmtId="9" fontId="9" fillId="11" borderId="9" xfId="4" applyFont="1" applyFill="1" applyBorder="1" applyAlignment="1">
      <alignment horizontal="center" vertical="center"/>
    </xf>
    <xf numFmtId="0" fontId="4" fillId="11" borderId="19" xfId="0" applyFont="1" applyFill="1" applyBorder="1" applyAlignment="1">
      <alignment horizontal="center" vertical="center" wrapText="1"/>
    </xf>
    <xf numFmtId="0" fontId="4" fillId="11" borderId="9" xfId="0" applyFont="1" applyFill="1" applyBorder="1" applyAlignment="1">
      <alignment vertical="center" wrapText="1"/>
    </xf>
    <xf numFmtId="9" fontId="9" fillId="11" borderId="9" xfId="3" applyFont="1" applyFill="1" applyBorder="1" applyAlignment="1">
      <alignment horizontal="center" vertical="center"/>
    </xf>
    <xf numFmtId="165" fontId="9" fillId="11" borderId="19" xfId="3" applyNumberFormat="1" applyFont="1" applyFill="1" applyBorder="1" applyAlignment="1">
      <alignment horizontal="center" vertical="center"/>
    </xf>
    <xf numFmtId="9" fontId="9" fillId="11" borderId="19" xfId="3" applyFont="1" applyFill="1" applyBorder="1" applyAlignment="1">
      <alignment horizontal="center" vertical="center"/>
    </xf>
    <xf numFmtId="0" fontId="4" fillId="11" borderId="20" xfId="0" applyFont="1" applyFill="1" applyBorder="1" applyAlignment="1">
      <alignment horizontal="center" vertical="center" wrapText="1"/>
    </xf>
    <xf numFmtId="9" fontId="9" fillId="11" borderId="20" xfId="3" applyFont="1" applyFill="1" applyBorder="1" applyAlignment="1">
      <alignment horizontal="center" vertical="center"/>
    </xf>
    <xf numFmtId="0" fontId="9" fillId="0" borderId="13" xfId="0" applyFont="1" applyFill="1" applyBorder="1" applyAlignment="1">
      <alignment horizontal="center" vertical="center"/>
    </xf>
    <xf numFmtId="0" fontId="4" fillId="0" borderId="13" xfId="0" applyFont="1" applyFill="1" applyBorder="1" applyAlignment="1">
      <alignment horizontal="center" vertical="center" wrapText="1"/>
    </xf>
    <xf numFmtId="0" fontId="4" fillId="11" borderId="13" xfId="0" applyFont="1" applyFill="1" applyBorder="1" applyAlignment="1">
      <alignment horizontal="center" vertical="center" wrapText="1"/>
    </xf>
    <xf numFmtId="0" fontId="4" fillId="0" borderId="9" xfId="0" applyFont="1" applyFill="1" applyBorder="1" applyAlignment="1">
      <alignment vertical="center" wrapText="1"/>
    </xf>
    <xf numFmtId="9" fontId="9" fillId="0" borderId="20" xfId="0" applyNumberFormat="1" applyFont="1" applyFill="1" applyBorder="1" applyAlignment="1">
      <alignment horizontal="center" vertical="center"/>
    </xf>
    <xf numFmtId="9" fontId="9" fillId="0" borderId="9" xfId="3" applyFont="1" applyFill="1" applyBorder="1" applyAlignment="1">
      <alignment horizontal="center" vertical="center"/>
    </xf>
    <xf numFmtId="9" fontId="4" fillId="0" borderId="13" xfId="3" applyFont="1" applyFill="1" applyBorder="1" applyAlignment="1">
      <alignment horizontal="center" vertical="center" wrapText="1"/>
    </xf>
    <xf numFmtId="0" fontId="9" fillId="0" borderId="19" xfId="0" applyFont="1" applyFill="1" applyBorder="1" applyAlignment="1">
      <alignment horizontal="center" vertical="center"/>
    </xf>
    <xf numFmtId="0" fontId="4" fillId="0" borderId="19" xfId="0" applyFont="1" applyFill="1" applyBorder="1" applyAlignment="1">
      <alignment horizontal="center" vertical="center" wrapText="1"/>
    </xf>
    <xf numFmtId="9" fontId="4" fillId="0" borderId="19" xfId="3" applyFont="1" applyFill="1" applyBorder="1" applyAlignment="1">
      <alignment horizontal="center" vertical="center" wrapText="1"/>
    </xf>
    <xf numFmtId="0" fontId="9" fillId="0" borderId="20" xfId="0" applyFont="1" applyFill="1" applyBorder="1" applyAlignment="1">
      <alignment horizontal="center" vertical="center"/>
    </xf>
    <xf numFmtId="0" fontId="4" fillId="0" borderId="20" xfId="0" applyFont="1" applyFill="1" applyBorder="1" applyAlignment="1">
      <alignment horizontal="center" vertical="center" wrapText="1"/>
    </xf>
    <xf numFmtId="9" fontId="4" fillId="0" borderId="20" xfId="3" applyFont="1" applyFill="1" applyBorder="1" applyAlignment="1">
      <alignment horizontal="center" vertical="center" wrapText="1"/>
    </xf>
    <xf numFmtId="0" fontId="9" fillId="11" borderId="13" xfId="0" applyFont="1" applyFill="1" applyBorder="1" applyAlignment="1">
      <alignment horizontal="center" vertical="center"/>
    </xf>
    <xf numFmtId="0" fontId="9" fillId="11" borderId="19" xfId="0" applyFont="1" applyFill="1" applyBorder="1" applyAlignment="1">
      <alignment horizontal="center" vertical="center"/>
    </xf>
    <xf numFmtId="0" fontId="9" fillId="11" borderId="20" xfId="0" applyFont="1" applyFill="1" applyBorder="1" applyAlignment="1">
      <alignment horizontal="center" vertical="center"/>
    </xf>
    <xf numFmtId="9" fontId="9" fillId="0" borderId="13" xfId="3" applyFont="1" applyBorder="1" applyAlignment="1">
      <alignment horizontal="center" vertical="center"/>
    </xf>
    <xf numFmtId="0" fontId="9" fillId="0" borderId="13" xfId="0" applyFont="1" applyBorder="1" applyAlignment="1">
      <alignment horizontal="center" vertical="center"/>
    </xf>
    <xf numFmtId="9" fontId="9" fillId="0" borderId="20" xfId="3" applyFont="1" applyBorder="1" applyAlignment="1">
      <alignment horizontal="center" vertical="center"/>
    </xf>
    <xf numFmtId="0" fontId="9" fillId="0" borderId="20" xfId="0" applyFont="1" applyBorder="1" applyAlignment="1">
      <alignment horizontal="center" vertical="center"/>
    </xf>
    <xf numFmtId="0" fontId="4" fillId="0" borderId="9" xfId="0" applyFont="1" applyFill="1" applyBorder="1" applyAlignment="1">
      <alignment horizontal="left" vertical="center" wrapText="1"/>
    </xf>
    <xf numFmtId="0" fontId="9" fillId="0" borderId="9" xfId="0" applyFont="1" applyFill="1" applyBorder="1" applyAlignment="1">
      <alignment horizontal="center" vertical="top" wrapText="1"/>
    </xf>
    <xf numFmtId="0" fontId="4" fillId="11" borderId="9" xfId="0" applyFont="1" applyFill="1" applyBorder="1" applyAlignment="1">
      <alignment horizontal="center" vertical="center" wrapText="1"/>
    </xf>
    <xf numFmtId="9" fontId="9" fillId="11" borderId="9" xfId="3" applyFont="1" applyFill="1" applyBorder="1" applyAlignment="1">
      <alignment horizontal="center" vertical="center"/>
    </xf>
    <xf numFmtId="0" fontId="9" fillId="0" borderId="17"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9" fillId="0" borderId="20" xfId="0" applyFont="1" applyFill="1" applyBorder="1" applyAlignment="1">
      <alignment horizontal="left" vertical="center" wrapText="1"/>
    </xf>
    <xf numFmtId="10" fontId="9" fillId="0" borderId="20" xfId="0" applyNumberFormat="1" applyFont="1" applyFill="1" applyBorder="1" applyAlignment="1">
      <alignment horizontal="center" vertical="center"/>
    </xf>
    <xf numFmtId="9" fontId="9" fillId="0" borderId="20" xfId="0" applyNumberFormat="1" applyFont="1" applyFill="1" applyBorder="1" applyAlignment="1">
      <alignment horizontal="center" vertical="center"/>
    </xf>
    <xf numFmtId="0" fontId="9" fillId="0" borderId="19" xfId="0" applyFont="1" applyFill="1" applyBorder="1" applyAlignment="1">
      <alignment horizontal="left" vertical="center" wrapText="1"/>
    </xf>
    <xf numFmtId="9" fontId="9" fillId="0" borderId="19" xfId="3" applyFont="1" applyFill="1" applyBorder="1" applyAlignment="1">
      <alignment horizontal="center" vertical="center" wrapText="1"/>
    </xf>
    <xf numFmtId="14" fontId="9" fillId="0" borderId="19" xfId="0" applyNumberFormat="1" applyFont="1" applyFill="1" applyBorder="1" applyAlignment="1">
      <alignment horizontal="left" vertical="center" wrapText="1"/>
    </xf>
    <xf numFmtId="0" fontId="4" fillId="0" borderId="20" xfId="0" applyFont="1" applyFill="1" applyBorder="1" applyAlignment="1">
      <alignment horizontal="left" vertical="center" wrapText="1"/>
    </xf>
    <xf numFmtId="9" fontId="9" fillId="0" borderId="19" xfId="3" applyNumberFormat="1" applyFont="1" applyFill="1" applyBorder="1" applyAlignment="1">
      <alignment horizontal="center" vertical="center"/>
    </xf>
    <xf numFmtId="0" fontId="9" fillId="0" borderId="20" xfId="0" applyFont="1" applyFill="1" applyBorder="1" applyAlignment="1">
      <alignment horizontal="center" vertical="center" wrapText="1"/>
    </xf>
    <xf numFmtId="0" fontId="9" fillId="0" borderId="20" xfId="0" applyFont="1" applyFill="1" applyBorder="1" applyAlignment="1">
      <alignment horizontal="center" vertical="center"/>
    </xf>
    <xf numFmtId="9" fontId="9" fillId="0" borderId="20" xfId="3" applyFont="1" applyFill="1" applyBorder="1" applyAlignment="1">
      <alignment horizontal="center" vertical="center"/>
    </xf>
    <xf numFmtId="0" fontId="9" fillId="0" borderId="20" xfId="0" applyFont="1" applyFill="1" applyBorder="1" applyAlignment="1">
      <alignment horizontal="justify" vertical="top" wrapText="1"/>
    </xf>
    <xf numFmtId="9" fontId="9" fillId="0" borderId="24" xfId="3" applyFont="1" applyFill="1" applyBorder="1" applyAlignment="1">
      <alignment horizontal="center" vertical="center" wrapText="1"/>
    </xf>
    <xf numFmtId="9" fontId="9" fillId="0" borderId="13" xfId="3" applyFont="1" applyFill="1" applyBorder="1" applyAlignment="1">
      <alignment horizontal="center" vertical="center"/>
    </xf>
    <xf numFmtId="9" fontId="9" fillId="0" borderId="13" xfId="3" applyNumberFormat="1" applyFont="1" applyFill="1" applyBorder="1" applyAlignment="1">
      <alignment horizontal="center" vertical="center"/>
    </xf>
    <xf numFmtId="0" fontId="9" fillId="0" borderId="9" xfId="0" applyFont="1" applyFill="1" applyBorder="1" applyAlignment="1">
      <alignment horizontal="left" vertical="center" wrapText="1"/>
    </xf>
    <xf numFmtId="0" fontId="9" fillId="0" borderId="9" xfId="0" applyFont="1" applyFill="1" applyBorder="1" applyAlignment="1">
      <alignment horizontal="center" vertical="center"/>
    </xf>
    <xf numFmtId="10" fontId="9" fillId="0" borderId="9" xfId="0" applyNumberFormat="1" applyFont="1" applyFill="1" applyBorder="1" applyAlignment="1">
      <alignment horizontal="center" vertical="center"/>
    </xf>
    <xf numFmtId="9" fontId="9" fillId="0" borderId="9" xfId="0" applyNumberFormat="1" applyFont="1" applyFill="1" applyBorder="1" applyAlignment="1">
      <alignment horizontal="center" vertical="center"/>
    </xf>
    <xf numFmtId="9" fontId="9" fillId="0" borderId="20" xfId="3" applyFont="1" applyFill="1" applyBorder="1" applyAlignment="1">
      <alignment horizontal="center" vertical="center" wrapText="1"/>
    </xf>
    <xf numFmtId="9" fontId="9" fillId="0" borderId="9" xfId="0" applyNumberFormat="1" applyFont="1" applyFill="1" applyBorder="1" applyAlignment="1">
      <alignment horizontal="center" vertical="center"/>
    </xf>
    <xf numFmtId="0" fontId="9" fillId="0" borderId="9" xfId="0" applyFont="1" applyFill="1" applyBorder="1" applyAlignment="1">
      <alignment horizontal="center" vertical="center" wrapText="1"/>
    </xf>
    <xf numFmtId="9" fontId="9" fillId="0" borderId="19" xfId="3" applyFont="1" applyBorder="1" applyAlignment="1">
      <alignment horizontal="center" vertical="center"/>
    </xf>
    <xf numFmtId="9" fontId="9" fillId="0" borderId="19" xfId="3" applyFont="1" applyFill="1" applyBorder="1" applyAlignment="1">
      <alignment horizontal="center" vertical="center"/>
    </xf>
    <xf numFmtId="0" fontId="9" fillId="0" borderId="19" xfId="0" applyFont="1" applyBorder="1" applyAlignment="1">
      <alignment horizontal="center" vertical="center"/>
    </xf>
    <xf numFmtId="0" fontId="9" fillId="0" borderId="13" xfId="0" applyFont="1" applyFill="1" applyBorder="1" applyAlignment="1">
      <alignment horizontal="left" vertical="center" wrapText="1"/>
    </xf>
    <xf numFmtId="9" fontId="9" fillId="0" borderId="13" xfId="3" applyFont="1" applyFill="1" applyBorder="1" applyAlignment="1">
      <alignment horizontal="center" vertical="center" wrapText="1"/>
    </xf>
    <xf numFmtId="14" fontId="9" fillId="0" borderId="13" xfId="0" applyNumberFormat="1" applyFont="1" applyFill="1" applyBorder="1" applyAlignment="1">
      <alignment horizontal="left" vertical="center" wrapText="1"/>
    </xf>
    <xf numFmtId="9" fontId="9" fillId="11" borderId="9" xfId="0" applyNumberFormat="1" applyFont="1" applyFill="1" applyBorder="1" applyAlignment="1">
      <alignment horizontal="center" vertical="center"/>
    </xf>
    <xf numFmtId="14" fontId="9" fillId="0" borderId="20" xfId="0" applyNumberFormat="1" applyFont="1" applyFill="1" applyBorder="1" applyAlignment="1">
      <alignment horizontal="left" vertical="center" wrapText="1"/>
    </xf>
    <xf numFmtId="10" fontId="9" fillId="2" borderId="0" xfId="0" applyNumberFormat="1" applyFont="1" applyFill="1" applyAlignment="1">
      <alignment vertical="center"/>
    </xf>
    <xf numFmtId="0" fontId="9" fillId="11" borderId="9" xfId="0" applyFont="1" applyFill="1" applyBorder="1" applyAlignment="1">
      <alignment horizontal="center" vertical="center" wrapText="1"/>
    </xf>
    <xf numFmtId="9" fontId="9" fillId="2" borderId="0" xfId="3" applyFont="1" applyFill="1" applyAlignment="1">
      <alignment horizontal="center" vertical="center"/>
    </xf>
    <xf numFmtId="0" fontId="4" fillId="0" borderId="13" xfId="0" applyFont="1" applyFill="1" applyBorder="1" applyAlignment="1">
      <alignment horizontal="left" vertical="center" wrapText="1"/>
    </xf>
    <xf numFmtId="9" fontId="9" fillId="0" borderId="19" xfId="0" applyNumberFormat="1" applyFont="1" applyFill="1" applyBorder="1" applyAlignment="1">
      <alignment horizontal="center" vertical="center"/>
    </xf>
    <xf numFmtId="0" fontId="9" fillId="0" borderId="13" xfId="0" applyFont="1" applyFill="1" applyBorder="1" applyAlignment="1">
      <alignment horizontal="center" vertical="center" wrapText="1"/>
    </xf>
    <xf numFmtId="0" fontId="9" fillId="0" borderId="13" xfId="0" applyFont="1" applyFill="1" applyBorder="1" applyAlignment="1">
      <alignment horizontal="center" vertical="center"/>
    </xf>
    <xf numFmtId="0" fontId="9" fillId="0" borderId="13" xfId="0" applyFont="1" applyFill="1" applyBorder="1" applyAlignment="1">
      <alignment horizontal="justify" vertical="top" wrapText="1"/>
    </xf>
    <xf numFmtId="9" fontId="9" fillId="0" borderId="26" xfId="3" applyFont="1" applyFill="1" applyBorder="1" applyAlignment="1">
      <alignment horizontal="center" vertical="center" wrapText="1"/>
    </xf>
    <xf numFmtId="9" fontId="9" fillId="0" borderId="20" xfId="3" applyFont="1" applyFill="1" applyBorder="1" applyAlignment="1">
      <alignment horizontal="center" vertical="center"/>
    </xf>
    <xf numFmtId="9" fontId="9" fillId="0" borderId="20" xfId="3" applyNumberFormat="1" applyFont="1" applyFill="1" applyBorder="1" applyAlignment="1">
      <alignment horizontal="center" vertical="center"/>
    </xf>
    <xf numFmtId="0" fontId="9" fillId="0" borderId="26" xfId="0" applyFont="1" applyFill="1" applyBorder="1" applyAlignment="1">
      <alignment horizontal="center" vertical="center"/>
    </xf>
    <xf numFmtId="0" fontId="9" fillId="0" borderId="26" xfId="0" applyFont="1" applyFill="1" applyBorder="1" applyAlignment="1">
      <alignment horizontal="left" vertical="center" wrapText="1"/>
    </xf>
    <xf numFmtId="0" fontId="4" fillId="0" borderId="27" xfId="0" applyFont="1" applyFill="1" applyBorder="1" applyAlignment="1">
      <alignment horizontal="left" vertical="center" wrapText="1"/>
    </xf>
    <xf numFmtId="9" fontId="9" fillId="0" borderId="26" xfId="0" applyNumberFormat="1" applyFont="1" applyFill="1" applyBorder="1" applyAlignment="1">
      <alignment horizontal="center" vertical="center"/>
    </xf>
    <xf numFmtId="9" fontId="9" fillId="0" borderId="27" xfId="3" applyFont="1" applyFill="1" applyBorder="1" applyAlignment="1">
      <alignment horizontal="center" vertical="center"/>
    </xf>
    <xf numFmtId="0" fontId="9" fillId="0" borderId="27" xfId="0" applyFont="1" applyFill="1" applyBorder="1" applyAlignment="1">
      <alignment horizontal="center" vertical="center"/>
    </xf>
    <xf numFmtId="0" fontId="9" fillId="0" borderId="23" xfId="0" applyFont="1" applyFill="1" applyBorder="1" applyAlignment="1">
      <alignment horizontal="center" vertical="center"/>
    </xf>
    <xf numFmtId="0" fontId="9" fillId="0" borderId="23" xfId="0" applyFont="1" applyFill="1" applyBorder="1" applyAlignment="1">
      <alignment horizontal="justify" vertical="center" wrapText="1"/>
    </xf>
    <xf numFmtId="0" fontId="4" fillId="0" borderId="23" xfId="0" applyFont="1" applyFill="1" applyBorder="1" applyAlignment="1">
      <alignment horizontal="left" vertical="center" wrapText="1"/>
    </xf>
    <xf numFmtId="9" fontId="9" fillId="0" borderId="23" xfId="0" applyNumberFormat="1" applyFont="1" applyFill="1" applyBorder="1" applyAlignment="1">
      <alignment horizontal="center" vertical="center"/>
    </xf>
    <xf numFmtId="9" fontId="9" fillId="0" borderId="23" xfId="3" applyFont="1" applyFill="1" applyBorder="1" applyAlignment="1">
      <alignment horizontal="center" vertical="center" wrapText="1"/>
    </xf>
    <xf numFmtId="9" fontId="9" fillId="0" borderId="23" xfId="3" applyFont="1" applyFill="1" applyBorder="1" applyAlignment="1">
      <alignment horizontal="center" vertical="center"/>
    </xf>
    <xf numFmtId="9" fontId="9" fillId="11" borderId="13" xfId="3" applyFont="1" applyFill="1" applyBorder="1" applyAlignment="1">
      <alignment horizontal="center" vertical="center"/>
    </xf>
    <xf numFmtId="0" fontId="9" fillId="11" borderId="18" xfId="0" applyFont="1" applyFill="1" applyBorder="1" applyAlignment="1">
      <alignment horizontal="center" vertical="center"/>
    </xf>
    <xf numFmtId="0" fontId="15" fillId="11" borderId="9" xfId="0" applyFont="1" applyFill="1" applyBorder="1" applyAlignment="1">
      <alignment horizontal="left" vertical="center" wrapText="1"/>
    </xf>
    <xf numFmtId="0" fontId="9" fillId="0" borderId="9" xfId="0" applyFont="1" applyFill="1" applyBorder="1" applyAlignment="1">
      <alignment horizontal="justify" vertical="center" wrapText="1"/>
    </xf>
    <xf numFmtId="0" fontId="15" fillId="0" borderId="9" xfId="0" applyFont="1" applyFill="1" applyBorder="1" applyAlignment="1">
      <alignment horizontal="left" vertical="center" wrapText="1"/>
    </xf>
    <xf numFmtId="9" fontId="9" fillId="0" borderId="9" xfId="3"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22" xfId="0" applyFont="1" applyFill="1" applyBorder="1" applyAlignment="1">
      <alignment horizontal="center" vertical="center"/>
    </xf>
    <xf numFmtId="0" fontId="9" fillId="0" borderId="23" xfId="0" applyFont="1" applyFill="1" applyBorder="1" applyAlignment="1">
      <alignment horizontal="center" vertical="center" wrapText="1"/>
    </xf>
    <xf numFmtId="0" fontId="9" fillId="0" borderId="23" xfId="0" applyFont="1" applyFill="1" applyBorder="1" applyAlignment="1">
      <alignment horizontal="center" vertical="center"/>
    </xf>
    <xf numFmtId="9" fontId="9" fillId="0" borderId="23" xfId="3" applyFont="1" applyFill="1" applyBorder="1" applyAlignment="1">
      <alignment horizontal="center" vertical="center"/>
    </xf>
    <xf numFmtId="9" fontId="9" fillId="0" borderId="23" xfId="0" applyNumberFormat="1" applyFont="1" applyFill="1" applyBorder="1" applyAlignment="1">
      <alignment horizontal="center" vertical="center"/>
    </xf>
    <xf numFmtId="0" fontId="9" fillId="0" borderId="24" xfId="0" applyFont="1" applyFill="1" applyBorder="1" applyAlignment="1">
      <alignment horizontal="center" vertical="center"/>
    </xf>
    <xf numFmtId="0" fontId="9" fillId="0" borderId="24" xfId="0" applyFont="1" applyFill="1" applyBorder="1" applyAlignment="1">
      <alignment horizontal="center" vertical="center" wrapText="1"/>
    </xf>
    <xf numFmtId="14" fontId="9" fillId="0" borderId="24" xfId="0" applyNumberFormat="1" applyFont="1" applyFill="1" applyBorder="1" applyAlignment="1">
      <alignment horizontal="center" vertical="center" wrapText="1"/>
    </xf>
    <xf numFmtId="9" fontId="9" fillId="0" borderId="24" xfId="3" applyFont="1" applyFill="1" applyBorder="1" applyAlignment="1">
      <alignment horizontal="center" vertical="center"/>
    </xf>
    <xf numFmtId="0" fontId="9" fillId="0" borderId="23" xfId="0" applyFont="1" applyFill="1" applyBorder="1" applyAlignment="1">
      <alignment horizontal="center" vertical="center" wrapText="1"/>
    </xf>
    <xf numFmtId="0" fontId="9" fillId="0" borderId="23" xfId="0" applyFont="1" applyFill="1" applyBorder="1" applyAlignment="1">
      <alignment horizontal="justify" vertical="top" wrapText="1"/>
    </xf>
    <xf numFmtId="0" fontId="9" fillId="0" borderId="24" xfId="3" applyNumberFormat="1" applyFont="1" applyFill="1" applyBorder="1" applyAlignment="1">
      <alignment horizontal="center" vertical="center" wrapText="1"/>
    </xf>
    <xf numFmtId="0" fontId="9" fillId="0" borderId="25" xfId="0" applyFont="1" applyFill="1" applyBorder="1" applyAlignment="1">
      <alignment horizontal="center" vertical="center" wrapText="1"/>
    </xf>
    <xf numFmtId="0" fontId="9" fillId="0" borderId="18" xfId="0" applyFont="1" applyFill="1" applyBorder="1" applyAlignment="1">
      <alignment horizontal="center" vertical="center"/>
    </xf>
    <xf numFmtId="0" fontId="9" fillId="0" borderId="20" xfId="0" applyFont="1" applyFill="1" applyBorder="1" applyAlignment="1">
      <alignment horizontal="center" vertical="center" wrapText="1"/>
    </xf>
    <xf numFmtId="14" fontId="9" fillId="0" borderId="20" xfId="0" applyNumberFormat="1" applyFont="1" applyFill="1" applyBorder="1" applyAlignment="1">
      <alignment horizontal="center" vertical="center" wrapText="1"/>
    </xf>
    <xf numFmtId="0" fontId="9" fillId="0" borderId="25" xfId="0" applyFont="1" applyFill="1" applyBorder="1" applyAlignment="1">
      <alignment horizontal="center" vertical="center"/>
    </xf>
    <xf numFmtId="0" fontId="9" fillId="0" borderId="9" xfId="0" applyFont="1" applyFill="1" applyBorder="1" applyAlignment="1">
      <alignment horizontal="center" vertical="center" wrapText="1"/>
    </xf>
    <xf numFmtId="9" fontId="9" fillId="0" borderId="9" xfId="3" applyFont="1" applyFill="1" applyBorder="1" applyAlignment="1">
      <alignment horizontal="center" vertical="center"/>
    </xf>
    <xf numFmtId="14" fontId="9" fillId="0" borderId="9" xfId="0" applyNumberFormat="1" applyFont="1" applyFill="1" applyBorder="1" applyAlignment="1">
      <alignment horizontal="left" vertical="center" wrapText="1"/>
    </xf>
    <xf numFmtId="9" fontId="9" fillId="2" borderId="0" xfId="0" applyNumberFormat="1" applyFont="1" applyFill="1" applyAlignment="1">
      <alignment vertical="center"/>
    </xf>
    <xf numFmtId="9" fontId="9" fillId="2" borderId="0" xfId="3" applyFont="1" applyFill="1" applyAlignment="1">
      <alignment vertical="center"/>
    </xf>
    <xf numFmtId="0" fontId="9" fillId="0" borderId="13" xfId="0" applyFont="1" applyFill="1" applyBorder="1" applyAlignment="1">
      <alignment horizontal="center" vertical="center" wrapText="1"/>
    </xf>
    <xf numFmtId="0" fontId="9" fillId="0" borderId="28" xfId="0" applyFont="1" applyFill="1" applyBorder="1" applyAlignment="1">
      <alignment horizontal="center" vertical="center"/>
    </xf>
    <xf numFmtId="0" fontId="9" fillId="0" borderId="29" xfId="0" applyFont="1" applyFill="1" applyBorder="1" applyAlignment="1">
      <alignment horizontal="center" vertical="center"/>
    </xf>
    <xf numFmtId="0" fontId="9" fillId="0" borderId="27" xfId="0" applyFont="1" applyFill="1" applyBorder="1" applyAlignment="1">
      <alignment horizontal="center" vertical="center" wrapText="1"/>
    </xf>
    <xf numFmtId="0" fontId="9" fillId="0" borderId="27" xfId="0" applyFont="1" applyFill="1" applyBorder="1" applyAlignment="1">
      <alignment horizontal="center" vertical="center"/>
    </xf>
    <xf numFmtId="9" fontId="9" fillId="0" borderId="27" xfId="3" applyFont="1" applyFill="1" applyBorder="1" applyAlignment="1">
      <alignment horizontal="center" vertical="center"/>
    </xf>
    <xf numFmtId="0" fontId="9" fillId="0" borderId="27" xfId="0" applyFont="1" applyFill="1" applyBorder="1" applyAlignment="1">
      <alignment horizontal="left" vertical="center" wrapText="1"/>
    </xf>
    <xf numFmtId="14" fontId="9" fillId="0" borderId="27" xfId="0" applyNumberFormat="1" applyFont="1" applyFill="1" applyBorder="1" applyAlignment="1">
      <alignment horizontal="left" vertical="center" wrapText="1"/>
    </xf>
    <xf numFmtId="9" fontId="9" fillId="0" borderId="26" xfId="3" applyFont="1" applyFill="1" applyBorder="1" applyAlignment="1">
      <alignment horizontal="center" vertical="center"/>
    </xf>
    <xf numFmtId="0" fontId="9" fillId="0" borderId="27" xfId="0" applyFont="1" applyFill="1" applyBorder="1" applyAlignment="1">
      <alignment horizontal="justify" vertical="top" wrapText="1"/>
    </xf>
    <xf numFmtId="0" fontId="9" fillId="0" borderId="26" xfId="0" applyFont="1" applyFill="1" applyBorder="1" applyAlignment="1">
      <alignment horizontal="center" vertical="center" wrapText="1"/>
    </xf>
    <xf numFmtId="0" fontId="9" fillId="0" borderId="23" xfId="0" applyFont="1" applyFill="1" applyBorder="1" applyAlignment="1">
      <alignment horizontal="left" vertical="center" wrapText="1"/>
    </xf>
    <xf numFmtId="14" fontId="9" fillId="0" borderId="23" xfId="0" applyNumberFormat="1" applyFont="1" applyFill="1" applyBorder="1" applyAlignment="1">
      <alignment horizontal="left" vertical="center" wrapText="1"/>
    </xf>
    <xf numFmtId="0" fontId="16" fillId="0" borderId="9" xfId="0" applyFont="1" applyFill="1" applyBorder="1" applyAlignment="1">
      <alignment horizontal="justify" vertical="top" wrapText="1"/>
    </xf>
    <xf numFmtId="9" fontId="9" fillId="0" borderId="9" xfId="3" applyFont="1" applyFill="1" applyBorder="1" applyAlignment="1">
      <alignment horizontal="center" vertical="center" wrapText="1"/>
    </xf>
    <xf numFmtId="9" fontId="9" fillId="0" borderId="27" xfId="3" applyFont="1" applyFill="1" applyBorder="1" applyAlignment="1">
      <alignment horizontal="center" vertical="center" wrapText="1"/>
    </xf>
    <xf numFmtId="0" fontId="16" fillId="0" borderId="13" xfId="0" applyFont="1" applyFill="1" applyBorder="1" applyAlignment="1">
      <alignment horizontal="center" vertical="center"/>
    </xf>
    <xf numFmtId="0" fontId="16" fillId="0" borderId="13" xfId="0" applyFont="1" applyFill="1" applyBorder="1" applyAlignment="1">
      <alignment horizontal="center" vertical="center" wrapText="1"/>
    </xf>
    <xf numFmtId="0" fontId="17" fillId="0" borderId="9" xfId="0" applyFont="1" applyFill="1" applyBorder="1" applyAlignment="1">
      <alignment horizontal="justify" vertical="center" wrapText="1"/>
    </xf>
    <xf numFmtId="9" fontId="16" fillId="0" borderId="13" xfId="3" applyFont="1" applyFill="1" applyBorder="1" applyAlignment="1">
      <alignment horizontal="center" vertical="center" wrapText="1"/>
    </xf>
    <xf numFmtId="0" fontId="16" fillId="0" borderId="19" xfId="0" applyFont="1" applyFill="1" applyBorder="1" applyAlignment="1">
      <alignment horizontal="center" vertical="center"/>
    </xf>
    <xf numFmtId="0" fontId="16" fillId="0" borderId="19" xfId="0" applyFont="1" applyFill="1" applyBorder="1" applyAlignment="1">
      <alignment horizontal="center" vertical="center" wrapText="1"/>
    </xf>
    <xf numFmtId="9" fontId="16" fillId="0" borderId="19" xfId="3" applyFont="1" applyFill="1" applyBorder="1" applyAlignment="1">
      <alignment horizontal="center" vertical="center" wrapText="1"/>
    </xf>
    <xf numFmtId="0" fontId="9" fillId="0" borderId="20" xfId="0" applyFont="1" applyFill="1" applyBorder="1" applyAlignment="1">
      <alignment horizontal="justify" vertical="center" wrapText="1"/>
    </xf>
    <xf numFmtId="0" fontId="16" fillId="0" borderId="20" xfId="0" applyFont="1" applyFill="1" applyBorder="1" applyAlignment="1">
      <alignment horizontal="center" vertical="center"/>
    </xf>
    <xf numFmtId="0" fontId="16" fillId="0" borderId="20" xfId="0" applyFont="1" applyFill="1" applyBorder="1" applyAlignment="1">
      <alignment horizontal="center" vertical="center" wrapText="1"/>
    </xf>
    <xf numFmtId="9" fontId="16" fillId="0" borderId="20" xfId="3" applyFont="1" applyFill="1" applyBorder="1" applyAlignment="1">
      <alignment horizontal="center" vertical="center" wrapText="1"/>
    </xf>
    <xf numFmtId="0" fontId="9" fillId="0" borderId="9" xfId="0" applyFont="1" applyBorder="1" applyAlignment="1">
      <alignment vertical="center"/>
    </xf>
    <xf numFmtId="0" fontId="4" fillId="2" borderId="0" xfId="0" applyFont="1" applyFill="1" applyAlignment="1">
      <alignment vertical="center"/>
    </xf>
    <xf numFmtId="9" fontId="4" fillId="2" borderId="0" xfId="0" applyNumberFormat="1" applyFont="1" applyFill="1" applyBorder="1" applyAlignment="1">
      <alignment horizontal="center" vertical="center"/>
    </xf>
    <xf numFmtId="164" fontId="4" fillId="2" borderId="0" xfId="0" applyNumberFormat="1" applyFont="1" applyFill="1" applyBorder="1" applyAlignment="1">
      <alignment vertical="center"/>
    </xf>
    <xf numFmtId="9" fontId="4" fillId="2" borderId="0" xfId="0" applyNumberFormat="1" applyFont="1" applyFill="1" applyAlignment="1">
      <alignment horizontal="center" vertical="center"/>
    </xf>
    <xf numFmtId="9" fontId="4" fillId="2" borderId="0" xfId="3" applyFont="1" applyFill="1" applyAlignment="1" applyProtection="1">
      <alignment horizontal="center"/>
      <protection hidden="1"/>
    </xf>
    <xf numFmtId="0" fontId="6" fillId="2" borderId="0" xfId="0" applyFont="1" applyFill="1" applyBorder="1" applyAlignment="1" applyProtection="1">
      <alignment horizontal="left" vertical="center" wrapText="1"/>
      <protection hidden="1"/>
    </xf>
    <xf numFmtId="0" fontId="0" fillId="2" borderId="0" xfId="0" applyFill="1" applyBorder="1" applyAlignment="1">
      <alignment horizontal="left" vertical="center" wrapText="1"/>
    </xf>
    <xf numFmtId="0" fontId="4" fillId="2" borderId="0" xfId="0" applyFont="1" applyFill="1" applyBorder="1" applyAlignment="1" applyProtection="1">
      <alignment horizontal="center" vertical="center"/>
      <protection hidden="1"/>
    </xf>
    <xf numFmtId="9" fontId="4" fillId="2" borderId="0" xfId="3" applyFont="1" applyFill="1" applyAlignment="1">
      <alignment horizontal="center" vertical="center"/>
    </xf>
    <xf numFmtId="0" fontId="10" fillId="3" borderId="10"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30" xfId="0" applyFont="1" applyFill="1" applyBorder="1" applyAlignment="1">
      <alignment horizontal="left" vertical="center" wrapText="1"/>
    </xf>
    <xf numFmtId="0" fontId="10" fillId="3" borderId="31" xfId="0" applyFont="1" applyFill="1" applyBorder="1" applyAlignment="1">
      <alignment horizontal="left" vertical="center" wrapText="1"/>
    </xf>
    <xf numFmtId="0" fontId="10" fillId="3" borderId="32" xfId="0" applyFont="1" applyFill="1" applyBorder="1" applyAlignment="1">
      <alignment horizontal="left" vertical="center" wrapText="1"/>
    </xf>
    <xf numFmtId="0" fontId="11" fillId="3" borderId="30" xfId="0" applyFont="1" applyFill="1" applyBorder="1" applyAlignment="1">
      <alignment horizontal="center" vertical="center"/>
    </xf>
    <xf numFmtId="0" fontId="11" fillId="3" borderId="31" xfId="0" applyFont="1" applyFill="1" applyBorder="1" applyAlignment="1">
      <alignment horizontal="center" vertical="center"/>
    </xf>
    <xf numFmtId="0" fontId="11" fillId="3" borderId="32" xfId="0" applyFont="1" applyFill="1" applyBorder="1" applyAlignment="1">
      <alignment horizontal="center" vertical="center"/>
    </xf>
    <xf numFmtId="0" fontId="10" fillId="3" borderId="30" xfId="0" applyFont="1" applyFill="1" applyBorder="1" applyAlignment="1">
      <alignment horizontal="center" vertical="center" wrapText="1"/>
    </xf>
    <xf numFmtId="0" fontId="10" fillId="3" borderId="32"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3" borderId="16"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11" fillId="3" borderId="9" xfId="0" applyFont="1" applyFill="1" applyBorder="1" applyAlignment="1">
      <alignment vertical="center"/>
    </xf>
    <xf numFmtId="0" fontId="12" fillId="7" borderId="9" xfId="0" applyFont="1" applyFill="1" applyBorder="1" applyAlignment="1" applyProtection="1">
      <alignment horizontal="center" vertical="center" wrapText="1"/>
      <protection locked="0" hidden="1"/>
    </xf>
    <xf numFmtId="0" fontId="13" fillId="4" borderId="9" xfId="0" applyFont="1" applyFill="1" applyBorder="1" applyAlignment="1">
      <alignment horizontal="center" vertical="center" wrapText="1"/>
    </xf>
    <xf numFmtId="0" fontId="13" fillId="4" borderId="9" xfId="0" applyFont="1" applyFill="1" applyBorder="1" applyAlignment="1" applyProtection="1">
      <alignment horizontal="center" vertical="center" wrapText="1"/>
      <protection locked="0" hidden="1"/>
    </xf>
    <xf numFmtId="9" fontId="12" fillId="8" borderId="9" xfId="3" applyFont="1" applyFill="1" applyBorder="1" applyAlignment="1">
      <alignment horizontal="center" vertical="center" wrapText="1"/>
    </xf>
    <xf numFmtId="9" fontId="12" fillId="9" borderId="9" xfId="3" applyFont="1" applyFill="1" applyBorder="1" applyAlignment="1">
      <alignment horizontal="center" vertical="center" wrapText="1"/>
    </xf>
    <xf numFmtId="0" fontId="22" fillId="0" borderId="30" xfId="0" applyFont="1" applyFill="1" applyBorder="1" applyAlignment="1" applyProtection="1">
      <alignment horizontal="left" vertical="center" wrapText="1"/>
      <protection hidden="1"/>
    </xf>
    <xf numFmtId="0" fontId="22" fillId="0" borderId="32" xfId="0" applyFont="1" applyFill="1" applyBorder="1" applyAlignment="1" applyProtection="1">
      <alignment horizontal="left" vertical="center" wrapText="1"/>
      <protection hidden="1"/>
    </xf>
    <xf numFmtId="0" fontId="17" fillId="0" borderId="9" xfId="0" applyFont="1" applyFill="1" applyBorder="1" applyAlignment="1" applyProtection="1">
      <alignment vertical="center" wrapText="1"/>
      <protection hidden="1"/>
    </xf>
    <xf numFmtId="0" fontId="22" fillId="0" borderId="9" xfId="0" applyFont="1" applyFill="1" applyBorder="1" applyAlignment="1" applyProtection="1">
      <alignment horizontal="center" vertical="center" wrapText="1"/>
      <protection hidden="1"/>
    </xf>
    <xf numFmtId="0" fontId="22" fillId="0" borderId="9" xfId="0" applyFont="1" applyFill="1" applyBorder="1" applyAlignment="1" applyProtection="1">
      <alignment horizontal="left" vertical="center" wrapText="1"/>
      <protection hidden="1"/>
    </xf>
    <xf numFmtId="0" fontId="17" fillId="0" borderId="9" xfId="0" applyFont="1" applyFill="1" applyBorder="1" applyAlignment="1" applyProtection="1">
      <alignment horizontal="center" vertical="center"/>
      <protection hidden="1"/>
    </xf>
    <xf numFmtId="9" fontId="17" fillId="0" borderId="9" xfId="0" applyNumberFormat="1" applyFont="1" applyFill="1" applyBorder="1" applyAlignment="1" applyProtection="1">
      <alignment horizontal="center" vertical="center"/>
      <protection hidden="1"/>
    </xf>
    <xf numFmtId="0" fontId="12" fillId="0" borderId="9" xfId="0" applyFont="1" applyFill="1" applyBorder="1" applyAlignment="1" applyProtection="1">
      <alignment horizontal="center" vertical="center" wrapText="1"/>
      <protection hidden="1"/>
    </xf>
    <xf numFmtId="0" fontId="22" fillId="0" borderId="9" xfId="0" applyFont="1" applyFill="1" applyBorder="1" applyAlignment="1" applyProtection="1">
      <alignment vertical="center" wrapText="1"/>
      <protection hidden="1"/>
    </xf>
    <xf numFmtId="0" fontId="22" fillId="0" borderId="9" xfId="0" applyFont="1" applyFill="1" applyBorder="1" applyAlignment="1" applyProtection="1">
      <alignment vertical="center" wrapText="1"/>
      <protection locked="0" hidden="1"/>
    </xf>
    <xf numFmtId="9" fontId="17" fillId="0" borderId="9" xfId="0" applyNumberFormat="1" applyFont="1" applyFill="1" applyBorder="1" applyAlignment="1" applyProtection="1">
      <alignment horizontal="center" vertical="center" wrapText="1"/>
      <protection hidden="1"/>
    </xf>
    <xf numFmtId="16" fontId="17" fillId="0" borderId="9" xfId="0" applyNumberFormat="1" applyFont="1" applyFill="1" applyBorder="1" applyAlignment="1" applyProtection="1">
      <alignment horizontal="center" vertical="center" wrapText="1"/>
      <protection hidden="1"/>
    </xf>
    <xf numFmtId="9" fontId="22" fillId="0" borderId="9" xfId="0" applyNumberFormat="1" applyFont="1" applyFill="1" applyBorder="1" applyAlignment="1" applyProtection="1">
      <alignment horizontal="center" vertical="center" wrapText="1"/>
      <protection hidden="1"/>
    </xf>
    <xf numFmtId="165" fontId="17" fillId="0" borderId="9" xfId="0" applyNumberFormat="1" applyFont="1" applyFill="1" applyBorder="1" applyAlignment="1" applyProtection="1">
      <alignment horizontal="center" vertical="center" wrapText="1"/>
    </xf>
    <xf numFmtId="10" fontId="22" fillId="0" borderId="9" xfId="0" applyNumberFormat="1" applyFont="1" applyFill="1" applyBorder="1" applyAlignment="1" applyProtection="1">
      <alignment horizontal="center" vertical="center" wrapText="1"/>
      <protection hidden="1"/>
    </xf>
    <xf numFmtId="9" fontId="17" fillId="0" borderId="9" xfId="0" applyNumberFormat="1" applyFont="1" applyFill="1" applyBorder="1" applyAlignment="1" applyProtection="1">
      <alignment horizontal="center" vertical="center"/>
    </xf>
    <xf numFmtId="165" fontId="17" fillId="0" borderId="9" xfId="0" applyNumberFormat="1" applyFont="1" applyFill="1" applyBorder="1" applyAlignment="1" applyProtection="1">
      <alignment horizontal="center" vertical="center" wrapText="1"/>
      <protection hidden="1"/>
    </xf>
    <xf numFmtId="10" fontId="22" fillId="0" borderId="9" xfId="0" applyNumberFormat="1" applyFont="1" applyFill="1" applyBorder="1" applyAlignment="1" applyProtection="1">
      <alignment horizontal="center" vertical="center" wrapText="1"/>
    </xf>
    <xf numFmtId="9" fontId="17" fillId="0" borderId="9" xfId="0" applyNumberFormat="1" applyFont="1" applyFill="1" applyBorder="1" applyAlignment="1" applyProtection="1">
      <alignment horizontal="center" vertical="center" wrapText="1"/>
    </xf>
    <xf numFmtId="10" fontId="17" fillId="0" borderId="9" xfId="0" applyNumberFormat="1" applyFont="1" applyFill="1" applyBorder="1" applyAlignment="1" applyProtection="1">
      <alignment horizontal="center" vertical="center"/>
      <protection hidden="1"/>
    </xf>
    <xf numFmtId="9" fontId="17" fillId="0" borderId="9" xfId="0" applyNumberFormat="1" applyFont="1" applyFill="1" applyBorder="1" applyAlignment="1">
      <alignment horizontal="center" vertical="center" wrapText="1"/>
    </xf>
    <xf numFmtId="10" fontId="17" fillId="0" borderId="9" xfId="0" applyNumberFormat="1" applyFont="1" applyFill="1" applyBorder="1" applyAlignment="1" applyProtection="1">
      <alignment horizontal="center" vertical="center"/>
      <protection locked="0"/>
    </xf>
    <xf numFmtId="165" fontId="17" fillId="0" borderId="9" xfId="0" applyNumberFormat="1" applyFont="1" applyFill="1" applyBorder="1" applyAlignment="1">
      <alignment horizontal="center" vertical="center" wrapText="1"/>
    </xf>
    <xf numFmtId="10" fontId="22" fillId="0" borderId="9" xfId="0" applyNumberFormat="1" applyFont="1" applyFill="1" applyBorder="1" applyAlignment="1" applyProtection="1">
      <alignment horizontal="center" vertical="center" wrapText="1"/>
      <protection locked="0"/>
    </xf>
    <xf numFmtId="10" fontId="22" fillId="0" borderId="9" xfId="0" applyNumberFormat="1" applyFont="1" applyFill="1" applyBorder="1" applyAlignment="1">
      <alignment horizontal="center" vertical="center" wrapText="1"/>
    </xf>
    <xf numFmtId="10" fontId="17" fillId="0" borderId="9" xfId="0" applyNumberFormat="1" applyFont="1" applyFill="1" applyBorder="1" applyAlignment="1" applyProtection="1">
      <alignment horizontal="center" vertical="center"/>
      <protection locked="0" hidden="1"/>
    </xf>
    <xf numFmtId="10" fontId="22" fillId="0" borderId="9" xfId="0" applyNumberFormat="1" applyFont="1" applyFill="1" applyBorder="1" applyAlignment="1" applyProtection="1">
      <alignment horizontal="center" vertical="center" wrapText="1"/>
      <protection locked="0" hidden="1"/>
    </xf>
    <xf numFmtId="9" fontId="9" fillId="0" borderId="9" xfId="0" applyNumberFormat="1" applyFont="1" applyBorder="1" applyAlignment="1">
      <alignment vertical="center"/>
    </xf>
    <xf numFmtId="9" fontId="9" fillId="0" borderId="9" xfId="3" applyFont="1" applyBorder="1" applyAlignment="1">
      <alignment horizontal="center" vertical="center"/>
    </xf>
    <xf numFmtId="10" fontId="9" fillId="0" borderId="9" xfId="0" applyNumberFormat="1" applyFont="1" applyBorder="1" applyAlignment="1">
      <alignment horizontal="center" vertical="center"/>
    </xf>
    <xf numFmtId="9" fontId="9" fillId="0" borderId="9" xfId="0" applyNumberFormat="1" applyFont="1" applyBorder="1" applyAlignment="1">
      <alignment horizontal="center" vertical="center"/>
    </xf>
    <xf numFmtId="10" fontId="17" fillId="0" borderId="9" xfId="0" applyNumberFormat="1" applyFont="1" applyFill="1" applyBorder="1" applyAlignment="1" applyProtection="1">
      <alignment horizontal="center" vertical="center" wrapText="1"/>
    </xf>
    <xf numFmtId="10" fontId="17" fillId="0" borderId="9" xfId="0" applyNumberFormat="1" applyFont="1" applyFill="1" applyBorder="1" applyAlignment="1" applyProtection="1">
      <alignment horizontal="center" vertical="center"/>
    </xf>
    <xf numFmtId="10" fontId="17" fillId="0" borderId="9" xfId="0" applyNumberFormat="1" applyFont="1" applyFill="1" applyBorder="1" applyAlignment="1" applyProtection="1">
      <alignment horizontal="center" vertical="center" wrapText="1"/>
      <protection hidden="1"/>
    </xf>
    <xf numFmtId="10" fontId="17" fillId="0" borderId="9" xfId="0" applyNumberFormat="1" applyFont="1" applyFill="1" applyBorder="1" applyAlignment="1">
      <alignment horizontal="center" vertical="center" wrapText="1"/>
    </xf>
    <xf numFmtId="0" fontId="22" fillId="0" borderId="9" xfId="0" applyFont="1" applyFill="1" applyBorder="1" applyAlignment="1" applyProtection="1">
      <alignment horizontal="left" vertical="center" wrapText="1"/>
      <protection hidden="1"/>
    </xf>
    <xf numFmtId="0" fontId="17" fillId="0" borderId="9" xfId="0" applyFont="1" applyFill="1" applyBorder="1" applyAlignment="1" applyProtection="1">
      <alignment horizontal="left" vertical="center" wrapText="1"/>
      <protection hidden="1"/>
    </xf>
    <xf numFmtId="0" fontId="22" fillId="0" borderId="9" xfId="0" applyFont="1" applyFill="1" applyBorder="1" applyAlignment="1" applyProtection="1">
      <alignment horizontal="center" vertical="center" wrapText="1"/>
      <protection hidden="1"/>
    </xf>
    <xf numFmtId="0" fontId="17" fillId="0" borderId="9" xfId="0" applyFont="1" applyFill="1" applyBorder="1" applyAlignment="1" applyProtection="1">
      <alignment horizontal="center" vertical="center"/>
      <protection hidden="1"/>
    </xf>
    <xf numFmtId="9" fontId="17" fillId="0" borderId="9" xfId="0" applyNumberFormat="1" applyFont="1" applyFill="1" applyBorder="1" applyAlignment="1" applyProtection="1">
      <alignment horizontal="center" vertical="center"/>
      <protection hidden="1"/>
    </xf>
    <xf numFmtId="0" fontId="12" fillId="0" borderId="9" xfId="0" applyFont="1" applyFill="1" applyBorder="1" applyAlignment="1" applyProtection="1">
      <alignment horizontal="center" vertical="center" wrapText="1"/>
      <protection hidden="1"/>
    </xf>
    <xf numFmtId="9" fontId="17" fillId="0" borderId="9" xfId="0" applyNumberFormat="1" applyFont="1" applyFill="1" applyBorder="1" applyAlignment="1" applyProtection="1">
      <alignment horizontal="center" vertical="center" wrapText="1"/>
      <protection hidden="1"/>
    </xf>
    <xf numFmtId="16" fontId="17" fillId="0" borderId="9" xfId="0" applyNumberFormat="1" applyFont="1" applyFill="1" applyBorder="1" applyAlignment="1" applyProtection="1">
      <alignment horizontal="center" vertical="center" wrapText="1"/>
      <protection hidden="1"/>
    </xf>
    <xf numFmtId="0" fontId="17" fillId="0" borderId="9" xfId="0" applyFont="1" applyFill="1" applyBorder="1" applyAlignment="1" applyProtection="1">
      <alignment horizontal="left" vertical="center" wrapText="1"/>
      <protection hidden="1"/>
    </xf>
    <xf numFmtId="165" fontId="17" fillId="0" borderId="9" xfId="0" applyNumberFormat="1" applyFont="1" applyFill="1" applyBorder="1" applyAlignment="1" applyProtection="1">
      <alignment horizontal="center" vertical="center" wrapText="1"/>
    </xf>
    <xf numFmtId="10" fontId="22" fillId="0" borderId="9" xfId="0" applyNumberFormat="1" applyFont="1" applyFill="1" applyBorder="1" applyAlignment="1" applyProtection="1">
      <alignment horizontal="center" vertical="center" wrapText="1"/>
      <protection hidden="1"/>
    </xf>
    <xf numFmtId="10" fontId="22" fillId="0" borderId="13" xfId="0" applyNumberFormat="1" applyFont="1" applyFill="1" applyBorder="1" applyAlignment="1" applyProtection="1">
      <alignment horizontal="center" vertical="center" wrapText="1"/>
      <protection hidden="1"/>
    </xf>
    <xf numFmtId="165" fontId="17" fillId="0" borderId="9" xfId="0" applyNumberFormat="1" applyFont="1" applyFill="1" applyBorder="1" applyAlignment="1" applyProtection="1">
      <alignment horizontal="center" vertical="center" wrapText="1"/>
      <protection hidden="1"/>
    </xf>
    <xf numFmtId="10" fontId="22" fillId="0" borderId="9" xfId="0" applyNumberFormat="1" applyFont="1" applyFill="1" applyBorder="1" applyAlignment="1" applyProtection="1">
      <alignment horizontal="center" vertical="center" wrapText="1"/>
    </xf>
    <xf numFmtId="9" fontId="17" fillId="0" borderId="9" xfId="0" applyNumberFormat="1" applyFont="1" applyFill="1" applyBorder="1" applyAlignment="1" applyProtection="1">
      <alignment horizontal="center" vertical="center"/>
      <protection locked="0"/>
    </xf>
    <xf numFmtId="165" fontId="17" fillId="0" borderId="9" xfId="0" applyNumberFormat="1" applyFont="1" applyFill="1" applyBorder="1" applyAlignment="1">
      <alignment horizontal="center" vertical="center" wrapText="1"/>
    </xf>
    <xf numFmtId="10" fontId="22" fillId="0" borderId="9" xfId="0" applyNumberFormat="1" applyFont="1" applyFill="1" applyBorder="1" applyAlignment="1" applyProtection="1">
      <alignment horizontal="center" vertical="center" wrapText="1"/>
      <protection locked="0"/>
    </xf>
    <xf numFmtId="10" fontId="22" fillId="0" borderId="9" xfId="0" applyNumberFormat="1" applyFont="1" applyFill="1" applyBorder="1" applyAlignment="1">
      <alignment horizontal="center" vertical="center" wrapText="1"/>
    </xf>
    <xf numFmtId="9" fontId="17" fillId="0" borderId="9" xfId="0" applyNumberFormat="1" applyFont="1" applyFill="1" applyBorder="1" applyAlignment="1" applyProtection="1">
      <alignment horizontal="center" vertical="center"/>
      <protection locked="0" hidden="1"/>
    </xf>
    <xf numFmtId="10" fontId="22" fillId="0" borderId="9" xfId="0" applyNumberFormat="1" applyFont="1" applyFill="1" applyBorder="1" applyAlignment="1" applyProtection="1">
      <alignment horizontal="center" vertical="center" wrapText="1"/>
      <protection locked="0" hidden="1"/>
    </xf>
    <xf numFmtId="10" fontId="22" fillId="0" borderId="13" xfId="0" applyNumberFormat="1" applyFont="1" applyFill="1" applyBorder="1" applyAlignment="1" applyProtection="1">
      <alignment horizontal="center" vertical="center" wrapText="1"/>
      <protection locked="0" hidden="1"/>
    </xf>
    <xf numFmtId="165" fontId="9" fillId="0" borderId="13" xfId="0" applyNumberFormat="1" applyFont="1" applyFill="1" applyBorder="1" applyAlignment="1">
      <alignment horizontal="center" vertical="center"/>
    </xf>
    <xf numFmtId="10" fontId="9" fillId="0" borderId="13" xfId="0" applyNumberFormat="1" applyFont="1" applyBorder="1" applyAlignment="1">
      <alignment horizontal="center" vertical="center"/>
    </xf>
    <xf numFmtId="165" fontId="9" fillId="0" borderId="13" xfId="0" applyNumberFormat="1" applyFont="1" applyBorder="1" applyAlignment="1">
      <alignment horizontal="center" vertical="center"/>
    </xf>
    <xf numFmtId="0" fontId="17" fillId="0" borderId="9" xfId="0" applyFont="1" applyFill="1" applyBorder="1" applyAlignment="1" applyProtection="1">
      <alignment horizontal="left" vertical="center"/>
      <protection hidden="1"/>
    </xf>
    <xf numFmtId="10" fontId="22" fillId="0" borderId="19" xfId="0" applyNumberFormat="1" applyFont="1" applyFill="1" applyBorder="1" applyAlignment="1" applyProtection="1">
      <alignment horizontal="center" vertical="center" wrapText="1"/>
      <protection hidden="1"/>
    </xf>
    <xf numFmtId="10" fontId="22" fillId="0" borderId="19" xfId="0" applyNumberFormat="1" applyFont="1" applyFill="1" applyBorder="1" applyAlignment="1" applyProtection="1">
      <alignment horizontal="center" vertical="center" wrapText="1"/>
      <protection locked="0" hidden="1"/>
    </xf>
    <xf numFmtId="10" fontId="22" fillId="0" borderId="20" xfId="0" applyNumberFormat="1" applyFont="1" applyFill="1" applyBorder="1" applyAlignment="1" applyProtection="1">
      <alignment horizontal="center" vertical="center" wrapText="1"/>
      <protection hidden="1"/>
    </xf>
    <xf numFmtId="10" fontId="22" fillId="0" borderId="20" xfId="0" applyNumberFormat="1" applyFont="1" applyFill="1" applyBorder="1" applyAlignment="1" applyProtection="1">
      <alignment horizontal="center" vertical="center" wrapText="1"/>
      <protection locked="0" hidden="1"/>
    </xf>
    <xf numFmtId="0" fontId="22" fillId="0" borderId="9" xfId="0" applyFont="1" applyFill="1" applyBorder="1" applyAlignment="1" applyProtection="1">
      <alignment horizontal="center" vertical="center"/>
      <protection hidden="1"/>
    </xf>
    <xf numFmtId="0" fontId="24" fillId="0" borderId="9" xfId="0" applyFont="1" applyFill="1" applyBorder="1" applyAlignment="1" applyProtection="1">
      <alignment horizontal="center" vertical="center"/>
      <protection hidden="1"/>
    </xf>
    <xf numFmtId="43" fontId="17" fillId="0" borderId="9" xfId="1" applyFont="1" applyFill="1" applyBorder="1" applyAlignment="1" applyProtection="1">
      <alignment horizontal="center" vertical="center"/>
      <protection hidden="1"/>
    </xf>
    <xf numFmtId="0" fontId="9" fillId="0" borderId="0" xfId="0" applyFont="1" applyFill="1" applyAlignment="1">
      <alignment vertical="center"/>
    </xf>
    <xf numFmtId="9" fontId="9" fillId="0" borderId="9" xfId="0" applyNumberFormat="1" applyFont="1" applyFill="1" applyBorder="1" applyAlignment="1">
      <alignment vertical="center"/>
    </xf>
    <xf numFmtId="43" fontId="9" fillId="0" borderId="9" xfId="1" applyFont="1" applyFill="1" applyBorder="1" applyAlignment="1">
      <alignment horizontal="center" vertical="center"/>
    </xf>
    <xf numFmtId="10" fontId="9" fillId="0" borderId="9" xfId="0" applyNumberFormat="1" applyFont="1" applyFill="1" applyBorder="1" applyAlignment="1">
      <alignment horizontal="center" vertical="center"/>
    </xf>
    <xf numFmtId="0" fontId="22" fillId="0" borderId="9" xfId="0" applyFont="1" applyFill="1" applyBorder="1" applyAlignment="1" applyProtection="1">
      <alignment horizontal="left" vertical="center"/>
      <protection hidden="1"/>
    </xf>
    <xf numFmtId="43" fontId="9" fillId="0" borderId="9" xfId="1" applyFont="1" applyBorder="1" applyAlignment="1">
      <alignment horizontal="center" vertical="center"/>
    </xf>
    <xf numFmtId="0" fontId="22" fillId="0" borderId="9" xfId="0" applyFont="1" applyFill="1" applyBorder="1" applyAlignment="1" applyProtection="1">
      <alignment horizontal="center" vertical="center"/>
      <protection hidden="1"/>
    </xf>
    <xf numFmtId="0" fontId="24" fillId="0" borderId="9" xfId="0" applyFont="1" applyFill="1" applyBorder="1" applyAlignment="1" applyProtection="1">
      <alignment horizontal="center" vertical="center"/>
      <protection hidden="1"/>
    </xf>
    <xf numFmtId="0" fontId="22" fillId="0" borderId="9" xfId="0" applyFont="1" applyFill="1" applyBorder="1" applyAlignment="1" applyProtection="1">
      <alignment horizontal="center" wrapText="1"/>
      <protection hidden="1"/>
    </xf>
    <xf numFmtId="9" fontId="17" fillId="0" borderId="9" xfId="0" applyNumberFormat="1" applyFont="1" applyFill="1" applyBorder="1" applyAlignment="1" applyProtection="1">
      <alignment horizontal="center" vertical="center" wrapText="1"/>
    </xf>
    <xf numFmtId="9" fontId="17" fillId="0" borderId="13" xfId="0" applyNumberFormat="1" applyFont="1" applyFill="1" applyBorder="1" applyAlignment="1" applyProtection="1">
      <alignment horizontal="center" vertical="center" wrapText="1"/>
      <protection hidden="1"/>
    </xf>
    <xf numFmtId="10" fontId="22" fillId="0" borderId="13" xfId="0" applyNumberFormat="1" applyFont="1" applyFill="1" applyBorder="1" applyAlignment="1" applyProtection="1">
      <alignment horizontal="center" vertical="center" wrapText="1"/>
    </xf>
    <xf numFmtId="9" fontId="17" fillId="0" borderId="13" xfId="0" applyNumberFormat="1" applyFont="1" applyFill="1" applyBorder="1" applyAlignment="1" applyProtection="1">
      <alignment horizontal="center" vertical="center" wrapText="1"/>
    </xf>
    <xf numFmtId="10" fontId="22" fillId="12" borderId="13" xfId="0" applyNumberFormat="1" applyFont="1" applyFill="1" applyBorder="1" applyAlignment="1" applyProtection="1">
      <alignment horizontal="center" vertical="center" wrapText="1"/>
      <protection hidden="1"/>
    </xf>
    <xf numFmtId="9" fontId="17" fillId="0" borderId="13" xfId="0" applyNumberFormat="1" applyFont="1" applyFill="1" applyBorder="1" applyAlignment="1">
      <alignment horizontal="center" vertical="center" wrapText="1"/>
    </xf>
    <xf numFmtId="43" fontId="9" fillId="0" borderId="13" xfId="1" applyFont="1" applyBorder="1" applyAlignment="1">
      <alignment horizontal="center" vertical="center"/>
    </xf>
    <xf numFmtId="9" fontId="9" fillId="0" borderId="13" xfId="0" applyNumberFormat="1" applyFont="1" applyBorder="1" applyAlignment="1">
      <alignment horizontal="center" vertical="center"/>
    </xf>
    <xf numFmtId="9" fontId="17" fillId="0" borderId="19" xfId="0" applyNumberFormat="1" applyFont="1" applyFill="1" applyBorder="1" applyAlignment="1" applyProtection="1">
      <alignment horizontal="center" vertical="center" wrapText="1"/>
      <protection hidden="1"/>
    </xf>
    <xf numFmtId="10" fontId="22" fillId="0" borderId="20" xfId="0" applyNumberFormat="1" applyFont="1" applyFill="1" applyBorder="1" applyAlignment="1" applyProtection="1">
      <alignment horizontal="center" vertical="center" wrapText="1"/>
    </xf>
    <xf numFmtId="9" fontId="17" fillId="0" borderId="19" xfId="0" applyNumberFormat="1" applyFont="1" applyFill="1" applyBorder="1" applyAlignment="1" applyProtection="1">
      <alignment horizontal="center" vertical="center" wrapText="1"/>
    </xf>
    <xf numFmtId="10" fontId="22" fillId="12" borderId="20" xfId="0" applyNumberFormat="1" applyFont="1" applyFill="1" applyBorder="1" applyAlignment="1" applyProtection="1">
      <alignment horizontal="center" vertical="center" wrapText="1"/>
      <protection hidden="1"/>
    </xf>
    <xf numFmtId="9" fontId="17" fillId="0" borderId="19" xfId="0" applyNumberFormat="1" applyFont="1" applyFill="1" applyBorder="1" applyAlignment="1">
      <alignment horizontal="center" vertical="center" wrapText="1"/>
    </xf>
    <xf numFmtId="43" fontId="9" fillId="0" borderId="19" xfId="1" applyFont="1" applyBorder="1" applyAlignment="1">
      <alignment horizontal="center" vertical="center"/>
    </xf>
    <xf numFmtId="14" fontId="17" fillId="0" borderId="9" xfId="0" applyNumberFormat="1" applyFont="1" applyFill="1" applyBorder="1" applyAlignment="1" applyProtection="1">
      <alignment horizontal="center" vertical="center"/>
      <protection hidden="1"/>
    </xf>
    <xf numFmtId="9" fontId="17" fillId="0" borderId="20" xfId="0" applyNumberFormat="1" applyFont="1" applyFill="1" applyBorder="1" applyAlignment="1" applyProtection="1">
      <alignment horizontal="center" vertical="center" wrapText="1"/>
      <protection hidden="1"/>
    </xf>
    <xf numFmtId="9" fontId="17" fillId="0" borderId="20" xfId="0" applyNumberFormat="1" applyFont="1" applyFill="1" applyBorder="1" applyAlignment="1" applyProtection="1">
      <alignment horizontal="center" vertical="center" wrapText="1"/>
    </xf>
    <xf numFmtId="10" fontId="22" fillId="12" borderId="9" xfId="0" applyNumberFormat="1" applyFont="1" applyFill="1" applyBorder="1" applyAlignment="1" applyProtection="1">
      <alignment horizontal="center" vertical="center" wrapText="1"/>
      <protection hidden="1"/>
    </xf>
    <xf numFmtId="9" fontId="17" fillId="0" borderId="20" xfId="0" applyNumberFormat="1" applyFont="1" applyFill="1" applyBorder="1" applyAlignment="1">
      <alignment horizontal="center" vertical="center" wrapText="1"/>
    </xf>
    <xf numFmtId="43" fontId="9" fillId="0" borderId="20" xfId="1" applyFont="1" applyBorder="1" applyAlignment="1">
      <alignment horizontal="center" vertical="center"/>
    </xf>
    <xf numFmtId="0" fontId="5" fillId="2" borderId="0" xfId="0" applyFont="1" applyFill="1" applyAlignment="1"/>
    <xf numFmtId="0" fontId="15" fillId="2" borderId="0" xfId="0" applyFont="1" applyFill="1" applyProtection="1">
      <protection hidden="1"/>
    </xf>
    <xf numFmtId="0" fontId="15" fillId="12" borderId="0" xfId="0" applyFont="1" applyFill="1" applyProtection="1">
      <protection hidden="1"/>
    </xf>
    <xf numFmtId="0" fontId="5" fillId="2" borderId="1" xfId="0" applyFont="1" applyFill="1" applyBorder="1" applyAlignment="1" applyProtection="1">
      <alignment horizontal="left" vertical="center" wrapText="1"/>
      <protection hidden="1"/>
    </xf>
    <xf numFmtId="0" fontId="5" fillId="2" borderId="3" xfId="0" applyFont="1" applyFill="1" applyBorder="1" applyAlignment="1" applyProtection="1">
      <alignment horizontal="left" vertical="center" wrapText="1"/>
      <protection hidden="1"/>
    </xf>
    <xf numFmtId="0" fontId="5" fillId="2" borderId="2" xfId="0"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wrapText="1"/>
      <protection hidden="1"/>
    </xf>
    <xf numFmtId="0" fontId="25" fillId="2" borderId="3" xfId="0" applyFont="1" applyFill="1" applyBorder="1" applyAlignment="1">
      <alignment horizontal="left" vertical="center" wrapText="1"/>
    </xf>
    <xf numFmtId="0" fontId="25" fillId="2" borderId="2" xfId="0" applyFont="1" applyFill="1" applyBorder="1" applyAlignment="1">
      <alignment horizontal="left" vertical="center" wrapText="1"/>
    </xf>
    <xf numFmtId="0" fontId="15" fillId="2" borderId="0" xfId="0" applyFont="1" applyFill="1" applyAlignment="1" applyProtection="1">
      <protection locked="0"/>
    </xf>
    <xf numFmtId="0" fontId="15" fillId="2" borderId="0" xfId="0" applyFont="1" applyFill="1" applyAlignment="1" applyProtection="1">
      <alignment vertical="center" wrapText="1"/>
      <protection locked="0"/>
    </xf>
    <xf numFmtId="0" fontId="15" fillId="2" borderId="0" xfId="0" applyFont="1" applyFill="1" applyAlignment="1" applyProtection="1">
      <alignment vertical="top" wrapText="1"/>
      <protection hidden="1"/>
    </xf>
    <xf numFmtId="0" fontId="15" fillId="2" borderId="0" xfId="0" applyFont="1" applyFill="1" applyAlignment="1" applyProtection="1">
      <alignment horizontal="left" vertical="top" wrapText="1"/>
      <protection locked="0"/>
    </xf>
    <xf numFmtId="0" fontId="15" fillId="2" borderId="6" xfId="0" applyFont="1" applyFill="1" applyBorder="1" applyAlignment="1" applyProtection="1">
      <alignment horizontal="center"/>
      <protection hidden="1"/>
    </xf>
    <xf numFmtId="0" fontId="15" fillId="2" borderId="6" xfId="0" applyFont="1" applyFill="1" applyBorder="1" applyAlignment="1" applyProtection="1">
      <alignment horizontal="center"/>
      <protection hidden="1"/>
    </xf>
    <xf numFmtId="0" fontId="15" fillId="2" borderId="6" xfId="0" applyFont="1" applyFill="1" applyBorder="1" applyAlignment="1" applyProtection="1">
      <alignment horizontal="center" vertical="center"/>
      <protection hidden="1"/>
    </xf>
    <xf numFmtId="0" fontId="15" fillId="2" borderId="0" xfId="0" applyFont="1" applyFill="1" applyAlignment="1" applyProtection="1">
      <alignment horizontal="left" vertical="top" wrapText="1"/>
      <protection hidden="1"/>
    </xf>
    <xf numFmtId="0" fontId="15" fillId="2" borderId="6" xfId="0" applyFont="1" applyFill="1" applyBorder="1" applyAlignment="1" applyProtection="1">
      <alignment horizontal="center" vertical="center"/>
      <protection hidden="1"/>
    </xf>
    <xf numFmtId="0" fontId="15" fillId="2" borderId="0" xfId="0" applyFont="1" applyFill="1" applyAlignment="1" applyProtection="1">
      <alignment horizontal="center"/>
      <protection hidden="1"/>
    </xf>
    <xf numFmtId="0" fontId="15" fillId="2" borderId="0" xfId="0" applyFont="1" applyFill="1" applyAlignment="1">
      <alignment vertical="center" wrapText="1"/>
    </xf>
    <xf numFmtId="0" fontId="15" fillId="2" borderId="0" xfId="0" applyFont="1" applyFill="1" applyAlignment="1" applyProtection="1">
      <alignment vertical="center"/>
      <protection hidden="1"/>
    </xf>
    <xf numFmtId="0" fontId="15" fillId="2" borderId="0" xfId="0" applyFont="1" applyFill="1" applyBorder="1" applyAlignment="1">
      <alignment horizontal="center" vertical="center"/>
    </xf>
    <xf numFmtId="0" fontId="15" fillId="2" borderId="0" xfId="0" applyFont="1" applyFill="1" applyBorder="1" applyAlignment="1">
      <alignment vertical="center"/>
    </xf>
    <xf numFmtId="164" fontId="15" fillId="2" borderId="0" xfId="0" applyNumberFormat="1" applyFont="1" applyFill="1" applyBorder="1" applyAlignment="1">
      <alignment vertical="center"/>
    </xf>
    <xf numFmtId="0" fontId="15" fillId="2" borderId="0" xfId="0" applyFont="1" applyFill="1" applyAlignment="1">
      <alignment vertical="center"/>
    </xf>
    <xf numFmtId="9" fontId="15" fillId="2" borderId="0" xfId="0" applyNumberFormat="1" applyFont="1" applyFill="1" applyAlignment="1">
      <alignment horizontal="center" vertical="center"/>
    </xf>
    <xf numFmtId="0" fontId="15" fillId="12" borderId="0" xfId="0" applyFont="1" applyFill="1" applyAlignment="1">
      <alignment vertical="center"/>
    </xf>
    <xf numFmtId="0" fontId="26" fillId="2" borderId="0" xfId="0" applyFont="1" applyFill="1" applyBorder="1" applyAlignment="1" applyProtection="1">
      <alignment vertical="center"/>
      <protection hidden="1"/>
    </xf>
    <xf numFmtId="0" fontId="17" fillId="2" borderId="0" xfId="0" applyFont="1" applyFill="1" applyAlignment="1">
      <alignment vertical="center" wrapText="1"/>
    </xf>
    <xf numFmtId="0" fontId="17" fillId="2" borderId="0" xfId="0" applyFont="1" applyFill="1" applyAlignment="1">
      <alignment vertical="center"/>
    </xf>
    <xf numFmtId="0" fontId="17" fillId="2" borderId="0" xfId="0" applyFont="1" applyFill="1" applyBorder="1" applyAlignment="1">
      <alignment vertical="center"/>
    </xf>
    <xf numFmtId="0" fontId="17" fillId="2" borderId="0" xfId="0" applyFont="1" applyFill="1" applyBorder="1" applyAlignment="1">
      <alignment horizontal="center" vertical="center"/>
    </xf>
    <xf numFmtId="164" fontId="17" fillId="2" borderId="0" xfId="0" applyNumberFormat="1" applyFont="1" applyFill="1" applyBorder="1" applyAlignment="1">
      <alignment vertical="center"/>
    </xf>
    <xf numFmtId="9" fontId="17" fillId="2" borderId="0" xfId="0" applyNumberFormat="1" applyFont="1" applyFill="1" applyAlignment="1">
      <alignment horizontal="center" vertical="center"/>
    </xf>
    <xf numFmtId="0" fontId="17" fillId="12" borderId="0" xfId="0" applyFont="1" applyFill="1" applyAlignment="1">
      <alignment vertical="center"/>
    </xf>
    <xf numFmtId="0" fontId="27" fillId="3" borderId="10" xfId="0" applyFont="1" applyFill="1" applyBorder="1" applyAlignment="1">
      <alignment horizontal="center" vertical="center" wrapText="1"/>
    </xf>
    <xf numFmtId="0" fontId="27" fillId="3" borderId="12" xfId="0" applyFont="1" applyFill="1" applyBorder="1" applyAlignment="1">
      <alignment horizontal="center" vertical="center" wrapText="1"/>
    </xf>
    <xf numFmtId="0" fontId="27" fillId="3" borderId="9" xfId="0" applyFont="1" applyFill="1" applyBorder="1" applyAlignment="1">
      <alignment horizontal="center" vertical="center" wrapText="1"/>
    </xf>
    <xf numFmtId="0" fontId="28" fillId="3" borderId="30" xfId="0" applyFont="1" applyFill="1" applyBorder="1" applyAlignment="1">
      <alignment horizontal="center" vertical="center" wrapText="1"/>
    </xf>
    <xf numFmtId="0" fontId="28" fillId="3" borderId="31" xfId="0" applyFont="1" applyFill="1" applyBorder="1" applyAlignment="1">
      <alignment horizontal="center" vertical="center" wrapText="1"/>
    </xf>
    <xf numFmtId="0" fontId="28" fillId="3" borderId="32" xfId="0" applyFont="1" applyFill="1" applyBorder="1" applyAlignment="1">
      <alignment horizontal="center" vertical="center" wrapText="1"/>
    </xf>
    <xf numFmtId="0" fontId="28" fillId="3" borderId="30" xfId="0" applyFont="1" applyFill="1" applyBorder="1" applyAlignment="1">
      <alignment horizontal="center" vertical="center"/>
    </xf>
    <xf numFmtId="0" fontId="28" fillId="3" borderId="31" xfId="0" applyFont="1" applyFill="1" applyBorder="1" applyAlignment="1">
      <alignment horizontal="center" vertical="center"/>
    </xf>
    <xf numFmtId="0" fontId="28" fillId="3" borderId="32" xfId="0" applyFont="1" applyFill="1" applyBorder="1" applyAlignment="1">
      <alignment horizontal="center" vertical="center"/>
    </xf>
    <xf numFmtId="0" fontId="28" fillId="4" borderId="10" xfId="0" applyFont="1" applyFill="1" applyBorder="1" applyAlignment="1">
      <alignment horizontal="center" vertical="center" wrapText="1"/>
    </xf>
    <xf numFmtId="0" fontId="28" fillId="4" borderId="11" xfId="0" applyFont="1" applyFill="1" applyBorder="1" applyAlignment="1">
      <alignment horizontal="center" vertical="center" wrapText="1"/>
    </xf>
    <xf numFmtId="0" fontId="28" fillId="4" borderId="12" xfId="0" applyFont="1" applyFill="1" applyBorder="1" applyAlignment="1">
      <alignment horizontal="center" vertical="center" wrapText="1"/>
    </xf>
    <xf numFmtId="0" fontId="28" fillId="5" borderId="13" xfId="0" applyFont="1" applyFill="1" applyBorder="1" applyAlignment="1">
      <alignment horizontal="center" vertical="center" wrapText="1"/>
    </xf>
    <xf numFmtId="0" fontId="28" fillId="5" borderId="0" xfId="0" applyFont="1" applyFill="1" applyBorder="1" applyAlignment="1">
      <alignment horizontal="center" vertical="center" wrapText="1"/>
    </xf>
    <xf numFmtId="0" fontId="28" fillId="6" borderId="9" xfId="0" applyFont="1" applyFill="1" applyBorder="1" applyAlignment="1">
      <alignment horizontal="center" vertical="center"/>
    </xf>
    <xf numFmtId="0" fontId="29" fillId="0" borderId="0" xfId="0" applyFont="1" applyAlignment="1">
      <alignment vertical="center"/>
    </xf>
    <xf numFmtId="0" fontId="29" fillId="2" borderId="0" xfId="0" applyFont="1" applyFill="1" applyAlignment="1">
      <alignment vertical="center"/>
    </xf>
    <xf numFmtId="0" fontId="27" fillId="3" borderId="17" xfId="0" applyFont="1" applyFill="1" applyBorder="1" applyAlignment="1">
      <alignment horizontal="center" vertical="center" wrapText="1"/>
    </xf>
    <xf numFmtId="0" fontId="27" fillId="3" borderId="18" xfId="0" applyFont="1" applyFill="1" applyBorder="1" applyAlignment="1">
      <alignment horizontal="center" vertical="center" wrapText="1"/>
    </xf>
    <xf numFmtId="0" fontId="27" fillId="3" borderId="13" xfId="0" applyFont="1" applyFill="1" applyBorder="1" applyAlignment="1">
      <alignment horizontal="center" vertical="center" wrapText="1"/>
    </xf>
    <xf numFmtId="0" fontId="30" fillId="14" borderId="9" xfId="0" applyFont="1" applyFill="1" applyBorder="1" applyAlignment="1">
      <alignment horizontal="center" vertical="center" wrapText="1"/>
    </xf>
    <xf numFmtId="0" fontId="28" fillId="4" borderId="14" xfId="0" applyFont="1" applyFill="1" applyBorder="1" applyAlignment="1">
      <alignment horizontal="center" vertical="center" wrapText="1"/>
    </xf>
    <xf numFmtId="0" fontId="28" fillId="4" borderId="15" xfId="0" applyFont="1" applyFill="1" applyBorder="1" applyAlignment="1">
      <alignment horizontal="center" vertical="center" wrapText="1"/>
    </xf>
    <xf numFmtId="0" fontId="28" fillId="4" borderId="16" xfId="0" applyFont="1" applyFill="1" applyBorder="1" applyAlignment="1">
      <alignment horizontal="center" vertical="center" wrapText="1"/>
    </xf>
    <xf numFmtId="0" fontId="28" fillId="4" borderId="17" xfId="0" applyFont="1" applyFill="1" applyBorder="1" applyAlignment="1">
      <alignment horizontal="center" vertical="center" wrapText="1"/>
    </xf>
    <xf numFmtId="0" fontId="28" fillId="4" borderId="0" xfId="0" applyFont="1" applyFill="1" applyBorder="1" applyAlignment="1">
      <alignment horizontal="center" vertical="center" wrapText="1"/>
    </xf>
    <xf numFmtId="0" fontId="28" fillId="4" borderId="18" xfId="0" applyFont="1" applyFill="1" applyBorder="1" applyAlignment="1">
      <alignment horizontal="center" vertical="center" wrapText="1"/>
    </xf>
    <xf numFmtId="0" fontId="28" fillId="5" borderId="19" xfId="0" applyFont="1" applyFill="1" applyBorder="1" applyAlignment="1">
      <alignment horizontal="center" vertical="center" wrapText="1"/>
    </xf>
    <xf numFmtId="0" fontId="28" fillId="7" borderId="9" xfId="0" applyFont="1" applyFill="1" applyBorder="1" applyAlignment="1">
      <alignment horizontal="center" vertical="center" wrapText="1"/>
    </xf>
    <xf numFmtId="0" fontId="28" fillId="8" borderId="9" xfId="0" applyFont="1" applyFill="1" applyBorder="1" applyAlignment="1">
      <alignment horizontal="center" vertical="center" wrapText="1"/>
    </xf>
    <xf numFmtId="0" fontId="28" fillId="9" borderId="9" xfId="0" applyFont="1" applyFill="1" applyBorder="1" applyAlignment="1">
      <alignment horizontal="center" vertical="center" wrapText="1"/>
    </xf>
    <xf numFmtId="0" fontId="27" fillId="3" borderId="14" xfId="0" applyFont="1" applyFill="1" applyBorder="1" applyAlignment="1">
      <alignment horizontal="center" vertical="center" wrapText="1"/>
    </xf>
    <xf numFmtId="0" fontId="27" fillId="3" borderId="16" xfId="0" applyFont="1" applyFill="1" applyBorder="1" applyAlignment="1">
      <alignment horizontal="center" vertical="center" wrapText="1"/>
    </xf>
    <xf numFmtId="0" fontId="27" fillId="3" borderId="20" xfId="0" applyFont="1" applyFill="1" applyBorder="1" applyAlignment="1">
      <alignment horizontal="center" vertical="center" wrapText="1"/>
    </xf>
    <xf numFmtId="0" fontId="30" fillId="14" borderId="9" xfId="0" applyFont="1" applyFill="1" applyBorder="1" applyAlignment="1">
      <alignment horizontal="center" vertical="center"/>
    </xf>
    <xf numFmtId="0" fontId="27" fillId="3" borderId="9" xfId="0" applyFont="1" applyFill="1" applyBorder="1" applyAlignment="1">
      <alignment vertical="center"/>
    </xf>
    <xf numFmtId="0" fontId="31" fillId="7" borderId="9" xfId="0" applyFont="1" applyFill="1" applyBorder="1" applyAlignment="1">
      <alignment horizontal="center" vertical="center" wrapText="1"/>
    </xf>
    <xf numFmtId="0" fontId="31" fillId="10" borderId="9" xfId="0" applyFont="1" applyFill="1" applyBorder="1" applyAlignment="1" applyProtection="1">
      <alignment horizontal="center" vertical="center" wrapText="1"/>
      <protection locked="0"/>
    </xf>
    <xf numFmtId="0" fontId="30" fillId="7" borderId="9" xfId="0" applyFont="1" applyFill="1" applyBorder="1" applyAlignment="1">
      <alignment horizontal="center" vertical="center" wrapText="1"/>
    </xf>
    <xf numFmtId="0" fontId="30" fillId="10" borderId="9" xfId="0" applyFont="1" applyFill="1" applyBorder="1" applyAlignment="1">
      <alignment horizontal="center" vertical="center" wrapText="1"/>
    </xf>
    <xf numFmtId="0" fontId="30" fillId="4" borderId="9" xfId="0" applyFont="1" applyFill="1" applyBorder="1" applyAlignment="1">
      <alignment horizontal="center" vertical="center" wrapText="1"/>
    </xf>
    <xf numFmtId="0" fontId="28" fillId="5" borderId="20" xfId="0" applyFont="1" applyFill="1" applyBorder="1" applyAlignment="1">
      <alignment horizontal="center" vertical="center" wrapText="1"/>
    </xf>
    <xf numFmtId="0" fontId="30" fillId="15" borderId="9" xfId="0" applyFont="1" applyFill="1" applyBorder="1" applyAlignment="1">
      <alignment horizontal="center" vertical="center" wrapText="1"/>
    </xf>
    <xf numFmtId="0" fontId="30" fillId="5" borderId="19" xfId="0" applyFont="1" applyFill="1" applyBorder="1" applyAlignment="1">
      <alignment horizontal="center" vertical="center" wrapText="1"/>
    </xf>
    <xf numFmtId="0" fontId="30" fillId="8" borderId="9" xfId="0" applyFont="1" applyFill="1" applyBorder="1" applyAlignment="1">
      <alignment horizontal="center" vertical="center" wrapText="1"/>
    </xf>
    <xf numFmtId="0" fontId="30" fillId="9" borderId="9" xfId="0" applyFont="1" applyFill="1" applyBorder="1" applyAlignment="1">
      <alignment horizontal="center" vertical="center" wrapText="1"/>
    </xf>
    <xf numFmtId="0" fontId="31" fillId="0" borderId="0" xfId="0" applyFont="1" applyAlignment="1">
      <alignment vertical="center"/>
    </xf>
    <xf numFmtId="0" fontId="31" fillId="2" borderId="0" xfId="0" applyFont="1" applyFill="1" applyAlignment="1">
      <alignment vertical="center"/>
    </xf>
    <xf numFmtId="0" fontId="32" fillId="13" borderId="0" xfId="0" applyFont="1" applyFill="1" applyBorder="1" applyAlignment="1">
      <alignment horizontal="center" vertical="top" wrapText="1"/>
    </xf>
    <xf numFmtId="0" fontId="32" fillId="13" borderId="18" xfId="0" applyFont="1" applyFill="1" applyBorder="1" applyAlignment="1">
      <alignment horizontal="center" vertical="top" wrapText="1"/>
    </xf>
    <xf numFmtId="0" fontId="33" fillId="16" borderId="13" xfId="0" applyFont="1" applyFill="1" applyBorder="1" applyAlignment="1">
      <alignment horizontal="center" vertical="top" wrapText="1"/>
    </xf>
    <xf numFmtId="9" fontId="15" fillId="16" borderId="13" xfId="0" applyNumberFormat="1" applyFont="1" applyFill="1" applyBorder="1" applyAlignment="1">
      <alignment horizontal="center" vertical="top" wrapText="1"/>
    </xf>
    <xf numFmtId="0" fontId="15" fillId="16" borderId="13" xfId="0" applyFont="1" applyFill="1" applyBorder="1" applyAlignment="1">
      <alignment horizontal="center" vertical="top" wrapText="1"/>
    </xf>
    <xf numFmtId="0" fontId="15" fillId="16" borderId="9" xfId="0" applyFont="1" applyFill="1" applyBorder="1" applyAlignment="1">
      <alignment horizontal="center" vertical="top" wrapText="1"/>
    </xf>
    <xf numFmtId="0" fontId="15" fillId="16" borderId="9" xfId="0" applyFont="1" applyFill="1" applyBorder="1" applyAlignment="1">
      <alignment horizontal="left" vertical="top" wrapText="1"/>
    </xf>
    <xf numFmtId="0" fontId="34" fillId="16" borderId="9" xfId="0" applyFont="1" applyFill="1" applyBorder="1" applyAlignment="1">
      <alignment horizontal="center" vertical="top" wrapText="1"/>
    </xf>
    <xf numFmtId="0" fontId="35" fillId="16" borderId="13" xfId="0" applyFont="1" applyFill="1" applyBorder="1" applyAlignment="1">
      <alignment horizontal="center" vertical="top" wrapText="1"/>
    </xf>
    <xf numFmtId="165" fontId="5" fillId="16" borderId="13" xfId="5" applyNumberFormat="1" applyFont="1" applyFill="1" applyBorder="1" applyAlignment="1">
      <alignment horizontal="center" vertical="top" wrapText="1"/>
    </xf>
    <xf numFmtId="14" fontId="15" fillId="16" borderId="9" xfId="5" applyNumberFormat="1" applyFont="1" applyFill="1" applyBorder="1" applyAlignment="1">
      <alignment horizontal="center" vertical="top" wrapText="1"/>
    </xf>
    <xf numFmtId="0" fontId="34" fillId="16" borderId="9" xfId="0" applyFont="1" applyFill="1" applyBorder="1" applyAlignment="1">
      <alignment horizontal="justify" vertical="top" wrapText="1"/>
    </xf>
    <xf numFmtId="9" fontId="37" fillId="16" borderId="9" xfId="4" applyFont="1" applyFill="1" applyBorder="1" applyAlignment="1">
      <alignment horizontal="center" vertical="top" wrapText="1"/>
    </xf>
    <xf numFmtId="10" fontId="34" fillId="16" borderId="9" xfId="4" applyNumberFormat="1" applyFont="1" applyFill="1" applyBorder="1" applyAlignment="1">
      <alignment horizontal="center" vertical="top" wrapText="1"/>
    </xf>
    <xf numFmtId="10" fontId="34" fillId="16" borderId="9" xfId="4" applyNumberFormat="1" applyFont="1" applyFill="1" applyBorder="1" applyAlignment="1" applyProtection="1">
      <alignment horizontal="center" vertical="top" wrapText="1"/>
      <protection locked="0"/>
    </xf>
    <xf numFmtId="10" fontId="34" fillId="16" borderId="13" xfId="0" applyNumberFormat="1" applyFont="1" applyFill="1" applyBorder="1" applyAlignment="1">
      <alignment horizontal="center" vertical="top" wrapText="1"/>
    </xf>
    <xf numFmtId="10" fontId="15" fillId="16" borderId="13" xfId="0" applyNumberFormat="1" applyFont="1" applyFill="1" applyBorder="1" applyAlignment="1">
      <alignment horizontal="center" vertical="top" wrapText="1"/>
    </xf>
    <xf numFmtId="10" fontId="34" fillId="17" borderId="9" xfId="0" applyNumberFormat="1" applyFont="1" applyFill="1" applyBorder="1" applyAlignment="1">
      <alignment horizontal="center" vertical="top" wrapText="1"/>
    </xf>
    <xf numFmtId="165" fontId="34" fillId="16" borderId="9" xfId="4" applyNumberFormat="1" applyFont="1" applyFill="1" applyBorder="1" applyAlignment="1">
      <alignment horizontal="center" vertical="top" wrapText="1"/>
    </xf>
    <xf numFmtId="10" fontId="34" fillId="12" borderId="13" xfId="0" applyNumberFormat="1" applyFont="1" applyFill="1" applyBorder="1" applyAlignment="1">
      <alignment horizontal="center" vertical="top" wrapText="1"/>
    </xf>
    <xf numFmtId="9" fontId="34" fillId="16" borderId="9" xfId="4" applyFont="1" applyFill="1" applyBorder="1" applyAlignment="1">
      <alignment horizontal="center" vertical="top" wrapText="1"/>
    </xf>
    <xf numFmtId="9" fontId="36" fillId="16" borderId="9" xfId="4" applyFont="1" applyFill="1" applyBorder="1" applyAlignment="1">
      <alignment horizontal="center" vertical="top" wrapText="1"/>
    </xf>
    <xf numFmtId="10" fontId="34" fillId="16" borderId="13" xfId="0" applyNumberFormat="1" applyFont="1" applyFill="1" applyBorder="1" applyAlignment="1">
      <alignment horizontal="center" vertical="top" wrapText="1"/>
    </xf>
    <xf numFmtId="0" fontId="25" fillId="18" borderId="0" xfId="0" applyFont="1" applyFill="1" applyAlignment="1">
      <alignment vertical="top"/>
    </xf>
    <xf numFmtId="0" fontId="33" fillId="16" borderId="19" xfId="0" applyFont="1" applyFill="1" applyBorder="1" applyAlignment="1">
      <alignment horizontal="center" vertical="top" wrapText="1"/>
    </xf>
    <xf numFmtId="9" fontId="15" fillId="16" borderId="19" xfId="0" applyNumberFormat="1" applyFont="1" applyFill="1" applyBorder="1" applyAlignment="1">
      <alignment horizontal="center" vertical="top" wrapText="1"/>
    </xf>
    <xf numFmtId="0" fontId="15" fillId="16" borderId="19" xfId="0" applyFont="1" applyFill="1" applyBorder="1" applyAlignment="1">
      <alignment horizontal="center" vertical="top" wrapText="1"/>
    </xf>
    <xf numFmtId="0" fontId="35" fillId="16" borderId="19" xfId="0" applyFont="1" applyFill="1" applyBorder="1" applyAlignment="1">
      <alignment horizontal="center" vertical="top" wrapText="1"/>
    </xf>
    <xf numFmtId="165" fontId="5" fillId="16" borderId="19" xfId="5" applyNumberFormat="1" applyFont="1" applyFill="1" applyBorder="1" applyAlignment="1">
      <alignment horizontal="center" vertical="top" wrapText="1"/>
    </xf>
    <xf numFmtId="10" fontId="34" fillId="16" borderId="19" xfId="0" applyNumberFormat="1" applyFont="1" applyFill="1" applyBorder="1" applyAlignment="1">
      <alignment horizontal="center" vertical="top" wrapText="1"/>
    </xf>
    <xf numFmtId="10" fontId="15" fillId="16" borderId="19" xfId="0" applyNumberFormat="1" applyFont="1" applyFill="1" applyBorder="1" applyAlignment="1">
      <alignment horizontal="center" vertical="top" wrapText="1"/>
    </xf>
    <xf numFmtId="10" fontId="34" fillId="12" borderId="19" xfId="0" applyNumberFormat="1" applyFont="1" applyFill="1" applyBorder="1" applyAlignment="1">
      <alignment horizontal="center" vertical="top" wrapText="1"/>
    </xf>
    <xf numFmtId="10" fontId="34" fillId="16" borderId="19" xfId="0" applyNumberFormat="1" applyFont="1" applyFill="1" applyBorder="1" applyAlignment="1">
      <alignment horizontal="center" vertical="top" wrapText="1"/>
    </xf>
    <xf numFmtId="0" fontId="35" fillId="16" borderId="20" xfId="0" applyFont="1" applyFill="1" applyBorder="1" applyAlignment="1">
      <alignment horizontal="center" vertical="top" wrapText="1"/>
    </xf>
    <xf numFmtId="10" fontId="34" fillId="16" borderId="20" xfId="0" applyNumberFormat="1" applyFont="1" applyFill="1" applyBorder="1" applyAlignment="1">
      <alignment horizontal="center" vertical="top" wrapText="1"/>
    </xf>
    <xf numFmtId="14" fontId="15" fillId="19" borderId="9" xfId="5" applyNumberFormat="1" applyFont="1" applyFill="1" applyBorder="1" applyAlignment="1">
      <alignment horizontal="center" vertical="top" wrapText="1"/>
    </xf>
    <xf numFmtId="0" fontId="34" fillId="19" borderId="9" xfId="0" applyFont="1" applyFill="1" applyBorder="1" applyAlignment="1">
      <alignment horizontal="justify" vertical="top" wrapText="1"/>
    </xf>
    <xf numFmtId="9" fontId="37" fillId="19" borderId="9" xfId="4" applyFont="1" applyFill="1" applyBorder="1" applyAlignment="1">
      <alignment horizontal="center" vertical="top" wrapText="1"/>
    </xf>
    <xf numFmtId="10" fontId="34" fillId="19" borderId="9" xfId="4" applyNumberFormat="1" applyFont="1" applyFill="1" applyBorder="1" applyAlignment="1">
      <alignment horizontal="center" vertical="top" wrapText="1"/>
    </xf>
    <xf numFmtId="10" fontId="34" fillId="19" borderId="9" xfId="4" applyNumberFormat="1" applyFont="1" applyFill="1" applyBorder="1" applyAlignment="1" applyProtection="1">
      <alignment horizontal="center" vertical="top" wrapText="1"/>
      <protection locked="0"/>
    </xf>
    <xf numFmtId="9" fontId="37" fillId="20" borderId="9" xfId="4" applyFont="1" applyFill="1" applyBorder="1" applyAlignment="1">
      <alignment horizontal="center" vertical="top" wrapText="1"/>
    </xf>
    <xf numFmtId="10" fontId="34" fillId="21" borderId="9" xfId="4" applyNumberFormat="1" applyFont="1" applyFill="1" applyBorder="1" applyAlignment="1" applyProtection="1">
      <alignment horizontal="center" vertical="top" wrapText="1"/>
      <protection locked="0"/>
    </xf>
    <xf numFmtId="0" fontId="2" fillId="18" borderId="0" xfId="0" applyFont="1" applyFill="1" applyAlignment="1">
      <alignment vertical="top"/>
    </xf>
    <xf numFmtId="0" fontId="34" fillId="16" borderId="9" xfId="0" applyFont="1" applyFill="1" applyBorder="1" applyAlignment="1">
      <alignment horizontal="center" vertical="top" wrapText="1"/>
    </xf>
    <xf numFmtId="0" fontId="35" fillId="16" borderId="9" xfId="0" applyFont="1" applyFill="1" applyBorder="1" applyAlignment="1">
      <alignment horizontal="center" vertical="top" wrapText="1"/>
    </xf>
    <xf numFmtId="10" fontId="34" fillId="20" borderId="9" xfId="4" applyNumberFormat="1" applyFont="1" applyFill="1" applyBorder="1" applyAlignment="1">
      <alignment horizontal="center" vertical="top" wrapText="1"/>
    </xf>
    <xf numFmtId="10" fontId="34" fillId="20" borderId="9" xfId="4" applyNumberFormat="1" applyFont="1" applyFill="1" applyBorder="1" applyAlignment="1" applyProtection="1">
      <alignment horizontal="center" vertical="top" wrapText="1"/>
      <protection locked="0"/>
    </xf>
    <xf numFmtId="10" fontId="34" fillId="21" borderId="9" xfId="4" applyNumberFormat="1" applyFont="1" applyFill="1" applyBorder="1" applyAlignment="1">
      <alignment horizontal="center" vertical="top" wrapText="1"/>
    </xf>
    <xf numFmtId="165" fontId="34" fillId="21" borderId="9" xfId="4" applyNumberFormat="1" applyFont="1" applyFill="1" applyBorder="1" applyAlignment="1">
      <alignment horizontal="center" vertical="top" wrapText="1"/>
    </xf>
    <xf numFmtId="165" fontId="5" fillId="16" borderId="20" xfId="5" applyNumberFormat="1" applyFont="1" applyFill="1" applyBorder="1" applyAlignment="1">
      <alignment horizontal="center" vertical="top" wrapText="1"/>
    </xf>
    <xf numFmtId="14" fontId="15" fillId="22" borderId="9" xfId="5" applyNumberFormat="1" applyFont="1" applyFill="1" applyBorder="1" applyAlignment="1">
      <alignment horizontal="center" vertical="top" wrapText="1"/>
    </xf>
    <xf numFmtId="0" fontId="34" fillId="22" borderId="9" xfId="0" applyFont="1" applyFill="1" applyBorder="1" applyAlignment="1">
      <alignment horizontal="justify" vertical="top" wrapText="1"/>
    </xf>
    <xf numFmtId="9" fontId="37" fillId="23" borderId="9" xfId="4" applyNumberFormat="1" applyFont="1" applyFill="1" applyBorder="1" applyAlignment="1">
      <alignment horizontal="center" vertical="top" wrapText="1"/>
    </xf>
    <xf numFmtId="10" fontId="34" fillId="23" borderId="9" xfId="4" applyNumberFormat="1" applyFont="1" applyFill="1" applyBorder="1" applyAlignment="1">
      <alignment horizontal="center" vertical="top" wrapText="1"/>
    </xf>
    <xf numFmtId="10" fontId="34" fillId="23" borderId="9" xfId="4" applyNumberFormat="1" applyFont="1" applyFill="1" applyBorder="1" applyAlignment="1" applyProtection="1">
      <alignment horizontal="center" vertical="top" wrapText="1"/>
      <protection locked="0"/>
    </xf>
    <xf numFmtId="9" fontId="34" fillId="16" borderId="9" xfId="0" applyNumberFormat="1" applyFont="1" applyFill="1" applyBorder="1" applyAlignment="1">
      <alignment horizontal="center" vertical="top" wrapText="1"/>
    </xf>
    <xf numFmtId="10" fontId="34" fillId="16" borderId="9" xfId="0" applyNumberFormat="1" applyFont="1" applyFill="1" applyBorder="1" applyAlignment="1">
      <alignment horizontal="center" vertical="top" wrapText="1"/>
    </xf>
    <xf numFmtId="10" fontId="34" fillId="12" borderId="20" xfId="0" applyNumberFormat="1" applyFont="1" applyFill="1" applyBorder="1" applyAlignment="1">
      <alignment horizontal="center" vertical="top" wrapText="1"/>
    </xf>
    <xf numFmtId="165" fontId="34" fillId="16" borderId="9" xfId="0" applyNumberFormat="1" applyFont="1" applyFill="1" applyBorder="1" applyAlignment="1">
      <alignment horizontal="center" vertical="top" wrapText="1"/>
    </xf>
    <xf numFmtId="0" fontId="15" fillId="16" borderId="13" xfId="0" applyFont="1" applyFill="1" applyBorder="1" applyAlignment="1">
      <alignment horizontal="left" vertical="top" wrapText="1"/>
    </xf>
    <xf numFmtId="0" fontId="34" fillId="16" borderId="13" xfId="0" applyFont="1" applyFill="1" applyBorder="1" applyAlignment="1">
      <alignment horizontal="center" vertical="top" wrapText="1"/>
    </xf>
    <xf numFmtId="9" fontId="37" fillId="19" borderId="9" xfId="4" applyNumberFormat="1" applyFont="1" applyFill="1" applyBorder="1" applyAlignment="1">
      <alignment horizontal="center" vertical="top" wrapText="1"/>
    </xf>
    <xf numFmtId="10" fontId="34" fillId="16" borderId="9" xfId="0" applyNumberFormat="1" applyFont="1" applyFill="1" applyBorder="1" applyAlignment="1">
      <alignment horizontal="center" vertical="top" wrapText="1"/>
    </xf>
    <xf numFmtId="9" fontId="34" fillId="16" borderId="13" xfId="0" applyNumberFormat="1" applyFont="1" applyFill="1" applyBorder="1" applyAlignment="1">
      <alignment horizontal="center" vertical="top" wrapText="1"/>
    </xf>
    <xf numFmtId="9" fontId="34" fillId="16" borderId="9" xfId="0" applyNumberFormat="1" applyFont="1" applyFill="1" applyBorder="1" applyAlignment="1">
      <alignment horizontal="center" vertical="top" wrapText="1"/>
    </xf>
    <xf numFmtId="10" fontId="36" fillId="16" borderId="13" xfId="0" applyNumberFormat="1" applyFont="1" applyFill="1" applyBorder="1" applyAlignment="1">
      <alignment horizontal="center" vertical="top" wrapText="1"/>
    </xf>
    <xf numFmtId="0" fontId="15" fillId="16" borderId="19" xfId="0" applyFont="1" applyFill="1" applyBorder="1" applyAlignment="1">
      <alignment horizontal="left" vertical="top" wrapText="1"/>
    </xf>
    <xf numFmtId="0" fontId="34" fillId="16" borderId="19" xfId="0" applyFont="1" applyFill="1" applyBorder="1" applyAlignment="1">
      <alignment horizontal="center" vertical="top" wrapText="1"/>
    </xf>
    <xf numFmtId="9" fontId="34" fillId="16" borderId="19" xfId="0" applyNumberFormat="1" applyFont="1" applyFill="1" applyBorder="1" applyAlignment="1">
      <alignment horizontal="center" vertical="top" wrapText="1"/>
    </xf>
    <xf numFmtId="10" fontId="36" fillId="16" borderId="19" xfId="0" applyNumberFormat="1" applyFont="1" applyFill="1" applyBorder="1" applyAlignment="1">
      <alignment horizontal="center" vertical="top" wrapText="1"/>
    </xf>
    <xf numFmtId="0" fontId="33" fillId="16" borderId="20" xfId="0" applyFont="1" applyFill="1" applyBorder="1" applyAlignment="1">
      <alignment horizontal="center" vertical="top" wrapText="1"/>
    </xf>
    <xf numFmtId="9" fontId="15" fillId="16" borderId="20" xfId="0" applyNumberFormat="1" applyFont="1" applyFill="1" applyBorder="1" applyAlignment="1">
      <alignment horizontal="center" vertical="top" wrapText="1"/>
    </xf>
    <xf numFmtId="0" fontId="15" fillId="16" borderId="20" xfId="0" applyFont="1" applyFill="1" applyBorder="1" applyAlignment="1">
      <alignment horizontal="center" vertical="top" wrapText="1"/>
    </xf>
    <xf numFmtId="0" fontId="15" fillId="16" borderId="20" xfId="0" applyFont="1" applyFill="1" applyBorder="1" applyAlignment="1">
      <alignment horizontal="left" vertical="top" wrapText="1"/>
    </xf>
    <xf numFmtId="0" fontId="34" fillId="16" borderId="20" xfId="0" applyFont="1" applyFill="1" applyBorder="1" applyAlignment="1">
      <alignment horizontal="center" vertical="top" wrapText="1"/>
    </xf>
    <xf numFmtId="10" fontId="15" fillId="16" borderId="20" xfId="0" applyNumberFormat="1" applyFont="1" applyFill="1" applyBorder="1" applyAlignment="1">
      <alignment horizontal="center" vertical="top" wrapText="1"/>
    </xf>
    <xf numFmtId="9" fontId="34" fillId="16" borderId="20" xfId="0" applyNumberFormat="1" applyFont="1" applyFill="1" applyBorder="1" applyAlignment="1">
      <alignment horizontal="center" vertical="top" wrapText="1"/>
    </xf>
    <xf numFmtId="10" fontId="36" fillId="16" borderId="20" xfId="0" applyNumberFormat="1" applyFont="1" applyFill="1" applyBorder="1" applyAlignment="1">
      <alignment horizontal="center" vertical="top" wrapText="1"/>
    </xf>
    <xf numFmtId="0" fontId="33" fillId="24" borderId="9" xfId="0" applyFont="1" applyFill="1" applyBorder="1" applyAlignment="1">
      <alignment horizontal="center" vertical="top" wrapText="1"/>
    </xf>
    <xf numFmtId="9" fontId="15" fillId="24" borderId="9" xfId="0" applyNumberFormat="1" applyFont="1" applyFill="1" applyBorder="1" applyAlignment="1">
      <alignment horizontal="center" vertical="top" wrapText="1"/>
    </xf>
    <xf numFmtId="0" fontId="15" fillId="24" borderId="9" xfId="0" applyFont="1" applyFill="1" applyBorder="1" applyAlignment="1">
      <alignment horizontal="center" vertical="top" wrapText="1"/>
    </xf>
    <xf numFmtId="0" fontId="15" fillId="24" borderId="13" xfId="0" applyFont="1" applyFill="1" applyBorder="1" applyAlignment="1">
      <alignment horizontal="center" vertical="top" wrapText="1"/>
    </xf>
    <xf numFmtId="0" fontId="15" fillId="24" borderId="13" xfId="0" applyFont="1" applyFill="1" applyBorder="1" applyAlignment="1">
      <alignment horizontal="left" vertical="top" wrapText="1"/>
    </xf>
    <xf numFmtId="0" fontId="34" fillId="24" borderId="9" xfId="0" applyFont="1" applyFill="1" applyBorder="1" applyAlignment="1">
      <alignment horizontal="center" vertical="top" wrapText="1"/>
    </xf>
    <xf numFmtId="0" fontId="35" fillId="24" borderId="9" xfId="0" applyFont="1" applyFill="1" applyBorder="1" applyAlignment="1">
      <alignment horizontal="center" vertical="top" wrapText="1"/>
    </xf>
    <xf numFmtId="165" fontId="5" fillId="24" borderId="9" xfId="5" applyNumberFormat="1" applyFont="1" applyFill="1" applyBorder="1" applyAlignment="1">
      <alignment horizontal="center" vertical="top" wrapText="1"/>
    </xf>
    <xf numFmtId="14" fontId="15" fillId="24" borderId="9" xfId="0" applyNumberFormat="1" applyFont="1" applyFill="1" applyBorder="1" applyAlignment="1">
      <alignment horizontal="center" vertical="top" wrapText="1"/>
    </xf>
    <xf numFmtId="14" fontId="34" fillId="24" borderId="9" xfId="0" applyNumberFormat="1" applyFont="1" applyFill="1" applyBorder="1" applyAlignment="1">
      <alignment horizontal="justify" vertical="top" wrapText="1"/>
    </xf>
    <xf numFmtId="9" fontId="37" fillId="24" borderId="9" xfId="0" applyNumberFormat="1" applyFont="1" applyFill="1" applyBorder="1" applyAlignment="1">
      <alignment horizontal="center" vertical="top" wrapText="1"/>
    </xf>
    <xf numFmtId="10" fontId="35" fillId="24" borderId="9" xfId="0" applyNumberFormat="1" applyFont="1" applyFill="1" applyBorder="1" applyAlignment="1">
      <alignment horizontal="center" vertical="top" wrapText="1"/>
    </xf>
    <xf numFmtId="10" fontId="34" fillId="24" borderId="13" xfId="5" applyNumberFormat="1" applyFont="1" applyFill="1" applyBorder="1" applyAlignment="1">
      <alignment horizontal="center" vertical="top" wrapText="1"/>
    </xf>
    <xf numFmtId="10" fontId="15" fillId="24" borderId="9" xfId="0" applyNumberFormat="1" applyFont="1" applyFill="1" applyBorder="1" applyAlignment="1">
      <alignment horizontal="center" vertical="top" wrapText="1"/>
    </xf>
    <xf numFmtId="14" fontId="34" fillId="24" borderId="13" xfId="5" applyNumberFormat="1" applyFont="1" applyFill="1" applyBorder="1" applyAlignment="1">
      <alignment horizontal="center" vertical="top" wrapText="1"/>
    </xf>
    <xf numFmtId="10" fontId="34" fillId="24" borderId="9" xfId="0" applyNumberFormat="1" applyFont="1" applyFill="1" applyBorder="1" applyAlignment="1">
      <alignment horizontal="center" vertical="top" wrapText="1"/>
    </xf>
    <xf numFmtId="10" fontId="34" fillId="24" borderId="9" xfId="4" applyNumberFormat="1" applyFont="1" applyFill="1" applyBorder="1" applyAlignment="1" applyProtection="1">
      <alignment horizontal="center" vertical="top" wrapText="1"/>
      <protection locked="0"/>
    </xf>
    <xf numFmtId="10" fontId="15" fillId="24" borderId="13" xfId="0" applyNumberFormat="1" applyFont="1" applyFill="1" applyBorder="1" applyAlignment="1">
      <alignment horizontal="center" vertical="top" wrapText="1"/>
    </xf>
    <xf numFmtId="9" fontId="34" fillId="17" borderId="13" xfId="4" applyFont="1" applyFill="1" applyBorder="1" applyAlignment="1">
      <alignment horizontal="center" vertical="top" wrapText="1"/>
    </xf>
    <xf numFmtId="165" fontId="34" fillId="24" borderId="9" xfId="0" applyNumberFormat="1" applyFont="1" applyFill="1" applyBorder="1" applyAlignment="1">
      <alignment horizontal="center" vertical="top" wrapText="1"/>
    </xf>
    <xf numFmtId="10" fontId="34" fillId="12" borderId="13" xfId="5" applyNumberFormat="1" applyFont="1" applyFill="1" applyBorder="1" applyAlignment="1">
      <alignment horizontal="center" vertical="top" wrapText="1"/>
    </xf>
    <xf numFmtId="0" fontId="34" fillId="24" borderId="13" xfId="0" applyFont="1" applyFill="1" applyBorder="1" applyAlignment="1">
      <alignment horizontal="center" vertical="top" wrapText="1"/>
    </xf>
    <xf numFmtId="9" fontId="34" fillId="24" borderId="13" xfId="5" applyNumberFormat="1" applyFont="1" applyFill="1" applyBorder="1" applyAlignment="1">
      <alignment horizontal="center" vertical="top" wrapText="1"/>
    </xf>
    <xf numFmtId="0" fontId="34" fillId="17" borderId="13" xfId="0" applyFont="1" applyFill="1" applyBorder="1" applyAlignment="1">
      <alignment horizontal="center" vertical="top" wrapText="1"/>
    </xf>
    <xf numFmtId="14" fontId="34" fillId="24" borderId="13" xfId="5" applyNumberFormat="1" applyFont="1" applyFill="1" applyBorder="1" applyAlignment="1">
      <alignment horizontal="center" vertical="top" wrapText="1"/>
    </xf>
    <xf numFmtId="0" fontId="15" fillId="24" borderId="19" xfId="0" applyFont="1" applyFill="1" applyBorder="1" applyAlignment="1">
      <alignment horizontal="center" vertical="top" wrapText="1"/>
    </xf>
    <xf numFmtId="0" fontId="15" fillId="24" borderId="19" xfId="0" applyFont="1" applyFill="1" applyBorder="1" applyAlignment="1">
      <alignment horizontal="left" vertical="top" wrapText="1"/>
    </xf>
    <xf numFmtId="10" fontId="34" fillId="24" borderId="19" xfId="5" applyNumberFormat="1" applyFont="1" applyFill="1" applyBorder="1" applyAlignment="1">
      <alignment horizontal="center" vertical="top" wrapText="1"/>
    </xf>
    <xf numFmtId="14" fontId="34" fillId="24" borderId="19" xfId="5" applyNumberFormat="1" applyFont="1" applyFill="1" applyBorder="1" applyAlignment="1">
      <alignment horizontal="center" vertical="top" wrapText="1"/>
    </xf>
    <xf numFmtId="10" fontId="15" fillId="24" borderId="19" xfId="0" applyNumberFormat="1" applyFont="1" applyFill="1" applyBorder="1" applyAlignment="1">
      <alignment horizontal="center" vertical="top" wrapText="1"/>
    </xf>
    <xf numFmtId="9" fontId="34" fillId="17" borderId="19" xfId="4" applyFont="1" applyFill="1" applyBorder="1" applyAlignment="1">
      <alignment horizontal="center" vertical="top" wrapText="1"/>
    </xf>
    <xf numFmtId="9" fontId="34" fillId="24" borderId="19" xfId="5" applyNumberFormat="1" applyFont="1" applyFill="1" applyBorder="1" applyAlignment="1">
      <alignment horizontal="center" vertical="top" wrapText="1"/>
    </xf>
    <xf numFmtId="10" fontId="34" fillId="12" borderId="19" xfId="5" applyNumberFormat="1" applyFont="1" applyFill="1" applyBorder="1" applyAlignment="1">
      <alignment horizontal="center" vertical="top" wrapText="1"/>
    </xf>
    <xf numFmtId="0" fontId="34" fillId="24" borderId="19" xfId="0" applyFont="1" applyFill="1" applyBorder="1" applyAlignment="1">
      <alignment horizontal="center" vertical="top" wrapText="1"/>
    </xf>
    <xf numFmtId="0" fontId="34" fillId="17" borderId="19" xfId="0" applyFont="1" applyFill="1" applyBorder="1" applyAlignment="1">
      <alignment horizontal="center" vertical="top" wrapText="1"/>
    </xf>
    <xf numFmtId="14" fontId="34" fillId="24" borderId="19" xfId="5" applyNumberFormat="1" applyFont="1" applyFill="1" applyBorder="1" applyAlignment="1">
      <alignment horizontal="center" vertical="top" wrapText="1"/>
    </xf>
    <xf numFmtId="0" fontId="15" fillId="24" borderId="20" xfId="0" applyFont="1" applyFill="1" applyBorder="1" applyAlignment="1">
      <alignment horizontal="center" vertical="top" wrapText="1"/>
    </xf>
    <xf numFmtId="0" fontId="15" fillId="24" borderId="20" xfId="0" applyFont="1" applyFill="1" applyBorder="1" applyAlignment="1">
      <alignment horizontal="left" vertical="top" wrapText="1"/>
    </xf>
    <xf numFmtId="10" fontId="34" fillId="24" borderId="20" xfId="5" applyNumberFormat="1" applyFont="1" applyFill="1" applyBorder="1" applyAlignment="1">
      <alignment horizontal="center" vertical="top" wrapText="1"/>
    </xf>
    <xf numFmtId="14" fontId="34" fillId="24" borderId="20" xfId="5" applyNumberFormat="1" applyFont="1" applyFill="1" applyBorder="1" applyAlignment="1">
      <alignment horizontal="center" vertical="top" wrapText="1"/>
    </xf>
    <xf numFmtId="10" fontId="15" fillId="24" borderId="20" xfId="0" applyNumberFormat="1" applyFont="1" applyFill="1" applyBorder="1" applyAlignment="1">
      <alignment horizontal="center" vertical="top" wrapText="1"/>
    </xf>
    <xf numFmtId="9" fontId="34" fillId="17" borderId="20" xfId="4" applyFont="1" applyFill="1" applyBorder="1" applyAlignment="1">
      <alignment horizontal="center" vertical="top" wrapText="1"/>
    </xf>
    <xf numFmtId="9" fontId="34" fillId="24" borderId="20" xfId="5" applyNumberFormat="1" applyFont="1" applyFill="1" applyBorder="1" applyAlignment="1">
      <alignment horizontal="center" vertical="top" wrapText="1"/>
    </xf>
    <xf numFmtId="10" fontId="34" fillId="12" borderId="20" xfId="5" applyNumberFormat="1" applyFont="1" applyFill="1" applyBorder="1" applyAlignment="1">
      <alignment horizontal="center" vertical="top" wrapText="1"/>
    </xf>
    <xf numFmtId="0" fontId="34" fillId="24" borderId="20" xfId="0" applyFont="1" applyFill="1" applyBorder="1" applyAlignment="1">
      <alignment horizontal="center" vertical="top" wrapText="1"/>
    </xf>
    <xf numFmtId="0" fontId="34" fillId="17" borderId="20" xfId="0" applyFont="1" applyFill="1" applyBorder="1" applyAlignment="1">
      <alignment horizontal="center" vertical="top" wrapText="1"/>
    </xf>
    <xf numFmtId="0" fontId="33" fillId="25" borderId="9" xfId="0" applyFont="1" applyFill="1" applyBorder="1" applyAlignment="1">
      <alignment horizontal="center" vertical="top" wrapText="1"/>
    </xf>
    <xf numFmtId="166" fontId="15" fillId="25" borderId="9" xfId="1" applyNumberFormat="1" applyFont="1" applyFill="1" applyBorder="1" applyAlignment="1">
      <alignment horizontal="center" vertical="top" wrapText="1"/>
    </xf>
    <xf numFmtId="0" fontId="15" fillId="25" borderId="9" xfId="0" applyFont="1" applyFill="1" applyBorder="1" applyAlignment="1">
      <alignment horizontal="center" vertical="top" wrapText="1"/>
    </xf>
    <xf numFmtId="9" fontId="15" fillId="25" borderId="9" xfId="0" applyNumberFormat="1" applyFont="1" applyFill="1" applyBorder="1" applyAlignment="1">
      <alignment horizontal="center" vertical="top" wrapText="1"/>
    </xf>
    <xf numFmtId="0" fontId="15" fillId="25" borderId="13" xfId="0" applyFont="1" applyFill="1" applyBorder="1" applyAlignment="1">
      <alignment horizontal="center" vertical="top" wrapText="1"/>
    </xf>
    <xf numFmtId="0" fontId="15" fillId="25" borderId="13" xfId="0" applyFont="1" applyFill="1" applyBorder="1" applyAlignment="1">
      <alignment horizontal="left" vertical="top" wrapText="1"/>
    </xf>
    <xf numFmtId="0" fontId="34" fillId="25" borderId="13" xfId="0" applyFont="1" applyFill="1" applyBorder="1" applyAlignment="1">
      <alignment horizontal="center" vertical="top" wrapText="1"/>
    </xf>
    <xf numFmtId="0" fontId="35" fillId="25" borderId="13" xfId="0" applyFont="1" applyFill="1" applyBorder="1" applyAlignment="1">
      <alignment horizontal="center" vertical="top" wrapText="1"/>
    </xf>
    <xf numFmtId="165" fontId="5" fillId="25" borderId="13" xfId="5" applyNumberFormat="1" applyFont="1" applyFill="1" applyBorder="1" applyAlignment="1">
      <alignment horizontal="center" vertical="top" wrapText="1"/>
    </xf>
    <xf numFmtId="14" fontId="15" fillId="25" borderId="9" xfId="0" applyNumberFormat="1" applyFont="1" applyFill="1" applyBorder="1" applyAlignment="1">
      <alignment horizontal="center" vertical="top"/>
    </xf>
    <xf numFmtId="0" fontId="34" fillId="25" borderId="9" xfId="0" applyFont="1" applyFill="1" applyBorder="1" applyAlignment="1">
      <alignment horizontal="justify" vertical="top" wrapText="1"/>
    </xf>
    <xf numFmtId="9" fontId="37" fillId="25" borderId="9" xfId="4" applyNumberFormat="1" applyFont="1" applyFill="1" applyBorder="1" applyAlignment="1">
      <alignment horizontal="center" vertical="top" wrapText="1"/>
    </xf>
    <xf numFmtId="10" fontId="34" fillId="25" borderId="9" xfId="4" applyNumberFormat="1" applyFont="1" applyFill="1" applyBorder="1" applyAlignment="1">
      <alignment horizontal="center" vertical="top" wrapText="1"/>
    </xf>
    <xf numFmtId="10" fontId="34" fillId="25" borderId="9" xfId="4" applyNumberFormat="1" applyFont="1" applyFill="1" applyBorder="1" applyAlignment="1" applyProtection="1">
      <alignment horizontal="center" vertical="top" wrapText="1"/>
      <protection locked="0"/>
    </xf>
    <xf numFmtId="10" fontId="34" fillId="25" borderId="13" xfId="0" applyNumberFormat="1" applyFont="1" applyFill="1" applyBorder="1" applyAlignment="1">
      <alignment horizontal="center" vertical="top" wrapText="1"/>
    </xf>
    <xf numFmtId="10" fontId="15" fillId="25" borderId="9" xfId="0" applyNumberFormat="1" applyFont="1" applyFill="1" applyBorder="1" applyAlignment="1">
      <alignment horizontal="center" vertical="top" wrapText="1"/>
    </xf>
    <xf numFmtId="10" fontId="34" fillId="25" borderId="9" xfId="0" applyNumberFormat="1" applyFont="1" applyFill="1" applyBorder="1" applyAlignment="1" applyProtection="1">
      <alignment horizontal="center" vertical="top" wrapText="1"/>
      <protection locked="0"/>
    </xf>
    <xf numFmtId="10" fontId="38" fillId="25" borderId="13" xfId="0" applyNumberFormat="1" applyFont="1" applyFill="1" applyBorder="1" applyAlignment="1">
      <alignment horizontal="center" vertical="top" wrapText="1"/>
    </xf>
    <xf numFmtId="10" fontId="34" fillId="26" borderId="9" xfId="4" applyNumberFormat="1" applyFont="1" applyFill="1" applyBorder="1" applyAlignment="1">
      <alignment horizontal="center" vertical="top" wrapText="1"/>
    </xf>
    <xf numFmtId="10" fontId="34" fillId="26" borderId="9" xfId="4" applyNumberFormat="1" applyFont="1" applyFill="1" applyBorder="1" applyAlignment="1" applyProtection="1">
      <alignment horizontal="center" vertical="top" wrapText="1"/>
      <protection locked="0"/>
    </xf>
    <xf numFmtId="165" fontId="34" fillId="25" borderId="9" xfId="4" applyNumberFormat="1" applyFont="1" applyFill="1" applyBorder="1" applyAlignment="1">
      <alignment horizontal="center" vertical="top" wrapText="1"/>
    </xf>
    <xf numFmtId="165" fontId="34" fillId="26" borderId="9" xfId="4" applyNumberFormat="1" applyFont="1" applyFill="1" applyBorder="1" applyAlignment="1">
      <alignment horizontal="center" vertical="top" wrapText="1"/>
    </xf>
    <xf numFmtId="10" fontId="34" fillId="17" borderId="13" xfId="0" applyNumberFormat="1" applyFont="1" applyFill="1" applyBorder="1" applyAlignment="1">
      <alignment horizontal="center" vertical="top" wrapText="1"/>
    </xf>
    <xf numFmtId="10" fontId="34" fillId="25" borderId="13" xfId="0" applyNumberFormat="1" applyFont="1" applyFill="1" applyBorder="1" applyAlignment="1">
      <alignment horizontal="center" vertical="top" wrapText="1"/>
    </xf>
    <xf numFmtId="0" fontId="15" fillId="25" borderId="19" xfId="0" applyFont="1" applyFill="1" applyBorder="1" applyAlignment="1">
      <alignment horizontal="center" vertical="top" wrapText="1"/>
    </xf>
    <xf numFmtId="0" fontId="15" fillId="25" borderId="19" xfId="0" applyFont="1" applyFill="1" applyBorder="1" applyAlignment="1">
      <alignment horizontal="left" vertical="top" wrapText="1"/>
    </xf>
    <xf numFmtId="0" fontId="34" fillId="25" borderId="19" xfId="0" applyFont="1" applyFill="1" applyBorder="1" applyAlignment="1">
      <alignment horizontal="center" vertical="top" wrapText="1"/>
    </xf>
    <xf numFmtId="0" fontId="35" fillId="25" borderId="19" xfId="0" applyFont="1" applyFill="1" applyBorder="1" applyAlignment="1">
      <alignment horizontal="center" vertical="top" wrapText="1"/>
    </xf>
    <xf numFmtId="165" fontId="5" fillId="25" borderId="19" xfId="5" applyNumberFormat="1" applyFont="1" applyFill="1" applyBorder="1" applyAlignment="1">
      <alignment horizontal="center" vertical="top" wrapText="1"/>
    </xf>
    <xf numFmtId="10" fontId="34" fillId="25" borderId="19" xfId="0" applyNumberFormat="1" applyFont="1" applyFill="1" applyBorder="1" applyAlignment="1">
      <alignment horizontal="center" vertical="top" wrapText="1"/>
    </xf>
    <xf numFmtId="10" fontId="38" fillId="25" borderId="19" xfId="0" applyNumberFormat="1" applyFont="1" applyFill="1" applyBorder="1" applyAlignment="1">
      <alignment horizontal="center" vertical="top" wrapText="1"/>
    </xf>
    <xf numFmtId="10" fontId="34" fillId="17" borderId="19" xfId="0" applyNumberFormat="1" applyFont="1" applyFill="1" applyBorder="1" applyAlignment="1">
      <alignment horizontal="center" vertical="top" wrapText="1"/>
    </xf>
    <xf numFmtId="10" fontId="34" fillId="25" borderId="19" xfId="0" applyNumberFormat="1" applyFont="1" applyFill="1" applyBorder="1" applyAlignment="1">
      <alignment horizontal="center" vertical="top" wrapText="1"/>
    </xf>
    <xf numFmtId="0" fontId="15" fillId="25" borderId="20" xfId="0" applyFont="1" applyFill="1" applyBorder="1" applyAlignment="1">
      <alignment horizontal="center" vertical="top" wrapText="1"/>
    </xf>
    <xf numFmtId="0" fontId="15" fillId="25" borderId="20" xfId="0" applyFont="1" applyFill="1" applyBorder="1" applyAlignment="1">
      <alignment horizontal="left" vertical="top" wrapText="1"/>
    </xf>
    <xf numFmtId="0" fontId="34" fillId="25" borderId="20" xfId="0" applyFont="1" applyFill="1" applyBorder="1" applyAlignment="1">
      <alignment horizontal="center" vertical="top" wrapText="1"/>
    </xf>
    <xf numFmtId="165" fontId="5" fillId="25" borderId="20" xfId="5" applyNumberFormat="1" applyFont="1" applyFill="1" applyBorder="1" applyAlignment="1">
      <alignment horizontal="center" vertical="top" wrapText="1"/>
    </xf>
    <xf numFmtId="10" fontId="34" fillId="25" borderId="20" xfId="0" applyNumberFormat="1" applyFont="1" applyFill="1" applyBorder="1" applyAlignment="1">
      <alignment horizontal="center" vertical="top" wrapText="1"/>
    </xf>
    <xf numFmtId="10" fontId="38" fillId="25" borderId="20" xfId="0" applyNumberFormat="1" applyFont="1" applyFill="1" applyBorder="1" applyAlignment="1">
      <alignment horizontal="center" vertical="top" wrapText="1"/>
    </xf>
    <xf numFmtId="10" fontId="34" fillId="17" borderId="20" xfId="0" applyNumberFormat="1" applyFont="1" applyFill="1" applyBorder="1" applyAlignment="1">
      <alignment horizontal="center" vertical="top" wrapText="1"/>
    </xf>
    <xf numFmtId="0" fontId="34" fillId="25" borderId="9" xfId="0" applyFont="1" applyFill="1" applyBorder="1" applyAlignment="1">
      <alignment horizontal="center" vertical="top" wrapText="1"/>
    </xf>
    <xf numFmtId="10" fontId="34" fillId="25" borderId="9" xfId="0" applyNumberFormat="1" applyFont="1" applyFill="1" applyBorder="1" applyAlignment="1">
      <alignment horizontal="center" vertical="top" wrapText="1"/>
    </xf>
    <xf numFmtId="0" fontId="35" fillId="25" borderId="20" xfId="0" applyFont="1" applyFill="1" applyBorder="1" applyAlignment="1">
      <alignment horizontal="center" vertical="top" wrapText="1"/>
    </xf>
    <xf numFmtId="0" fontId="33" fillId="27" borderId="9" xfId="0" applyFont="1" applyFill="1" applyBorder="1" applyAlignment="1">
      <alignment horizontal="center" vertical="top" wrapText="1"/>
    </xf>
    <xf numFmtId="166" fontId="15" fillId="27" borderId="9" xfId="1" applyNumberFormat="1" applyFont="1" applyFill="1" applyBorder="1" applyAlignment="1">
      <alignment horizontal="center" vertical="top" wrapText="1"/>
    </xf>
    <xf numFmtId="0" fontId="15" fillId="27" borderId="9" xfId="0" applyFont="1" applyFill="1" applyBorder="1" applyAlignment="1">
      <alignment horizontal="center" vertical="top" wrapText="1"/>
    </xf>
    <xf numFmtId="9" fontId="15" fillId="27" borderId="9" xfId="0" applyNumberFormat="1" applyFont="1" applyFill="1" applyBorder="1" applyAlignment="1">
      <alignment horizontal="center" vertical="top" wrapText="1"/>
    </xf>
    <xf numFmtId="0" fontId="15" fillId="27" borderId="9" xfId="0" applyFont="1" applyFill="1" applyBorder="1" applyAlignment="1">
      <alignment horizontal="left" vertical="top" wrapText="1"/>
    </xf>
    <xf numFmtId="0" fontId="34" fillId="27" borderId="9" xfId="0" applyFont="1" applyFill="1" applyBorder="1" applyAlignment="1">
      <alignment horizontal="center" vertical="top" wrapText="1"/>
    </xf>
    <xf numFmtId="0" fontId="35" fillId="27" borderId="9" xfId="0" applyFont="1" applyFill="1" applyBorder="1" applyAlignment="1">
      <alignment horizontal="center" vertical="top" wrapText="1"/>
    </xf>
    <xf numFmtId="165" fontId="5" fillId="27" borderId="9" xfId="5" applyNumberFormat="1" applyFont="1" applyFill="1" applyBorder="1" applyAlignment="1">
      <alignment horizontal="center" vertical="top" wrapText="1"/>
    </xf>
    <xf numFmtId="14" fontId="15" fillId="27" borderId="9" xfId="0" applyNumberFormat="1" applyFont="1" applyFill="1" applyBorder="1" applyAlignment="1">
      <alignment horizontal="center" vertical="top"/>
    </xf>
    <xf numFmtId="0" fontId="34" fillId="27" borderId="9" xfId="0" applyFont="1" applyFill="1" applyBorder="1" applyAlignment="1">
      <alignment horizontal="justify" vertical="top" wrapText="1"/>
    </xf>
    <xf numFmtId="9" fontId="37" fillId="27" borderId="9" xfId="4" applyNumberFormat="1" applyFont="1" applyFill="1" applyBorder="1" applyAlignment="1">
      <alignment horizontal="center" vertical="top" wrapText="1"/>
    </xf>
    <xf numFmtId="10" fontId="34" fillId="27" borderId="9" xfId="4" applyNumberFormat="1" applyFont="1" applyFill="1" applyBorder="1" applyAlignment="1">
      <alignment horizontal="center" vertical="top" wrapText="1"/>
    </xf>
    <xf numFmtId="10" fontId="34" fillId="27" borderId="9" xfId="4" applyNumberFormat="1" applyFont="1" applyFill="1" applyBorder="1" applyAlignment="1" applyProtection="1">
      <alignment horizontal="center" vertical="top" wrapText="1"/>
      <protection locked="0"/>
    </xf>
    <xf numFmtId="10" fontId="34" fillId="27" borderId="13" xfId="0" applyNumberFormat="1" applyFont="1" applyFill="1" applyBorder="1" applyAlignment="1">
      <alignment horizontal="center" vertical="top" wrapText="1"/>
    </xf>
    <xf numFmtId="10" fontId="15" fillId="27" borderId="9" xfId="0" applyNumberFormat="1" applyFont="1" applyFill="1" applyBorder="1" applyAlignment="1">
      <alignment horizontal="center" vertical="top" wrapText="1"/>
    </xf>
    <xf numFmtId="10" fontId="34" fillId="27" borderId="9" xfId="0" applyNumberFormat="1" applyFont="1" applyFill="1" applyBorder="1" applyAlignment="1" applyProtection="1">
      <alignment horizontal="center" vertical="top" wrapText="1"/>
      <protection locked="0"/>
    </xf>
    <xf numFmtId="165" fontId="34" fillId="27" borderId="9" xfId="4" applyNumberFormat="1" applyFont="1" applyFill="1" applyBorder="1" applyAlignment="1">
      <alignment horizontal="center" vertical="top" wrapText="1"/>
    </xf>
    <xf numFmtId="165" fontId="34" fillId="27" borderId="9" xfId="0" applyNumberFormat="1" applyFont="1" applyFill="1" applyBorder="1" applyAlignment="1">
      <alignment horizontal="center" vertical="top"/>
    </xf>
    <xf numFmtId="10" fontId="34" fillId="27" borderId="13" xfId="0" applyNumberFormat="1" applyFont="1" applyFill="1" applyBorder="1" applyAlignment="1">
      <alignment horizontal="center" vertical="top" wrapText="1"/>
    </xf>
    <xf numFmtId="0" fontId="25" fillId="0" borderId="0" xfId="0" applyFont="1" applyAlignment="1">
      <alignment vertical="top"/>
    </xf>
    <xf numFmtId="10" fontId="34" fillId="27" borderId="19" xfId="0" applyNumberFormat="1" applyFont="1" applyFill="1" applyBorder="1" applyAlignment="1">
      <alignment horizontal="center" vertical="top" wrapText="1"/>
    </xf>
    <xf numFmtId="10" fontId="34" fillId="27" borderId="19" xfId="0" applyNumberFormat="1" applyFont="1" applyFill="1" applyBorder="1" applyAlignment="1">
      <alignment horizontal="center" vertical="top" wrapText="1"/>
    </xf>
    <xf numFmtId="0" fontId="34" fillId="27" borderId="9" xfId="0" applyFont="1" applyFill="1" applyBorder="1" applyAlignment="1">
      <alignment horizontal="center" vertical="top" wrapText="1"/>
    </xf>
    <xf numFmtId="10" fontId="34" fillId="27" borderId="20" xfId="0" applyNumberFormat="1" applyFont="1" applyFill="1" applyBorder="1" applyAlignment="1">
      <alignment horizontal="center" vertical="top" wrapText="1"/>
    </xf>
    <xf numFmtId="14" fontId="15" fillId="27" borderId="9" xfId="5" applyNumberFormat="1" applyFont="1" applyFill="1" applyBorder="1" applyAlignment="1">
      <alignment horizontal="center" vertical="top" wrapText="1"/>
    </xf>
    <xf numFmtId="9" fontId="37" fillId="27" borderId="9" xfId="4" applyFont="1" applyFill="1" applyBorder="1" applyAlignment="1">
      <alignment horizontal="center" vertical="top" wrapText="1"/>
    </xf>
    <xf numFmtId="0" fontId="33" fillId="28" borderId="9" xfId="0" applyFont="1" applyFill="1" applyBorder="1" applyAlignment="1">
      <alignment horizontal="center" vertical="top" wrapText="1"/>
    </xf>
    <xf numFmtId="166" fontId="15" fillId="28" borderId="9" xfId="1" applyNumberFormat="1" applyFont="1" applyFill="1" applyBorder="1" applyAlignment="1">
      <alignment horizontal="center" vertical="top" wrapText="1"/>
    </xf>
    <xf numFmtId="0" fontId="15" fillId="28" borderId="9" xfId="0" applyFont="1" applyFill="1" applyBorder="1" applyAlignment="1">
      <alignment horizontal="center" vertical="top" wrapText="1"/>
    </xf>
    <xf numFmtId="9" fontId="15" fillId="28" borderId="9" xfId="0" applyNumberFormat="1" applyFont="1" applyFill="1" applyBorder="1" applyAlignment="1">
      <alignment horizontal="center" vertical="top" wrapText="1"/>
    </xf>
    <xf numFmtId="0" fontId="15" fillId="29" borderId="13" xfId="0" applyFont="1" applyFill="1" applyBorder="1" applyAlignment="1">
      <alignment horizontal="center" vertical="top" wrapText="1"/>
    </xf>
    <xf numFmtId="0" fontId="15" fillId="29" borderId="13" xfId="0" applyFont="1" applyFill="1" applyBorder="1" applyAlignment="1">
      <alignment horizontal="left" vertical="top" wrapText="1"/>
    </xf>
    <xf numFmtId="0" fontId="34" fillId="29" borderId="13" xfId="0" applyFont="1" applyFill="1" applyBorder="1" applyAlignment="1">
      <alignment horizontal="center" vertical="top" wrapText="1"/>
    </xf>
    <xf numFmtId="0" fontId="35" fillId="29" borderId="13" xfId="0" applyFont="1" applyFill="1" applyBorder="1" applyAlignment="1">
      <alignment horizontal="center" vertical="top" wrapText="1"/>
    </xf>
    <xf numFmtId="165" fontId="15" fillId="29" borderId="13" xfId="5" applyNumberFormat="1" applyFont="1" applyFill="1" applyBorder="1" applyAlignment="1">
      <alignment horizontal="center" vertical="top" wrapText="1"/>
    </xf>
    <xf numFmtId="14" fontId="15" fillId="29" borderId="9" xfId="5" applyNumberFormat="1" applyFont="1" applyFill="1" applyBorder="1" applyAlignment="1">
      <alignment horizontal="center" vertical="top" wrapText="1"/>
    </xf>
    <xf numFmtId="0" fontId="34" fillId="29" borderId="9" xfId="0" applyFont="1" applyFill="1" applyBorder="1" applyAlignment="1">
      <alignment horizontal="justify" vertical="top" wrapText="1"/>
    </xf>
    <xf numFmtId="9" fontId="37" fillId="29" borderId="9" xfId="0" applyNumberFormat="1" applyFont="1" applyFill="1" applyBorder="1" applyAlignment="1">
      <alignment horizontal="center" vertical="top" wrapText="1"/>
    </xf>
    <xf numFmtId="10" fontId="34" fillId="29" borderId="9" xfId="4" applyNumberFormat="1" applyFont="1" applyFill="1" applyBorder="1" applyAlignment="1">
      <alignment horizontal="center" vertical="top" wrapText="1"/>
    </xf>
    <xf numFmtId="10" fontId="34" fillId="29" borderId="9" xfId="0" applyNumberFormat="1" applyFont="1" applyFill="1" applyBorder="1" applyAlignment="1">
      <alignment horizontal="center" vertical="top" wrapText="1"/>
    </xf>
    <xf numFmtId="10" fontId="15" fillId="28" borderId="9" xfId="0" applyNumberFormat="1" applyFont="1" applyFill="1" applyBorder="1" applyAlignment="1">
      <alignment horizontal="center" vertical="top" wrapText="1"/>
    </xf>
    <xf numFmtId="10" fontId="34" fillId="29" borderId="13" xfId="0" applyNumberFormat="1" applyFont="1" applyFill="1" applyBorder="1" applyAlignment="1">
      <alignment horizontal="center" vertical="top" wrapText="1"/>
    </xf>
    <xf numFmtId="165" fontId="34" fillId="29" borderId="9" xfId="4" applyNumberFormat="1" applyFont="1" applyFill="1" applyBorder="1" applyAlignment="1">
      <alignment horizontal="center" vertical="top" wrapText="1"/>
    </xf>
    <xf numFmtId="10" fontId="34" fillId="12" borderId="9" xfId="0" applyNumberFormat="1" applyFont="1" applyFill="1" applyBorder="1" applyAlignment="1">
      <alignment horizontal="center" vertical="top" wrapText="1"/>
    </xf>
    <xf numFmtId="10" fontId="34" fillId="17" borderId="10" xfId="0" applyNumberFormat="1" applyFont="1" applyFill="1" applyBorder="1" applyAlignment="1">
      <alignment horizontal="center" vertical="top" wrapText="1"/>
    </xf>
    <xf numFmtId="10" fontId="34" fillId="17" borderId="10" xfId="0" applyNumberFormat="1" applyFont="1" applyFill="1" applyBorder="1" applyAlignment="1">
      <alignment horizontal="center" vertical="top" wrapText="1"/>
    </xf>
    <xf numFmtId="0" fontId="15" fillId="29" borderId="19" xfId="0" applyFont="1" applyFill="1" applyBorder="1" applyAlignment="1">
      <alignment horizontal="center" vertical="top" wrapText="1"/>
    </xf>
    <xf numFmtId="0" fontId="15" fillId="29" borderId="19" xfId="0" applyFont="1" applyFill="1" applyBorder="1" applyAlignment="1">
      <alignment horizontal="left" vertical="top" wrapText="1"/>
    </xf>
    <xf numFmtId="0" fontId="34" fillId="29" borderId="19" xfId="0" applyFont="1" applyFill="1" applyBorder="1" applyAlignment="1">
      <alignment horizontal="center" vertical="top" wrapText="1"/>
    </xf>
    <xf numFmtId="0" fontId="35" fillId="29" borderId="19" xfId="0" applyFont="1" applyFill="1" applyBorder="1" applyAlignment="1">
      <alignment horizontal="center" vertical="top" wrapText="1"/>
    </xf>
    <xf numFmtId="165" fontId="15" fillId="29" borderId="19" xfId="5" applyNumberFormat="1" applyFont="1" applyFill="1" applyBorder="1" applyAlignment="1">
      <alignment horizontal="center" vertical="top" wrapText="1"/>
    </xf>
    <xf numFmtId="10" fontId="34" fillId="29" borderId="19" xfId="0" applyNumberFormat="1" applyFont="1" applyFill="1" applyBorder="1" applyAlignment="1">
      <alignment horizontal="center" vertical="top" wrapText="1"/>
    </xf>
    <xf numFmtId="10" fontId="34" fillId="17" borderId="17" xfId="0" applyNumberFormat="1" applyFont="1" applyFill="1" applyBorder="1" applyAlignment="1">
      <alignment horizontal="center" vertical="top" wrapText="1"/>
    </xf>
    <xf numFmtId="10" fontId="34" fillId="17" borderId="17" xfId="0" applyNumberFormat="1" applyFont="1" applyFill="1" applyBorder="1" applyAlignment="1">
      <alignment horizontal="center" vertical="top" wrapText="1"/>
    </xf>
    <xf numFmtId="0" fontId="15" fillId="29" borderId="20" xfId="0" applyFont="1" applyFill="1" applyBorder="1" applyAlignment="1">
      <alignment horizontal="center" vertical="top" wrapText="1"/>
    </xf>
    <xf numFmtId="0" fontId="15" fillId="29" borderId="20" xfId="0" applyFont="1" applyFill="1" applyBorder="1" applyAlignment="1">
      <alignment horizontal="left" vertical="top" wrapText="1"/>
    </xf>
    <xf numFmtId="0" fontId="34" fillId="29" borderId="20" xfId="0" applyFont="1" applyFill="1" applyBorder="1" applyAlignment="1">
      <alignment horizontal="center" vertical="top" wrapText="1"/>
    </xf>
    <xf numFmtId="0" fontId="35" fillId="29" borderId="20" xfId="0" applyFont="1" applyFill="1" applyBorder="1" applyAlignment="1">
      <alignment horizontal="center" vertical="top" wrapText="1"/>
    </xf>
    <xf numFmtId="165" fontId="15" fillId="29" borderId="20" xfId="5" applyNumberFormat="1" applyFont="1" applyFill="1" applyBorder="1" applyAlignment="1">
      <alignment horizontal="center" vertical="top" wrapText="1"/>
    </xf>
    <xf numFmtId="10" fontId="34" fillId="29" borderId="20" xfId="0" applyNumberFormat="1" applyFont="1" applyFill="1" applyBorder="1" applyAlignment="1">
      <alignment horizontal="center" vertical="top" wrapText="1"/>
    </xf>
    <xf numFmtId="10" fontId="34" fillId="17" borderId="14" xfId="0" applyNumberFormat="1" applyFont="1" applyFill="1" applyBorder="1" applyAlignment="1">
      <alignment horizontal="center" vertical="top" wrapText="1"/>
    </xf>
    <xf numFmtId="0" fontId="15" fillId="28" borderId="13" xfId="0" applyFont="1" applyFill="1" applyBorder="1" applyAlignment="1">
      <alignment horizontal="center" vertical="top" wrapText="1"/>
    </xf>
    <xf numFmtId="0" fontId="15" fillId="28" borderId="13" xfId="0" applyFont="1" applyFill="1" applyBorder="1" applyAlignment="1">
      <alignment horizontal="left" vertical="top" wrapText="1"/>
    </xf>
    <xf numFmtId="0" fontId="34" fillId="28" borderId="13" xfId="0" applyFont="1" applyFill="1" applyBorder="1" applyAlignment="1">
      <alignment horizontal="center" vertical="top" wrapText="1"/>
    </xf>
    <xf numFmtId="0" fontId="35" fillId="28" borderId="13" xfId="0" applyFont="1" applyFill="1" applyBorder="1" applyAlignment="1">
      <alignment horizontal="center" vertical="top" wrapText="1"/>
    </xf>
    <xf numFmtId="165" fontId="15" fillId="28" borderId="13" xfId="5" applyNumberFormat="1" applyFont="1" applyFill="1" applyBorder="1" applyAlignment="1">
      <alignment horizontal="center" vertical="top" wrapText="1"/>
    </xf>
    <xf numFmtId="14" fontId="15" fillId="28" borderId="9" xfId="5" applyNumberFormat="1" applyFont="1" applyFill="1" applyBorder="1" applyAlignment="1">
      <alignment horizontal="center" vertical="top" wrapText="1"/>
    </xf>
    <xf numFmtId="0" fontId="34" fillId="28" borderId="9" xfId="0" applyFont="1" applyFill="1" applyBorder="1" applyAlignment="1">
      <alignment horizontal="justify" vertical="top" wrapText="1"/>
    </xf>
    <xf numFmtId="9" fontId="37" fillId="28" borderId="9" xfId="0" applyNumberFormat="1" applyFont="1" applyFill="1" applyBorder="1" applyAlignment="1">
      <alignment horizontal="center" vertical="top" wrapText="1"/>
    </xf>
    <xf numFmtId="10" fontId="34" fillId="28" borderId="9" xfId="4" applyNumberFormat="1" applyFont="1" applyFill="1" applyBorder="1" applyAlignment="1">
      <alignment horizontal="center" vertical="top" wrapText="1"/>
    </xf>
    <xf numFmtId="10" fontId="34" fillId="28" borderId="13" xfId="5" applyNumberFormat="1" applyFont="1" applyFill="1" applyBorder="1" applyAlignment="1">
      <alignment horizontal="center" vertical="top" wrapText="1"/>
    </xf>
    <xf numFmtId="10" fontId="34" fillId="28" borderId="9" xfId="0" applyNumberFormat="1" applyFont="1" applyFill="1" applyBorder="1" applyAlignment="1">
      <alignment horizontal="center" vertical="top" wrapText="1"/>
    </xf>
    <xf numFmtId="165" fontId="34" fillId="28" borderId="9" xfId="4" applyNumberFormat="1" applyFont="1" applyFill="1" applyBorder="1" applyAlignment="1">
      <alignment horizontal="center" vertical="top" wrapText="1"/>
    </xf>
    <xf numFmtId="10" fontId="34" fillId="17" borderId="9" xfId="0" applyNumberFormat="1" applyFont="1" applyFill="1" applyBorder="1" applyAlignment="1">
      <alignment horizontal="center" vertical="top" wrapText="1"/>
    </xf>
    <xf numFmtId="10" fontId="34" fillId="17" borderId="33" xfId="0" applyNumberFormat="1" applyFont="1" applyFill="1" applyBorder="1" applyAlignment="1">
      <alignment horizontal="center" vertical="top" wrapText="1"/>
    </xf>
    <xf numFmtId="9" fontId="34" fillId="28" borderId="13" xfId="5" applyNumberFormat="1" applyFont="1" applyFill="1" applyBorder="1" applyAlignment="1">
      <alignment horizontal="center" vertical="top" wrapText="1"/>
    </xf>
    <xf numFmtId="0" fontId="15" fillId="28" borderId="19" xfId="0" applyFont="1" applyFill="1" applyBorder="1" applyAlignment="1">
      <alignment horizontal="center" vertical="top" wrapText="1"/>
    </xf>
    <xf numFmtId="0" fontId="15" fillId="28" borderId="19" xfId="0" applyFont="1" applyFill="1" applyBorder="1" applyAlignment="1">
      <alignment horizontal="left" vertical="top" wrapText="1"/>
    </xf>
    <xf numFmtId="0" fontId="34" fillId="28" borderId="19" xfId="0" applyFont="1" applyFill="1" applyBorder="1" applyAlignment="1">
      <alignment horizontal="center" vertical="top" wrapText="1"/>
    </xf>
    <xf numFmtId="0" fontId="35" fillId="28" borderId="19" xfId="0" applyFont="1" applyFill="1" applyBorder="1" applyAlignment="1">
      <alignment horizontal="center" vertical="top" wrapText="1"/>
    </xf>
    <xf numFmtId="165" fontId="15" fillId="28" borderId="19" xfId="5" applyNumberFormat="1" applyFont="1" applyFill="1" applyBorder="1" applyAlignment="1">
      <alignment horizontal="center" vertical="top" wrapText="1"/>
    </xf>
    <xf numFmtId="10" fontId="34" fillId="28" borderId="19" xfId="5" applyNumberFormat="1" applyFont="1" applyFill="1" applyBorder="1" applyAlignment="1">
      <alignment horizontal="center" vertical="top" wrapText="1"/>
    </xf>
    <xf numFmtId="10" fontId="34" fillId="17" borderId="34" xfId="0" applyNumberFormat="1" applyFont="1" applyFill="1" applyBorder="1" applyAlignment="1">
      <alignment horizontal="center" vertical="top" wrapText="1"/>
    </xf>
    <xf numFmtId="9" fontId="34" fillId="28" borderId="19" xfId="5" applyNumberFormat="1" applyFont="1" applyFill="1" applyBorder="1" applyAlignment="1">
      <alignment horizontal="center" vertical="top" wrapText="1"/>
    </xf>
    <xf numFmtId="0" fontId="15" fillId="28" borderId="20" xfId="0" applyFont="1" applyFill="1" applyBorder="1" applyAlignment="1">
      <alignment horizontal="center" vertical="top" wrapText="1"/>
    </xf>
    <xf numFmtId="0" fontId="15" fillId="28" borderId="20" xfId="0" applyFont="1" applyFill="1" applyBorder="1" applyAlignment="1">
      <alignment horizontal="left" vertical="top" wrapText="1"/>
    </xf>
    <xf numFmtId="0" fontId="34" fillId="28" borderId="20" xfId="0" applyFont="1" applyFill="1" applyBorder="1" applyAlignment="1">
      <alignment horizontal="center" vertical="top" wrapText="1"/>
    </xf>
    <xf numFmtId="0" fontId="35" fillId="28" borderId="20" xfId="0" applyFont="1" applyFill="1" applyBorder="1" applyAlignment="1">
      <alignment horizontal="center" vertical="top" wrapText="1"/>
    </xf>
    <xf numFmtId="165" fontId="15" fillId="28" borderId="20" xfId="5" applyNumberFormat="1" applyFont="1" applyFill="1" applyBorder="1" applyAlignment="1">
      <alignment horizontal="center" vertical="top" wrapText="1"/>
    </xf>
    <xf numFmtId="10" fontId="34" fillId="28" borderId="20" xfId="5" applyNumberFormat="1" applyFont="1" applyFill="1" applyBorder="1" applyAlignment="1">
      <alignment horizontal="center" vertical="top" wrapText="1"/>
    </xf>
    <xf numFmtId="10" fontId="34" fillId="17" borderId="35" xfId="0" applyNumberFormat="1" applyFont="1" applyFill="1" applyBorder="1" applyAlignment="1">
      <alignment horizontal="center" vertical="top" wrapText="1"/>
    </xf>
    <xf numFmtId="9" fontId="34" fillId="28" borderId="20" xfId="5" applyNumberFormat="1" applyFont="1" applyFill="1" applyBorder="1" applyAlignment="1">
      <alignment horizontal="center" vertical="top" wrapText="1"/>
    </xf>
    <xf numFmtId="165" fontId="5" fillId="29" borderId="13" xfId="0" applyNumberFormat="1" applyFont="1" applyFill="1" applyBorder="1" applyAlignment="1">
      <alignment horizontal="center" vertical="top" wrapText="1"/>
    </xf>
    <xf numFmtId="10" fontId="34" fillId="29" borderId="9" xfId="0" applyNumberFormat="1" applyFont="1" applyFill="1" applyBorder="1" applyAlignment="1">
      <alignment horizontal="center" vertical="top" wrapText="1"/>
    </xf>
    <xf numFmtId="9" fontId="34" fillId="29" borderId="13" xfId="0" applyNumberFormat="1" applyFont="1" applyFill="1" applyBorder="1" applyAlignment="1">
      <alignment horizontal="center" vertical="top" wrapText="1"/>
    </xf>
    <xf numFmtId="10" fontId="34" fillId="29" borderId="9" xfId="0" applyNumberFormat="1" applyFont="1" applyFill="1" applyBorder="1" applyAlignment="1" applyProtection="1">
      <alignment horizontal="center" vertical="top" wrapText="1"/>
      <protection locked="0"/>
    </xf>
    <xf numFmtId="165" fontId="34" fillId="29" borderId="9" xfId="0" applyNumberFormat="1" applyFont="1" applyFill="1" applyBorder="1" applyAlignment="1">
      <alignment horizontal="center" vertical="top" wrapText="1"/>
    </xf>
    <xf numFmtId="9" fontId="34" fillId="29" borderId="13" xfId="4" applyFont="1" applyFill="1" applyBorder="1" applyAlignment="1">
      <alignment horizontal="center" vertical="top" wrapText="1"/>
    </xf>
    <xf numFmtId="10" fontId="36" fillId="29" borderId="13" xfId="0" applyNumberFormat="1" applyFont="1" applyFill="1" applyBorder="1" applyAlignment="1">
      <alignment horizontal="center" vertical="top" wrapText="1"/>
    </xf>
    <xf numFmtId="0" fontId="34" fillId="29" borderId="9" xfId="0" applyFont="1" applyFill="1" applyBorder="1" applyAlignment="1">
      <alignment horizontal="center" vertical="top" wrapText="1"/>
    </xf>
    <xf numFmtId="0" fontId="34" fillId="17" borderId="33" xfId="0" applyFont="1" applyFill="1" applyBorder="1" applyAlignment="1">
      <alignment horizontal="center" vertical="top" wrapText="1"/>
    </xf>
    <xf numFmtId="0" fontId="34" fillId="17" borderId="10" xfId="0" applyFont="1" applyFill="1" applyBorder="1" applyAlignment="1">
      <alignment horizontal="center" vertical="top" wrapText="1"/>
    </xf>
    <xf numFmtId="9" fontId="36" fillId="29" borderId="13" xfId="0" applyNumberFormat="1" applyFont="1" applyFill="1" applyBorder="1" applyAlignment="1">
      <alignment horizontal="center" vertical="top" wrapText="1"/>
    </xf>
    <xf numFmtId="165" fontId="5" fillId="29" borderId="19" xfId="0" applyNumberFormat="1" applyFont="1" applyFill="1" applyBorder="1" applyAlignment="1">
      <alignment horizontal="center" vertical="top" wrapText="1"/>
    </xf>
    <xf numFmtId="9" fontId="34" fillId="29" borderId="19" xfId="0" applyNumberFormat="1" applyFont="1" applyFill="1" applyBorder="1" applyAlignment="1">
      <alignment horizontal="center" vertical="top" wrapText="1"/>
    </xf>
    <xf numFmtId="9" fontId="34" fillId="29" borderId="20" xfId="4" applyFont="1" applyFill="1" applyBorder="1" applyAlignment="1">
      <alignment horizontal="center" vertical="top" wrapText="1"/>
    </xf>
    <xf numFmtId="10" fontId="36" fillId="29" borderId="19" xfId="0" applyNumberFormat="1" applyFont="1" applyFill="1" applyBorder="1" applyAlignment="1">
      <alignment horizontal="center" vertical="top" wrapText="1"/>
    </xf>
    <xf numFmtId="0" fontId="25" fillId="29" borderId="20" xfId="0" applyFont="1" applyFill="1" applyBorder="1" applyAlignment="1">
      <alignment horizontal="center" vertical="top" wrapText="1"/>
    </xf>
    <xf numFmtId="0" fontId="34" fillId="17" borderId="34" xfId="0" applyFont="1" applyFill="1" applyBorder="1" applyAlignment="1">
      <alignment horizontal="center" vertical="top" wrapText="1"/>
    </xf>
    <xf numFmtId="0" fontId="34" fillId="17" borderId="17" xfId="0" applyFont="1" applyFill="1" applyBorder="1" applyAlignment="1">
      <alignment horizontal="center" vertical="top" wrapText="1"/>
    </xf>
    <xf numFmtId="9" fontId="36" fillId="29" borderId="19" xfId="0" applyNumberFormat="1" applyFont="1" applyFill="1" applyBorder="1" applyAlignment="1">
      <alignment horizontal="center" vertical="top" wrapText="1"/>
    </xf>
    <xf numFmtId="165" fontId="5" fillId="29" borderId="20" xfId="0" applyNumberFormat="1" applyFont="1" applyFill="1" applyBorder="1" applyAlignment="1">
      <alignment horizontal="center" vertical="top" wrapText="1"/>
    </xf>
    <xf numFmtId="9" fontId="34" fillId="29" borderId="20" xfId="0" applyNumberFormat="1" applyFont="1" applyFill="1" applyBorder="1" applyAlignment="1">
      <alignment horizontal="center" vertical="top" wrapText="1"/>
    </xf>
    <xf numFmtId="9" fontId="34" fillId="29" borderId="9" xfId="4" applyFont="1" applyFill="1" applyBorder="1" applyAlignment="1">
      <alignment horizontal="center" vertical="top" wrapText="1"/>
    </xf>
    <xf numFmtId="165" fontId="34" fillId="29" borderId="20" xfId="0" applyNumberFormat="1" applyFont="1" applyFill="1" applyBorder="1" applyAlignment="1">
      <alignment horizontal="center" vertical="top" wrapText="1"/>
    </xf>
    <xf numFmtId="10" fontId="36" fillId="29" borderId="20" xfId="0" applyNumberFormat="1" applyFont="1" applyFill="1" applyBorder="1" applyAlignment="1">
      <alignment horizontal="center" vertical="top" wrapText="1"/>
    </xf>
    <xf numFmtId="0" fontId="34" fillId="17" borderId="35" xfId="0" applyFont="1" applyFill="1" applyBorder="1" applyAlignment="1">
      <alignment horizontal="center" vertical="top" wrapText="1"/>
    </xf>
    <xf numFmtId="9" fontId="36" fillId="29" borderId="20" xfId="0" applyNumberFormat="1" applyFont="1" applyFill="1" applyBorder="1" applyAlignment="1">
      <alignment horizontal="center" vertical="top" wrapText="1"/>
    </xf>
    <xf numFmtId="0" fontId="34" fillId="28" borderId="9" xfId="0" applyFont="1" applyFill="1" applyBorder="1" applyAlignment="1">
      <alignment horizontal="center" vertical="top" wrapText="1"/>
    </xf>
    <xf numFmtId="165" fontId="5" fillId="28" borderId="13" xfId="4" applyNumberFormat="1" applyFont="1" applyFill="1" applyBorder="1" applyAlignment="1">
      <alignment horizontal="center" vertical="top" wrapText="1"/>
    </xf>
    <xf numFmtId="0" fontId="34" fillId="28" borderId="13" xfId="0" applyFont="1" applyFill="1" applyBorder="1" applyAlignment="1">
      <alignment horizontal="justify" vertical="top" wrapText="1"/>
    </xf>
    <xf numFmtId="10" fontId="34" fillId="28" borderId="13" xfId="0" applyNumberFormat="1" applyFont="1" applyFill="1" applyBorder="1" applyAlignment="1">
      <alignment horizontal="center" vertical="top" wrapText="1"/>
    </xf>
    <xf numFmtId="165" fontId="34" fillId="28" borderId="13" xfId="0" applyNumberFormat="1" applyFont="1" applyFill="1" applyBorder="1" applyAlignment="1">
      <alignment horizontal="center" vertical="top" wrapText="1"/>
    </xf>
    <xf numFmtId="10" fontId="34" fillId="28" borderId="9" xfId="0" applyNumberFormat="1" applyFont="1" applyFill="1" applyBorder="1" applyAlignment="1" applyProtection="1">
      <alignment horizontal="center" vertical="top" wrapText="1"/>
      <protection locked="0"/>
    </xf>
    <xf numFmtId="165" fontId="34" fillId="17" borderId="13" xfId="0" applyNumberFormat="1" applyFont="1" applyFill="1" applyBorder="1" applyAlignment="1">
      <alignment horizontal="center" vertical="top" wrapText="1"/>
    </xf>
    <xf numFmtId="165" fontId="34" fillId="28" borderId="9" xfId="0" applyNumberFormat="1" applyFont="1" applyFill="1" applyBorder="1" applyAlignment="1">
      <alignment horizontal="center" vertical="top" wrapText="1"/>
    </xf>
    <xf numFmtId="165" fontId="34" fillId="28" borderId="13" xfId="4" applyNumberFormat="1" applyFont="1" applyFill="1" applyBorder="1" applyAlignment="1">
      <alignment horizontal="center" vertical="top" wrapText="1"/>
    </xf>
    <xf numFmtId="165" fontId="34" fillId="28" borderId="20" xfId="0" applyNumberFormat="1" applyFont="1" applyFill="1" applyBorder="1" applyAlignment="1">
      <alignment horizontal="center" vertical="top" wrapText="1"/>
    </xf>
    <xf numFmtId="10" fontId="36" fillId="28" borderId="13" xfId="0" applyNumberFormat="1" applyFont="1" applyFill="1" applyBorder="1" applyAlignment="1">
      <alignment horizontal="center" vertical="top" wrapText="1"/>
    </xf>
    <xf numFmtId="9" fontId="34" fillId="17" borderId="33" xfId="4" applyFont="1" applyFill="1" applyBorder="1" applyAlignment="1">
      <alignment horizontal="center" vertical="top" wrapText="1"/>
    </xf>
    <xf numFmtId="9" fontId="34" fillId="17" borderId="10" xfId="4" applyFont="1" applyFill="1" applyBorder="1" applyAlignment="1">
      <alignment horizontal="center" vertical="top" wrapText="1"/>
    </xf>
    <xf numFmtId="165" fontId="36" fillId="28" borderId="13" xfId="0" applyNumberFormat="1" applyFont="1" applyFill="1" applyBorder="1" applyAlignment="1">
      <alignment horizontal="center" vertical="top" wrapText="1"/>
    </xf>
    <xf numFmtId="165" fontId="5" fillId="28" borderId="20" xfId="4" applyNumberFormat="1" applyFont="1" applyFill="1" applyBorder="1" applyAlignment="1">
      <alignment horizontal="center" vertical="top" wrapText="1"/>
    </xf>
    <xf numFmtId="10" fontId="34" fillId="28" borderId="20" xfId="0" applyNumberFormat="1" applyFont="1" applyFill="1" applyBorder="1" applyAlignment="1">
      <alignment horizontal="center" vertical="top" wrapText="1"/>
    </xf>
    <xf numFmtId="165" fontId="34" fillId="28" borderId="20" xfId="0" applyNumberFormat="1" applyFont="1" applyFill="1" applyBorder="1" applyAlignment="1">
      <alignment horizontal="center" vertical="top" wrapText="1"/>
    </xf>
    <xf numFmtId="165" fontId="34" fillId="17" borderId="20" xfId="0" applyNumberFormat="1" applyFont="1" applyFill="1" applyBorder="1" applyAlignment="1">
      <alignment horizontal="center" vertical="top" wrapText="1"/>
    </xf>
    <xf numFmtId="165" fontId="34" fillId="28" borderId="20" xfId="4" applyNumberFormat="1" applyFont="1" applyFill="1" applyBorder="1" applyAlignment="1">
      <alignment horizontal="center" vertical="top" wrapText="1"/>
    </xf>
    <xf numFmtId="10" fontId="36" fillId="28" borderId="20" xfId="0" applyNumberFormat="1" applyFont="1" applyFill="1" applyBorder="1" applyAlignment="1">
      <alignment horizontal="center" vertical="top" wrapText="1"/>
    </xf>
    <xf numFmtId="9" fontId="34" fillId="17" borderId="35" xfId="4" applyFont="1" applyFill="1" applyBorder="1" applyAlignment="1">
      <alignment horizontal="center" vertical="top" wrapText="1"/>
    </xf>
    <xf numFmtId="9" fontId="34" fillId="17" borderId="17" xfId="4" applyFont="1" applyFill="1" applyBorder="1" applyAlignment="1">
      <alignment horizontal="center" vertical="top" wrapText="1"/>
    </xf>
    <xf numFmtId="165" fontId="36" fillId="28" borderId="20" xfId="0" applyNumberFormat="1" applyFont="1" applyFill="1" applyBorder="1" applyAlignment="1">
      <alignment horizontal="center" vertical="top" wrapText="1"/>
    </xf>
    <xf numFmtId="165" fontId="5" fillId="29" borderId="13" xfId="5" applyNumberFormat="1" applyFont="1" applyFill="1" applyBorder="1" applyAlignment="1">
      <alignment horizontal="center" vertical="top" wrapText="1"/>
    </xf>
    <xf numFmtId="0" fontId="34" fillId="29" borderId="13" xfId="0" applyFont="1" applyFill="1" applyBorder="1" applyAlignment="1">
      <alignment vertical="top" wrapText="1"/>
    </xf>
    <xf numFmtId="9" fontId="37" fillId="29" borderId="9" xfId="4" applyFont="1" applyFill="1" applyBorder="1" applyAlignment="1">
      <alignment horizontal="center" vertical="top" wrapText="1"/>
    </xf>
    <xf numFmtId="10" fontId="34" fillId="29" borderId="13" xfId="5" applyNumberFormat="1" applyFont="1" applyFill="1" applyBorder="1" applyAlignment="1">
      <alignment horizontal="center" vertical="top" wrapText="1"/>
    </xf>
    <xf numFmtId="165" fontId="34" fillId="29" borderId="9" xfId="0" applyNumberFormat="1" applyFont="1" applyFill="1" applyBorder="1" applyAlignment="1">
      <alignment vertical="top" wrapText="1"/>
    </xf>
    <xf numFmtId="165" fontId="34" fillId="17" borderId="9" xfId="0" applyNumberFormat="1" applyFont="1" applyFill="1" applyBorder="1" applyAlignment="1">
      <alignment horizontal="center" vertical="top" wrapText="1"/>
    </xf>
    <xf numFmtId="165" fontId="34" fillId="29" borderId="13" xfId="5" applyNumberFormat="1" applyFont="1" applyFill="1" applyBorder="1" applyAlignment="1">
      <alignment horizontal="center" vertical="top" wrapText="1"/>
    </xf>
    <xf numFmtId="165" fontId="5" fillId="29" borderId="19" xfId="5" applyNumberFormat="1" applyFont="1" applyFill="1" applyBorder="1" applyAlignment="1">
      <alignment horizontal="center" vertical="top" wrapText="1"/>
    </xf>
    <xf numFmtId="10" fontId="34" fillId="29" borderId="19" xfId="5" applyNumberFormat="1" applyFont="1" applyFill="1" applyBorder="1" applyAlignment="1">
      <alignment horizontal="center" vertical="top" wrapText="1"/>
    </xf>
    <xf numFmtId="165" fontId="34" fillId="29" borderId="19" xfId="5" applyNumberFormat="1" applyFont="1" applyFill="1" applyBorder="1" applyAlignment="1">
      <alignment horizontal="center" vertical="top" wrapText="1"/>
    </xf>
    <xf numFmtId="0" fontId="34" fillId="29" borderId="9" xfId="0" applyFont="1" applyFill="1" applyBorder="1" applyAlignment="1">
      <alignment vertical="top" wrapText="1"/>
    </xf>
    <xf numFmtId="165" fontId="34" fillId="17" borderId="9" xfId="0" applyNumberFormat="1" applyFont="1" applyFill="1" applyBorder="1" applyAlignment="1">
      <alignment vertical="top" wrapText="1"/>
    </xf>
    <xf numFmtId="165" fontId="34" fillId="29" borderId="13" xfId="0" applyNumberFormat="1" applyFont="1" applyFill="1" applyBorder="1" applyAlignment="1">
      <alignment horizontal="center" vertical="top" wrapText="1"/>
    </xf>
    <xf numFmtId="0" fontId="25" fillId="30" borderId="0" xfId="0" applyFont="1" applyFill="1" applyAlignment="1">
      <alignment vertical="top"/>
    </xf>
    <xf numFmtId="165" fontId="34" fillId="29" borderId="19" xfId="0" applyNumberFormat="1" applyFont="1" applyFill="1" applyBorder="1" applyAlignment="1">
      <alignment horizontal="center" vertical="top" wrapText="1"/>
    </xf>
    <xf numFmtId="165" fontId="34" fillId="17" borderId="19" xfId="0" applyNumberFormat="1" applyFont="1" applyFill="1" applyBorder="1" applyAlignment="1">
      <alignment horizontal="center" vertical="top" wrapText="1"/>
    </xf>
    <xf numFmtId="10" fontId="34" fillId="29" borderId="20" xfId="5" applyNumberFormat="1" applyFont="1" applyFill="1" applyBorder="1" applyAlignment="1">
      <alignment horizontal="center" vertical="top" wrapText="1"/>
    </xf>
    <xf numFmtId="165" fontId="34" fillId="29" borderId="20" xfId="5" applyNumberFormat="1" applyFont="1" applyFill="1" applyBorder="1" applyAlignment="1">
      <alignment horizontal="center" vertical="top" wrapText="1"/>
    </xf>
    <xf numFmtId="0" fontId="33" fillId="31" borderId="9" xfId="0" applyFont="1" applyFill="1" applyBorder="1" applyAlignment="1">
      <alignment horizontal="center" vertical="top" wrapText="1"/>
    </xf>
    <xf numFmtId="166" fontId="15" fillId="31" borderId="9" xfId="1" applyNumberFormat="1" applyFont="1" applyFill="1" applyBorder="1" applyAlignment="1">
      <alignment horizontal="center" vertical="top" wrapText="1"/>
    </xf>
    <xf numFmtId="0" fontId="15" fillId="31" borderId="9" xfId="0" applyFont="1" applyFill="1" applyBorder="1" applyAlignment="1">
      <alignment horizontal="center" vertical="top" wrapText="1"/>
    </xf>
    <xf numFmtId="9" fontId="15" fillId="31" borderId="9" xfId="0" applyNumberFormat="1" applyFont="1" applyFill="1" applyBorder="1" applyAlignment="1">
      <alignment horizontal="center" vertical="top" wrapText="1"/>
    </xf>
    <xf numFmtId="0" fontId="15" fillId="31" borderId="13" xfId="0" applyFont="1" applyFill="1" applyBorder="1" applyAlignment="1">
      <alignment horizontal="center" vertical="top" wrapText="1"/>
    </xf>
    <xf numFmtId="0" fontId="15" fillId="31" borderId="9" xfId="0" applyFont="1" applyFill="1" applyBorder="1" applyAlignment="1">
      <alignment horizontal="left" vertical="top" wrapText="1"/>
    </xf>
    <xf numFmtId="0" fontId="34" fillId="31" borderId="13" xfId="0" applyFont="1" applyFill="1" applyBorder="1" applyAlignment="1">
      <alignment horizontal="center" vertical="top" wrapText="1"/>
    </xf>
    <xf numFmtId="0" fontId="35" fillId="31" borderId="13" xfId="0" applyFont="1" applyFill="1" applyBorder="1" applyAlignment="1">
      <alignment horizontal="center" vertical="top" wrapText="1"/>
    </xf>
    <xf numFmtId="165" fontId="34" fillId="31" borderId="13" xfId="4" applyNumberFormat="1" applyFont="1" applyFill="1" applyBorder="1" applyAlignment="1">
      <alignment horizontal="center" vertical="top" wrapText="1"/>
    </xf>
    <xf numFmtId="14" fontId="15" fillId="31" borderId="13" xfId="5" applyNumberFormat="1" applyFont="1" applyFill="1" applyBorder="1" applyAlignment="1">
      <alignment horizontal="center" vertical="top" wrapText="1"/>
    </xf>
    <xf numFmtId="0" fontId="34" fillId="31" borderId="9" xfId="0" applyFont="1" applyFill="1" applyBorder="1" applyAlignment="1">
      <alignment horizontal="justify" vertical="top" wrapText="1"/>
    </xf>
    <xf numFmtId="9" fontId="37" fillId="31" borderId="9" xfId="4" applyNumberFormat="1" applyFont="1" applyFill="1" applyBorder="1" applyAlignment="1">
      <alignment horizontal="center" vertical="top" wrapText="1"/>
    </xf>
    <xf numFmtId="10" fontId="34" fillId="31" borderId="9" xfId="4" applyNumberFormat="1" applyFont="1" applyFill="1" applyBorder="1" applyAlignment="1">
      <alignment horizontal="center" vertical="top" wrapText="1"/>
    </xf>
    <xf numFmtId="10" fontId="34" fillId="31" borderId="9" xfId="4" applyNumberFormat="1" applyFont="1" applyFill="1" applyBorder="1" applyAlignment="1">
      <alignment horizontal="center" vertical="top" wrapText="1"/>
    </xf>
    <xf numFmtId="10" fontId="15" fillId="31" borderId="9" xfId="3" applyNumberFormat="1" applyFont="1" applyFill="1" applyBorder="1" applyAlignment="1">
      <alignment horizontal="center" vertical="top" wrapText="1"/>
    </xf>
    <xf numFmtId="10" fontId="34" fillId="31" borderId="9" xfId="0" applyNumberFormat="1" applyFont="1" applyFill="1" applyBorder="1" applyAlignment="1" applyProtection="1">
      <alignment horizontal="center" vertical="top" wrapText="1"/>
      <protection locked="0"/>
    </xf>
    <xf numFmtId="165" fontId="34" fillId="17" borderId="13" xfId="4" applyNumberFormat="1" applyFont="1" applyFill="1" applyBorder="1" applyAlignment="1">
      <alignment horizontal="center" vertical="top" wrapText="1"/>
    </xf>
    <xf numFmtId="165" fontId="34" fillId="31" borderId="9" xfId="4" applyNumberFormat="1" applyFont="1" applyFill="1" applyBorder="1" applyAlignment="1">
      <alignment horizontal="center" vertical="top" wrapText="1"/>
    </xf>
    <xf numFmtId="10" fontId="34" fillId="12" borderId="9" xfId="5" applyNumberFormat="1" applyFont="1" applyFill="1" applyBorder="1" applyAlignment="1">
      <alignment horizontal="center" vertical="top" wrapText="1"/>
    </xf>
    <xf numFmtId="9" fontId="15" fillId="31" borderId="9" xfId="3" applyNumberFormat="1" applyFont="1" applyFill="1" applyBorder="1" applyAlignment="1">
      <alignment horizontal="center" vertical="top" wrapText="1"/>
    </xf>
    <xf numFmtId="165" fontId="34" fillId="31" borderId="9" xfId="4" applyNumberFormat="1" applyFont="1" applyFill="1" applyBorder="1" applyAlignment="1">
      <alignment horizontal="center" vertical="top" wrapText="1"/>
    </xf>
    <xf numFmtId="10" fontId="34" fillId="31" borderId="13" xfId="4" applyNumberFormat="1" applyFont="1" applyFill="1" applyBorder="1" applyAlignment="1">
      <alignment horizontal="center" vertical="top" wrapText="1"/>
    </xf>
    <xf numFmtId="165" fontId="34" fillId="17" borderId="33" xfId="4" applyNumberFormat="1" applyFont="1" applyFill="1" applyBorder="1" applyAlignment="1">
      <alignment horizontal="center" vertical="top" wrapText="1"/>
    </xf>
    <xf numFmtId="165" fontId="34" fillId="17" borderId="10" xfId="4" applyNumberFormat="1" applyFont="1" applyFill="1" applyBorder="1" applyAlignment="1">
      <alignment horizontal="center" vertical="top" wrapText="1"/>
    </xf>
    <xf numFmtId="0" fontId="15" fillId="31" borderId="19" xfId="0" applyFont="1" applyFill="1" applyBorder="1" applyAlignment="1">
      <alignment horizontal="center" vertical="top" wrapText="1"/>
    </xf>
    <xf numFmtId="0" fontId="34" fillId="31" borderId="19" xfId="0" applyFont="1" applyFill="1" applyBorder="1" applyAlignment="1">
      <alignment horizontal="center" vertical="top" wrapText="1"/>
    </xf>
    <xf numFmtId="0" fontId="35" fillId="31" borderId="19" xfId="0" applyFont="1" applyFill="1" applyBorder="1" applyAlignment="1">
      <alignment horizontal="center" vertical="top" wrapText="1"/>
    </xf>
    <xf numFmtId="165" fontId="34" fillId="31" borderId="19" xfId="4" applyNumberFormat="1" applyFont="1" applyFill="1" applyBorder="1" applyAlignment="1">
      <alignment horizontal="center" vertical="top" wrapText="1"/>
    </xf>
    <xf numFmtId="165" fontId="34" fillId="17" borderId="19" xfId="4" applyNumberFormat="1" applyFont="1" applyFill="1" applyBorder="1" applyAlignment="1">
      <alignment horizontal="center" vertical="top" wrapText="1"/>
    </xf>
    <xf numFmtId="165" fontId="34" fillId="17" borderId="34" xfId="4" applyNumberFormat="1" applyFont="1" applyFill="1" applyBorder="1" applyAlignment="1">
      <alignment horizontal="center" vertical="top" wrapText="1"/>
    </xf>
    <xf numFmtId="165" fontId="34" fillId="17" borderId="17" xfId="4" applyNumberFormat="1" applyFont="1" applyFill="1" applyBorder="1" applyAlignment="1">
      <alignment horizontal="center" vertical="top" wrapText="1"/>
    </xf>
    <xf numFmtId="0" fontId="15" fillId="31" borderId="20" xfId="0" applyFont="1" applyFill="1" applyBorder="1" applyAlignment="1">
      <alignment horizontal="center" vertical="top" wrapText="1"/>
    </xf>
    <xf numFmtId="0" fontId="34" fillId="31" borderId="20" xfId="0" applyFont="1" applyFill="1" applyBorder="1" applyAlignment="1">
      <alignment horizontal="center" vertical="top" wrapText="1"/>
    </xf>
    <xf numFmtId="165" fontId="34" fillId="31" borderId="20" xfId="4" applyNumberFormat="1" applyFont="1" applyFill="1" applyBorder="1" applyAlignment="1">
      <alignment horizontal="center" vertical="top" wrapText="1"/>
    </xf>
    <xf numFmtId="0" fontId="35" fillId="31" borderId="20" xfId="0" applyFont="1" applyFill="1" applyBorder="1" applyAlignment="1">
      <alignment horizontal="center" vertical="top" wrapText="1"/>
    </xf>
    <xf numFmtId="165" fontId="34" fillId="17" borderId="20" xfId="4" applyNumberFormat="1" applyFont="1" applyFill="1" applyBorder="1" applyAlignment="1">
      <alignment horizontal="center" vertical="top" wrapText="1"/>
    </xf>
    <xf numFmtId="165" fontId="34" fillId="17" borderId="35" xfId="4" applyNumberFormat="1" applyFont="1" applyFill="1" applyBorder="1" applyAlignment="1">
      <alignment horizontal="center" vertical="top" wrapText="1"/>
    </xf>
    <xf numFmtId="166" fontId="15" fillId="24" borderId="9" xfId="1" applyNumberFormat="1" applyFont="1" applyFill="1" applyBorder="1" applyAlignment="1">
      <alignment horizontal="center" vertical="top" wrapText="1"/>
    </xf>
    <xf numFmtId="0" fontId="15" fillId="24" borderId="9" xfId="0" applyFont="1" applyFill="1" applyBorder="1" applyAlignment="1">
      <alignment horizontal="left" vertical="top" wrapText="1"/>
    </xf>
    <xf numFmtId="0" fontId="34" fillId="24" borderId="9" xfId="0" applyFont="1" applyFill="1" applyBorder="1" applyAlignment="1">
      <alignment horizontal="center" vertical="top" wrapText="1"/>
    </xf>
    <xf numFmtId="14" fontId="15" fillId="24" borderId="9" xfId="5" applyNumberFormat="1" applyFont="1" applyFill="1" applyBorder="1" applyAlignment="1">
      <alignment horizontal="center" vertical="top" wrapText="1"/>
    </xf>
    <xf numFmtId="0" fontId="34" fillId="24" borderId="9" xfId="0" applyFont="1" applyFill="1" applyBorder="1" applyAlignment="1">
      <alignment horizontal="justify" vertical="top" wrapText="1"/>
    </xf>
    <xf numFmtId="10" fontId="34" fillId="24" borderId="9" xfId="4" applyNumberFormat="1" applyFont="1" applyFill="1" applyBorder="1" applyAlignment="1">
      <alignment horizontal="center" vertical="top" wrapText="1"/>
    </xf>
    <xf numFmtId="10" fontId="34" fillId="24" borderId="13" xfId="0" applyNumberFormat="1" applyFont="1" applyFill="1" applyBorder="1" applyAlignment="1">
      <alignment horizontal="center" vertical="top" wrapText="1"/>
    </xf>
    <xf numFmtId="10" fontId="34" fillId="24" borderId="9" xfId="0" applyNumberFormat="1" applyFont="1" applyFill="1" applyBorder="1" applyAlignment="1" applyProtection="1">
      <alignment horizontal="center" vertical="top" wrapText="1"/>
      <protection locked="0"/>
    </xf>
    <xf numFmtId="165" fontId="34" fillId="24" borderId="9" xfId="4" applyNumberFormat="1" applyFont="1" applyFill="1" applyBorder="1" applyAlignment="1">
      <alignment horizontal="center" vertical="top" wrapText="1"/>
    </xf>
    <xf numFmtId="165" fontId="34" fillId="24" borderId="13" xfId="0" applyNumberFormat="1" applyFont="1" applyFill="1" applyBorder="1" applyAlignment="1">
      <alignment horizontal="center" vertical="top" wrapText="1"/>
    </xf>
    <xf numFmtId="0" fontId="39" fillId="0" borderId="0" xfId="0" applyFont="1" applyAlignment="1">
      <alignment vertical="top"/>
    </xf>
    <xf numFmtId="10" fontId="34" fillId="24" borderId="19" xfId="0" applyNumberFormat="1" applyFont="1" applyFill="1" applyBorder="1" applyAlignment="1">
      <alignment horizontal="center" vertical="top" wrapText="1"/>
    </xf>
    <xf numFmtId="165" fontId="34" fillId="24" borderId="19" xfId="0" applyNumberFormat="1" applyFont="1" applyFill="1" applyBorder="1" applyAlignment="1">
      <alignment horizontal="center" vertical="top" wrapText="1"/>
    </xf>
    <xf numFmtId="10" fontId="34" fillId="24" borderId="20" xfId="0" applyNumberFormat="1" applyFont="1" applyFill="1" applyBorder="1" applyAlignment="1">
      <alignment horizontal="center" vertical="top" wrapText="1"/>
    </xf>
    <xf numFmtId="165" fontId="34" fillId="24" borderId="20" xfId="0" applyNumberFormat="1" applyFont="1" applyFill="1" applyBorder="1" applyAlignment="1">
      <alignment horizontal="center" vertical="top" wrapText="1"/>
    </xf>
    <xf numFmtId="0" fontId="15" fillId="32" borderId="13" xfId="0" applyFont="1" applyFill="1" applyBorder="1" applyAlignment="1">
      <alignment horizontal="center" vertical="top" wrapText="1"/>
    </xf>
    <xf numFmtId="0" fontId="15" fillId="32" borderId="9" xfId="0" applyFont="1" applyFill="1" applyBorder="1" applyAlignment="1">
      <alignment horizontal="left" vertical="top" wrapText="1"/>
    </xf>
    <xf numFmtId="0" fontId="34" fillId="32" borderId="9" xfId="0" applyFont="1" applyFill="1" applyBorder="1" applyAlignment="1">
      <alignment horizontal="center" vertical="top" wrapText="1"/>
    </xf>
    <xf numFmtId="0" fontId="35" fillId="32" borderId="9" xfId="0" applyFont="1" applyFill="1" applyBorder="1" applyAlignment="1">
      <alignment horizontal="center" vertical="top" wrapText="1"/>
    </xf>
    <xf numFmtId="165" fontId="5" fillId="32" borderId="9" xfId="5" applyNumberFormat="1" applyFont="1" applyFill="1" applyBorder="1" applyAlignment="1">
      <alignment horizontal="center" vertical="top" wrapText="1"/>
    </xf>
    <xf numFmtId="14" fontId="15" fillId="32" borderId="9" xfId="5" applyNumberFormat="1" applyFont="1" applyFill="1" applyBorder="1" applyAlignment="1">
      <alignment horizontal="center" vertical="top" wrapText="1"/>
    </xf>
    <xf numFmtId="0" fontId="34" fillId="32" borderId="9" xfId="0" applyFont="1" applyFill="1" applyBorder="1" applyAlignment="1">
      <alignment horizontal="justify" vertical="top" wrapText="1"/>
    </xf>
    <xf numFmtId="9" fontId="37" fillId="32" borderId="9" xfId="0" applyNumberFormat="1" applyFont="1" applyFill="1" applyBorder="1" applyAlignment="1">
      <alignment horizontal="center" vertical="top" wrapText="1"/>
    </xf>
    <xf numFmtId="10" fontId="34" fillId="32" borderId="9" xfId="4" applyNumberFormat="1" applyFont="1" applyFill="1" applyBorder="1" applyAlignment="1">
      <alignment horizontal="center" vertical="top" wrapText="1"/>
    </xf>
    <xf numFmtId="10" fontId="34" fillId="32" borderId="9" xfId="4" applyNumberFormat="1" applyFont="1" applyFill="1" applyBorder="1" applyAlignment="1" applyProtection="1">
      <alignment horizontal="center" vertical="top" wrapText="1"/>
      <protection locked="0"/>
    </xf>
    <xf numFmtId="10" fontId="34" fillId="32" borderId="13" xfId="0" applyNumberFormat="1" applyFont="1" applyFill="1" applyBorder="1" applyAlignment="1">
      <alignment horizontal="center" vertical="top" wrapText="1"/>
    </xf>
    <xf numFmtId="0" fontId="15" fillId="32" borderId="19" xfId="0" applyFont="1" applyFill="1" applyBorder="1" applyAlignment="1">
      <alignment horizontal="center" vertical="top" wrapText="1"/>
    </xf>
    <xf numFmtId="10" fontId="34" fillId="32" borderId="19" xfId="0" applyNumberFormat="1" applyFont="1" applyFill="1" applyBorder="1" applyAlignment="1">
      <alignment horizontal="center" vertical="top" wrapText="1"/>
    </xf>
    <xf numFmtId="0" fontId="15" fillId="32" borderId="20" xfId="0" applyFont="1" applyFill="1" applyBorder="1" applyAlignment="1">
      <alignment horizontal="center" vertical="top" wrapText="1"/>
    </xf>
    <xf numFmtId="10" fontId="34" fillId="32" borderId="20" xfId="0" applyNumberFormat="1" applyFont="1" applyFill="1" applyBorder="1" applyAlignment="1">
      <alignment horizontal="center" vertical="top" wrapText="1"/>
    </xf>
    <xf numFmtId="0" fontId="35" fillId="32" borderId="13" xfId="0" applyFont="1" applyFill="1" applyBorder="1" applyAlignment="1">
      <alignment horizontal="center" vertical="top" wrapText="1"/>
    </xf>
    <xf numFmtId="10" fontId="34" fillId="32" borderId="9" xfId="0" applyNumberFormat="1" applyFont="1" applyFill="1" applyBorder="1" applyAlignment="1">
      <alignment horizontal="center" vertical="top" wrapText="1"/>
    </xf>
    <xf numFmtId="0" fontId="35" fillId="32" borderId="19" xfId="0" applyFont="1" applyFill="1" applyBorder="1" applyAlignment="1">
      <alignment horizontal="center" vertical="top" wrapText="1"/>
    </xf>
    <xf numFmtId="0" fontId="35" fillId="32" borderId="20" xfId="0" applyFont="1" applyFill="1" applyBorder="1" applyAlignment="1">
      <alignment horizontal="center" vertical="top" wrapText="1"/>
    </xf>
    <xf numFmtId="0" fontId="35" fillId="24" borderId="13" xfId="0" applyFont="1" applyFill="1" applyBorder="1" applyAlignment="1">
      <alignment horizontal="center" vertical="top" wrapText="1"/>
    </xf>
    <xf numFmtId="9" fontId="37" fillId="24" borderId="9" xfId="4" applyFont="1" applyFill="1" applyBorder="1" applyAlignment="1">
      <alignment horizontal="center" vertical="top" wrapText="1"/>
    </xf>
    <xf numFmtId="10" fontId="34" fillId="24" borderId="9" xfId="0" applyNumberFormat="1" applyFont="1" applyFill="1" applyBorder="1" applyAlignment="1">
      <alignment horizontal="center" vertical="top" wrapText="1"/>
    </xf>
    <xf numFmtId="165" fontId="34" fillId="24" borderId="9" xfId="0" applyNumberFormat="1" applyFont="1" applyFill="1" applyBorder="1" applyAlignment="1">
      <alignment horizontal="center" vertical="top" wrapText="1"/>
    </xf>
    <xf numFmtId="0" fontId="35" fillId="24" borderId="19" xfId="0" applyFont="1" applyFill="1" applyBorder="1" applyAlignment="1">
      <alignment horizontal="center" vertical="top" wrapText="1"/>
    </xf>
    <xf numFmtId="0" fontId="25" fillId="2" borderId="0" xfId="0" applyFont="1" applyFill="1" applyAlignment="1">
      <alignment vertical="top"/>
    </xf>
    <xf numFmtId="0" fontId="39" fillId="13" borderId="13" xfId="0" applyFont="1" applyFill="1" applyBorder="1" applyAlignment="1">
      <alignment vertical="top" wrapText="1"/>
    </xf>
    <xf numFmtId="0" fontId="25" fillId="2" borderId="13" xfId="0" applyFont="1" applyFill="1" applyBorder="1" applyAlignment="1">
      <alignment horizontal="center" vertical="top"/>
    </xf>
    <xf numFmtId="0" fontId="15" fillId="2" borderId="13" xfId="0" applyFont="1" applyFill="1" applyBorder="1" applyAlignment="1">
      <alignment horizontal="center" vertical="top"/>
    </xf>
    <xf numFmtId="9" fontId="25" fillId="2" borderId="13" xfId="0" applyNumberFormat="1" applyFont="1" applyFill="1" applyBorder="1" applyAlignment="1">
      <alignment horizontal="center" vertical="top"/>
    </xf>
    <xf numFmtId="0" fontId="35" fillId="24" borderId="20" xfId="0" applyFont="1" applyFill="1" applyBorder="1" applyAlignment="1">
      <alignment horizontal="center" vertical="top" wrapText="1"/>
    </xf>
    <xf numFmtId="9" fontId="40" fillId="2" borderId="13" xfId="0" applyNumberFormat="1" applyFont="1" applyFill="1" applyBorder="1" applyAlignment="1">
      <alignment horizontal="center" vertical="top"/>
    </xf>
    <xf numFmtId="0" fontId="25" fillId="2" borderId="13" xfId="0" applyFont="1" applyFill="1" applyBorder="1" applyAlignment="1" applyProtection="1">
      <alignment horizontal="center" vertical="top"/>
      <protection locked="0"/>
    </xf>
    <xf numFmtId="165" fontId="25" fillId="2" borderId="13" xfId="0" applyNumberFormat="1" applyFont="1" applyFill="1" applyBorder="1" applyAlignment="1">
      <alignment horizontal="center" vertical="top"/>
    </xf>
    <xf numFmtId="0" fontId="25" fillId="12" borderId="13" xfId="0" applyFont="1" applyFill="1" applyBorder="1" applyAlignment="1">
      <alignment horizontal="center" vertical="top"/>
    </xf>
    <xf numFmtId="0" fontId="25" fillId="2" borderId="10" xfId="0" applyFont="1" applyFill="1" applyBorder="1" applyAlignment="1">
      <alignment horizontal="center" vertical="top"/>
    </xf>
    <xf numFmtId="9" fontId="41" fillId="2" borderId="0" xfId="0" applyNumberFormat="1" applyFont="1" applyFill="1" applyBorder="1" applyAlignment="1">
      <alignment horizontal="center" vertical="top"/>
    </xf>
    <xf numFmtId="0" fontId="41" fillId="2" borderId="0" xfId="0" applyFont="1" applyFill="1" applyAlignment="1">
      <alignment horizontal="center" vertical="top"/>
    </xf>
    <xf numFmtId="0" fontId="25" fillId="2" borderId="0" xfId="0" applyFont="1" applyFill="1" applyBorder="1" applyAlignment="1">
      <alignment vertical="top"/>
    </xf>
    <xf numFmtId="0" fontId="39" fillId="13" borderId="0" xfId="0" applyFont="1" applyFill="1" applyBorder="1" applyAlignment="1">
      <alignment vertical="top" wrapText="1"/>
    </xf>
    <xf numFmtId="0" fontId="25" fillId="2" borderId="0" xfId="0" applyFont="1" applyFill="1" applyBorder="1" applyAlignment="1">
      <alignment horizontal="center" vertical="top"/>
    </xf>
    <xf numFmtId="0" fontId="15" fillId="2" borderId="0" xfId="0" applyFont="1" applyFill="1" applyBorder="1" applyAlignment="1">
      <alignment horizontal="center" vertical="top"/>
    </xf>
    <xf numFmtId="0" fontId="40" fillId="2" borderId="0" xfId="0" applyFont="1" applyFill="1" applyBorder="1" applyAlignment="1">
      <alignment horizontal="center" vertical="top"/>
    </xf>
    <xf numFmtId="10" fontId="25" fillId="2" borderId="0" xfId="0" applyNumberFormat="1" applyFont="1" applyFill="1" applyBorder="1" applyAlignment="1">
      <alignment horizontal="center" vertical="top"/>
    </xf>
    <xf numFmtId="10" fontId="25" fillId="12" borderId="0" xfId="0" applyNumberFormat="1" applyFont="1" applyFill="1" applyBorder="1" applyAlignment="1">
      <alignment horizontal="center" vertical="top"/>
    </xf>
    <xf numFmtId="0" fontId="41" fillId="2" borderId="0" xfId="0" applyFont="1" applyFill="1" applyBorder="1" applyAlignment="1">
      <alignment horizontal="center" vertical="top"/>
    </xf>
    <xf numFmtId="10" fontId="25" fillId="2" borderId="0" xfId="0" applyNumberFormat="1" applyFont="1" applyFill="1" applyBorder="1" applyAlignment="1">
      <alignment vertical="top"/>
    </xf>
    <xf numFmtId="0" fontId="42" fillId="19" borderId="9" xfId="0" applyFont="1" applyFill="1" applyBorder="1" applyAlignment="1" applyProtection="1">
      <alignment horizontal="center" vertical="top"/>
      <protection hidden="1"/>
    </xf>
    <xf numFmtId="0" fontId="25" fillId="19" borderId="9" xfId="0" applyFont="1" applyFill="1" applyBorder="1" applyAlignment="1">
      <alignment horizontal="center" vertical="top"/>
    </xf>
    <xf numFmtId="0" fontId="25" fillId="12" borderId="9" xfId="0" applyFont="1" applyFill="1" applyBorder="1" applyAlignment="1">
      <alignment horizontal="center" vertical="top"/>
    </xf>
    <xf numFmtId="0" fontId="25" fillId="19" borderId="30" xfId="0" applyFont="1" applyFill="1" applyBorder="1" applyAlignment="1">
      <alignment horizontal="center" vertical="top"/>
    </xf>
    <xf numFmtId="0" fontId="12" fillId="33" borderId="13" xfId="0" applyFont="1" applyFill="1" applyBorder="1" applyAlignment="1">
      <alignment horizontal="center" vertical="top" wrapText="1"/>
    </xf>
    <xf numFmtId="0" fontId="43" fillId="34" borderId="9" xfId="0" applyFont="1" applyFill="1" applyBorder="1" applyAlignment="1">
      <alignment vertical="top"/>
    </xf>
    <xf numFmtId="0" fontId="33" fillId="34" borderId="9" xfId="0" applyFont="1" applyFill="1" applyBorder="1" applyAlignment="1">
      <alignment horizontal="center" vertical="top"/>
    </xf>
    <xf numFmtId="0" fontId="33" fillId="34" borderId="13" xfId="0" applyFont="1" applyFill="1" applyBorder="1" applyAlignment="1">
      <alignment horizontal="center" vertical="top"/>
    </xf>
    <xf numFmtId="0" fontId="27" fillId="35" borderId="13" xfId="0" applyFont="1" applyFill="1" applyBorder="1" applyAlignment="1">
      <alignment horizontal="center" vertical="top" wrapText="1"/>
    </xf>
    <xf numFmtId="0" fontId="27" fillId="35" borderId="13" xfId="0" applyFont="1" applyFill="1" applyBorder="1" applyAlignment="1">
      <alignment horizontal="center" vertical="top" wrapText="1"/>
    </xf>
    <xf numFmtId="0" fontId="43" fillId="34" borderId="9" xfId="0" applyFont="1" applyFill="1" applyBorder="1" applyAlignment="1">
      <alignment horizontal="center" vertical="top"/>
    </xf>
    <xf numFmtId="0" fontId="43" fillId="34" borderId="9" xfId="0" applyFont="1" applyFill="1" applyBorder="1" applyAlignment="1">
      <alignment horizontal="center" vertical="top"/>
    </xf>
    <xf numFmtId="0" fontId="27" fillId="36" borderId="10" xfId="0" applyFont="1" applyFill="1" applyBorder="1" applyAlignment="1">
      <alignment horizontal="center" vertical="top" wrapText="1"/>
    </xf>
    <xf numFmtId="0" fontId="27" fillId="36" borderId="11" xfId="0" applyFont="1" applyFill="1" applyBorder="1" applyAlignment="1">
      <alignment horizontal="center" vertical="top" wrapText="1"/>
    </xf>
    <xf numFmtId="0" fontId="27" fillId="36" borderId="12" xfId="0" applyFont="1" applyFill="1" applyBorder="1" applyAlignment="1">
      <alignment horizontal="center" vertical="top" wrapText="1"/>
    </xf>
    <xf numFmtId="0" fontId="27" fillId="36" borderId="11" xfId="0" applyFont="1" applyFill="1" applyBorder="1" applyAlignment="1">
      <alignment horizontal="center" vertical="top" wrapText="1"/>
    </xf>
    <xf numFmtId="0" fontId="27" fillId="36" borderId="9" xfId="0" applyFont="1" applyFill="1" applyBorder="1" applyAlignment="1">
      <alignment horizontal="center" vertical="top" wrapText="1"/>
    </xf>
    <xf numFmtId="0" fontId="12" fillId="33" borderId="19" xfId="0" applyFont="1" applyFill="1" applyBorder="1" applyAlignment="1">
      <alignment horizontal="center" vertical="top" wrapText="1"/>
    </xf>
    <xf numFmtId="0" fontId="27" fillId="37" borderId="9" xfId="0" applyFont="1" applyFill="1" applyBorder="1" applyAlignment="1">
      <alignment horizontal="center" vertical="top" wrapText="1"/>
    </xf>
    <xf numFmtId="0" fontId="5" fillId="33" borderId="9" xfId="0" applyFont="1" applyFill="1" applyBorder="1" applyAlignment="1">
      <alignment horizontal="center" vertical="top" wrapText="1"/>
    </xf>
    <xf numFmtId="0" fontId="5" fillId="33" borderId="19" xfId="0" applyFont="1" applyFill="1" applyBorder="1" applyAlignment="1">
      <alignment horizontal="center" vertical="top" wrapText="1"/>
    </xf>
    <xf numFmtId="0" fontId="27" fillId="35" borderId="19" xfId="0" applyFont="1" applyFill="1" applyBorder="1" applyAlignment="1">
      <alignment horizontal="center" vertical="top" wrapText="1"/>
    </xf>
    <xf numFmtId="0" fontId="27" fillId="35" borderId="19" xfId="0" applyFont="1" applyFill="1" applyBorder="1" applyAlignment="1">
      <alignment horizontal="center" vertical="top" wrapText="1"/>
    </xf>
    <xf numFmtId="0" fontId="27" fillId="38" borderId="9" xfId="0" applyFont="1" applyFill="1" applyBorder="1" applyAlignment="1">
      <alignment horizontal="center" vertical="top" wrapText="1"/>
    </xf>
    <xf numFmtId="167" fontId="27" fillId="38" borderId="9" xfId="0" applyNumberFormat="1" applyFont="1" applyFill="1" applyBorder="1" applyAlignment="1">
      <alignment horizontal="center" vertical="top" wrapText="1"/>
    </xf>
    <xf numFmtId="167" fontId="27" fillId="33" borderId="9" xfId="0" applyNumberFormat="1" applyFont="1" applyFill="1" applyBorder="1" applyAlignment="1">
      <alignment horizontal="center" vertical="top" wrapText="1"/>
    </xf>
    <xf numFmtId="0" fontId="27" fillId="36" borderId="14" xfId="0" applyFont="1" applyFill="1" applyBorder="1" applyAlignment="1">
      <alignment horizontal="center" vertical="top" wrapText="1"/>
    </xf>
    <xf numFmtId="0" fontId="27" fillId="36" borderId="15" xfId="0" applyFont="1" applyFill="1" applyBorder="1" applyAlignment="1">
      <alignment horizontal="center" vertical="top" wrapText="1"/>
    </xf>
    <xf numFmtId="0" fontId="27" fillId="36" borderId="16" xfId="0" applyFont="1" applyFill="1" applyBorder="1" applyAlignment="1">
      <alignment horizontal="center" vertical="top" wrapText="1"/>
    </xf>
    <xf numFmtId="0" fontId="27" fillId="36" borderId="15" xfId="0" applyFont="1" applyFill="1" applyBorder="1" applyAlignment="1">
      <alignment horizontal="center" vertical="top" wrapText="1"/>
    </xf>
    <xf numFmtId="0" fontId="12" fillId="33" borderId="20" xfId="0" applyFont="1" applyFill="1" applyBorder="1" applyAlignment="1">
      <alignment horizontal="center" vertical="top" wrapText="1"/>
    </xf>
    <xf numFmtId="0" fontId="27" fillId="34" borderId="9" xfId="0" applyFont="1" applyFill="1" applyBorder="1" applyAlignment="1">
      <alignment horizontal="center" vertical="top"/>
    </xf>
    <xf numFmtId="0" fontId="5" fillId="33" borderId="20" xfId="0" applyFont="1" applyFill="1" applyBorder="1" applyAlignment="1">
      <alignment horizontal="center" vertical="top" wrapText="1"/>
    </xf>
    <xf numFmtId="0" fontId="27" fillId="35" borderId="20" xfId="0" applyFont="1" applyFill="1" applyBorder="1" applyAlignment="1">
      <alignment horizontal="center" vertical="top" wrapText="1"/>
    </xf>
    <xf numFmtId="0" fontId="27" fillId="35" borderId="20" xfId="0" applyFont="1" applyFill="1" applyBorder="1" applyAlignment="1">
      <alignment horizontal="center" vertical="top" wrapText="1"/>
    </xf>
    <xf numFmtId="0" fontId="27" fillId="34" borderId="9" xfId="0" applyFont="1" applyFill="1" applyBorder="1" applyAlignment="1">
      <alignment vertical="top"/>
    </xf>
    <xf numFmtId="0" fontId="44" fillId="34" borderId="9" xfId="0" applyFont="1" applyFill="1" applyBorder="1" applyAlignment="1">
      <alignment horizontal="center" vertical="top" wrapText="1"/>
    </xf>
    <xf numFmtId="0" fontId="45" fillId="37" borderId="9" xfId="0" applyFont="1" applyFill="1" applyBorder="1" applyAlignment="1">
      <alignment horizontal="center" vertical="top" wrapText="1"/>
    </xf>
    <xf numFmtId="0" fontId="45" fillId="34" borderId="9" xfId="0" applyFont="1" applyFill="1" applyBorder="1" applyAlignment="1">
      <alignment horizontal="center" vertical="top" wrapText="1"/>
    </xf>
    <xf numFmtId="0" fontId="30" fillId="24" borderId="9" xfId="0" applyFont="1" applyFill="1" applyBorder="1" applyAlignment="1">
      <alignment horizontal="center" vertical="top" wrapText="1"/>
    </xf>
    <xf numFmtId="0" fontId="28" fillId="39" borderId="9" xfId="0" applyFont="1" applyFill="1" applyBorder="1" applyAlignment="1">
      <alignment horizontal="center" vertical="top" wrapText="1"/>
    </xf>
    <xf numFmtId="0" fontId="45" fillId="12" borderId="9" xfId="0" applyFont="1" applyFill="1" applyBorder="1" applyAlignment="1">
      <alignment horizontal="center" vertical="top" wrapText="1"/>
    </xf>
    <xf numFmtId="0" fontId="28" fillId="39" borderId="30" xfId="0" applyFont="1" applyFill="1" applyBorder="1" applyAlignment="1">
      <alignment horizontal="center" vertical="top" wrapText="1"/>
    </xf>
    <xf numFmtId="0" fontId="34" fillId="2" borderId="0" xfId="0" applyFont="1" applyFill="1" applyBorder="1" applyAlignment="1">
      <alignment vertical="top"/>
    </xf>
    <xf numFmtId="0" fontId="34" fillId="2" borderId="13" xfId="0" applyFont="1" applyFill="1" applyBorder="1" applyAlignment="1">
      <alignment horizontal="center" vertical="top" wrapText="1"/>
    </xf>
    <xf numFmtId="0" fontId="34" fillId="0" borderId="13" xfId="0" applyFont="1" applyFill="1" applyBorder="1" applyAlignment="1">
      <alignment horizontal="center" vertical="top" wrapText="1"/>
    </xf>
    <xf numFmtId="0" fontId="34" fillId="0" borderId="13" xfId="0" applyFont="1" applyFill="1" applyBorder="1" applyAlignment="1">
      <alignment horizontal="center" vertical="top" wrapText="1"/>
    </xf>
    <xf numFmtId="9" fontId="34" fillId="0" borderId="13" xfId="4" applyFont="1" applyFill="1" applyBorder="1" applyAlignment="1">
      <alignment horizontal="center" vertical="top" wrapText="1"/>
    </xf>
    <xf numFmtId="14" fontId="34" fillId="0" borderId="9" xfId="0" applyNumberFormat="1" applyFont="1" applyFill="1" applyBorder="1" applyAlignment="1">
      <alignment horizontal="center" vertical="top" wrapText="1"/>
    </xf>
    <xf numFmtId="0" fontId="34" fillId="0" borderId="9" xfId="0" applyFont="1" applyFill="1" applyBorder="1" applyAlignment="1">
      <alignment vertical="top" wrapText="1"/>
    </xf>
    <xf numFmtId="9" fontId="34" fillId="0" borderId="9" xfId="4" applyFont="1" applyFill="1" applyBorder="1" applyAlignment="1">
      <alignment horizontal="center" vertical="top" wrapText="1"/>
    </xf>
    <xf numFmtId="0" fontId="34" fillId="0" borderId="9" xfId="0" applyFont="1" applyFill="1" applyBorder="1" applyAlignment="1">
      <alignment horizontal="center" vertical="top" wrapText="1"/>
    </xf>
    <xf numFmtId="0" fontId="36" fillId="0" borderId="13" xfId="0" applyFont="1" applyFill="1" applyBorder="1" applyAlignment="1">
      <alignment horizontal="center" vertical="top" wrapText="1"/>
    </xf>
    <xf numFmtId="9" fontId="34" fillId="0" borderId="13" xfId="4" applyFont="1" applyFill="1" applyBorder="1" applyAlignment="1">
      <alignment horizontal="center" vertical="top" wrapText="1"/>
    </xf>
    <xf numFmtId="9" fontId="34" fillId="2" borderId="9" xfId="4" applyFont="1" applyFill="1" applyBorder="1" applyAlignment="1">
      <alignment horizontal="center" vertical="top" wrapText="1"/>
    </xf>
    <xf numFmtId="165" fontId="34" fillId="2" borderId="13" xfId="4" applyNumberFormat="1" applyFont="1" applyFill="1" applyBorder="1" applyAlignment="1">
      <alignment horizontal="center" vertical="top" wrapText="1"/>
    </xf>
    <xf numFmtId="0" fontId="36" fillId="0" borderId="9" xfId="0" applyFont="1" applyFill="1" applyBorder="1" applyAlignment="1">
      <alignment horizontal="center" vertical="top" wrapText="1"/>
    </xf>
    <xf numFmtId="165" fontId="34" fillId="0" borderId="13" xfId="4" applyNumberFormat="1" applyFont="1" applyFill="1" applyBorder="1" applyAlignment="1">
      <alignment horizontal="center" vertical="top" wrapText="1"/>
    </xf>
    <xf numFmtId="0" fontId="36" fillId="12" borderId="9" xfId="0" applyFont="1" applyFill="1" applyBorder="1" applyAlignment="1">
      <alignment horizontal="center" vertical="top" wrapText="1"/>
    </xf>
    <xf numFmtId="0" fontId="34" fillId="17" borderId="10" xfId="0" applyFont="1" applyFill="1" applyBorder="1" applyAlignment="1">
      <alignment horizontal="center" vertical="top" wrapText="1"/>
    </xf>
    <xf numFmtId="9" fontId="46" fillId="2" borderId="36" xfId="0" applyNumberFormat="1" applyFont="1" applyFill="1" applyBorder="1" applyAlignment="1">
      <alignment horizontal="center" vertical="top"/>
    </xf>
    <xf numFmtId="9" fontId="46" fillId="0" borderId="37" xfId="4" applyFont="1" applyFill="1" applyBorder="1" applyAlignment="1">
      <alignment horizontal="center" vertical="top" wrapText="1"/>
    </xf>
    <xf numFmtId="0" fontId="34" fillId="0" borderId="0" xfId="0" applyFont="1"/>
    <xf numFmtId="0" fontId="34" fillId="2" borderId="19" xfId="0" applyFont="1" applyFill="1" applyBorder="1" applyAlignment="1">
      <alignment horizontal="center" vertical="top" wrapText="1"/>
    </xf>
    <xf numFmtId="0" fontId="34" fillId="0" borderId="19" xfId="0" applyFont="1" applyFill="1" applyBorder="1" applyAlignment="1">
      <alignment horizontal="center" vertical="top" wrapText="1"/>
    </xf>
    <xf numFmtId="0" fontId="34" fillId="0" borderId="19" xfId="0" applyFont="1" applyFill="1" applyBorder="1" applyAlignment="1">
      <alignment horizontal="center" vertical="top" wrapText="1"/>
    </xf>
    <xf numFmtId="9" fontId="34" fillId="0" borderId="19" xfId="4" applyFont="1" applyFill="1" applyBorder="1" applyAlignment="1">
      <alignment horizontal="center" vertical="top" wrapText="1"/>
    </xf>
    <xf numFmtId="0" fontId="34" fillId="0" borderId="9" xfId="0" applyFont="1" applyFill="1" applyBorder="1" applyAlignment="1">
      <alignment horizontal="left" vertical="top" wrapText="1"/>
    </xf>
    <xf numFmtId="0" fontId="34" fillId="0" borderId="13" xfId="4" applyNumberFormat="1" applyFont="1" applyFill="1" applyBorder="1" applyAlignment="1">
      <alignment horizontal="center" vertical="top" wrapText="1"/>
    </xf>
    <xf numFmtId="9" fontId="34" fillId="0" borderId="19" xfId="4" applyFont="1" applyFill="1" applyBorder="1" applyAlignment="1">
      <alignment horizontal="center" vertical="top" wrapText="1"/>
    </xf>
    <xf numFmtId="0" fontId="34" fillId="2" borderId="9" xfId="0" applyFont="1" applyFill="1" applyBorder="1" applyAlignment="1">
      <alignment horizontal="center" vertical="top" wrapText="1"/>
    </xf>
    <xf numFmtId="165" fontId="34" fillId="2" borderId="19" xfId="4" applyNumberFormat="1" applyFont="1" applyFill="1" applyBorder="1" applyAlignment="1">
      <alignment horizontal="center" vertical="top" wrapText="1"/>
    </xf>
    <xf numFmtId="9" fontId="34" fillId="2" borderId="13" xfId="4" applyFont="1" applyFill="1" applyBorder="1" applyAlignment="1">
      <alignment horizontal="center" vertical="top" wrapText="1"/>
    </xf>
    <xf numFmtId="165" fontId="34" fillId="0" borderId="19" xfId="4" applyNumberFormat="1" applyFont="1" applyFill="1" applyBorder="1" applyAlignment="1">
      <alignment horizontal="center" vertical="top" wrapText="1"/>
    </xf>
    <xf numFmtId="0" fontId="34" fillId="12" borderId="9" xfId="0" applyFont="1" applyFill="1" applyBorder="1" applyAlignment="1">
      <alignment horizontal="center" vertical="top" wrapText="1"/>
    </xf>
    <xf numFmtId="0" fontId="34" fillId="17" borderId="17" xfId="0" applyFont="1" applyFill="1" applyBorder="1" applyAlignment="1">
      <alignment horizontal="center" vertical="top" wrapText="1"/>
    </xf>
    <xf numFmtId="0" fontId="34" fillId="2" borderId="0" xfId="0" applyFont="1" applyFill="1"/>
    <xf numFmtId="9" fontId="34" fillId="2" borderId="19" xfId="4" applyFont="1" applyFill="1" applyBorder="1" applyAlignment="1">
      <alignment horizontal="center" vertical="top" wrapText="1"/>
    </xf>
    <xf numFmtId="9" fontId="46" fillId="2" borderId="38" xfId="0" applyNumberFormat="1" applyFont="1" applyFill="1" applyBorder="1" applyAlignment="1">
      <alignment horizontal="center" vertical="top"/>
    </xf>
    <xf numFmtId="0" fontId="34" fillId="2" borderId="20" xfId="0" applyFont="1" applyFill="1" applyBorder="1" applyAlignment="1">
      <alignment horizontal="center" vertical="top" wrapText="1"/>
    </xf>
    <xf numFmtId="0" fontId="34" fillId="0" borderId="20" xfId="0" applyFont="1" applyFill="1" applyBorder="1" applyAlignment="1">
      <alignment horizontal="center" vertical="top" wrapText="1"/>
    </xf>
    <xf numFmtId="0" fontId="34" fillId="0" borderId="20" xfId="0" applyFont="1" applyFill="1" applyBorder="1" applyAlignment="1">
      <alignment horizontal="center" vertical="top" wrapText="1"/>
    </xf>
    <xf numFmtId="9" fontId="34" fillId="0" borderId="20" xfId="4" applyFont="1" applyFill="1" applyBorder="1" applyAlignment="1">
      <alignment horizontal="center" vertical="top" wrapText="1"/>
    </xf>
    <xf numFmtId="9" fontId="34" fillId="0" borderId="20" xfId="4" applyFont="1" applyFill="1" applyBorder="1" applyAlignment="1">
      <alignment horizontal="center" vertical="top" wrapText="1"/>
    </xf>
    <xf numFmtId="165" fontId="34" fillId="2" borderId="20" xfId="4" applyNumberFormat="1" applyFont="1" applyFill="1" applyBorder="1" applyAlignment="1">
      <alignment horizontal="center" vertical="top" wrapText="1"/>
    </xf>
    <xf numFmtId="9" fontId="34" fillId="2" borderId="20" xfId="4" applyFont="1" applyFill="1" applyBorder="1" applyAlignment="1">
      <alignment horizontal="center" vertical="top" wrapText="1"/>
    </xf>
    <xf numFmtId="165" fontId="34" fillId="0" borderId="20" xfId="4" applyNumberFormat="1" applyFont="1" applyFill="1" applyBorder="1" applyAlignment="1">
      <alignment horizontal="center" vertical="top" wrapText="1"/>
    </xf>
    <xf numFmtId="0" fontId="34" fillId="17" borderId="14" xfId="0" applyFont="1" applyFill="1" applyBorder="1" applyAlignment="1">
      <alignment horizontal="center" vertical="top" wrapText="1"/>
    </xf>
    <xf numFmtId="0" fontId="34" fillId="0" borderId="0" xfId="0" applyFont="1" applyFill="1" applyAlignment="1">
      <alignment vertical="top" wrapText="1"/>
    </xf>
    <xf numFmtId="9" fontId="46" fillId="0" borderId="39" xfId="4" applyFont="1" applyFill="1" applyBorder="1" applyAlignment="1">
      <alignment horizontal="center" vertical="top" wrapText="1"/>
    </xf>
    <xf numFmtId="0" fontId="34" fillId="2" borderId="40" xfId="0" applyFont="1" applyFill="1" applyBorder="1"/>
    <xf numFmtId="9" fontId="46" fillId="2" borderId="41" xfId="0" applyNumberFormat="1" applyFont="1" applyFill="1" applyBorder="1" applyAlignment="1">
      <alignment horizontal="center" vertical="top"/>
    </xf>
    <xf numFmtId="9" fontId="46" fillId="0" borderId="40" xfId="4" applyFont="1" applyFill="1" applyBorder="1" applyAlignment="1">
      <alignment horizontal="center" vertical="top" wrapText="1"/>
    </xf>
    <xf numFmtId="9" fontId="46" fillId="2" borderId="17" xfId="0" applyNumberFormat="1" applyFont="1" applyFill="1" applyBorder="1" applyAlignment="1">
      <alignment horizontal="center" vertical="top"/>
    </xf>
    <xf numFmtId="9" fontId="46" fillId="0" borderId="42" xfId="4" applyFont="1" applyFill="1" applyBorder="1" applyAlignment="1">
      <alignment horizontal="center" vertical="top" wrapText="1"/>
    </xf>
    <xf numFmtId="9" fontId="46" fillId="0" borderId="43" xfId="4" applyFont="1" applyFill="1" applyBorder="1" applyAlignment="1">
      <alignment horizontal="center" vertical="top" wrapText="1"/>
    </xf>
    <xf numFmtId="9" fontId="46" fillId="0" borderId="44" xfId="4" applyFont="1" applyFill="1" applyBorder="1" applyAlignment="1">
      <alignment horizontal="center" vertical="top" wrapText="1"/>
    </xf>
    <xf numFmtId="9" fontId="46" fillId="0" borderId="45" xfId="4" applyFont="1" applyFill="1" applyBorder="1" applyAlignment="1">
      <alignment horizontal="center" vertical="top" wrapText="1"/>
    </xf>
    <xf numFmtId="9" fontId="46" fillId="2" borderId="43" xfId="0" applyNumberFormat="1" applyFont="1" applyFill="1" applyBorder="1" applyAlignment="1">
      <alignment horizontal="center" vertical="top"/>
    </xf>
    <xf numFmtId="0" fontId="34" fillId="2" borderId="0" xfId="0" applyFont="1" applyFill="1" applyBorder="1"/>
    <xf numFmtId="0" fontId="46" fillId="2" borderId="44" xfId="0" applyFont="1" applyFill="1" applyBorder="1" applyAlignment="1">
      <alignment horizontal="center" vertical="top"/>
    </xf>
    <xf numFmtId="0" fontId="46" fillId="2" borderId="45" xfId="0" applyFont="1" applyFill="1" applyBorder="1" applyAlignment="1">
      <alignment horizontal="center" vertical="top"/>
    </xf>
    <xf numFmtId="9" fontId="46" fillId="2" borderId="46" xfId="0" applyNumberFormat="1" applyFont="1" applyFill="1" applyBorder="1" applyAlignment="1">
      <alignment horizontal="center" vertical="top"/>
    </xf>
    <xf numFmtId="9" fontId="46" fillId="2" borderId="47" xfId="0" applyNumberFormat="1" applyFont="1" applyFill="1" applyBorder="1" applyAlignment="1">
      <alignment horizontal="center" vertical="top"/>
    </xf>
    <xf numFmtId="9" fontId="46" fillId="2" borderId="48" xfId="0" applyNumberFormat="1" applyFont="1" applyFill="1" applyBorder="1" applyAlignment="1">
      <alignment horizontal="center" vertical="top"/>
    </xf>
    <xf numFmtId="0" fontId="34" fillId="2" borderId="9" xfId="0" applyFont="1" applyFill="1" applyBorder="1" applyAlignment="1">
      <alignment horizontal="left" vertical="top" wrapText="1"/>
    </xf>
    <xf numFmtId="0" fontId="34" fillId="2" borderId="13" xfId="0" applyFont="1" applyFill="1" applyBorder="1" applyAlignment="1">
      <alignment horizontal="center" vertical="top"/>
    </xf>
    <xf numFmtId="0" fontId="34" fillId="2" borderId="19" xfId="0" applyFont="1" applyFill="1" applyBorder="1" applyAlignment="1">
      <alignment horizontal="center" vertical="top"/>
    </xf>
    <xf numFmtId="0" fontId="34" fillId="2" borderId="20" xfId="0" applyFont="1" applyFill="1" applyBorder="1" applyAlignment="1">
      <alignment horizontal="center" vertical="top"/>
    </xf>
    <xf numFmtId="9" fontId="34" fillId="0" borderId="9" xfId="4" applyFont="1" applyFill="1" applyBorder="1" applyAlignment="1">
      <alignment horizontal="center" vertical="top" wrapText="1"/>
    </xf>
    <xf numFmtId="0" fontId="25" fillId="0" borderId="0" xfId="0" applyFont="1" applyFill="1" applyAlignment="1">
      <alignment vertical="top"/>
    </xf>
    <xf numFmtId="0" fontId="47" fillId="0" borderId="0" xfId="0" applyFont="1" applyFill="1" applyBorder="1" applyAlignment="1">
      <alignment vertical="top"/>
    </xf>
    <xf numFmtId="0" fontId="25" fillId="0" borderId="0" xfId="0" applyFont="1" applyFill="1" applyBorder="1" applyAlignment="1">
      <alignment horizontal="center" vertical="top"/>
    </xf>
    <xf numFmtId="0" fontId="25" fillId="0" borderId="0" xfId="0" applyFont="1" applyFill="1" applyBorder="1" applyAlignment="1">
      <alignment vertical="top"/>
    </xf>
    <xf numFmtId="10" fontId="25" fillId="2" borderId="0" xfId="0" applyNumberFormat="1" applyFont="1" applyFill="1" applyAlignment="1">
      <alignment vertical="top"/>
    </xf>
    <xf numFmtId="9" fontId="25" fillId="2" borderId="0" xfId="3" applyFont="1" applyFill="1" applyAlignment="1">
      <alignment vertical="top"/>
    </xf>
    <xf numFmtId="0" fontId="25" fillId="12" borderId="0" xfId="0" applyFont="1" applyFill="1" applyAlignment="1">
      <alignment vertical="top"/>
    </xf>
    <xf numFmtId="0" fontId="25" fillId="0" borderId="49" xfId="0" applyFont="1" applyBorder="1" applyAlignment="1">
      <alignment vertical="top"/>
    </xf>
    <xf numFmtId="0" fontId="4" fillId="2" borderId="0" xfId="0" applyFont="1" applyFill="1" applyAlignment="1" applyProtection="1">
      <alignment horizontal="center" vertical="center"/>
      <protection hidden="1"/>
    </xf>
    <xf numFmtId="0" fontId="7" fillId="2" borderId="0" xfId="0" applyFont="1" applyFill="1" applyAlignment="1" applyProtection="1">
      <alignment horizontal="center" vertical="center"/>
      <protection hidden="1"/>
    </xf>
    <xf numFmtId="0" fontId="0" fillId="0" borderId="3" xfId="0" applyBorder="1" applyAlignment="1">
      <alignment horizontal="left" vertical="center" wrapText="1"/>
    </xf>
    <xf numFmtId="0" fontId="0" fillId="0" borderId="2" xfId="0" applyBorder="1" applyAlignment="1">
      <alignment horizontal="left" vertical="center" wrapText="1"/>
    </xf>
    <xf numFmtId="0" fontId="12" fillId="4" borderId="9"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48" fillId="0" borderId="10" xfId="0" applyFont="1" applyFill="1" applyBorder="1" applyAlignment="1">
      <alignment horizontal="center" vertical="center" wrapText="1"/>
    </xf>
    <xf numFmtId="0" fontId="48" fillId="0" borderId="12" xfId="0" applyFont="1" applyFill="1" applyBorder="1" applyAlignment="1">
      <alignment horizontal="center" vertical="center" wrapText="1"/>
    </xf>
    <xf numFmtId="0" fontId="44" fillId="0" borderId="13" xfId="0" applyFont="1" applyFill="1" applyBorder="1" applyAlignment="1">
      <alignment horizontal="center" vertical="center" wrapText="1"/>
    </xf>
    <xf numFmtId="0" fontId="48" fillId="0" borderId="13" xfId="0" applyFont="1" applyFill="1" applyBorder="1" applyAlignment="1">
      <alignment horizontal="center" vertical="center" wrapText="1"/>
    </xf>
    <xf numFmtId="9" fontId="50" fillId="0" borderId="13" xfId="0" applyNumberFormat="1" applyFont="1" applyFill="1" applyBorder="1" applyAlignment="1">
      <alignment horizontal="center" vertical="center" wrapText="1"/>
    </xf>
    <xf numFmtId="0" fontId="48" fillId="0" borderId="9" xfId="0" applyFont="1" applyFill="1" applyBorder="1" applyAlignment="1">
      <alignment horizontal="center" vertical="center" wrapText="1"/>
    </xf>
    <xf numFmtId="9" fontId="48" fillId="0" borderId="13" xfId="3" applyFont="1" applyFill="1" applyBorder="1" applyAlignment="1">
      <alignment horizontal="center" vertical="center" wrapText="1"/>
    </xf>
    <xf numFmtId="14" fontId="48" fillId="0" borderId="13" xfId="0" applyNumberFormat="1" applyFont="1" applyFill="1" applyBorder="1" applyAlignment="1">
      <alignment horizontal="center" vertical="center" wrapText="1"/>
    </xf>
    <xf numFmtId="0" fontId="44" fillId="0" borderId="9" xfId="0" applyFont="1" applyFill="1" applyBorder="1" applyAlignment="1">
      <alignment horizontal="left" vertical="center" wrapText="1"/>
    </xf>
    <xf numFmtId="9" fontId="44" fillId="0" borderId="9" xfId="6" applyFont="1" applyFill="1" applyBorder="1" applyAlignment="1">
      <alignment horizontal="center" vertical="center" wrapText="1"/>
    </xf>
    <xf numFmtId="9" fontId="44" fillId="40" borderId="9" xfId="4" applyFont="1" applyFill="1" applyBorder="1" applyAlignment="1">
      <alignment horizontal="center" vertical="center" wrapText="1"/>
    </xf>
    <xf numFmtId="9" fontId="51" fillId="0" borderId="9" xfId="0" applyNumberFormat="1" applyFont="1" applyBorder="1" applyAlignment="1">
      <alignment vertical="center"/>
    </xf>
    <xf numFmtId="10" fontId="51" fillId="0" borderId="9" xfId="0" applyNumberFormat="1" applyFont="1" applyFill="1" applyBorder="1" applyAlignment="1">
      <alignment horizontal="center" vertical="center" wrapText="1"/>
    </xf>
    <xf numFmtId="10" fontId="48" fillId="0" borderId="9" xfId="3" applyNumberFormat="1" applyFont="1" applyFill="1" applyBorder="1" applyAlignment="1">
      <alignment horizontal="center" vertical="center" wrapText="1"/>
    </xf>
    <xf numFmtId="9" fontId="51" fillId="0" borderId="9" xfId="3" applyFont="1" applyBorder="1" applyAlignment="1">
      <alignment vertical="center"/>
    </xf>
    <xf numFmtId="10" fontId="44" fillId="40" borderId="9" xfId="3" applyNumberFormat="1" applyFont="1" applyFill="1" applyBorder="1" applyAlignment="1">
      <alignment horizontal="center" vertical="center" wrapText="1"/>
    </xf>
    <xf numFmtId="10" fontId="44" fillId="2" borderId="9" xfId="3" applyNumberFormat="1" applyFont="1" applyFill="1" applyBorder="1" applyAlignment="1">
      <alignment horizontal="center" vertical="center" wrapText="1"/>
    </xf>
    <xf numFmtId="10" fontId="44" fillId="41" borderId="9" xfId="3" applyNumberFormat="1" applyFont="1" applyFill="1" applyBorder="1" applyAlignment="1">
      <alignment horizontal="center" vertical="center" wrapText="1"/>
    </xf>
    <xf numFmtId="10" fontId="51" fillId="0" borderId="9" xfId="3" applyNumberFormat="1" applyFont="1" applyBorder="1" applyAlignment="1">
      <alignment vertical="center"/>
    </xf>
    <xf numFmtId="10" fontId="51" fillId="12" borderId="9" xfId="3" applyNumberFormat="1" applyFont="1" applyFill="1" applyBorder="1" applyAlignment="1">
      <alignment vertical="center"/>
    </xf>
    <xf numFmtId="10" fontId="51" fillId="2" borderId="9" xfId="3" applyNumberFormat="1" applyFont="1" applyFill="1" applyBorder="1" applyAlignment="1">
      <alignment vertical="center"/>
    </xf>
    <xf numFmtId="9" fontId="51" fillId="0" borderId="9" xfId="0" applyNumberFormat="1" applyFont="1" applyFill="1" applyBorder="1" applyAlignment="1">
      <alignment horizontal="center" vertical="center" wrapText="1"/>
    </xf>
    <xf numFmtId="9" fontId="48" fillId="0" borderId="9" xfId="3" applyFont="1" applyFill="1" applyBorder="1" applyAlignment="1">
      <alignment horizontal="center" vertical="center" wrapText="1"/>
    </xf>
    <xf numFmtId="10" fontId="44" fillId="41" borderId="9" xfId="0" applyNumberFormat="1" applyFont="1" applyFill="1" applyBorder="1" applyAlignment="1">
      <alignment horizontal="center" vertical="center" wrapText="1"/>
    </xf>
    <xf numFmtId="0" fontId="51" fillId="0" borderId="0" xfId="0" applyFont="1" applyAlignment="1">
      <alignment vertical="center"/>
    </xf>
    <xf numFmtId="9" fontId="51" fillId="0" borderId="9" xfId="0" applyNumberFormat="1" applyFont="1" applyBorder="1" applyAlignment="1">
      <alignment horizontal="center" vertical="center"/>
    </xf>
    <xf numFmtId="9" fontId="51" fillId="0" borderId="9" xfId="3" applyFont="1" applyBorder="1" applyAlignment="1">
      <alignment horizontal="center" vertical="center"/>
    </xf>
    <xf numFmtId="9" fontId="51" fillId="0" borderId="13" xfId="0" applyNumberFormat="1" applyFont="1" applyBorder="1" applyAlignment="1">
      <alignment horizontal="center" vertical="center"/>
    </xf>
    <xf numFmtId="9" fontId="51" fillId="42" borderId="9" xfId="3" applyFont="1" applyFill="1" applyBorder="1" applyAlignment="1">
      <alignment horizontal="center" vertical="center" wrapText="1"/>
    </xf>
    <xf numFmtId="9" fontId="51" fillId="0" borderId="9" xfId="3" applyFont="1" applyBorder="1" applyAlignment="1">
      <alignment horizontal="center" vertical="center"/>
    </xf>
    <xf numFmtId="9" fontId="51" fillId="0" borderId="13" xfId="0" applyNumberFormat="1" applyFont="1" applyFill="1" applyBorder="1" applyAlignment="1">
      <alignment horizontal="center" vertical="center" wrapText="1"/>
    </xf>
    <xf numFmtId="9" fontId="51" fillId="42" borderId="13" xfId="3" applyFont="1" applyFill="1" applyBorder="1" applyAlignment="1">
      <alignment horizontal="center" vertical="center" wrapText="1"/>
    </xf>
    <xf numFmtId="9" fontId="51" fillId="0" borderId="13" xfId="3" applyFont="1" applyBorder="1" applyAlignment="1">
      <alignment horizontal="center" vertical="center"/>
    </xf>
    <xf numFmtId="0" fontId="51" fillId="42" borderId="13" xfId="0" applyFont="1" applyFill="1" applyBorder="1" applyAlignment="1">
      <alignment horizontal="center" vertical="center" wrapText="1"/>
    </xf>
    <xf numFmtId="10" fontId="48" fillId="0" borderId="13" xfId="3" applyNumberFormat="1" applyFont="1" applyFill="1" applyBorder="1" applyAlignment="1">
      <alignment horizontal="center" vertical="center" wrapText="1"/>
    </xf>
    <xf numFmtId="0" fontId="51" fillId="2" borderId="0" xfId="0" applyFont="1" applyFill="1" applyAlignment="1">
      <alignment vertical="center"/>
    </xf>
    <xf numFmtId="0" fontId="48" fillId="0" borderId="17" xfId="0" applyFont="1" applyFill="1" applyBorder="1" applyAlignment="1">
      <alignment horizontal="center" vertical="center" wrapText="1"/>
    </xf>
    <xf numFmtId="0" fontId="48" fillId="0" borderId="18" xfId="0" applyFont="1" applyFill="1" applyBorder="1" applyAlignment="1">
      <alignment horizontal="center" vertical="center" wrapText="1"/>
    </xf>
    <xf numFmtId="0" fontId="44" fillId="0" borderId="19" xfId="0" applyFont="1" applyFill="1" applyBorder="1" applyAlignment="1">
      <alignment horizontal="center" vertical="center" wrapText="1"/>
    </xf>
    <xf numFmtId="0" fontId="48" fillId="0" borderId="19" xfId="0" applyFont="1" applyFill="1" applyBorder="1" applyAlignment="1">
      <alignment horizontal="center" vertical="center" wrapText="1"/>
    </xf>
    <xf numFmtId="9" fontId="50" fillId="0" borderId="19" xfId="0" applyNumberFormat="1" applyFont="1" applyFill="1" applyBorder="1" applyAlignment="1">
      <alignment horizontal="center" vertical="center" wrapText="1"/>
    </xf>
    <xf numFmtId="9" fontId="48" fillId="0" borderId="19" xfId="3" applyFont="1" applyFill="1" applyBorder="1" applyAlignment="1">
      <alignment horizontal="center" vertical="center" wrapText="1"/>
    </xf>
    <xf numFmtId="14" fontId="48" fillId="0" borderId="19" xfId="0" applyNumberFormat="1" applyFont="1" applyFill="1" applyBorder="1" applyAlignment="1">
      <alignment horizontal="center" vertical="center" wrapText="1"/>
    </xf>
    <xf numFmtId="0" fontId="44" fillId="0" borderId="9" xfId="0" applyFont="1" applyFill="1" applyBorder="1" applyAlignment="1">
      <alignment vertical="center" wrapText="1"/>
    </xf>
    <xf numFmtId="0" fontId="51" fillId="0" borderId="9" xfId="0" applyFont="1" applyFill="1" applyBorder="1" applyAlignment="1">
      <alignment horizontal="center" vertical="center" wrapText="1"/>
    </xf>
    <xf numFmtId="9" fontId="51" fillId="0" borderId="19" xfId="0" applyNumberFormat="1" applyFont="1" applyBorder="1" applyAlignment="1">
      <alignment horizontal="center" vertical="center"/>
    </xf>
    <xf numFmtId="0" fontId="51" fillId="0" borderId="19" xfId="0" applyFont="1" applyFill="1" applyBorder="1" applyAlignment="1">
      <alignment horizontal="center" vertical="center" wrapText="1"/>
    </xf>
    <xf numFmtId="9" fontId="51" fillId="42" borderId="19" xfId="3" applyFont="1" applyFill="1" applyBorder="1" applyAlignment="1">
      <alignment horizontal="center" vertical="center" wrapText="1"/>
    </xf>
    <xf numFmtId="9" fontId="51" fillId="0" borderId="19" xfId="3" applyFont="1" applyBorder="1" applyAlignment="1">
      <alignment horizontal="center" vertical="center"/>
    </xf>
    <xf numFmtId="0" fontId="51" fillId="42" borderId="19" xfId="0" applyFont="1" applyFill="1" applyBorder="1" applyAlignment="1">
      <alignment horizontal="center" vertical="center" wrapText="1"/>
    </xf>
    <xf numFmtId="10" fontId="48" fillId="0" borderId="19" xfId="3" applyNumberFormat="1" applyFont="1" applyFill="1" applyBorder="1" applyAlignment="1">
      <alignment horizontal="center" vertical="center" wrapText="1"/>
    </xf>
    <xf numFmtId="0" fontId="48" fillId="0" borderId="20" xfId="0" applyFont="1" applyFill="1" applyBorder="1" applyAlignment="1">
      <alignment horizontal="center" vertical="center" wrapText="1"/>
    </xf>
    <xf numFmtId="9" fontId="48" fillId="0" borderId="20" xfId="3" applyFont="1" applyFill="1" applyBorder="1" applyAlignment="1">
      <alignment horizontal="center" vertical="center" wrapText="1"/>
    </xf>
    <xf numFmtId="14" fontId="48" fillId="0" borderId="20" xfId="0" applyNumberFormat="1" applyFont="1" applyFill="1" applyBorder="1" applyAlignment="1">
      <alignment horizontal="center" vertical="center" wrapText="1"/>
    </xf>
    <xf numFmtId="10" fontId="44" fillId="41" borderId="13" xfId="3" applyNumberFormat="1" applyFont="1" applyFill="1" applyBorder="1" applyAlignment="1">
      <alignment horizontal="center" vertical="center" wrapText="1"/>
    </xf>
    <xf numFmtId="9" fontId="51" fillId="0" borderId="20" xfId="0" applyNumberFormat="1" applyFont="1" applyBorder="1" applyAlignment="1">
      <alignment horizontal="center" vertical="center"/>
    </xf>
    <xf numFmtId="0" fontId="51" fillId="0" borderId="20" xfId="0" applyFont="1" applyFill="1" applyBorder="1" applyAlignment="1">
      <alignment horizontal="center" vertical="center" wrapText="1"/>
    </xf>
    <xf numFmtId="9" fontId="51" fillId="42" borderId="20" xfId="3" applyFont="1" applyFill="1" applyBorder="1" applyAlignment="1">
      <alignment horizontal="center" vertical="center" wrapText="1"/>
    </xf>
    <xf numFmtId="0" fontId="51" fillId="42" borderId="20" xfId="0" applyFont="1" applyFill="1" applyBorder="1" applyAlignment="1">
      <alignment horizontal="center" vertical="center" wrapText="1"/>
    </xf>
    <xf numFmtId="9" fontId="51" fillId="0" borderId="9" xfId="4" applyFont="1" applyFill="1" applyBorder="1" applyAlignment="1">
      <alignment horizontal="center" vertical="center" wrapText="1"/>
    </xf>
    <xf numFmtId="168" fontId="44" fillId="0" borderId="9" xfId="5" applyNumberFormat="1" applyFont="1" applyFill="1" applyBorder="1" applyAlignment="1">
      <alignment horizontal="center" vertical="center" wrapText="1"/>
    </xf>
    <xf numFmtId="10" fontId="51" fillId="0" borderId="9" xfId="3" applyNumberFormat="1" applyFont="1" applyFill="1" applyBorder="1" applyAlignment="1">
      <alignment vertical="center"/>
    </xf>
    <xf numFmtId="165" fontId="51" fillId="0" borderId="9" xfId="0" applyNumberFormat="1" applyFont="1" applyBorder="1" applyAlignment="1">
      <alignment horizontal="center" vertical="center"/>
    </xf>
    <xf numFmtId="9" fontId="51" fillId="0" borderId="19" xfId="0" applyNumberFormat="1" applyFont="1" applyFill="1" applyBorder="1" applyAlignment="1">
      <alignment horizontal="center" vertical="center" wrapText="1"/>
    </xf>
    <xf numFmtId="9" fontId="51" fillId="0" borderId="9" xfId="3" applyFont="1" applyFill="1" applyBorder="1" applyAlignment="1">
      <alignment vertical="center"/>
    </xf>
    <xf numFmtId="0" fontId="48" fillId="0" borderId="14" xfId="0" applyFont="1" applyFill="1" applyBorder="1" applyAlignment="1">
      <alignment horizontal="center" vertical="center" wrapText="1"/>
    </xf>
    <xf numFmtId="0" fontId="48" fillId="0" borderId="16" xfId="0" applyFont="1" applyFill="1" applyBorder="1" applyAlignment="1">
      <alignment horizontal="center" vertical="center" wrapText="1"/>
    </xf>
    <xf numFmtId="0" fontId="44" fillId="0" borderId="20" xfId="0" applyFont="1" applyFill="1" applyBorder="1" applyAlignment="1">
      <alignment horizontal="center" vertical="center" wrapText="1"/>
    </xf>
    <xf numFmtId="9" fontId="50" fillId="0" borderId="20" xfId="0" applyNumberFormat="1" applyFont="1" applyFill="1" applyBorder="1" applyAlignment="1">
      <alignment horizontal="center" vertical="center" wrapText="1"/>
    </xf>
    <xf numFmtId="10" fontId="44" fillId="34" borderId="9" xfId="3" applyNumberFormat="1" applyFont="1" applyFill="1" applyBorder="1" applyAlignment="1">
      <alignment horizontal="center" vertical="center" wrapText="1"/>
    </xf>
    <xf numFmtId="9" fontId="51" fillId="0" borderId="20" xfId="0" applyNumberFormat="1" applyFont="1" applyFill="1" applyBorder="1" applyAlignment="1">
      <alignment horizontal="center" vertical="center" wrapText="1"/>
    </xf>
    <xf numFmtId="9" fontId="51" fillId="0" borderId="20" xfId="3" applyFont="1" applyBorder="1" applyAlignment="1">
      <alignment horizontal="center" vertical="center"/>
    </xf>
    <xf numFmtId="10" fontId="48" fillId="0" borderId="20" xfId="3" applyNumberFormat="1" applyFont="1" applyFill="1" applyBorder="1" applyAlignment="1">
      <alignment horizontal="center" vertical="center" wrapText="1"/>
    </xf>
    <xf numFmtId="1" fontId="50" fillId="0" borderId="9" xfId="4" applyNumberFormat="1" applyFont="1" applyFill="1" applyBorder="1" applyAlignment="1">
      <alignment horizontal="center" vertical="center" wrapText="1"/>
    </xf>
    <xf numFmtId="10" fontId="44" fillId="0" borderId="9" xfId="0" applyNumberFormat="1" applyFont="1" applyFill="1" applyBorder="1" applyAlignment="1">
      <alignment horizontal="center" vertical="center" wrapText="1"/>
    </xf>
    <xf numFmtId="1" fontId="44" fillId="0" borderId="9" xfId="4" applyNumberFormat="1" applyFont="1" applyFill="1" applyBorder="1" applyAlignment="1">
      <alignment horizontal="center" vertical="center" wrapText="1"/>
    </xf>
    <xf numFmtId="1" fontId="50" fillId="0" borderId="9" xfId="0" applyNumberFormat="1" applyFont="1" applyFill="1" applyBorder="1" applyAlignment="1">
      <alignment horizontal="center" vertical="center" wrapText="1"/>
    </xf>
    <xf numFmtId="9" fontId="50" fillId="0" borderId="9" xfId="3" applyFont="1" applyFill="1" applyBorder="1" applyAlignment="1">
      <alignment horizontal="center" vertical="center" wrapText="1"/>
    </xf>
    <xf numFmtId="9" fontId="50" fillId="0" borderId="13" xfId="3" applyFont="1" applyFill="1" applyBorder="1" applyAlignment="1">
      <alignment horizontal="center" vertical="center" wrapText="1"/>
    </xf>
    <xf numFmtId="1" fontId="52" fillId="0" borderId="9" xfId="4" applyNumberFormat="1" applyFont="1" applyFill="1" applyBorder="1" applyAlignment="1">
      <alignment horizontal="center" vertical="center" wrapText="1"/>
    </xf>
    <xf numFmtId="9" fontId="44" fillId="0" borderId="9" xfId="4" applyFont="1" applyFill="1" applyBorder="1" applyAlignment="1">
      <alignment horizontal="center" vertical="center" wrapText="1"/>
    </xf>
    <xf numFmtId="10" fontId="44" fillId="43" borderId="9" xfId="3" applyNumberFormat="1" applyFont="1" applyFill="1" applyBorder="1" applyAlignment="1">
      <alignment horizontal="center" vertical="center" wrapText="1"/>
    </xf>
    <xf numFmtId="10" fontId="53" fillId="0" borderId="9" xfId="3" applyNumberFormat="1" applyFont="1" applyBorder="1" applyAlignment="1">
      <alignment vertical="center"/>
    </xf>
    <xf numFmtId="10" fontId="44" fillId="0" borderId="9" xfId="3" applyNumberFormat="1" applyFont="1" applyFill="1" applyBorder="1" applyAlignment="1">
      <alignment horizontal="center" vertical="center" wrapText="1"/>
    </xf>
    <xf numFmtId="10" fontId="44" fillId="0" borderId="9" xfId="4" applyNumberFormat="1" applyFont="1" applyFill="1" applyBorder="1" applyAlignment="1">
      <alignment horizontal="center" vertical="center" wrapText="1"/>
    </xf>
    <xf numFmtId="10" fontId="51" fillId="0" borderId="9" xfId="3" applyNumberFormat="1" applyFont="1" applyFill="1" applyBorder="1" applyAlignment="1">
      <alignment vertical="center" wrapText="1"/>
    </xf>
    <xf numFmtId="10" fontId="51" fillId="12" borderId="9" xfId="0" applyNumberFormat="1" applyFont="1" applyFill="1" applyBorder="1" applyAlignment="1">
      <alignment vertical="center"/>
    </xf>
    <xf numFmtId="10" fontId="51" fillId="0" borderId="9" xfId="0" applyNumberFormat="1" applyFont="1" applyFill="1" applyBorder="1" applyAlignment="1">
      <alignment vertical="center"/>
    </xf>
    <xf numFmtId="169" fontId="44" fillId="0" borderId="9" xfId="0" applyNumberFormat="1" applyFont="1" applyFill="1" applyBorder="1" applyAlignment="1">
      <alignment horizontal="center" vertical="center" wrapText="1"/>
    </xf>
    <xf numFmtId="169" fontId="44" fillId="0" borderId="9" xfId="4" applyNumberFormat="1" applyFont="1" applyFill="1" applyBorder="1" applyAlignment="1">
      <alignment horizontal="center" vertical="center" wrapText="1"/>
    </xf>
    <xf numFmtId="9" fontId="44" fillId="42" borderId="9" xfId="3" applyFont="1" applyFill="1" applyBorder="1" applyAlignment="1">
      <alignment horizontal="center" vertical="center" wrapText="1"/>
    </xf>
    <xf numFmtId="10" fontId="44" fillId="42" borderId="9" xfId="0" applyNumberFormat="1" applyFont="1" applyFill="1" applyBorder="1" applyAlignment="1">
      <alignment horizontal="center" vertical="center" wrapText="1"/>
    </xf>
    <xf numFmtId="9" fontId="44" fillId="0" borderId="9" xfId="3" applyFont="1" applyFill="1" applyBorder="1" applyAlignment="1">
      <alignment horizontal="center" vertical="center" wrapText="1"/>
    </xf>
    <xf numFmtId="165" fontId="44" fillId="0" borderId="9" xfId="3" applyNumberFormat="1" applyFont="1" applyFill="1" applyBorder="1" applyAlignment="1">
      <alignment horizontal="center" vertical="center" wrapText="1"/>
    </xf>
    <xf numFmtId="9" fontId="50" fillId="0" borderId="19" xfId="3" applyFont="1" applyFill="1" applyBorder="1" applyAlignment="1">
      <alignment horizontal="center" vertical="center" wrapText="1"/>
    </xf>
    <xf numFmtId="10" fontId="54" fillId="2" borderId="9" xfId="3" applyNumberFormat="1" applyFont="1" applyFill="1" applyBorder="1" applyAlignment="1">
      <alignment vertical="center"/>
    </xf>
    <xf numFmtId="10" fontId="54" fillId="2" borderId="9" xfId="3" applyNumberFormat="1" applyFont="1" applyFill="1" applyBorder="1" applyAlignment="1">
      <alignment vertical="center" wrapText="1"/>
    </xf>
    <xf numFmtId="10" fontId="54" fillId="12" borderId="9" xfId="0" applyNumberFormat="1" applyFont="1" applyFill="1" applyBorder="1" applyAlignment="1">
      <alignment vertical="center"/>
    </xf>
    <xf numFmtId="10" fontId="54" fillId="2" borderId="9" xfId="0" applyNumberFormat="1" applyFont="1" applyFill="1" applyBorder="1" applyAlignment="1">
      <alignment vertical="center"/>
    </xf>
    <xf numFmtId="0" fontId="54" fillId="2" borderId="0" xfId="0" applyFont="1" applyFill="1" applyAlignment="1">
      <alignment vertical="center"/>
    </xf>
    <xf numFmtId="10" fontId="55" fillId="2" borderId="9" xfId="3" applyNumberFormat="1" applyFont="1" applyFill="1" applyBorder="1" applyAlignment="1">
      <alignment vertical="center"/>
    </xf>
    <xf numFmtId="10" fontId="54" fillId="12" borderId="9" xfId="3" applyNumberFormat="1" applyFont="1" applyFill="1" applyBorder="1" applyAlignment="1">
      <alignment vertical="center"/>
    </xf>
    <xf numFmtId="10" fontId="55" fillId="0" borderId="9" xfId="3" applyNumberFormat="1" applyFont="1" applyFill="1" applyBorder="1" applyAlignment="1">
      <alignment vertical="center"/>
    </xf>
    <xf numFmtId="10" fontId="56" fillId="2" borderId="9" xfId="3" applyNumberFormat="1" applyFont="1" applyFill="1" applyBorder="1" applyAlignment="1">
      <alignment vertical="center" wrapText="1"/>
    </xf>
    <xf numFmtId="10" fontId="51" fillId="42" borderId="9" xfId="3" applyNumberFormat="1" applyFont="1" applyFill="1" applyBorder="1" applyAlignment="1">
      <alignment vertical="center"/>
    </xf>
    <xf numFmtId="9" fontId="50" fillId="0" borderId="20" xfId="3" applyFont="1" applyFill="1" applyBorder="1" applyAlignment="1">
      <alignment horizontal="center" vertical="center" wrapText="1"/>
    </xf>
    <xf numFmtId="0" fontId="50" fillId="0" borderId="9" xfId="0" applyFont="1" applyFill="1" applyBorder="1" applyAlignment="1">
      <alignment horizontal="center" vertical="center" wrapText="1"/>
    </xf>
    <xf numFmtId="0" fontId="44" fillId="0" borderId="9" xfId="0" applyFont="1" applyFill="1" applyBorder="1" applyAlignment="1">
      <alignment horizontal="center" vertical="center" wrapText="1"/>
    </xf>
    <xf numFmtId="9" fontId="51" fillId="0" borderId="9" xfId="4" applyNumberFormat="1" applyFont="1" applyFill="1" applyBorder="1" applyAlignment="1">
      <alignment horizontal="center" vertical="center" wrapText="1"/>
    </xf>
    <xf numFmtId="9" fontId="44" fillId="43" borderId="9" xfId="4" applyFont="1" applyFill="1" applyBorder="1" applyAlignment="1">
      <alignment horizontal="center" vertical="center" wrapText="1"/>
    </xf>
    <xf numFmtId="10" fontId="51" fillId="0" borderId="9" xfId="3" applyNumberFormat="1" applyFont="1" applyFill="1" applyBorder="1" applyAlignment="1">
      <alignment horizontal="center" vertical="center" wrapText="1"/>
    </xf>
    <xf numFmtId="169" fontId="54" fillId="2" borderId="9" xfId="0" applyNumberFormat="1" applyFont="1" applyFill="1" applyBorder="1" applyAlignment="1">
      <alignment vertical="center"/>
    </xf>
    <xf numFmtId="10" fontId="44" fillId="43" borderId="9" xfId="4" applyNumberFormat="1" applyFont="1" applyFill="1" applyBorder="1" applyAlignment="1">
      <alignment horizontal="center" vertical="center" wrapText="1"/>
    </xf>
    <xf numFmtId="10" fontId="51" fillId="0" borderId="9" xfId="0" applyNumberFormat="1" applyFont="1" applyBorder="1" applyAlignment="1">
      <alignment vertical="center"/>
    </xf>
    <xf numFmtId="10" fontId="48" fillId="0" borderId="9" xfId="0" applyNumberFormat="1" applyFont="1" applyFill="1" applyBorder="1" applyAlignment="1">
      <alignment horizontal="center" vertical="center" wrapText="1"/>
    </xf>
    <xf numFmtId="10" fontId="54" fillId="2" borderId="9" xfId="0" applyNumberFormat="1" applyFont="1" applyFill="1" applyBorder="1" applyAlignment="1">
      <alignment vertical="center" wrapText="1"/>
    </xf>
    <xf numFmtId="169" fontId="51" fillId="0" borderId="9" xfId="0" applyNumberFormat="1" applyFont="1" applyFill="1" applyBorder="1" applyAlignment="1">
      <alignment horizontal="center" vertical="center" wrapText="1"/>
    </xf>
    <xf numFmtId="169" fontId="48" fillId="0" borderId="9" xfId="0" applyNumberFormat="1" applyFont="1" applyFill="1" applyBorder="1" applyAlignment="1">
      <alignment horizontal="center" vertical="center" wrapText="1"/>
    </xf>
    <xf numFmtId="0" fontId="48" fillId="42" borderId="9" xfId="0" applyFont="1" applyFill="1" applyBorder="1" applyAlignment="1">
      <alignment horizontal="center" vertical="center" wrapText="1"/>
    </xf>
    <xf numFmtId="0" fontId="51" fillId="42" borderId="9" xfId="0" applyFont="1" applyFill="1" applyBorder="1" applyAlignment="1">
      <alignment horizontal="center" vertical="center" wrapText="1"/>
    </xf>
    <xf numFmtId="9" fontId="51" fillId="0" borderId="9" xfId="3" applyFont="1" applyFill="1" applyBorder="1" applyAlignment="1">
      <alignment horizontal="center" vertical="center" wrapText="1"/>
    </xf>
    <xf numFmtId="9" fontId="50" fillId="0" borderId="9" xfId="0" applyNumberFormat="1" applyFont="1" applyFill="1" applyBorder="1" applyAlignment="1">
      <alignment horizontal="center" vertical="center" wrapText="1"/>
    </xf>
    <xf numFmtId="165" fontId="44" fillId="43" borderId="9" xfId="4" applyNumberFormat="1" applyFont="1" applyFill="1" applyBorder="1" applyAlignment="1">
      <alignment horizontal="center" vertical="center" wrapText="1"/>
    </xf>
    <xf numFmtId="165" fontId="44" fillId="0" borderId="9" xfId="4" applyNumberFormat="1" applyFont="1" applyFill="1" applyBorder="1" applyAlignment="1">
      <alignment horizontal="center" vertical="center" wrapText="1"/>
    </xf>
    <xf numFmtId="0" fontId="54" fillId="2" borderId="9" xfId="0" applyNumberFormat="1" applyFont="1" applyFill="1" applyBorder="1" applyAlignment="1">
      <alignment vertical="center"/>
    </xf>
    <xf numFmtId="10" fontId="44" fillId="0" borderId="9" xfId="4" applyNumberFormat="1" applyFont="1" applyFill="1" applyBorder="1" applyAlignment="1">
      <alignment horizontal="center" vertical="center" wrapText="1"/>
    </xf>
    <xf numFmtId="10" fontId="44" fillId="41" borderId="50" xfId="0" applyNumberFormat="1" applyFont="1" applyFill="1" applyBorder="1" applyAlignment="1">
      <alignment horizontal="center" vertical="center" wrapText="1"/>
    </xf>
    <xf numFmtId="165" fontId="51" fillId="0" borderId="9" xfId="0" applyNumberFormat="1" applyFont="1" applyFill="1" applyBorder="1" applyAlignment="1">
      <alignment horizontal="center" vertical="center" wrapText="1"/>
    </xf>
    <xf numFmtId="9" fontId="51" fillId="44" borderId="9" xfId="0" applyNumberFormat="1" applyFont="1" applyFill="1" applyBorder="1" applyAlignment="1">
      <alignment horizontal="center" vertical="center"/>
    </xf>
    <xf numFmtId="9" fontId="48" fillId="42" borderId="9" xfId="3" applyFont="1" applyFill="1" applyBorder="1" applyAlignment="1">
      <alignment horizontal="center" vertical="center" wrapText="1"/>
    </xf>
    <xf numFmtId="0" fontId="50" fillId="0" borderId="9" xfId="0" applyNumberFormat="1" applyFont="1" applyFill="1" applyBorder="1" applyAlignment="1">
      <alignment horizontal="center" vertical="center" wrapText="1"/>
    </xf>
    <xf numFmtId="10" fontId="44" fillId="41" borderId="30" xfId="0" applyNumberFormat="1" applyFont="1" applyFill="1" applyBorder="1" applyAlignment="1">
      <alignment horizontal="center" vertical="center" wrapText="1"/>
    </xf>
    <xf numFmtId="0" fontId="44" fillId="0" borderId="9" xfId="0" applyFont="1" applyFill="1" applyBorder="1" applyAlignment="1">
      <alignment wrapText="1"/>
    </xf>
    <xf numFmtId="0" fontId="51" fillId="0" borderId="9" xfId="0" applyNumberFormat="1" applyFont="1" applyBorder="1" applyAlignment="1">
      <alignment vertical="center"/>
    </xf>
    <xf numFmtId="10" fontId="44" fillId="41" borderId="51" xfId="0" applyNumberFormat="1" applyFont="1" applyFill="1" applyBorder="1" applyAlignment="1">
      <alignment horizontal="center" vertical="center" wrapText="1"/>
    </xf>
    <xf numFmtId="165" fontId="44" fillId="0" borderId="9" xfId="4" applyNumberFormat="1" applyFont="1" applyFill="1" applyBorder="1" applyAlignment="1">
      <alignment horizontal="center" vertical="center" wrapText="1"/>
    </xf>
    <xf numFmtId="9" fontId="44" fillId="0" borderId="9" xfId="5" applyFont="1" applyFill="1" applyBorder="1" applyAlignment="1">
      <alignment horizontal="center" vertical="center" wrapText="1"/>
    </xf>
    <xf numFmtId="0" fontId="51" fillId="0" borderId="9" xfId="0" applyFont="1" applyFill="1" applyBorder="1" applyAlignment="1">
      <alignment vertical="center" wrapText="1"/>
    </xf>
    <xf numFmtId="9" fontId="51" fillId="0" borderId="9" xfId="0" applyNumberFormat="1" applyFont="1" applyFill="1" applyBorder="1" applyAlignment="1">
      <alignment horizontal="center" vertical="center" wrapText="1"/>
    </xf>
    <xf numFmtId="10" fontId="44" fillId="13" borderId="9" xfId="4" applyNumberFormat="1" applyFont="1" applyFill="1" applyBorder="1" applyAlignment="1">
      <alignment horizontal="center" vertical="center" wrapText="1"/>
    </xf>
    <xf numFmtId="0" fontId="54" fillId="2" borderId="9" xfId="0" applyFont="1" applyFill="1" applyBorder="1" applyAlignment="1">
      <alignment vertical="center"/>
    </xf>
    <xf numFmtId="165" fontId="44" fillId="41" borderId="9" xfId="4" applyNumberFormat="1" applyFont="1" applyFill="1" applyBorder="1" applyAlignment="1">
      <alignment horizontal="center" vertical="center" wrapText="1"/>
    </xf>
    <xf numFmtId="10" fontId="54" fillId="2" borderId="0" xfId="0" applyNumberFormat="1" applyFont="1" applyFill="1" applyAlignment="1">
      <alignment vertical="center"/>
    </xf>
    <xf numFmtId="165" fontId="51" fillId="0" borderId="13" xfId="0" applyNumberFormat="1" applyFont="1" applyFill="1" applyBorder="1" applyAlignment="1">
      <alignment horizontal="center" vertical="center" wrapText="1"/>
    </xf>
    <xf numFmtId="165" fontId="51" fillId="0" borderId="19" xfId="0" applyNumberFormat="1" applyFont="1" applyFill="1" applyBorder="1" applyAlignment="1">
      <alignment horizontal="center" vertical="center" wrapText="1"/>
    </xf>
    <xf numFmtId="0" fontId="51" fillId="0" borderId="9" xfId="0" applyFont="1" applyFill="1" applyBorder="1" applyAlignment="1">
      <alignment horizontal="center" vertical="top" wrapText="1"/>
    </xf>
    <xf numFmtId="0" fontId="51" fillId="0" borderId="9" xfId="0" applyFont="1" applyFill="1" applyBorder="1" applyAlignment="1">
      <alignment wrapText="1"/>
    </xf>
    <xf numFmtId="9" fontId="44" fillId="13" borderId="9" xfId="4" applyFont="1" applyFill="1" applyBorder="1" applyAlignment="1">
      <alignment horizontal="center" vertical="center" wrapText="1"/>
    </xf>
    <xf numFmtId="9" fontId="51" fillId="0" borderId="9" xfId="6" applyFont="1" applyFill="1" applyBorder="1" applyAlignment="1">
      <alignment horizontal="center" vertical="center" wrapText="1"/>
    </xf>
    <xf numFmtId="165" fontId="44" fillId="13" borderId="9" xfId="4" applyNumberFormat="1" applyFont="1" applyFill="1" applyBorder="1" applyAlignment="1">
      <alignment horizontal="center" vertical="center" wrapText="1"/>
    </xf>
    <xf numFmtId="10" fontId="50" fillId="0" borderId="9" xfId="0" applyNumberFormat="1" applyFont="1" applyFill="1" applyBorder="1" applyAlignment="1">
      <alignment horizontal="center" vertical="center" wrapText="1"/>
    </xf>
    <xf numFmtId="9" fontId="50" fillId="42" borderId="9" xfId="3" applyFont="1" applyFill="1" applyBorder="1" applyAlignment="1">
      <alignment horizontal="center" vertical="center" wrapText="1"/>
    </xf>
    <xf numFmtId="0" fontId="50" fillId="42" borderId="9" xfId="0" applyFont="1" applyFill="1" applyBorder="1" applyAlignment="1">
      <alignment horizontal="center" vertical="center" wrapText="1"/>
    </xf>
    <xf numFmtId="9" fontId="44" fillId="13" borderId="9" xfId="4" applyNumberFormat="1" applyFont="1" applyFill="1" applyBorder="1" applyAlignment="1">
      <alignment horizontal="center" vertical="center" wrapText="1"/>
    </xf>
    <xf numFmtId="9" fontId="44" fillId="0" borderId="9" xfId="0" applyNumberFormat="1" applyFont="1" applyFill="1" applyBorder="1" applyAlignment="1">
      <alignment horizontal="center" vertical="center" wrapText="1"/>
    </xf>
    <xf numFmtId="0" fontId="54" fillId="2" borderId="9" xfId="0" applyFont="1" applyFill="1" applyBorder="1" applyAlignment="1">
      <alignment horizontal="center" vertical="center" wrapText="1"/>
    </xf>
    <xf numFmtId="0" fontId="54" fillId="2" borderId="9" xfId="0" applyFont="1" applyFill="1" applyBorder="1" applyAlignment="1">
      <alignment vertical="center" wrapText="1"/>
    </xf>
    <xf numFmtId="0" fontId="44" fillId="0" borderId="9" xfId="0" applyFont="1" applyFill="1" applyBorder="1" applyAlignment="1" applyProtection="1">
      <alignment horizontal="center" vertical="center" wrapText="1"/>
      <protection hidden="1"/>
    </xf>
    <xf numFmtId="0" fontId="51" fillId="0" borderId="9" xfId="0" applyFont="1" applyBorder="1" applyAlignment="1">
      <alignment vertical="center"/>
    </xf>
    <xf numFmtId="0" fontId="54" fillId="2" borderId="9" xfId="0" applyFont="1" applyFill="1" applyBorder="1" applyAlignment="1">
      <alignment horizontal="center" vertical="center"/>
    </xf>
    <xf numFmtId="9" fontId="4" fillId="2" borderId="0" xfId="0" applyNumberFormat="1" applyFont="1" applyFill="1" applyBorder="1" applyAlignment="1">
      <alignment vertical="center"/>
    </xf>
    <xf numFmtId="0" fontId="3" fillId="2" borderId="0" xfId="0" applyFont="1" applyFill="1" applyAlignment="1">
      <alignment vertical="center"/>
    </xf>
    <xf numFmtId="0" fontId="4" fillId="2" borderId="0" xfId="0" applyFont="1" applyFill="1" applyAlignment="1" applyProtection="1">
      <alignment vertical="center"/>
      <protection hidden="1"/>
    </xf>
    <xf numFmtId="0" fontId="4" fillId="2" borderId="3" xfId="0" applyFont="1" applyFill="1" applyBorder="1" applyAlignment="1" applyProtection="1">
      <alignment horizontal="left" vertical="center" wrapText="1"/>
      <protection hidden="1"/>
    </xf>
    <xf numFmtId="0" fontId="4" fillId="2" borderId="2" xfId="0" applyFont="1" applyFill="1" applyBorder="1" applyAlignment="1" applyProtection="1">
      <alignment horizontal="left" vertical="center" wrapText="1"/>
      <protection hidden="1"/>
    </xf>
    <xf numFmtId="0" fontId="7" fillId="2" borderId="0" xfId="0" applyFont="1" applyFill="1" applyAlignment="1" applyProtection="1">
      <alignment vertical="center"/>
      <protection locked="0"/>
    </xf>
    <xf numFmtId="0" fontId="4" fillId="2" borderId="0" xfId="0" applyFont="1" applyFill="1" applyAlignment="1" applyProtection="1">
      <alignment vertical="center" wrapText="1"/>
      <protection hidden="1"/>
    </xf>
    <xf numFmtId="0" fontId="4" fillId="2" borderId="0" xfId="0" applyFont="1" applyFill="1" applyAlignment="1" applyProtection="1">
      <alignment horizontal="left" vertical="center" wrapText="1"/>
      <protection locked="0"/>
    </xf>
    <xf numFmtId="0" fontId="4" fillId="2" borderId="0" xfId="0" applyFont="1" applyFill="1" applyAlignment="1" applyProtection="1">
      <alignment horizontal="left" vertical="center" wrapText="1"/>
      <protection hidden="1"/>
    </xf>
    <xf numFmtId="9" fontId="4" fillId="2" borderId="0" xfId="0" applyNumberFormat="1" applyFont="1" applyFill="1" applyAlignment="1" applyProtection="1">
      <alignment vertical="center"/>
      <protection hidden="1"/>
    </xf>
    <xf numFmtId="9" fontId="4" fillId="2" borderId="0" xfId="3" applyNumberFormat="1" applyFont="1" applyFill="1" applyAlignment="1" applyProtection="1">
      <alignment vertical="center"/>
      <protection hidden="1"/>
    </xf>
    <xf numFmtId="9" fontId="4" fillId="2" borderId="0" xfId="3" applyFont="1" applyFill="1" applyAlignment="1" applyProtection="1">
      <alignment vertical="center"/>
      <protection hidden="1"/>
    </xf>
    <xf numFmtId="0" fontId="4" fillId="2" borderId="0" xfId="0" applyFont="1" applyFill="1" applyAlignment="1">
      <alignment horizontal="center" vertical="center"/>
    </xf>
    <xf numFmtId="9" fontId="4" fillId="2" borderId="0" xfId="3" applyFont="1" applyFill="1" applyAlignment="1">
      <alignment vertical="center"/>
    </xf>
    <xf numFmtId="0" fontId="9" fillId="2" borderId="0" xfId="0" applyFont="1" applyFill="1" applyAlignment="1">
      <alignment horizontal="center" vertical="center"/>
    </xf>
    <xf numFmtId="0" fontId="8" fillId="2" borderId="0" xfId="0" applyFont="1" applyFill="1" applyBorder="1" applyAlignment="1" applyProtection="1">
      <alignment horizontal="left" vertical="center"/>
      <protection hidden="1"/>
    </xf>
    <xf numFmtId="0" fontId="10" fillId="3" borderId="6" xfId="0" applyFont="1" applyFill="1" applyBorder="1" applyAlignment="1" applyProtection="1">
      <alignment horizontal="center" vertical="center" wrapText="1"/>
      <protection hidden="1"/>
    </xf>
    <xf numFmtId="0" fontId="11" fillId="3" borderId="6" xfId="0" applyFont="1" applyFill="1" applyBorder="1" applyAlignment="1" applyProtection="1">
      <alignment horizontal="center" vertical="center"/>
      <protection hidden="1"/>
    </xf>
    <xf numFmtId="0" fontId="12" fillId="4" borderId="6" xfId="0" applyFont="1" applyFill="1" applyBorder="1" applyAlignment="1" applyProtection="1">
      <alignment horizontal="center" vertical="center" wrapText="1"/>
      <protection hidden="1"/>
    </xf>
    <xf numFmtId="0" fontId="12" fillId="5" borderId="6" xfId="0" applyFont="1" applyFill="1" applyBorder="1" applyAlignment="1" applyProtection="1">
      <alignment horizontal="center" vertical="center" wrapText="1"/>
      <protection hidden="1"/>
    </xf>
    <xf numFmtId="0" fontId="9" fillId="0" borderId="0" xfId="0" applyFont="1" applyAlignment="1" applyProtection="1">
      <alignment vertical="center"/>
      <protection hidden="1"/>
    </xf>
    <xf numFmtId="0" fontId="10" fillId="6" borderId="6" xfId="0" applyFont="1" applyFill="1" applyBorder="1" applyAlignment="1" applyProtection="1">
      <alignment horizontal="center" vertical="center"/>
      <protection hidden="1"/>
    </xf>
    <xf numFmtId="0" fontId="10" fillId="6" borderId="1" xfId="0" applyFont="1" applyFill="1" applyBorder="1" applyAlignment="1">
      <alignment horizontal="center" vertical="center"/>
    </xf>
    <xf numFmtId="0" fontId="10" fillId="6" borderId="3" xfId="0" applyFont="1" applyFill="1" applyBorder="1" applyAlignment="1">
      <alignment horizontal="center" vertical="center"/>
    </xf>
    <xf numFmtId="0" fontId="10" fillId="6" borderId="2" xfId="0" applyFont="1" applyFill="1" applyBorder="1" applyAlignment="1">
      <alignment horizontal="center" vertical="center"/>
    </xf>
    <xf numFmtId="0" fontId="10" fillId="6" borderId="6" xfId="0" applyFont="1" applyFill="1" applyBorder="1" applyAlignment="1">
      <alignment horizontal="center" vertical="center"/>
    </xf>
    <xf numFmtId="0" fontId="12" fillId="3" borderId="6" xfId="0" applyFont="1" applyFill="1" applyBorder="1" applyAlignment="1" applyProtection="1">
      <alignment horizontal="center" vertical="center" wrapText="1"/>
      <protection hidden="1"/>
    </xf>
    <xf numFmtId="0" fontId="12" fillId="7" borderId="6" xfId="0" applyFont="1" applyFill="1" applyBorder="1" applyAlignment="1" applyProtection="1">
      <alignment horizontal="center" vertical="center" wrapText="1"/>
      <protection hidden="1"/>
    </xf>
    <xf numFmtId="0" fontId="12" fillId="8" borderId="6" xfId="0" applyFont="1" applyFill="1" applyBorder="1" applyAlignment="1" applyProtection="1">
      <alignment horizontal="center" vertical="center" wrapText="1"/>
      <protection hidden="1"/>
    </xf>
    <xf numFmtId="0" fontId="12" fillId="9" borderId="6" xfId="0" applyFont="1" applyFill="1" applyBorder="1" applyAlignment="1" applyProtection="1">
      <alignment horizontal="center" vertical="center" wrapText="1"/>
      <protection hidden="1"/>
    </xf>
    <xf numFmtId="0" fontId="12"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2" fillId="7" borderId="2" xfId="0" applyFont="1" applyFill="1" applyBorder="1" applyAlignment="1">
      <alignment horizontal="center" vertical="center" wrapText="1"/>
    </xf>
    <xf numFmtId="0" fontId="12" fillId="8" borderId="1" xfId="0" applyFont="1" applyFill="1" applyBorder="1" applyAlignment="1">
      <alignment horizontal="center" vertical="center" wrapText="1"/>
    </xf>
    <xf numFmtId="0" fontId="12" fillId="8" borderId="3" xfId="0" applyFont="1" applyFill="1" applyBorder="1" applyAlignment="1">
      <alignment horizontal="center" vertical="center" wrapText="1"/>
    </xf>
    <xf numFmtId="0" fontId="12" fillId="8" borderId="2" xfId="0" applyFont="1" applyFill="1" applyBorder="1" applyAlignment="1">
      <alignment horizontal="center" vertical="center" wrapText="1"/>
    </xf>
    <xf numFmtId="0" fontId="12" fillId="9" borderId="1" xfId="0" applyFont="1" applyFill="1" applyBorder="1" applyAlignment="1">
      <alignment horizontal="center" vertical="center" wrapText="1"/>
    </xf>
    <xf numFmtId="0" fontId="12" fillId="9" borderId="3" xfId="0" applyFont="1" applyFill="1" applyBorder="1" applyAlignment="1">
      <alignment horizontal="center" vertical="center" wrapText="1"/>
    </xf>
    <xf numFmtId="0" fontId="12" fillId="9" borderId="2"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9" borderId="6" xfId="0" applyFont="1" applyFill="1" applyBorder="1" applyAlignment="1">
      <alignment horizontal="center" vertical="center" wrapText="1"/>
    </xf>
    <xf numFmtId="0" fontId="11" fillId="3" borderId="6" xfId="0" applyFont="1" applyFill="1" applyBorder="1" applyAlignment="1" applyProtection="1">
      <alignment vertical="center"/>
      <protection hidden="1"/>
    </xf>
    <xf numFmtId="0" fontId="12" fillId="7" borderId="6" xfId="0" applyFont="1" applyFill="1" applyBorder="1" applyAlignment="1" applyProtection="1">
      <alignment horizontal="center" vertical="center" wrapText="1"/>
      <protection hidden="1"/>
    </xf>
    <xf numFmtId="0" fontId="12" fillId="10" borderId="6" xfId="0" applyFont="1" applyFill="1" applyBorder="1" applyAlignment="1" applyProtection="1">
      <alignment horizontal="center" vertical="center" wrapText="1"/>
      <protection hidden="1"/>
    </xf>
    <xf numFmtId="0" fontId="13" fillId="4" borderId="6" xfId="0" applyFont="1" applyFill="1" applyBorder="1" applyAlignment="1" applyProtection="1">
      <alignment horizontal="center" vertical="center" wrapText="1"/>
      <protection hidden="1"/>
    </xf>
    <xf numFmtId="0" fontId="12" fillId="8" borderId="6" xfId="0" applyFont="1" applyFill="1" applyBorder="1" applyAlignment="1" applyProtection="1">
      <alignment horizontal="center" vertical="center" wrapText="1"/>
      <protection hidden="1"/>
    </xf>
    <xf numFmtId="0" fontId="10" fillId="9" borderId="6" xfId="0" applyFont="1" applyFill="1" applyBorder="1" applyAlignment="1" applyProtection="1">
      <alignment horizontal="center" vertical="center" wrapText="1"/>
      <protection hidden="1"/>
    </xf>
    <xf numFmtId="0" fontId="12" fillId="9" borderId="6" xfId="0" applyFont="1" applyFill="1" applyBorder="1" applyAlignment="1" applyProtection="1">
      <alignment horizontal="center" vertical="center" wrapText="1"/>
      <protection hidden="1"/>
    </xf>
    <xf numFmtId="0" fontId="12" fillId="7" borderId="6"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0" fillId="9" borderId="6" xfId="0" applyFont="1" applyFill="1" applyBorder="1" applyAlignment="1">
      <alignment horizontal="center" vertical="center" wrapText="1"/>
    </xf>
    <xf numFmtId="0" fontId="12" fillId="9" borderId="6"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60" fillId="0" borderId="6" xfId="0" applyFont="1" applyFill="1" applyBorder="1" applyAlignment="1">
      <alignment horizontal="center" vertical="center" wrapText="1"/>
    </xf>
    <xf numFmtId="1" fontId="60" fillId="0" borderId="6" xfId="0" applyNumberFormat="1" applyFont="1" applyFill="1" applyBorder="1" applyAlignment="1">
      <alignment horizontal="center" vertical="center" wrapText="1"/>
    </xf>
    <xf numFmtId="9" fontId="60" fillId="0" borderId="6" xfId="4" applyFont="1" applyFill="1" applyBorder="1" applyAlignment="1">
      <alignment horizontal="center" vertical="center" wrapText="1"/>
    </xf>
    <xf numFmtId="0" fontId="15" fillId="0" borderId="6" xfId="0" applyFont="1" applyFill="1" applyBorder="1" applyAlignment="1">
      <alignment horizontal="center" vertical="center" wrapText="1"/>
    </xf>
    <xf numFmtId="9" fontId="4" fillId="0" borderId="6" xfId="0" applyNumberFormat="1" applyFont="1" applyFill="1" applyBorder="1" applyAlignment="1">
      <alignment horizontal="center" vertical="center" wrapText="1"/>
    </xf>
    <xf numFmtId="17" fontId="15" fillId="0" borderId="6" xfId="5" applyNumberFormat="1" applyFont="1" applyFill="1" applyBorder="1" applyAlignment="1">
      <alignment horizontal="center" vertical="center" wrapText="1"/>
    </xf>
    <xf numFmtId="0" fontId="15" fillId="0" borderId="6" xfId="0" applyFont="1" applyFill="1" applyBorder="1" applyAlignment="1">
      <alignment horizontal="left" vertical="center" wrapText="1"/>
    </xf>
    <xf numFmtId="9" fontId="25" fillId="0" borderId="6" xfId="4" applyFont="1" applyFill="1" applyBorder="1" applyAlignment="1">
      <alignment horizontal="center" vertical="center"/>
    </xf>
    <xf numFmtId="9" fontId="15" fillId="0" borderId="6" xfId="3" applyFont="1" applyFill="1" applyBorder="1" applyAlignment="1">
      <alignment horizontal="center" vertical="center"/>
    </xf>
    <xf numFmtId="9" fontId="4" fillId="0" borderId="6" xfId="3" applyFont="1" applyFill="1" applyBorder="1" applyAlignment="1" applyProtection="1">
      <alignment horizontal="center" vertical="center"/>
      <protection locked="0" hidden="1"/>
    </xf>
    <xf numFmtId="9" fontId="15" fillId="0" borderId="6" xfId="0" applyNumberFormat="1" applyFont="1" applyFill="1" applyBorder="1" applyAlignment="1">
      <alignment horizontal="center" vertical="center" wrapText="1"/>
    </xf>
    <xf numFmtId="9" fontId="15" fillId="0" borderId="6" xfId="4" applyFont="1" applyFill="1" applyBorder="1" applyAlignment="1">
      <alignment horizontal="center" vertical="center" wrapText="1"/>
    </xf>
    <xf numFmtId="9" fontId="15" fillId="0" borderId="6" xfId="4" applyFont="1" applyFill="1" applyBorder="1" applyAlignment="1">
      <alignment horizontal="center" vertical="center"/>
    </xf>
    <xf numFmtId="9" fontId="4" fillId="0" borderId="52" xfId="3" applyFont="1" applyFill="1" applyBorder="1" applyAlignment="1" applyProtection="1">
      <alignment horizontal="center" vertical="center" wrapText="1"/>
      <protection locked="0" hidden="1"/>
    </xf>
    <xf numFmtId="0" fontId="4" fillId="0" borderId="6" xfId="0" applyFont="1" applyFill="1" applyBorder="1" applyAlignment="1" applyProtection="1">
      <alignment vertical="center"/>
      <protection hidden="1"/>
    </xf>
    <xf numFmtId="0" fontId="15" fillId="0" borderId="6" xfId="0" applyFont="1" applyFill="1" applyBorder="1" applyAlignment="1" applyProtection="1">
      <alignment vertical="center"/>
      <protection hidden="1"/>
    </xf>
    <xf numFmtId="9" fontId="4" fillId="0" borderId="6" xfId="0" applyNumberFormat="1" applyFont="1" applyFill="1" applyBorder="1" applyAlignment="1" applyProtection="1">
      <alignment vertical="center"/>
      <protection hidden="1"/>
    </xf>
    <xf numFmtId="9" fontId="15" fillId="0" borderId="6" xfId="0" applyNumberFormat="1" applyFont="1" applyFill="1" applyBorder="1" applyAlignment="1" applyProtection="1">
      <alignment vertical="center"/>
      <protection hidden="1"/>
    </xf>
    <xf numFmtId="9" fontId="4" fillId="0" borderId="6" xfId="4" applyFont="1" applyFill="1" applyBorder="1" applyAlignment="1">
      <alignment horizontal="center" vertical="center"/>
    </xf>
    <xf numFmtId="0" fontId="4" fillId="0" borderId="0" xfId="0" applyFont="1" applyAlignment="1" applyProtection="1">
      <alignment vertical="center"/>
      <protection hidden="1"/>
    </xf>
    <xf numFmtId="165" fontId="4" fillId="0" borderId="6" xfId="0" applyNumberFormat="1" applyFont="1" applyFill="1" applyBorder="1" applyAlignment="1" applyProtection="1">
      <alignment horizontal="center" vertical="center"/>
      <protection hidden="1"/>
    </xf>
    <xf numFmtId="9" fontId="4" fillId="0" borderId="6" xfId="3" applyFont="1" applyBorder="1" applyAlignment="1" applyProtection="1">
      <alignment horizontal="center" vertical="center"/>
      <protection hidden="1"/>
    </xf>
    <xf numFmtId="9" fontId="4" fillId="0" borderId="6" xfId="3" applyFont="1" applyBorder="1" applyAlignment="1" applyProtection="1">
      <alignment horizontal="center" vertical="center"/>
      <protection hidden="1"/>
    </xf>
    <xf numFmtId="9" fontId="9" fillId="0" borderId="6" xfId="0" applyNumberFormat="1" applyFont="1" applyFill="1" applyBorder="1" applyAlignment="1">
      <alignment horizontal="center" vertical="center"/>
    </xf>
    <xf numFmtId="9" fontId="4" fillId="0" borderId="6" xfId="3" applyFont="1" applyBorder="1" applyAlignment="1">
      <alignment horizontal="center" vertical="center"/>
    </xf>
    <xf numFmtId="9" fontId="4" fillId="0" borderId="52" xfId="0" applyNumberFormat="1" applyFont="1" applyFill="1" applyBorder="1" applyAlignment="1">
      <alignment horizontal="center" vertical="center" wrapText="1"/>
    </xf>
    <xf numFmtId="9" fontId="4" fillId="0" borderId="52" xfId="3" applyFont="1" applyBorder="1" applyAlignment="1" applyProtection="1">
      <alignment horizontal="center" vertical="center"/>
      <protection hidden="1"/>
    </xf>
    <xf numFmtId="9" fontId="60" fillId="0" borderId="6" xfId="4" applyFont="1" applyFill="1" applyBorder="1" applyAlignment="1">
      <alignment horizontal="center" vertical="center" wrapText="1"/>
    </xf>
    <xf numFmtId="0" fontId="15" fillId="0" borderId="6" xfId="0" applyFont="1" applyFill="1" applyBorder="1" applyAlignment="1">
      <alignment vertical="center" wrapText="1"/>
    </xf>
    <xf numFmtId="9" fontId="4" fillId="0" borderId="53" xfId="3" applyFont="1" applyFill="1" applyBorder="1" applyAlignment="1" applyProtection="1">
      <alignment horizontal="center" vertical="center" wrapText="1"/>
      <protection locked="0" hidden="1"/>
    </xf>
    <xf numFmtId="0" fontId="15" fillId="0" borderId="54" xfId="0" applyFont="1" applyFill="1" applyBorder="1" applyAlignment="1" applyProtection="1">
      <alignment vertical="center" wrapText="1"/>
      <protection hidden="1"/>
    </xf>
    <xf numFmtId="0" fontId="15" fillId="0" borderId="6" xfId="0" applyFont="1" applyFill="1" applyBorder="1" applyAlignment="1" applyProtection="1">
      <alignment vertical="center" wrapText="1"/>
      <protection hidden="1"/>
    </xf>
    <xf numFmtId="9" fontId="4" fillId="0" borderId="53" xfId="0" applyNumberFormat="1" applyFont="1" applyFill="1" applyBorder="1" applyAlignment="1">
      <alignment horizontal="center" vertical="center" wrapText="1"/>
    </xf>
    <xf numFmtId="9" fontId="4" fillId="0" borderId="53" xfId="3" applyFont="1" applyBorder="1" applyAlignment="1" applyProtection="1">
      <alignment horizontal="center" vertical="center"/>
      <protection hidden="1"/>
    </xf>
    <xf numFmtId="9" fontId="4" fillId="0" borderId="55" xfId="3" applyFont="1" applyBorder="1" applyAlignment="1" applyProtection="1">
      <alignment horizontal="center" vertical="center"/>
      <protection hidden="1"/>
    </xf>
    <xf numFmtId="0" fontId="15" fillId="0" borderId="6" xfId="0" applyFont="1" applyFill="1" applyBorder="1" applyAlignment="1">
      <alignment horizontal="center" vertical="center" wrapText="1"/>
    </xf>
    <xf numFmtId="9" fontId="25" fillId="2" borderId="6" xfId="4" applyFont="1" applyFill="1" applyBorder="1" applyAlignment="1">
      <alignment horizontal="center" vertical="center"/>
    </xf>
    <xf numFmtId="0" fontId="61" fillId="0" borderId="6" xfId="0" applyFont="1" applyFill="1" applyBorder="1" applyAlignment="1" applyProtection="1">
      <alignment vertical="center" wrapText="1"/>
      <protection hidden="1"/>
    </xf>
    <xf numFmtId="9" fontId="15" fillId="0" borderId="6" xfId="3" applyFont="1" applyBorder="1" applyAlignment="1" applyProtection="1">
      <alignment horizontal="center" vertical="center"/>
      <protection hidden="1"/>
    </xf>
    <xf numFmtId="9" fontId="15" fillId="0" borderId="6" xfId="3" applyFont="1" applyBorder="1" applyAlignment="1" applyProtection="1">
      <alignment horizontal="center" vertical="center"/>
      <protection hidden="1"/>
    </xf>
    <xf numFmtId="9" fontId="4" fillId="0" borderId="6" xfId="0" applyNumberFormat="1" applyFont="1" applyFill="1" applyBorder="1" applyAlignment="1">
      <alignment horizontal="center" vertical="center" wrapText="1"/>
    </xf>
    <xf numFmtId="9" fontId="4" fillId="0" borderId="6" xfId="3" applyFont="1" applyFill="1" applyBorder="1" applyAlignment="1" applyProtection="1">
      <alignment horizontal="center" vertical="center" wrapText="1"/>
      <protection locked="0" hidden="1"/>
    </xf>
    <xf numFmtId="9" fontId="4" fillId="0" borderId="55" xfId="3" applyFont="1" applyFill="1" applyBorder="1" applyAlignment="1" applyProtection="1">
      <alignment horizontal="center" vertical="center" wrapText="1"/>
      <protection locked="0" hidden="1"/>
    </xf>
    <xf numFmtId="0" fontId="4" fillId="0" borderId="6" xfId="0" applyFont="1" applyFill="1" applyBorder="1" applyAlignment="1">
      <alignment horizontal="center" vertical="center" wrapText="1"/>
    </xf>
    <xf numFmtId="9" fontId="15" fillId="0" borderId="6" xfId="3" applyFont="1" applyFill="1" applyBorder="1" applyAlignment="1" applyProtection="1">
      <alignment horizontal="center" vertical="center"/>
      <protection locked="0" hidden="1"/>
    </xf>
    <xf numFmtId="9" fontId="15" fillId="0" borderId="6" xfId="3" applyFont="1" applyFill="1" applyBorder="1" applyAlignment="1" applyProtection="1">
      <alignment horizontal="center" vertical="center" wrapText="1"/>
      <protection locked="0" hidden="1"/>
    </xf>
    <xf numFmtId="9" fontId="15" fillId="0" borderId="6" xfId="3" applyFont="1" applyFill="1" applyBorder="1" applyAlignment="1" applyProtection="1">
      <alignment vertical="center"/>
      <protection hidden="1"/>
    </xf>
    <xf numFmtId="0" fontId="15" fillId="0" borderId="0" xfId="0" applyFont="1" applyAlignment="1" applyProtection="1">
      <alignment vertical="center"/>
      <protection hidden="1"/>
    </xf>
    <xf numFmtId="9" fontId="17" fillId="0" borderId="6" xfId="0" applyNumberFormat="1" applyFont="1" applyFill="1" applyBorder="1" applyAlignment="1">
      <alignment horizontal="center" vertical="center"/>
    </xf>
    <xf numFmtId="9" fontId="15" fillId="0" borderId="6" xfId="3" applyFont="1" applyBorder="1" applyAlignment="1">
      <alignment horizontal="center" vertical="center"/>
    </xf>
    <xf numFmtId="2" fontId="60" fillId="0" borderId="6" xfId="4" applyNumberFormat="1" applyFont="1" applyFill="1" applyBorder="1" applyAlignment="1">
      <alignment horizontal="center" vertical="center" wrapText="1"/>
    </xf>
    <xf numFmtId="9" fontId="1" fillId="0" borderId="6" xfId="4" applyFont="1" applyFill="1" applyBorder="1" applyAlignment="1">
      <alignment horizontal="center" vertical="center"/>
    </xf>
    <xf numFmtId="9" fontId="4" fillId="0" borderId="6" xfId="3" applyFont="1" applyFill="1" applyBorder="1" applyAlignment="1">
      <alignment horizontal="center" vertical="center"/>
    </xf>
    <xf numFmtId="9" fontId="15" fillId="0" borderId="52" xfId="0" applyNumberFormat="1" applyFont="1" applyFill="1" applyBorder="1" applyAlignment="1">
      <alignment horizontal="center" vertical="center" wrapText="1"/>
    </xf>
    <xf numFmtId="9" fontId="60" fillId="0" borderId="52" xfId="4" applyFont="1" applyFill="1" applyBorder="1" applyAlignment="1">
      <alignment horizontal="center" vertical="center" wrapText="1"/>
    </xf>
    <xf numFmtId="0" fontId="4" fillId="0" borderId="6" xfId="0" applyFont="1" applyFill="1" applyBorder="1" applyAlignment="1" applyProtection="1">
      <alignment vertical="center" wrapText="1"/>
      <protection hidden="1"/>
    </xf>
    <xf numFmtId="9" fontId="15" fillId="0" borderId="6" xfId="0" applyNumberFormat="1" applyFont="1" applyFill="1" applyBorder="1" applyAlignment="1">
      <alignment horizontal="center" vertical="center" wrapText="1"/>
    </xf>
    <xf numFmtId="2" fontId="60" fillId="0" borderId="52" xfId="4" applyNumberFormat="1" applyFont="1" applyFill="1" applyBorder="1" applyAlignment="1">
      <alignment horizontal="center" vertical="center" wrapText="1"/>
    </xf>
    <xf numFmtId="2" fontId="60" fillId="0" borderId="6" xfId="4" applyNumberFormat="1" applyFont="1" applyFill="1" applyBorder="1" applyAlignment="1">
      <alignment horizontal="center" vertical="center" wrapText="1"/>
    </xf>
    <xf numFmtId="9" fontId="15" fillId="0" borderId="53" xfId="0" applyNumberFormat="1" applyFont="1" applyFill="1" applyBorder="1" applyAlignment="1">
      <alignment horizontal="center" vertical="center" wrapText="1"/>
    </xf>
    <xf numFmtId="9" fontId="60" fillId="0" borderId="55" xfId="4" applyFont="1" applyFill="1" applyBorder="1" applyAlignment="1">
      <alignment horizontal="center" vertical="center" wrapText="1"/>
    </xf>
    <xf numFmtId="165" fontId="15" fillId="0" borderId="6" xfId="0" applyNumberFormat="1" applyFont="1" applyFill="1" applyBorder="1" applyAlignment="1" applyProtection="1">
      <alignment horizontal="center" vertical="center"/>
      <protection hidden="1"/>
    </xf>
    <xf numFmtId="2" fontId="60" fillId="0" borderId="55" xfId="4" applyNumberFormat="1" applyFont="1" applyFill="1" applyBorder="1" applyAlignment="1">
      <alignment horizontal="center" vertical="center" wrapText="1"/>
    </xf>
    <xf numFmtId="2" fontId="15" fillId="0" borderId="6" xfId="4" applyNumberFormat="1" applyFont="1" applyFill="1" applyBorder="1" applyAlignment="1">
      <alignment horizontal="center" vertical="center" wrapText="1"/>
    </xf>
    <xf numFmtId="9" fontId="17" fillId="2" borderId="0" xfId="0" applyNumberFormat="1" applyFont="1" applyFill="1" applyAlignment="1">
      <alignment vertical="center"/>
    </xf>
    <xf numFmtId="0" fontId="15" fillId="2" borderId="6" xfId="0" applyFont="1" applyFill="1" applyBorder="1" applyAlignment="1">
      <alignment horizontal="center" vertical="center" wrapText="1"/>
    </xf>
    <xf numFmtId="9" fontId="61" fillId="0" borderId="6" xfId="3" applyFont="1" applyFill="1" applyBorder="1" applyAlignment="1" applyProtection="1">
      <alignment horizontal="center" vertical="center" wrapText="1"/>
      <protection locked="0" hidden="1"/>
    </xf>
    <xf numFmtId="0" fontId="15" fillId="2" borderId="6" xfId="0" applyFont="1" applyFill="1" applyBorder="1" applyAlignment="1">
      <alignment horizontal="left" vertical="center" wrapText="1"/>
    </xf>
    <xf numFmtId="9" fontId="60" fillId="0" borderId="53" xfId="4" applyFont="1" applyFill="1" applyBorder="1" applyAlignment="1">
      <alignment horizontal="center" vertical="center" wrapText="1"/>
    </xf>
    <xf numFmtId="0" fontId="4" fillId="0" borderId="52" xfId="0" applyFont="1" applyFill="1" applyBorder="1" applyAlignment="1" applyProtection="1">
      <alignment vertical="center"/>
      <protection hidden="1"/>
    </xf>
    <xf numFmtId="2" fontId="60" fillId="0" borderId="53" xfId="4" applyNumberFormat="1" applyFont="1" applyFill="1" applyBorder="1" applyAlignment="1">
      <alignment horizontal="center" vertical="center" wrapText="1"/>
    </xf>
    <xf numFmtId="170" fontId="60" fillId="0" borderId="6" xfId="4" applyNumberFormat="1" applyFont="1" applyFill="1" applyBorder="1" applyAlignment="1">
      <alignment horizontal="center" vertical="center" wrapText="1"/>
    </xf>
    <xf numFmtId="0" fontId="5" fillId="0" borderId="6" xfId="0" applyFont="1" applyFill="1" applyBorder="1" applyAlignment="1">
      <alignment horizontal="center" vertical="center" wrapText="1"/>
    </xf>
    <xf numFmtId="9" fontId="25" fillId="0" borderId="6" xfId="6" applyFont="1" applyFill="1" applyBorder="1" applyAlignment="1">
      <alignment horizontal="center" vertical="center"/>
    </xf>
    <xf numFmtId="9" fontId="62" fillId="0" borderId="6" xfId="4" applyNumberFormat="1" applyFont="1" applyFill="1" applyBorder="1" applyAlignment="1">
      <alignment horizontal="center" vertical="center" wrapText="1"/>
    </xf>
    <xf numFmtId="9" fontId="4" fillId="0" borderId="52" xfId="0" applyNumberFormat="1" applyFont="1" applyFill="1" applyBorder="1" applyAlignment="1" applyProtection="1">
      <alignment horizontal="center" vertical="center" wrapText="1"/>
      <protection locked="0" hidden="1"/>
    </xf>
    <xf numFmtId="0" fontId="4" fillId="0" borderId="52" xfId="0" applyFont="1" applyBorder="1" applyAlignment="1" applyProtection="1">
      <alignment vertical="center" wrapText="1"/>
      <protection hidden="1"/>
    </xf>
    <xf numFmtId="9" fontId="63" fillId="0" borderId="6" xfId="3" applyFont="1" applyBorder="1" applyAlignment="1" applyProtection="1">
      <alignment horizontal="center" vertical="center"/>
      <protection hidden="1"/>
    </xf>
    <xf numFmtId="9" fontId="4" fillId="0" borderId="6" xfId="0" applyNumberFormat="1" applyFont="1" applyFill="1" applyBorder="1" applyAlignment="1" applyProtection="1">
      <alignment horizontal="center" vertical="center"/>
      <protection hidden="1"/>
    </xf>
    <xf numFmtId="9" fontId="4" fillId="0" borderId="53" xfId="0" applyNumberFormat="1" applyFont="1" applyFill="1" applyBorder="1" applyAlignment="1" applyProtection="1">
      <alignment horizontal="center" vertical="center" wrapText="1"/>
      <protection locked="0" hidden="1"/>
    </xf>
    <xf numFmtId="0" fontId="15" fillId="0" borderId="53" xfId="0" applyFont="1" applyBorder="1" applyAlignment="1" applyProtection="1">
      <alignment vertical="center" wrapText="1"/>
      <protection hidden="1"/>
    </xf>
    <xf numFmtId="165" fontId="4" fillId="0" borderId="6" xfId="4" applyNumberFormat="1" applyFont="1" applyFill="1" applyBorder="1" applyAlignment="1">
      <alignment horizontal="center" vertical="center"/>
    </xf>
    <xf numFmtId="165" fontId="15" fillId="0" borderId="6" xfId="3" applyNumberFormat="1" applyFont="1" applyFill="1" applyBorder="1" applyAlignment="1" applyProtection="1">
      <alignment horizontal="center" vertical="center"/>
      <protection locked="0" hidden="1"/>
    </xf>
    <xf numFmtId="165" fontId="4" fillId="0" borderId="6" xfId="3" applyNumberFormat="1" applyFont="1" applyFill="1" applyBorder="1" applyAlignment="1" applyProtection="1">
      <alignment horizontal="center" vertical="center"/>
      <protection locked="0" hidden="1"/>
    </xf>
    <xf numFmtId="0" fontId="4" fillId="0" borderId="52" xfId="0" applyFont="1" applyFill="1" applyBorder="1" applyAlignment="1" applyProtection="1">
      <alignment horizontal="left" vertical="center" wrapText="1"/>
      <protection hidden="1"/>
    </xf>
    <xf numFmtId="0" fontId="15" fillId="0" borderId="52" xfId="0" applyFont="1" applyBorder="1" applyAlignment="1" applyProtection="1">
      <alignment vertical="center" wrapText="1"/>
      <protection hidden="1"/>
    </xf>
    <xf numFmtId="9" fontId="4" fillId="0" borderId="6" xfId="4" applyNumberFormat="1" applyFont="1" applyFill="1" applyBorder="1" applyAlignment="1">
      <alignment horizontal="center" vertical="center"/>
    </xf>
    <xf numFmtId="9" fontId="4" fillId="0" borderId="6" xfId="3" applyNumberFormat="1" applyFont="1" applyFill="1" applyBorder="1" applyAlignment="1" applyProtection="1">
      <alignment horizontal="center" vertical="center"/>
      <protection locked="0" hidden="1"/>
    </xf>
    <xf numFmtId="0" fontId="4" fillId="0" borderId="53" xfId="0" applyFont="1" applyFill="1" applyBorder="1" applyAlignment="1" applyProtection="1">
      <alignment horizontal="left" vertical="center" wrapText="1"/>
      <protection hidden="1"/>
    </xf>
    <xf numFmtId="0" fontId="15" fillId="0" borderId="56" xfId="0" applyFont="1" applyBorder="1" applyAlignment="1" applyProtection="1">
      <alignment vertical="center" wrapText="1"/>
      <protection hidden="1"/>
    </xf>
    <xf numFmtId="0" fontId="4" fillId="2" borderId="0" xfId="0" applyFont="1" applyFill="1" applyAlignment="1" applyProtection="1">
      <alignment vertical="center"/>
      <protection locked="0" hidden="1"/>
    </xf>
    <xf numFmtId="165" fontId="4" fillId="2" borderId="0" xfId="3" applyNumberFormat="1" applyFont="1" applyFill="1" applyAlignment="1">
      <alignment vertical="center"/>
    </xf>
    <xf numFmtId="0" fontId="3" fillId="2" borderId="0" xfId="0" applyFont="1" applyFill="1" applyAlignment="1" applyProtection="1">
      <alignment horizontal="center" vertical="center"/>
      <protection locked="0"/>
    </xf>
    <xf numFmtId="0" fontId="4" fillId="2" borderId="0" xfId="0" applyFont="1" applyFill="1" applyAlignment="1" applyProtection="1">
      <alignment horizontal="center" vertical="center"/>
      <protection locked="0" hidden="1"/>
    </xf>
    <xf numFmtId="0" fontId="4" fillId="2" borderId="0" xfId="0" applyFont="1" applyFill="1" applyAlignment="1" applyProtection="1">
      <alignment horizontal="left" vertical="center"/>
      <protection locked="0" hidden="1"/>
    </xf>
    <xf numFmtId="10" fontId="4" fillId="2" borderId="0" xfId="4" applyNumberFormat="1" applyFont="1" applyFill="1" applyAlignment="1" applyProtection="1">
      <alignment horizontal="center" vertical="center"/>
      <protection locked="0" hidden="1"/>
    </xf>
    <xf numFmtId="0" fontId="4" fillId="2" borderId="0" xfId="0" applyFont="1" applyFill="1" applyAlignment="1" applyProtection="1">
      <alignment vertical="center" wrapText="1"/>
      <protection locked="0" hidden="1"/>
    </xf>
    <xf numFmtId="10" fontId="15" fillId="2" borderId="0" xfId="4" applyNumberFormat="1" applyFont="1" applyFill="1" applyAlignment="1" applyProtection="1">
      <alignment horizontal="center" vertical="center"/>
      <protection locked="0" hidden="1"/>
    </xf>
    <xf numFmtId="0" fontId="15" fillId="2" borderId="0" xfId="0" applyFont="1" applyFill="1" applyAlignment="1" applyProtection="1">
      <alignment vertical="center"/>
      <protection locked="0" hidden="1"/>
    </xf>
    <xf numFmtId="0" fontId="4" fillId="2" borderId="0" xfId="0" applyFont="1" applyFill="1" applyBorder="1" applyAlignment="1" applyProtection="1">
      <alignment vertical="center"/>
      <protection locked="0" hidden="1"/>
    </xf>
    <xf numFmtId="0" fontId="4" fillId="2" borderId="0" xfId="0" applyFont="1" applyFill="1" applyProtection="1">
      <protection locked="0" hidden="1"/>
    </xf>
    <xf numFmtId="0" fontId="5" fillId="2" borderId="1" xfId="0" applyFont="1" applyFill="1" applyBorder="1" applyAlignment="1" applyProtection="1">
      <alignment horizontal="center" vertical="center"/>
      <protection locked="0"/>
    </xf>
    <xf numFmtId="0" fontId="5" fillId="2" borderId="2" xfId="0" applyFont="1" applyFill="1" applyBorder="1" applyAlignment="1" applyProtection="1">
      <alignment horizontal="center" vertical="center"/>
      <protection locked="0"/>
    </xf>
    <xf numFmtId="0" fontId="6" fillId="2" borderId="1" xfId="0" applyFont="1" applyFill="1" applyBorder="1" applyAlignment="1" applyProtection="1">
      <alignment horizontal="left" vertical="center" wrapText="1"/>
      <protection locked="0" hidden="1"/>
    </xf>
    <xf numFmtId="0" fontId="6" fillId="2" borderId="3" xfId="0" applyFont="1" applyFill="1" applyBorder="1" applyAlignment="1" applyProtection="1">
      <alignment horizontal="left" vertical="center" wrapText="1"/>
      <protection locked="0" hidden="1"/>
    </xf>
    <xf numFmtId="0" fontId="6" fillId="2" borderId="2" xfId="0" applyFont="1" applyFill="1" applyBorder="1" applyAlignment="1" applyProtection="1">
      <alignment horizontal="left" vertical="center" wrapText="1"/>
      <protection locked="0" hidden="1"/>
    </xf>
    <xf numFmtId="0" fontId="7" fillId="2" borderId="0" xfId="0" applyFont="1" applyFill="1" applyAlignment="1" applyProtection="1">
      <alignment vertical="center"/>
      <protection locked="0" hidden="1"/>
    </xf>
    <xf numFmtId="0" fontId="4" fillId="2" borderId="3" xfId="0" applyFont="1" applyFill="1" applyBorder="1" applyAlignment="1">
      <alignment horizontal="left" vertical="center" wrapText="1"/>
    </xf>
    <xf numFmtId="0" fontId="4" fillId="2" borderId="2" xfId="0" applyFont="1" applyFill="1" applyBorder="1" applyAlignment="1">
      <alignment horizontal="left" vertical="center" wrapText="1"/>
    </xf>
    <xf numFmtId="0" fontId="5" fillId="2" borderId="4" xfId="0" applyFont="1" applyFill="1" applyBorder="1" applyAlignment="1" applyProtection="1">
      <alignment horizontal="center" vertical="center"/>
      <protection locked="0"/>
    </xf>
    <xf numFmtId="0" fontId="5" fillId="2" borderId="5" xfId="0" applyFont="1" applyFill="1" applyBorder="1" applyAlignment="1" applyProtection="1">
      <alignment horizontal="center" vertical="center"/>
      <protection locked="0"/>
    </xf>
    <xf numFmtId="0" fontId="4" fillId="2" borderId="6" xfId="0" applyFont="1" applyFill="1" applyBorder="1" applyAlignment="1" applyProtection="1">
      <alignment horizontal="center" vertical="center"/>
      <protection locked="0" hidden="1"/>
    </xf>
    <xf numFmtId="0" fontId="4" fillId="2" borderId="6" xfId="0" applyFont="1" applyFill="1" applyBorder="1" applyAlignment="1" applyProtection="1">
      <alignment horizontal="center" vertical="center"/>
      <protection locked="0" hidden="1"/>
    </xf>
    <xf numFmtId="0" fontId="4" fillId="2" borderId="0" xfId="0" applyFont="1" applyFill="1" applyAlignment="1" applyProtection="1">
      <alignment horizontal="left" vertical="center" wrapText="1"/>
      <protection locked="0" hidden="1"/>
    </xf>
    <xf numFmtId="0" fontId="5" fillId="2" borderId="7" xfId="0" applyFont="1" applyFill="1" applyBorder="1" applyAlignment="1" applyProtection="1">
      <alignment horizontal="center" vertical="center"/>
      <protection locked="0"/>
    </xf>
    <xf numFmtId="0" fontId="5" fillId="2" borderId="8" xfId="0" applyFont="1" applyFill="1" applyBorder="1" applyAlignment="1" applyProtection="1">
      <alignment horizontal="center" vertical="center"/>
      <protection locked="0"/>
    </xf>
    <xf numFmtId="0" fontId="4" fillId="2" borderId="52" xfId="0" applyFont="1" applyFill="1" applyBorder="1" applyAlignment="1" applyProtection="1">
      <alignment horizontal="center" vertical="center"/>
      <protection locked="0" hidden="1"/>
    </xf>
    <xf numFmtId="0" fontId="4" fillId="2" borderId="52" xfId="0" applyFont="1" applyFill="1" applyBorder="1" applyAlignment="1" applyProtection="1">
      <alignment horizontal="center" vertical="center"/>
      <protection locked="0" hidden="1"/>
    </xf>
    <xf numFmtId="0" fontId="4" fillId="2" borderId="0" xfId="0"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wrapText="1"/>
      <protection locked="0"/>
    </xf>
    <xf numFmtId="0" fontId="5" fillId="2" borderId="0" xfId="0" applyFont="1" applyFill="1" applyBorder="1" applyAlignment="1" applyProtection="1">
      <alignment vertical="center" wrapText="1"/>
      <protection locked="0"/>
    </xf>
    <xf numFmtId="0" fontId="7" fillId="2" borderId="0" xfId="0" applyFont="1" applyFill="1" applyBorder="1" applyAlignment="1" applyProtection="1">
      <alignment vertical="center"/>
      <protection locked="0" hidden="1"/>
    </xf>
    <xf numFmtId="0" fontId="4" fillId="2" borderId="0"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164" fontId="4" fillId="2" borderId="0" xfId="0" applyNumberFormat="1" applyFont="1" applyFill="1" applyBorder="1" applyAlignment="1" applyProtection="1">
      <alignment vertical="center"/>
      <protection locked="0"/>
    </xf>
    <xf numFmtId="0" fontId="4" fillId="2" borderId="0" xfId="0" applyFont="1" applyFill="1" applyBorder="1" applyAlignment="1" applyProtection="1">
      <alignment horizontal="left" vertical="center"/>
      <protection locked="0"/>
    </xf>
    <xf numFmtId="10" fontId="4" fillId="2" borderId="0" xfId="4" applyNumberFormat="1" applyFont="1" applyFill="1" applyBorder="1" applyAlignment="1" applyProtection="1">
      <alignment horizontal="center" vertical="center"/>
      <protection locked="0"/>
    </xf>
    <xf numFmtId="0" fontId="4" fillId="2" borderId="0" xfId="0" applyFont="1" applyFill="1" applyBorder="1" applyAlignment="1" applyProtection="1">
      <alignment vertical="center" wrapText="1"/>
      <protection locked="0"/>
    </xf>
    <xf numFmtId="10" fontId="15" fillId="2" borderId="0" xfId="4" applyNumberFormat="1" applyFont="1" applyFill="1" applyBorder="1" applyAlignment="1" applyProtection="1">
      <alignment horizontal="center" vertical="center"/>
      <protection locked="0"/>
    </xf>
    <xf numFmtId="0" fontId="15" fillId="2" borderId="0" xfId="0" applyFont="1" applyFill="1" applyBorder="1" applyAlignment="1" applyProtection="1">
      <alignment vertical="center"/>
      <protection locked="0"/>
    </xf>
    <xf numFmtId="0" fontId="64" fillId="2" borderId="0" xfId="0" applyFont="1" applyFill="1" applyBorder="1" applyAlignment="1" applyProtection="1">
      <alignment horizontal="center" vertical="center"/>
      <protection locked="0" hidden="1"/>
    </xf>
    <xf numFmtId="9" fontId="4" fillId="2" borderId="0" xfId="4" applyFont="1" applyFill="1" applyBorder="1" applyAlignment="1" applyProtection="1">
      <alignment vertical="center"/>
      <protection locked="0"/>
    </xf>
    <xf numFmtId="10" fontId="9" fillId="2" borderId="0" xfId="4" applyNumberFormat="1" applyFont="1" applyFill="1" applyBorder="1" applyAlignment="1" applyProtection="1">
      <alignment horizontal="center" vertical="center"/>
      <protection locked="0"/>
    </xf>
    <xf numFmtId="0" fontId="9" fillId="2" borderId="0" xfId="0" applyFont="1" applyFill="1" applyBorder="1" applyAlignment="1" applyProtection="1">
      <alignment vertical="center" wrapText="1"/>
      <protection locked="0"/>
    </xf>
    <xf numFmtId="10" fontId="17" fillId="2" borderId="0" xfId="4" applyNumberFormat="1" applyFont="1" applyFill="1" applyBorder="1" applyAlignment="1" applyProtection="1">
      <alignment horizontal="center" vertical="center"/>
      <protection locked="0"/>
    </xf>
    <xf numFmtId="0" fontId="9" fillId="2" borderId="0" xfId="0" applyFont="1" applyFill="1" applyBorder="1" applyAlignment="1" applyProtection="1">
      <alignment vertical="center"/>
      <protection locked="0"/>
    </xf>
    <xf numFmtId="0" fontId="9"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vertical="center"/>
      <protection locked="0" hidden="1"/>
    </xf>
    <xf numFmtId="0" fontId="17" fillId="2" borderId="0" xfId="0" applyFont="1" applyFill="1" applyBorder="1" applyAlignment="1" applyProtection="1">
      <alignment vertical="center"/>
      <protection locked="0"/>
    </xf>
    <xf numFmtId="0" fontId="65" fillId="3" borderId="9" xfId="0" applyFont="1" applyFill="1" applyBorder="1" applyAlignment="1" applyProtection="1">
      <alignment horizontal="center" vertical="center" wrapText="1"/>
      <protection locked="0"/>
    </xf>
    <xf numFmtId="0" fontId="66" fillId="3" borderId="9" xfId="0" applyFont="1" applyFill="1" applyBorder="1" applyAlignment="1" applyProtection="1">
      <alignment horizontal="center" vertical="center"/>
      <protection locked="0"/>
    </xf>
    <xf numFmtId="10" fontId="65" fillId="3" borderId="9" xfId="4" applyNumberFormat="1" applyFont="1" applyFill="1" applyBorder="1" applyAlignment="1" applyProtection="1">
      <alignment horizontal="center" vertical="center" wrapText="1"/>
      <protection locked="0"/>
    </xf>
    <xf numFmtId="10" fontId="28" fillId="4" borderId="9" xfId="4" applyNumberFormat="1" applyFont="1" applyFill="1" applyBorder="1" applyAlignment="1" applyProtection="1">
      <alignment horizontal="center" vertical="center" wrapText="1"/>
      <protection locked="0"/>
    </xf>
    <xf numFmtId="0" fontId="28" fillId="4" borderId="9" xfId="0" applyFont="1" applyFill="1" applyBorder="1" applyAlignment="1" applyProtection="1">
      <alignment horizontal="center" vertical="center" wrapText="1"/>
      <protection locked="0"/>
    </xf>
    <xf numFmtId="0" fontId="28" fillId="5" borderId="9" xfId="0" applyFont="1" applyFill="1" applyBorder="1" applyAlignment="1" applyProtection="1">
      <alignment horizontal="center" vertical="center" wrapText="1"/>
      <protection locked="0"/>
    </xf>
    <xf numFmtId="0" fontId="67" fillId="2" borderId="13" xfId="0" applyFont="1" applyFill="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6" borderId="30" xfId="0" applyFont="1" applyFill="1" applyBorder="1" applyAlignment="1" applyProtection="1">
      <alignment horizontal="center" vertical="center"/>
      <protection locked="0"/>
    </xf>
    <xf numFmtId="0" fontId="68" fillId="6" borderId="6" xfId="0" applyFont="1" applyFill="1" applyBorder="1" applyAlignment="1" applyProtection="1">
      <alignment horizontal="center" vertical="center"/>
      <protection locked="0"/>
    </xf>
    <xf numFmtId="0" fontId="69" fillId="2" borderId="0" xfId="0" applyFont="1" applyFill="1" applyBorder="1" applyAlignment="1" applyProtection="1">
      <alignment vertical="center"/>
      <protection locked="0"/>
    </xf>
    <xf numFmtId="0" fontId="69" fillId="2" borderId="9" xfId="0" applyFont="1" applyFill="1" applyBorder="1" applyAlignment="1" applyProtection="1">
      <alignment vertical="center"/>
      <protection locked="0"/>
    </xf>
    <xf numFmtId="0" fontId="36" fillId="3" borderId="9" xfId="0" applyFont="1" applyFill="1" applyBorder="1" applyAlignment="1" applyProtection="1">
      <alignment horizontal="center" vertical="center" wrapText="1"/>
      <protection locked="0"/>
    </xf>
    <xf numFmtId="0" fontId="67" fillId="2" borderId="19" xfId="0" applyFont="1" applyFill="1" applyBorder="1" applyAlignment="1" applyProtection="1">
      <alignment horizontal="center" vertical="center"/>
      <protection locked="0"/>
    </xf>
    <xf numFmtId="0" fontId="28" fillId="7" borderId="9" xfId="0" applyFont="1" applyFill="1" applyBorder="1" applyAlignment="1" applyProtection="1">
      <alignment horizontal="center" vertical="center" wrapText="1"/>
      <protection locked="0"/>
    </xf>
    <xf numFmtId="0" fontId="28" fillId="8" borderId="9" xfId="0" applyFont="1" applyFill="1" applyBorder="1" applyAlignment="1" applyProtection="1">
      <alignment horizontal="center" vertical="center" wrapText="1"/>
      <protection locked="0"/>
    </xf>
    <xf numFmtId="0" fontId="28" fillId="9" borderId="9" xfId="0" applyFont="1" applyFill="1" applyBorder="1" applyAlignment="1" applyProtection="1">
      <alignment horizontal="center" vertical="center" wrapText="1"/>
      <protection locked="0"/>
    </xf>
    <xf numFmtId="0" fontId="28" fillId="9" borderId="30" xfId="0" applyFont="1" applyFill="1" applyBorder="1" applyAlignment="1" applyProtection="1">
      <alignment horizontal="center" vertical="center" wrapText="1"/>
      <protection locked="0"/>
    </xf>
    <xf numFmtId="0" fontId="28" fillId="7" borderId="6" xfId="0" applyFont="1" applyFill="1" applyBorder="1" applyAlignment="1" applyProtection="1">
      <alignment horizontal="center" vertical="center" wrapText="1"/>
      <protection locked="0"/>
    </xf>
    <xf numFmtId="0" fontId="28" fillId="8" borderId="6" xfId="0" applyFont="1" applyFill="1" applyBorder="1" applyAlignment="1" applyProtection="1">
      <alignment horizontal="center" vertical="center" wrapText="1"/>
      <protection locked="0"/>
    </xf>
    <xf numFmtId="0" fontId="28" fillId="9" borderId="6" xfId="0" applyFont="1" applyFill="1" applyBorder="1" applyAlignment="1" applyProtection="1">
      <alignment horizontal="center" vertical="center" wrapText="1"/>
      <protection locked="0"/>
    </xf>
    <xf numFmtId="0" fontId="65" fillId="3" borderId="13" xfId="0" applyFont="1" applyFill="1" applyBorder="1" applyAlignment="1" applyProtection="1">
      <alignment horizontal="center" vertical="center" wrapText="1"/>
      <protection locked="0"/>
    </xf>
    <xf numFmtId="0" fontId="66" fillId="3" borderId="13" xfId="0" applyFont="1" applyFill="1" applyBorder="1" applyAlignment="1" applyProtection="1">
      <alignment horizontal="center" vertical="center"/>
      <protection locked="0"/>
    </xf>
    <xf numFmtId="0" fontId="66" fillId="3" borderId="13" xfId="0" applyFont="1" applyFill="1" applyBorder="1" applyAlignment="1" applyProtection="1">
      <alignment vertical="center"/>
      <protection locked="0"/>
    </xf>
    <xf numFmtId="0" fontId="36" fillId="3" borderId="13" xfId="0" applyFont="1" applyFill="1" applyBorder="1" applyAlignment="1" applyProtection="1">
      <alignment horizontal="center" vertical="center" wrapText="1"/>
      <protection locked="0"/>
    </xf>
    <xf numFmtId="10" fontId="28" fillId="7" borderId="13" xfId="4" applyNumberFormat="1" applyFont="1" applyFill="1" applyBorder="1" applyAlignment="1" applyProtection="1">
      <alignment horizontal="center" vertical="center" wrapText="1"/>
      <protection locked="0"/>
    </xf>
    <xf numFmtId="10" fontId="28" fillId="10" borderId="13" xfId="4" applyNumberFormat="1" applyFont="1" applyFill="1" applyBorder="1" applyAlignment="1" applyProtection="1">
      <alignment horizontal="center" vertical="center" wrapText="1"/>
      <protection locked="0"/>
    </xf>
    <xf numFmtId="0" fontId="67" fillId="4" borderId="13" xfId="0" applyFont="1" applyFill="1" applyBorder="1" applyAlignment="1" applyProtection="1">
      <alignment horizontal="center" vertical="center" wrapText="1"/>
      <protection locked="0"/>
    </xf>
    <xf numFmtId="0" fontId="28" fillId="5" borderId="13" xfId="0" applyFont="1" applyFill="1" applyBorder="1" applyAlignment="1" applyProtection="1">
      <alignment horizontal="center" vertical="center" wrapText="1"/>
      <protection locked="0"/>
    </xf>
    <xf numFmtId="0" fontId="28" fillId="7" borderId="13" xfId="0" applyFont="1" applyFill="1" applyBorder="1" applyAlignment="1" applyProtection="1">
      <alignment horizontal="center" vertical="center" wrapText="1"/>
      <protection locked="0"/>
    </xf>
    <xf numFmtId="0" fontId="28" fillId="10" borderId="13" xfId="0" applyFont="1" applyFill="1" applyBorder="1" applyAlignment="1" applyProtection="1">
      <alignment horizontal="center" vertical="center" wrapText="1"/>
      <protection locked="0"/>
    </xf>
    <xf numFmtId="0" fontId="67" fillId="2" borderId="57" xfId="0" applyFont="1" applyFill="1" applyBorder="1" applyAlignment="1" applyProtection="1">
      <alignment horizontal="center" vertical="center"/>
      <protection locked="0"/>
    </xf>
    <xf numFmtId="0" fontId="28" fillId="8" borderId="13" xfId="0" applyFont="1" applyFill="1" applyBorder="1" applyAlignment="1" applyProtection="1">
      <alignment horizontal="center" vertical="center" wrapText="1"/>
      <protection locked="0"/>
    </xf>
    <xf numFmtId="0" fontId="68" fillId="9" borderId="13" xfId="0" applyFont="1" applyFill="1" applyBorder="1" applyAlignment="1" applyProtection="1">
      <alignment horizontal="center" vertical="center" wrapText="1"/>
      <protection locked="0"/>
    </xf>
    <xf numFmtId="0" fontId="28" fillId="9" borderId="13" xfId="0" applyFont="1" applyFill="1" applyBorder="1" applyAlignment="1" applyProtection="1">
      <alignment horizontal="center" vertical="center" wrapText="1"/>
      <protection locked="0"/>
    </xf>
    <xf numFmtId="0" fontId="28" fillId="9" borderId="10" xfId="0" applyFont="1" applyFill="1" applyBorder="1" applyAlignment="1" applyProtection="1">
      <alignment horizontal="center" vertical="center" wrapText="1"/>
      <protection locked="0"/>
    </xf>
    <xf numFmtId="0" fontId="28" fillId="7" borderId="6" xfId="0" applyFont="1" applyFill="1" applyBorder="1" applyAlignment="1" applyProtection="1">
      <alignment horizontal="center" vertical="center" wrapText="1"/>
      <protection locked="0"/>
    </xf>
    <xf numFmtId="0" fontId="28" fillId="8" borderId="6" xfId="0" applyFont="1" applyFill="1" applyBorder="1" applyAlignment="1" applyProtection="1">
      <alignment horizontal="center" vertical="center" wrapText="1"/>
      <protection locked="0"/>
    </xf>
    <xf numFmtId="0" fontId="68" fillId="9" borderId="6" xfId="0" applyFont="1" applyFill="1" applyBorder="1" applyAlignment="1" applyProtection="1">
      <alignment horizontal="center" vertical="center" wrapText="1"/>
      <protection locked="0"/>
    </xf>
    <xf numFmtId="0" fontId="28" fillId="9" borderId="6" xfId="0" applyFont="1" applyFill="1" applyBorder="1" applyAlignment="1" applyProtection="1">
      <alignment horizontal="center" vertical="center" wrapText="1"/>
      <protection locked="0"/>
    </xf>
    <xf numFmtId="0" fontId="69" fillId="2" borderId="13" xfId="0" applyFont="1" applyFill="1" applyBorder="1" applyAlignment="1" applyProtection="1">
      <alignment vertical="center"/>
      <protection locked="0"/>
    </xf>
    <xf numFmtId="0" fontId="15" fillId="2" borderId="6" xfId="0" applyFont="1" applyFill="1" applyBorder="1" applyAlignment="1" applyProtection="1">
      <alignment horizontal="center" vertical="center" wrapText="1"/>
    </xf>
    <xf numFmtId="165" fontId="15" fillId="2" borderId="6" xfId="4" applyNumberFormat="1" applyFont="1" applyFill="1" applyBorder="1" applyAlignment="1" applyProtection="1">
      <alignment horizontal="center" vertical="center" wrapText="1"/>
    </xf>
    <xf numFmtId="1" fontId="15" fillId="2" borderId="6" xfId="4" applyNumberFormat="1" applyFont="1" applyFill="1" applyBorder="1" applyAlignment="1" applyProtection="1">
      <alignment horizontal="center" vertical="center"/>
    </xf>
    <xf numFmtId="2" fontId="15" fillId="2" borderId="6" xfId="7" applyNumberFormat="1" applyFont="1" applyFill="1" applyBorder="1" applyAlignment="1" applyProtection="1">
      <alignment horizontal="center" vertical="center" wrapText="1"/>
    </xf>
    <xf numFmtId="165" fontId="15" fillId="2" borderId="6" xfId="4" applyNumberFormat="1" applyFont="1" applyFill="1" applyBorder="1" applyAlignment="1" applyProtection="1">
      <alignment horizontal="center" vertical="center"/>
    </xf>
    <xf numFmtId="9" fontId="15" fillId="2" borderId="6" xfId="4" applyFont="1" applyFill="1" applyBorder="1" applyAlignment="1" applyProtection="1">
      <alignment horizontal="center" vertical="center"/>
    </xf>
    <xf numFmtId="10" fontId="15" fillId="2" borderId="6" xfId="4" applyNumberFormat="1" applyFont="1" applyFill="1" applyBorder="1" applyAlignment="1" applyProtection="1">
      <alignment horizontal="center" vertical="center"/>
    </xf>
    <xf numFmtId="0" fontId="15" fillId="2" borderId="6" xfId="0" applyFont="1" applyFill="1" applyBorder="1" applyAlignment="1" applyProtection="1">
      <alignment horizontal="center" vertical="center"/>
    </xf>
    <xf numFmtId="0" fontId="15" fillId="2" borderId="6" xfId="0" applyFont="1" applyFill="1" applyBorder="1" applyAlignment="1">
      <alignment vertical="center" wrapText="1"/>
    </xf>
    <xf numFmtId="14" fontId="15" fillId="2" borderId="6" xfId="5" applyNumberFormat="1" applyFont="1" applyFill="1" applyBorder="1" applyAlignment="1">
      <alignment horizontal="center" vertical="center" wrapText="1"/>
    </xf>
    <xf numFmtId="10" fontId="15" fillId="2" borderId="6" xfId="5" applyNumberFormat="1" applyFont="1" applyFill="1" applyBorder="1" applyAlignment="1">
      <alignment horizontal="center" vertical="center" wrapText="1"/>
    </xf>
    <xf numFmtId="0" fontId="15" fillId="2" borderId="9" xfId="0" applyFont="1" applyFill="1" applyBorder="1" applyAlignment="1">
      <alignment vertical="center" wrapText="1"/>
    </xf>
    <xf numFmtId="10" fontId="15" fillId="2" borderId="6" xfId="4" applyNumberFormat="1" applyFont="1" applyFill="1" applyBorder="1" applyAlignment="1">
      <alignment horizontal="center" vertical="center" wrapText="1"/>
    </xf>
    <xf numFmtId="10" fontId="15" fillId="2" borderId="6" xfId="4" applyNumberFormat="1" applyFont="1" applyFill="1" applyBorder="1" applyAlignment="1" applyProtection="1">
      <alignment horizontal="center" vertical="center"/>
    </xf>
    <xf numFmtId="10" fontId="15" fillId="2" borderId="6" xfId="4" applyNumberFormat="1" applyFont="1" applyFill="1" applyBorder="1" applyAlignment="1" applyProtection="1">
      <alignment horizontal="center" vertical="center"/>
      <protection locked="0"/>
    </xf>
    <xf numFmtId="10" fontId="15" fillId="2" borderId="6" xfId="4" applyNumberFormat="1" applyFont="1" applyFill="1" applyBorder="1" applyAlignment="1">
      <alignment horizontal="center" vertical="center" wrapText="1"/>
    </xf>
    <xf numFmtId="10" fontId="15" fillId="2" borderId="6" xfId="0" applyNumberFormat="1" applyFont="1" applyFill="1" applyBorder="1" applyAlignment="1" applyProtection="1">
      <alignment vertical="center" wrapText="1"/>
      <protection locked="0"/>
    </xf>
    <xf numFmtId="10" fontId="15" fillId="2" borderId="52" xfId="0" applyNumberFormat="1" applyFont="1" applyFill="1" applyBorder="1" applyAlignment="1" applyProtection="1">
      <alignment vertical="center" wrapText="1"/>
      <protection locked="0"/>
    </xf>
    <xf numFmtId="10" fontId="15" fillId="2" borderId="6" xfId="0" applyNumberFormat="1" applyFont="1" applyFill="1" applyBorder="1" applyAlignment="1" applyProtection="1">
      <alignment horizontal="center" vertical="center"/>
    </xf>
    <xf numFmtId="10" fontId="15" fillId="2" borderId="6" xfId="0" applyNumberFormat="1" applyFont="1" applyFill="1" applyBorder="1" applyAlignment="1" applyProtection="1">
      <alignment horizontal="center" vertical="center"/>
      <protection locked="0"/>
    </xf>
    <xf numFmtId="10" fontId="15" fillId="2" borderId="6" xfId="0" applyNumberFormat="1" applyFont="1" applyFill="1" applyBorder="1" applyAlignment="1" applyProtection="1">
      <alignment vertical="center"/>
      <protection locked="0"/>
    </xf>
    <xf numFmtId="10" fontId="15" fillId="2" borderId="6" xfId="0" applyNumberFormat="1" applyFont="1" applyFill="1" applyBorder="1" applyAlignment="1">
      <alignment horizontal="center" vertical="center" wrapText="1"/>
    </xf>
    <xf numFmtId="9" fontId="15" fillId="2" borderId="6" xfId="4" applyFont="1" applyFill="1" applyBorder="1" applyAlignment="1" applyProtection="1">
      <alignment horizontal="center" vertical="center"/>
      <protection locked="0"/>
    </xf>
    <xf numFmtId="165" fontId="15" fillId="2" borderId="6" xfId="3" applyNumberFormat="1" applyFont="1" applyFill="1" applyBorder="1" applyAlignment="1">
      <alignment horizontal="center" vertical="center" wrapText="1"/>
    </xf>
    <xf numFmtId="10" fontId="15" fillId="2" borderId="1" xfId="4" applyNumberFormat="1" applyFont="1" applyFill="1" applyBorder="1" applyAlignment="1" applyProtection="1">
      <alignment horizontal="center" vertical="center"/>
    </xf>
    <xf numFmtId="10" fontId="15" fillId="2" borderId="0" xfId="4" applyNumberFormat="1" applyFont="1" applyFill="1" applyBorder="1" applyAlignment="1" applyProtection="1">
      <alignment horizontal="center" vertical="center"/>
    </xf>
    <xf numFmtId="0" fontId="47" fillId="2" borderId="0" xfId="0" applyFont="1" applyFill="1" applyBorder="1" applyAlignment="1" applyProtection="1">
      <alignment vertical="center"/>
      <protection locked="0"/>
    </xf>
    <xf numFmtId="0" fontId="15" fillId="2" borderId="6" xfId="0" applyFont="1" applyFill="1" applyBorder="1" applyAlignment="1">
      <alignment vertical="top" wrapText="1"/>
    </xf>
    <xf numFmtId="10" fontId="15" fillId="2" borderId="2" xfId="0" applyNumberFormat="1" applyFont="1" applyFill="1" applyBorder="1" applyAlignment="1" applyProtection="1">
      <alignment horizontal="center" vertical="center"/>
    </xf>
    <xf numFmtId="14" fontId="15" fillId="2" borderId="6" xfId="0" applyNumberFormat="1" applyFont="1" applyFill="1" applyBorder="1" applyAlignment="1">
      <alignment horizontal="center" vertical="center" wrapText="1"/>
    </xf>
    <xf numFmtId="10" fontId="47" fillId="2" borderId="0" xfId="0" applyNumberFormat="1" applyFont="1" applyFill="1" applyBorder="1" applyAlignment="1" applyProtection="1">
      <alignment vertical="center"/>
      <protection locked="0"/>
    </xf>
    <xf numFmtId="10" fontId="15" fillId="2" borderId="6" xfId="0" applyNumberFormat="1" applyFont="1" applyFill="1" applyBorder="1" applyAlignment="1">
      <alignment vertical="top" wrapText="1"/>
    </xf>
    <xf numFmtId="10" fontId="15" fillId="2" borderId="6" xfId="0" applyNumberFormat="1" applyFont="1" applyFill="1" applyBorder="1" applyAlignment="1" applyProtection="1">
      <alignment vertical="top" wrapText="1"/>
      <protection locked="0"/>
    </xf>
    <xf numFmtId="10" fontId="15" fillId="2" borderId="6" xfId="0" applyNumberFormat="1" applyFont="1" applyFill="1" applyBorder="1" applyAlignment="1" applyProtection="1">
      <alignment horizontal="center" vertical="center"/>
    </xf>
    <xf numFmtId="10" fontId="15" fillId="2" borderId="6" xfId="0" applyNumberFormat="1" applyFont="1" applyFill="1" applyBorder="1" applyAlignment="1" applyProtection="1">
      <alignment horizontal="left" vertical="center" wrapText="1"/>
      <protection locked="0"/>
    </xf>
    <xf numFmtId="0" fontId="15" fillId="2" borderId="6" xfId="0" applyFont="1" applyFill="1" applyBorder="1" applyAlignment="1" applyProtection="1">
      <alignment horizontal="center" vertical="center"/>
    </xf>
    <xf numFmtId="0" fontId="15" fillId="2" borderId="6" xfId="0" applyFont="1" applyFill="1" applyBorder="1" applyAlignment="1">
      <alignment vertical="center" wrapText="1"/>
    </xf>
    <xf numFmtId="0" fontId="15" fillId="2" borderId="6" xfId="0" applyFont="1" applyFill="1" applyBorder="1" applyAlignment="1">
      <alignment horizontal="center" vertical="center" wrapText="1"/>
    </xf>
    <xf numFmtId="10" fontId="15" fillId="2" borderId="6" xfId="5" applyNumberFormat="1" applyFont="1" applyFill="1" applyBorder="1" applyAlignment="1">
      <alignment horizontal="center" vertical="center" wrapText="1"/>
    </xf>
    <xf numFmtId="14" fontId="15" fillId="2" borderId="6" xfId="5" applyNumberFormat="1" applyFont="1" applyFill="1" applyBorder="1" applyAlignment="1">
      <alignment vertical="center" wrapText="1"/>
    </xf>
    <xf numFmtId="0" fontId="15" fillId="2" borderId="4"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wrapText="1"/>
    </xf>
    <xf numFmtId="10" fontId="15" fillId="2" borderId="52" xfId="4" applyNumberFormat="1"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xf>
    <xf numFmtId="10" fontId="15" fillId="2" borderId="52" xfId="0" applyNumberFormat="1" applyFont="1" applyFill="1" applyBorder="1" applyAlignment="1" applyProtection="1">
      <alignment horizontal="center" vertical="center"/>
    </xf>
    <xf numFmtId="0" fontId="15" fillId="2" borderId="52" xfId="0" applyFont="1" applyFill="1" applyBorder="1" applyAlignment="1">
      <alignment horizontal="center" vertical="center" wrapText="1"/>
    </xf>
    <xf numFmtId="9" fontId="15" fillId="2" borderId="52" xfId="5" applyFont="1" applyFill="1" applyBorder="1" applyAlignment="1">
      <alignment horizontal="center" vertical="center" wrapText="1"/>
    </xf>
    <xf numFmtId="10" fontId="15" fillId="2" borderId="52" xfId="5" applyNumberFormat="1" applyFont="1" applyFill="1" applyBorder="1" applyAlignment="1">
      <alignment horizontal="center" vertical="center" wrapText="1"/>
    </xf>
    <xf numFmtId="14" fontId="15" fillId="2" borderId="52" xfId="5" applyNumberFormat="1" applyFont="1" applyFill="1" applyBorder="1" applyAlignment="1">
      <alignment horizontal="center" vertical="center" wrapText="1"/>
    </xf>
    <xf numFmtId="14" fontId="15" fillId="2" borderId="58" xfId="5" applyNumberFormat="1" applyFont="1" applyFill="1" applyBorder="1" applyAlignment="1">
      <alignment horizontal="center" vertical="center" wrapText="1"/>
    </xf>
    <xf numFmtId="10" fontId="15" fillId="2" borderId="52" xfId="4" applyNumberFormat="1" applyFont="1" applyFill="1" applyBorder="1" applyAlignment="1" applyProtection="1">
      <alignment horizontal="center" vertical="center"/>
    </xf>
    <xf numFmtId="10" fontId="15" fillId="2" borderId="4" xfId="4" applyNumberFormat="1" applyFont="1" applyFill="1" applyBorder="1" applyAlignment="1" applyProtection="1">
      <alignment horizontal="center" vertical="center"/>
    </xf>
    <xf numFmtId="0" fontId="15" fillId="2" borderId="59" xfId="0" applyFont="1" applyFill="1" applyBorder="1" applyAlignment="1" applyProtection="1">
      <alignment horizontal="center" vertical="center" wrapText="1"/>
    </xf>
    <xf numFmtId="0" fontId="15" fillId="2" borderId="60" xfId="0" applyFont="1" applyFill="1" applyBorder="1" applyAlignment="1" applyProtection="1">
      <alignment horizontal="center" vertical="center" wrapText="1"/>
    </xf>
    <xf numFmtId="0" fontId="15" fillId="2" borderId="55" xfId="0" applyFont="1" applyFill="1" applyBorder="1" applyAlignment="1" applyProtection="1">
      <alignment horizontal="center" vertical="center" wrapText="1"/>
    </xf>
    <xf numFmtId="10" fontId="15" fillId="2" borderId="55" xfId="4" applyNumberFormat="1" applyFont="1" applyFill="1" applyBorder="1" applyAlignment="1" applyProtection="1">
      <alignment horizontal="center" vertical="center" wrapText="1"/>
    </xf>
    <xf numFmtId="0" fontId="15" fillId="2" borderId="55" xfId="0" applyFont="1" applyFill="1" applyBorder="1" applyAlignment="1" applyProtection="1">
      <alignment horizontal="center" vertical="center"/>
    </xf>
    <xf numFmtId="10" fontId="15" fillId="2" borderId="55" xfId="0" applyNumberFormat="1" applyFont="1" applyFill="1" applyBorder="1" applyAlignment="1" applyProtection="1">
      <alignment horizontal="center" vertical="center"/>
    </xf>
    <xf numFmtId="0" fontId="15" fillId="2" borderId="55" xfId="0" applyFont="1" applyFill="1" applyBorder="1" applyAlignment="1">
      <alignment horizontal="center" vertical="center" wrapText="1"/>
    </xf>
    <xf numFmtId="9" fontId="15" fillId="2" borderId="55" xfId="5" applyFont="1" applyFill="1" applyBorder="1" applyAlignment="1">
      <alignment horizontal="center" vertical="center" wrapText="1"/>
    </xf>
    <xf numFmtId="10" fontId="15" fillId="2" borderId="55" xfId="5" applyNumberFormat="1" applyFont="1" applyFill="1" applyBorder="1" applyAlignment="1">
      <alignment horizontal="center" vertical="center" wrapText="1"/>
    </xf>
    <xf numFmtId="14" fontId="15" fillId="2" borderId="55" xfId="5" applyNumberFormat="1" applyFont="1" applyFill="1" applyBorder="1" applyAlignment="1">
      <alignment horizontal="center" vertical="center" wrapText="1"/>
    </xf>
    <xf numFmtId="14" fontId="15" fillId="2" borderId="61" xfId="5" applyNumberFormat="1" applyFont="1" applyFill="1" applyBorder="1" applyAlignment="1">
      <alignment horizontal="center" vertical="center" wrapText="1"/>
    </xf>
    <xf numFmtId="0" fontId="15" fillId="2" borderId="13" xfId="0" applyFont="1" applyFill="1" applyBorder="1" applyAlignment="1">
      <alignment horizontal="center" vertical="center" wrapText="1"/>
    </xf>
    <xf numFmtId="10" fontId="15" fillId="2" borderId="55" xfId="4" applyNumberFormat="1" applyFont="1" applyFill="1" applyBorder="1" applyAlignment="1" applyProtection="1">
      <alignment horizontal="center" vertical="center"/>
    </xf>
    <xf numFmtId="10" fontId="15" fillId="2" borderId="59" xfId="4" applyNumberFormat="1" applyFont="1" applyFill="1" applyBorder="1" applyAlignment="1" applyProtection="1">
      <alignment horizontal="center" vertical="center"/>
    </xf>
    <xf numFmtId="0" fontId="15" fillId="2" borderId="53" xfId="0" applyFont="1" applyFill="1" applyBorder="1" applyAlignment="1" applyProtection="1">
      <alignment horizontal="center" vertical="center"/>
    </xf>
    <xf numFmtId="0" fontId="15" fillId="2" borderId="53" xfId="0" applyFont="1" applyFill="1" applyBorder="1" applyAlignment="1">
      <alignment horizontal="center" vertical="center" wrapText="1"/>
    </xf>
    <xf numFmtId="9" fontId="15" fillId="2" borderId="53" xfId="5" applyFont="1" applyFill="1" applyBorder="1" applyAlignment="1">
      <alignment horizontal="center" vertical="center" wrapText="1"/>
    </xf>
    <xf numFmtId="10" fontId="15" fillId="2" borderId="53" xfId="5" applyNumberFormat="1" applyFont="1" applyFill="1" applyBorder="1" applyAlignment="1">
      <alignment horizontal="center" vertical="center" wrapText="1"/>
    </xf>
    <xf numFmtId="14" fontId="15" fillId="2" borderId="53" xfId="5" applyNumberFormat="1" applyFont="1" applyFill="1" applyBorder="1" applyAlignment="1">
      <alignment horizontal="center" vertical="center" wrapText="1"/>
    </xf>
    <xf numFmtId="14" fontId="15" fillId="2" borderId="62" xfId="5" applyNumberFormat="1" applyFont="1" applyFill="1" applyBorder="1" applyAlignment="1">
      <alignment horizontal="center" vertical="center" wrapText="1"/>
    </xf>
    <xf numFmtId="10" fontId="15" fillId="2" borderId="53" xfId="4" applyNumberFormat="1" applyFont="1" applyFill="1" applyBorder="1" applyAlignment="1" applyProtection="1">
      <alignment horizontal="center" vertical="center"/>
    </xf>
    <xf numFmtId="10" fontId="15" fillId="2" borderId="53" xfId="0" applyNumberFormat="1" applyFont="1" applyFill="1" applyBorder="1" applyAlignment="1" applyProtection="1">
      <alignment horizontal="center" vertical="center"/>
    </xf>
    <xf numFmtId="9" fontId="15" fillId="2" borderId="62" xfId="5" applyFont="1" applyFill="1" applyBorder="1" applyAlignment="1">
      <alignment horizontal="center" vertical="center" wrapText="1"/>
    </xf>
    <xf numFmtId="0" fontId="15" fillId="2" borderId="52" xfId="0" applyFont="1" applyFill="1" applyBorder="1" applyAlignment="1" applyProtection="1">
      <alignment horizontal="center" vertical="center"/>
    </xf>
    <xf numFmtId="0" fontId="15" fillId="2" borderId="52" xfId="0" applyFont="1" applyFill="1" applyBorder="1" applyAlignment="1">
      <alignment horizontal="center" vertical="center" wrapText="1"/>
    </xf>
    <xf numFmtId="0" fontId="15" fillId="2" borderId="52" xfId="0" applyFont="1" applyFill="1" applyBorder="1" applyAlignment="1">
      <alignment vertical="center" wrapText="1"/>
    </xf>
    <xf numFmtId="9" fontId="15" fillId="2" borderId="52" xfId="5" applyFont="1" applyFill="1" applyBorder="1" applyAlignment="1">
      <alignment horizontal="center" vertical="center" wrapText="1"/>
    </xf>
    <xf numFmtId="10" fontId="15" fillId="2" borderId="52" xfId="5" applyNumberFormat="1" applyFont="1" applyFill="1" applyBorder="1" applyAlignment="1">
      <alignment horizontal="center" vertical="center" wrapText="1"/>
    </xf>
    <xf numFmtId="14" fontId="15" fillId="2" borderId="52" xfId="5" applyNumberFormat="1" applyFont="1" applyFill="1" applyBorder="1" applyAlignment="1">
      <alignment horizontal="center" vertical="center" wrapText="1"/>
    </xf>
    <xf numFmtId="14" fontId="15" fillId="2" borderId="58" xfId="5" applyNumberFormat="1" applyFont="1" applyFill="1" applyBorder="1" applyAlignment="1">
      <alignment horizontal="center" vertical="center" wrapText="1"/>
    </xf>
    <xf numFmtId="0" fontId="15" fillId="2" borderId="9" xfId="0" applyFont="1" applyFill="1" applyBorder="1" applyAlignment="1">
      <alignment horizontal="left" vertical="center" wrapText="1"/>
    </xf>
    <xf numFmtId="10" fontId="15" fillId="2" borderId="52" xfId="4" applyNumberFormat="1" applyFont="1" applyFill="1" applyBorder="1" applyAlignment="1" applyProtection="1">
      <alignment horizontal="center" vertical="center"/>
    </xf>
    <xf numFmtId="10" fontId="15" fillId="2" borderId="6" xfId="0" applyNumberFormat="1" applyFont="1" applyFill="1" applyBorder="1" applyAlignment="1">
      <alignment horizontal="center" vertical="top" wrapText="1"/>
    </xf>
    <xf numFmtId="10" fontId="15" fillId="2" borderId="52" xfId="0" applyNumberFormat="1" applyFont="1" applyFill="1" applyBorder="1" applyAlignment="1" applyProtection="1">
      <alignment horizontal="center" vertical="center"/>
    </xf>
    <xf numFmtId="2" fontId="15" fillId="2" borderId="6" xfId="4" applyNumberFormat="1" applyFont="1" applyFill="1" applyBorder="1" applyAlignment="1" applyProtection="1">
      <alignment horizontal="center" vertical="center" wrapText="1"/>
    </xf>
    <xf numFmtId="172" fontId="15" fillId="2" borderId="6" xfId="7" applyNumberFormat="1" applyFont="1" applyFill="1" applyBorder="1" applyAlignment="1">
      <alignment horizontal="center" vertical="center" wrapText="1"/>
    </xf>
    <xf numFmtId="0" fontId="15" fillId="2" borderId="6" xfId="0" applyFont="1" applyFill="1" applyBorder="1" applyAlignment="1">
      <alignment horizontal="left" vertical="center" wrapText="1"/>
    </xf>
    <xf numFmtId="9" fontId="15" fillId="2" borderId="6" xfId="8" applyFont="1" applyFill="1" applyBorder="1" applyAlignment="1">
      <alignment vertical="top" wrapText="1"/>
    </xf>
    <xf numFmtId="10" fontId="15" fillId="2" borderId="6" xfId="0" applyNumberFormat="1" applyFont="1" applyFill="1" applyBorder="1" applyAlignment="1" applyProtection="1">
      <alignment vertical="center"/>
    </xf>
    <xf numFmtId="165" fontId="15" fillId="2" borderId="6" xfId="4" applyNumberFormat="1" applyFont="1" applyFill="1" applyBorder="1" applyAlignment="1">
      <alignment horizontal="center" vertical="center" wrapText="1"/>
    </xf>
    <xf numFmtId="9" fontId="15" fillId="2" borderId="6" xfId="3" applyFont="1" applyFill="1" applyBorder="1" applyAlignment="1" applyProtection="1">
      <alignment horizontal="center" vertical="center"/>
    </xf>
    <xf numFmtId="170" fontId="15" fillId="2" borderId="6" xfId="4" applyNumberFormat="1" applyFont="1" applyFill="1" applyBorder="1" applyAlignment="1" applyProtection="1">
      <alignment horizontal="center" vertical="center"/>
    </xf>
    <xf numFmtId="10" fontId="15" fillId="2" borderId="6" xfId="4" applyNumberFormat="1" applyFont="1" applyFill="1" applyBorder="1" applyAlignment="1">
      <alignment horizontal="center" vertical="center"/>
    </xf>
    <xf numFmtId="0" fontId="47" fillId="2" borderId="0" xfId="0" applyFont="1" applyFill="1" applyBorder="1" applyAlignment="1" applyProtection="1">
      <alignment vertical="center" wrapText="1"/>
      <protection locked="0"/>
    </xf>
    <xf numFmtId="9" fontId="15" fillId="2" borderId="52" xfId="0" applyNumberFormat="1" applyFont="1" applyFill="1" applyBorder="1" applyAlignment="1" applyProtection="1">
      <alignment horizontal="center" vertical="center" wrapText="1"/>
    </xf>
    <xf numFmtId="1" fontId="15" fillId="2" borderId="52" xfId="0" applyNumberFormat="1" applyFont="1" applyFill="1" applyBorder="1" applyAlignment="1" applyProtection="1">
      <alignment horizontal="center" vertical="center"/>
    </xf>
    <xf numFmtId="1" fontId="15" fillId="2" borderId="52" xfId="7" applyNumberFormat="1" applyFont="1" applyFill="1" applyBorder="1" applyAlignment="1" applyProtection="1">
      <alignment horizontal="center" vertical="center" wrapText="1"/>
    </xf>
    <xf numFmtId="9" fontId="15" fillId="2" borderId="52" xfId="0" applyNumberFormat="1" applyFont="1" applyFill="1" applyBorder="1" applyAlignment="1" applyProtection="1">
      <alignment horizontal="center" vertical="center"/>
    </xf>
    <xf numFmtId="10" fontId="15" fillId="2" borderId="52" xfId="0" applyNumberFormat="1" applyFont="1" applyFill="1" applyBorder="1" applyAlignment="1">
      <alignment horizontal="center" vertical="center" wrapText="1"/>
    </xf>
    <xf numFmtId="0" fontId="15" fillId="2" borderId="52" xfId="0" applyFont="1" applyFill="1" applyBorder="1" applyAlignment="1">
      <alignment horizontal="center" vertical="center"/>
    </xf>
    <xf numFmtId="0" fontId="15" fillId="2" borderId="13" xfId="0" applyFont="1" applyFill="1" applyBorder="1" applyAlignment="1">
      <alignment vertical="center" wrapText="1"/>
    </xf>
    <xf numFmtId="10" fontId="15" fillId="2" borderId="6" xfId="4" applyNumberFormat="1" applyFont="1" applyFill="1" applyBorder="1" applyAlignment="1">
      <alignment horizontal="center" vertical="center"/>
    </xf>
    <xf numFmtId="10" fontId="15" fillId="2" borderId="6" xfId="0" applyNumberFormat="1" applyFont="1" applyFill="1" applyBorder="1" applyAlignment="1" applyProtection="1">
      <alignment horizontal="center" vertical="center" wrapText="1"/>
      <protection locked="0"/>
    </xf>
    <xf numFmtId="10" fontId="15" fillId="2" borderId="6" xfId="0" applyNumberFormat="1" applyFont="1" applyFill="1" applyBorder="1" applyAlignment="1">
      <alignment horizontal="center" vertical="center"/>
    </xf>
    <xf numFmtId="10" fontId="15" fillId="2" borderId="6" xfId="0" applyNumberFormat="1" applyFont="1" applyFill="1" applyBorder="1" applyAlignment="1" applyProtection="1">
      <alignment horizontal="right" vertical="center"/>
      <protection locked="0"/>
    </xf>
    <xf numFmtId="9" fontId="15" fillId="2" borderId="55" xfId="0" applyNumberFormat="1" applyFont="1" applyFill="1" applyBorder="1" applyAlignment="1" applyProtection="1">
      <alignment horizontal="center" vertical="center" wrapText="1"/>
    </xf>
    <xf numFmtId="1" fontId="15" fillId="2" borderId="55" xfId="0" applyNumberFormat="1" applyFont="1" applyFill="1" applyBorder="1" applyAlignment="1" applyProtection="1">
      <alignment horizontal="center" vertical="center"/>
    </xf>
    <xf numFmtId="1" fontId="15" fillId="2" borderId="55" xfId="7" applyNumberFormat="1" applyFont="1" applyFill="1" applyBorder="1" applyAlignment="1" applyProtection="1">
      <alignment horizontal="center" vertical="center" wrapText="1"/>
    </xf>
    <xf numFmtId="9" fontId="15" fillId="2" borderId="55" xfId="0" applyNumberFormat="1" applyFont="1" applyFill="1" applyBorder="1" applyAlignment="1" applyProtection="1">
      <alignment horizontal="center" vertical="center"/>
    </xf>
    <xf numFmtId="10" fontId="15" fillId="2" borderId="55" xfId="0" applyNumberFormat="1" applyFont="1" applyFill="1" applyBorder="1" applyAlignment="1">
      <alignment horizontal="center" vertical="center" wrapText="1"/>
    </xf>
    <xf numFmtId="0" fontId="15" fillId="2" borderId="55" xfId="0" applyFont="1" applyFill="1" applyBorder="1" applyAlignment="1">
      <alignment horizontal="center" vertical="center"/>
    </xf>
    <xf numFmtId="10" fontId="15" fillId="2" borderId="6" xfId="0" applyNumberFormat="1" applyFont="1" applyFill="1" applyBorder="1" applyAlignment="1" applyProtection="1">
      <alignment horizontal="center" vertical="center" wrapText="1"/>
    </xf>
    <xf numFmtId="0" fontId="15" fillId="2" borderId="6" xfId="0" applyFont="1" applyFill="1" applyBorder="1" applyAlignment="1">
      <alignment horizontal="center" vertical="center"/>
    </xf>
    <xf numFmtId="10" fontId="15" fillId="2" borderId="2" xfId="0" applyNumberFormat="1" applyFont="1" applyFill="1" applyBorder="1" applyAlignment="1" applyProtection="1">
      <alignment horizontal="center" vertical="center" wrapText="1"/>
    </xf>
    <xf numFmtId="9" fontId="15" fillId="2" borderId="6" xfId="0" applyNumberFormat="1" applyFont="1" applyFill="1" applyBorder="1" applyAlignment="1" applyProtection="1">
      <alignment horizontal="center" vertical="center" wrapText="1"/>
    </xf>
    <xf numFmtId="10" fontId="15" fillId="2" borderId="56" xfId="0" applyNumberFormat="1" applyFont="1" applyFill="1" applyBorder="1" applyAlignment="1" applyProtection="1">
      <alignment horizontal="center" vertical="center" wrapText="1"/>
      <protection locked="0"/>
    </xf>
    <xf numFmtId="0" fontId="15" fillId="2" borderId="53" xfId="0" applyFont="1" applyFill="1" applyBorder="1" applyAlignment="1">
      <alignment horizontal="center" vertical="center"/>
    </xf>
    <xf numFmtId="10" fontId="15" fillId="2" borderId="6" xfId="4" applyNumberFormat="1" applyFont="1" applyFill="1" applyBorder="1" applyAlignment="1" applyProtection="1">
      <alignment horizontal="center" vertical="center" wrapText="1"/>
    </xf>
    <xf numFmtId="10" fontId="15" fillId="2" borderId="52" xfId="4" applyNumberFormat="1" applyFont="1" applyFill="1" applyBorder="1" applyAlignment="1">
      <alignment horizontal="center" vertical="center" wrapText="1"/>
    </xf>
    <xf numFmtId="14" fontId="15" fillId="2" borderId="52" xfId="0" applyNumberFormat="1" applyFont="1" applyFill="1" applyBorder="1" applyAlignment="1">
      <alignment horizontal="center" vertical="center" wrapText="1"/>
    </xf>
    <xf numFmtId="14" fontId="15" fillId="2" borderId="58" xfId="0" applyNumberFormat="1" applyFont="1" applyFill="1" applyBorder="1" applyAlignment="1">
      <alignment horizontal="center" vertical="center" wrapText="1"/>
    </xf>
    <xf numFmtId="165" fontId="15" fillId="2" borderId="6" xfId="0" applyNumberFormat="1" applyFont="1" applyFill="1" applyBorder="1" applyAlignment="1">
      <alignment horizontal="center" vertical="center"/>
    </xf>
    <xf numFmtId="9" fontId="15" fillId="2" borderId="6" xfId="8" applyFont="1" applyFill="1" applyBorder="1" applyAlignment="1">
      <alignment horizontal="center" vertical="center" wrapText="1"/>
    </xf>
    <xf numFmtId="9" fontId="15" fillId="2" borderId="54" xfId="8" applyFont="1" applyFill="1" applyBorder="1" applyAlignment="1">
      <alignment horizontal="center" vertical="center" wrapText="1"/>
    </xf>
    <xf numFmtId="9" fontId="15" fillId="2" borderId="6" xfId="0" applyNumberFormat="1" applyFont="1" applyFill="1" applyBorder="1" applyAlignment="1">
      <alignment horizontal="center" vertical="center"/>
    </xf>
    <xf numFmtId="0" fontId="15" fillId="2" borderId="7" xfId="0" applyFont="1" applyFill="1" applyBorder="1" applyAlignment="1" applyProtection="1">
      <alignment horizontal="center" vertical="center" wrapText="1"/>
    </xf>
    <xf numFmtId="0" fontId="15" fillId="2" borderId="8" xfId="0" applyFont="1" applyFill="1" applyBorder="1" applyAlignment="1" applyProtection="1">
      <alignment horizontal="center" vertical="center" wrapText="1"/>
    </xf>
    <xf numFmtId="9" fontId="15" fillId="2" borderId="53" xfId="0" applyNumberFormat="1" applyFont="1" applyFill="1" applyBorder="1" applyAlignment="1" applyProtection="1">
      <alignment horizontal="center" vertical="center" wrapText="1"/>
    </xf>
    <xf numFmtId="1" fontId="15" fillId="2" borderId="53" xfId="0" applyNumberFormat="1" applyFont="1" applyFill="1" applyBorder="1" applyAlignment="1" applyProtection="1">
      <alignment horizontal="center" vertical="center"/>
    </xf>
    <xf numFmtId="1" fontId="15" fillId="2" borderId="53" xfId="7" applyNumberFormat="1" applyFont="1" applyFill="1" applyBorder="1" applyAlignment="1" applyProtection="1">
      <alignment horizontal="center" vertical="center" wrapText="1"/>
    </xf>
    <xf numFmtId="9" fontId="15" fillId="2" borderId="53" xfId="0" applyNumberFormat="1" applyFont="1" applyFill="1" applyBorder="1" applyAlignment="1" applyProtection="1">
      <alignment horizontal="center" vertical="center"/>
    </xf>
    <xf numFmtId="10" fontId="15" fillId="2" borderId="53" xfId="0" applyNumberFormat="1" applyFont="1" applyFill="1" applyBorder="1" applyAlignment="1">
      <alignment horizontal="center" vertical="center" wrapText="1"/>
    </xf>
    <xf numFmtId="10" fontId="15" fillId="2" borderId="53" xfId="4" applyNumberFormat="1" applyFont="1" applyFill="1" applyBorder="1" applyAlignment="1">
      <alignment horizontal="center" vertical="center" wrapText="1"/>
    </xf>
    <xf numFmtId="14" fontId="15" fillId="2" borderId="53" xfId="0" applyNumberFormat="1" applyFont="1" applyFill="1" applyBorder="1" applyAlignment="1">
      <alignment horizontal="center" vertical="center" wrapText="1"/>
    </xf>
    <xf numFmtId="14" fontId="15" fillId="2" borderId="62" xfId="0" applyNumberFormat="1" applyFont="1" applyFill="1" applyBorder="1" applyAlignment="1">
      <alignment horizontal="center" vertical="center" wrapText="1"/>
    </xf>
    <xf numFmtId="0" fontId="15" fillId="2" borderId="6" xfId="0" applyFont="1" applyFill="1" applyBorder="1" applyAlignment="1" applyProtection="1">
      <alignment horizontal="center" vertical="center" wrapText="1"/>
      <protection locked="0"/>
    </xf>
    <xf numFmtId="0" fontId="15" fillId="2" borderId="6" xfId="0" applyFont="1" applyFill="1" applyBorder="1" applyAlignment="1" applyProtection="1">
      <alignment horizontal="center" vertical="center"/>
      <protection locked="0"/>
    </xf>
    <xf numFmtId="10" fontId="15" fillId="2" borderId="6" xfId="0" applyNumberFormat="1" applyFont="1" applyFill="1" applyBorder="1" applyAlignment="1" applyProtection="1">
      <alignment horizontal="center" vertical="center"/>
      <protection locked="0"/>
    </xf>
    <xf numFmtId="10" fontId="15" fillId="2" borderId="6" xfId="4" applyNumberFormat="1" applyFont="1" applyFill="1" applyBorder="1" applyAlignment="1" applyProtection="1">
      <alignment horizontal="center" vertical="center"/>
      <protection locked="0"/>
    </xf>
    <xf numFmtId="10" fontId="15" fillId="2" borderId="2" xfId="0" applyNumberFormat="1" applyFont="1" applyFill="1" applyBorder="1" applyAlignment="1" applyProtection="1">
      <alignment horizontal="center" vertical="center"/>
      <protection locked="0"/>
    </xf>
    <xf numFmtId="10" fontId="15" fillId="2" borderId="52" xfId="0" applyNumberFormat="1" applyFont="1" applyFill="1" applyBorder="1" applyAlignment="1" applyProtection="1">
      <alignment horizontal="center" vertical="center" wrapText="1"/>
      <protection locked="0"/>
    </xf>
    <xf numFmtId="0" fontId="15" fillId="2" borderId="6" xfId="0" applyFont="1" applyFill="1" applyBorder="1" applyAlignment="1" applyProtection="1">
      <alignment vertical="center"/>
      <protection locked="0"/>
    </xf>
    <xf numFmtId="10" fontId="15" fillId="2" borderId="0" xfId="4" applyNumberFormat="1" applyFont="1" applyFill="1" applyBorder="1" applyAlignment="1" applyProtection="1">
      <alignment horizontal="center" vertical="center"/>
      <protection locked="0"/>
    </xf>
    <xf numFmtId="10" fontId="15" fillId="2" borderId="55" xfId="0" applyNumberFormat="1" applyFont="1" applyFill="1" applyBorder="1" applyAlignment="1" applyProtection="1">
      <alignment horizontal="center" vertical="center" wrapText="1"/>
      <protection locked="0"/>
    </xf>
    <xf numFmtId="10" fontId="15" fillId="2" borderId="53" xfId="0" applyNumberFormat="1" applyFont="1" applyFill="1" applyBorder="1" applyAlignment="1" applyProtection="1">
      <alignment horizontal="center" vertical="center" wrapText="1"/>
      <protection locked="0"/>
    </xf>
    <xf numFmtId="9" fontId="15" fillId="2" borderId="6" xfId="0" applyNumberFormat="1" applyFont="1" applyFill="1" applyBorder="1" applyAlignment="1" applyProtection="1">
      <alignment horizontal="center" vertical="center" wrapText="1"/>
    </xf>
    <xf numFmtId="1" fontId="15" fillId="2" borderId="6" xfId="0" applyNumberFormat="1" applyFont="1" applyFill="1" applyBorder="1" applyAlignment="1" applyProtection="1">
      <alignment horizontal="center" vertical="center"/>
    </xf>
    <xf numFmtId="2" fontId="15" fillId="2" borderId="6" xfId="0" applyNumberFormat="1" applyFont="1" applyFill="1" applyBorder="1" applyAlignment="1" applyProtection="1">
      <alignment horizontal="center" vertical="center" wrapText="1"/>
    </xf>
    <xf numFmtId="9" fontId="15" fillId="2" borderId="6" xfId="0" applyNumberFormat="1" applyFont="1" applyFill="1" applyBorder="1" applyAlignment="1" applyProtection="1">
      <alignment horizontal="center" vertical="center"/>
    </xf>
    <xf numFmtId="2" fontId="15" fillId="2" borderId="6" xfId="0" applyNumberFormat="1" applyFont="1" applyFill="1" applyBorder="1" applyAlignment="1">
      <alignment horizontal="center" vertical="center" wrapText="1"/>
    </xf>
    <xf numFmtId="9" fontId="15" fillId="2" borderId="52" xfId="8" applyFont="1" applyFill="1" applyBorder="1" applyAlignment="1">
      <alignment horizontal="center" vertical="center" wrapText="1"/>
    </xf>
    <xf numFmtId="9" fontId="15" fillId="2" borderId="55" xfId="8" applyFont="1" applyFill="1" applyBorder="1" applyAlignment="1">
      <alignment horizontal="center" vertical="center" wrapText="1"/>
    </xf>
    <xf numFmtId="9" fontId="15" fillId="2" borderId="53" xfId="8" applyFont="1" applyFill="1" applyBorder="1" applyAlignment="1">
      <alignment horizontal="center" vertical="center" wrapText="1"/>
    </xf>
    <xf numFmtId="0" fontId="15" fillId="2" borderId="20" xfId="0" applyFont="1" applyFill="1" applyBorder="1" applyAlignment="1">
      <alignment vertical="top" wrapText="1"/>
    </xf>
    <xf numFmtId="10" fontId="15" fillId="2" borderId="6" xfId="0" applyNumberFormat="1" applyFont="1" applyFill="1" applyBorder="1" applyAlignment="1" applyProtection="1">
      <alignment vertical="center" wrapText="1"/>
    </xf>
    <xf numFmtId="10" fontId="15" fillId="2" borderId="53" xfId="0" applyNumberFormat="1" applyFont="1" applyFill="1" applyBorder="1" applyAlignment="1" applyProtection="1">
      <alignment vertical="center" wrapText="1"/>
    </xf>
    <xf numFmtId="0" fontId="15" fillId="2" borderId="9" xfId="0" applyFont="1" applyFill="1" applyBorder="1" applyAlignment="1">
      <alignment vertical="top" wrapText="1"/>
    </xf>
    <xf numFmtId="10" fontId="15" fillId="2" borderId="6" xfId="0" applyNumberFormat="1" applyFont="1" applyFill="1" applyBorder="1" applyAlignment="1">
      <alignment horizontal="center" vertical="center" wrapText="1"/>
    </xf>
    <xf numFmtId="14" fontId="15" fillId="2" borderId="6" xfId="5" applyNumberFormat="1" applyFont="1" applyFill="1" applyBorder="1" applyAlignment="1">
      <alignment horizontal="center" vertical="center" wrapText="1"/>
    </xf>
    <xf numFmtId="0" fontId="15" fillId="2" borderId="0" xfId="0" applyFont="1" applyFill="1" applyAlignment="1" applyProtection="1">
      <alignment horizontal="center" vertical="center" wrapText="1"/>
      <protection locked="0"/>
    </xf>
    <xf numFmtId="0" fontId="15" fillId="2" borderId="0" xfId="0" applyFont="1" applyFill="1" applyAlignment="1" applyProtection="1">
      <alignment vertical="center"/>
      <protection locked="0"/>
    </xf>
    <xf numFmtId="0" fontId="15" fillId="2" borderId="0" xfId="0" applyFont="1" applyFill="1" applyBorder="1" applyAlignment="1" applyProtection="1">
      <alignment horizontal="center" vertical="center"/>
      <protection locked="0"/>
    </xf>
    <xf numFmtId="164" fontId="15" fillId="2" borderId="0" xfId="0" applyNumberFormat="1" applyFont="1" applyFill="1" applyBorder="1" applyAlignment="1" applyProtection="1">
      <alignment vertical="center"/>
      <protection locked="0"/>
    </xf>
    <xf numFmtId="0" fontId="15" fillId="2" borderId="0" xfId="0" applyFont="1" applyFill="1" applyAlignment="1" applyProtection="1">
      <alignment horizontal="left" vertical="center"/>
      <protection locked="0"/>
    </xf>
    <xf numFmtId="10" fontId="15" fillId="2" borderId="0" xfId="4" applyNumberFormat="1" applyFont="1" applyFill="1" applyAlignment="1" applyProtection="1">
      <alignment horizontal="center" vertical="center"/>
      <protection locked="0"/>
    </xf>
    <xf numFmtId="0" fontId="15" fillId="2" borderId="0" xfId="0" applyFont="1" applyFill="1" applyAlignment="1" applyProtection="1">
      <alignment horizontal="center" vertical="center"/>
      <protection locked="0"/>
    </xf>
    <xf numFmtId="0" fontId="5" fillId="2" borderId="0" xfId="0" applyFont="1" applyFill="1" applyAlignment="1" applyProtection="1">
      <alignment vertical="center"/>
      <protection locked="0"/>
    </xf>
    <xf numFmtId="0" fontId="4" fillId="2" borderId="0" xfId="0" applyFont="1" applyFill="1" applyAlignment="1" applyProtection="1">
      <alignment horizontal="center" vertical="center" wrapText="1"/>
      <protection locked="0"/>
    </xf>
    <xf numFmtId="0" fontId="4" fillId="2" borderId="0" xfId="0" applyFont="1" applyFill="1" applyAlignment="1" applyProtection="1">
      <alignment vertical="center"/>
      <protection locked="0"/>
    </xf>
    <xf numFmtId="0" fontId="4" fillId="2" borderId="0" xfId="0" applyFont="1" applyFill="1" applyAlignment="1" applyProtection="1">
      <alignment horizontal="left" vertical="center"/>
      <protection locked="0"/>
    </xf>
    <xf numFmtId="10" fontId="4" fillId="2" borderId="0" xfId="4" applyNumberFormat="1" applyFont="1" applyFill="1" applyAlignment="1" applyProtection="1">
      <alignment horizontal="center" vertical="center"/>
      <protection locked="0"/>
    </xf>
    <xf numFmtId="0" fontId="4" fillId="2" borderId="0" xfId="0" applyFont="1" applyFill="1" applyAlignment="1" applyProtection="1">
      <alignment horizontal="center" vertical="center"/>
      <protection locked="0"/>
    </xf>
    <xf numFmtId="0" fontId="71" fillId="2" borderId="0" xfId="0" applyFont="1" applyFill="1" applyAlignment="1" applyProtection="1">
      <alignment vertical="center"/>
      <protection locked="0"/>
    </xf>
    <xf numFmtId="0" fontId="72" fillId="2" borderId="0" xfId="0" applyFont="1" applyFill="1" applyAlignment="1" applyProtection="1">
      <alignment vertical="center"/>
      <protection locked="0"/>
    </xf>
    <xf numFmtId="10" fontId="4" fillId="26" borderId="0" xfId="4" applyNumberFormat="1" applyFont="1" applyFill="1" applyAlignment="1" applyProtection="1">
      <alignment horizontal="center" vertical="center"/>
      <protection locked="0"/>
    </xf>
    <xf numFmtId="0" fontId="4" fillId="27" borderId="0" xfId="0" applyFont="1" applyFill="1" applyBorder="1" applyAlignment="1" applyProtection="1">
      <alignment vertical="center"/>
      <protection locked="0"/>
    </xf>
    <xf numFmtId="0" fontId="3" fillId="2" borderId="0" xfId="0" applyFont="1" applyFill="1" applyAlignment="1" applyProtection="1">
      <protection locked="0"/>
    </xf>
    <xf numFmtId="0" fontId="4" fillId="27" borderId="0" xfId="0" applyFont="1" applyFill="1" applyProtection="1">
      <protection locked="0" hidden="1"/>
    </xf>
    <xf numFmtId="0" fontId="4" fillId="2" borderId="0" xfId="0" applyFont="1" applyFill="1" applyAlignment="1" applyProtection="1">
      <alignment vertical="top"/>
      <protection locked="0" hidden="1"/>
    </xf>
    <xf numFmtId="0" fontId="73" fillId="2" borderId="0" xfId="0" applyFont="1" applyFill="1" applyProtection="1">
      <protection locked="0" hidden="1"/>
    </xf>
    <xf numFmtId="0" fontId="4" fillId="2" borderId="0" xfId="0" applyFont="1" applyFill="1" applyAlignment="1" applyProtection="1">
      <alignment horizontal="right"/>
      <protection locked="0" hidden="1"/>
    </xf>
    <xf numFmtId="0" fontId="5" fillId="2" borderId="1" xfId="0" applyFont="1" applyFill="1" applyBorder="1" applyAlignment="1" applyProtection="1">
      <alignment horizontal="left" vertical="center"/>
      <protection locked="0"/>
    </xf>
    <xf numFmtId="0" fontId="5" fillId="2" borderId="2" xfId="0" applyFont="1" applyFill="1" applyBorder="1" applyAlignment="1" applyProtection="1">
      <alignment horizontal="left" vertical="center"/>
      <protection locked="0"/>
    </xf>
    <xf numFmtId="0" fontId="7" fillId="2" borderId="0" xfId="0" applyFont="1" applyFill="1" applyProtection="1">
      <protection locked="0" hidden="1"/>
    </xf>
    <xf numFmtId="0" fontId="4" fillId="2" borderId="1" xfId="0" applyFont="1" applyFill="1" applyBorder="1" applyAlignment="1" applyProtection="1">
      <alignment horizontal="left" vertical="center" wrapText="1"/>
      <protection locked="0" hidden="1"/>
    </xf>
    <xf numFmtId="0" fontId="0" fillId="2" borderId="3" xfId="0" applyFill="1" applyBorder="1" applyAlignment="1" applyProtection="1">
      <alignment horizontal="left" vertical="center" wrapText="1"/>
      <protection locked="0"/>
    </xf>
    <xf numFmtId="0" fontId="0" fillId="2" borderId="2" xfId="0" applyFill="1" applyBorder="1" applyAlignment="1" applyProtection="1">
      <alignment horizontal="left" vertical="center" wrapText="1"/>
      <protection locked="0"/>
    </xf>
    <xf numFmtId="0" fontId="7" fillId="27" borderId="0" xfId="0" applyFont="1" applyFill="1" applyAlignment="1" applyProtection="1">
      <protection locked="0"/>
    </xf>
    <xf numFmtId="0" fontId="4" fillId="2" borderId="0" xfId="0" applyFont="1" applyFill="1" applyAlignment="1" applyProtection="1">
      <alignment vertical="top" wrapText="1"/>
      <protection locked="0" hidden="1"/>
    </xf>
    <xf numFmtId="0" fontId="5" fillId="2" borderId="4" xfId="0" applyFont="1" applyFill="1" applyBorder="1" applyAlignment="1" applyProtection="1">
      <alignment horizontal="left" vertical="center"/>
      <protection locked="0"/>
    </xf>
    <xf numFmtId="0" fontId="5" fillId="2" borderId="5" xfId="0" applyFont="1" applyFill="1" applyBorder="1" applyAlignment="1" applyProtection="1">
      <alignment horizontal="left" vertical="center"/>
      <protection locked="0"/>
    </xf>
    <xf numFmtId="0" fontId="4" fillId="2" borderId="6" xfId="0" applyFont="1" applyFill="1" applyBorder="1" applyAlignment="1" applyProtection="1">
      <alignment horizontal="center"/>
      <protection locked="0" hidden="1"/>
    </xf>
    <xf numFmtId="0" fontId="4" fillId="2" borderId="6" xfId="0" applyFont="1" applyFill="1" applyBorder="1" applyAlignment="1" applyProtection="1">
      <alignment horizontal="center"/>
      <protection locked="0" hidden="1"/>
    </xf>
    <xf numFmtId="0" fontId="4" fillId="2" borderId="0" xfId="0" applyFont="1" applyFill="1" applyAlignment="1" applyProtection="1">
      <alignment horizontal="left" vertical="top" wrapText="1"/>
      <protection locked="0" hidden="1"/>
    </xf>
    <xf numFmtId="10" fontId="4" fillId="2" borderId="0" xfId="0" applyNumberFormat="1" applyFont="1" applyFill="1" applyProtection="1">
      <protection locked="0" hidden="1"/>
    </xf>
    <xf numFmtId="0" fontId="5" fillId="2" borderId="7" xfId="0" applyFont="1" applyFill="1" applyBorder="1" applyAlignment="1" applyProtection="1">
      <alignment horizontal="left" vertical="center"/>
      <protection locked="0"/>
    </xf>
    <xf numFmtId="0" fontId="5" fillId="2" borderId="8" xfId="0" applyFont="1" applyFill="1" applyBorder="1" applyAlignment="1" applyProtection="1">
      <alignment horizontal="left" vertical="center"/>
      <protection locked="0"/>
    </xf>
    <xf numFmtId="0" fontId="4" fillId="2" borderId="0" xfId="0" applyFont="1" applyFill="1" applyAlignment="1" applyProtection="1">
      <alignment horizontal="center"/>
      <protection locked="0" hidden="1"/>
    </xf>
    <xf numFmtId="0" fontId="5" fillId="2" borderId="0" xfId="0" applyFont="1" applyFill="1" applyAlignment="1" applyProtection="1">
      <alignment vertical="center" wrapText="1"/>
      <protection locked="0"/>
    </xf>
    <xf numFmtId="0" fontId="4" fillId="2" borderId="0" xfId="0" applyFont="1" applyFill="1" applyAlignment="1" applyProtection="1">
      <alignment vertical="top"/>
      <protection locked="0"/>
    </xf>
    <xf numFmtId="9" fontId="4" fillId="2" borderId="0" xfId="0" applyNumberFormat="1" applyFont="1" applyFill="1" applyAlignment="1" applyProtection="1">
      <alignment horizontal="center" vertical="center"/>
      <protection locked="0"/>
    </xf>
    <xf numFmtId="10" fontId="4" fillId="2" borderId="0" xfId="0" applyNumberFormat="1" applyFont="1" applyFill="1" applyAlignment="1" applyProtection="1">
      <alignment vertical="center"/>
      <protection locked="0"/>
    </xf>
    <xf numFmtId="0" fontId="73" fillId="2" borderId="0" xfId="0" applyFont="1" applyFill="1" applyAlignment="1" applyProtection="1">
      <alignment vertical="center"/>
      <protection locked="0"/>
    </xf>
    <xf numFmtId="0" fontId="4" fillId="2" borderId="0" xfId="0" applyFont="1" applyFill="1" applyAlignment="1" applyProtection="1">
      <alignment horizontal="right" vertical="center"/>
      <protection locked="0"/>
    </xf>
    <xf numFmtId="0" fontId="9" fillId="2" borderId="0" xfId="0" applyFont="1" applyFill="1" applyAlignment="1" applyProtection="1">
      <alignment vertical="center" wrapText="1"/>
      <protection locked="0"/>
    </xf>
    <xf numFmtId="0" fontId="9" fillId="2" borderId="0" xfId="0" applyFont="1" applyFill="1" applyAlignment="1" applyProtection="1">
      <alignment vertical="center"/>
      <protection locked="0"/>
    </xf>
    <xf numFmtId="164" fontId="9" fillId="2" borderId="0" xfId="0" applyNumberFormat="1" applyFont="1" applyFill="1" applyBorder="1" applyAlignment="1" applyProtection="1">
      <alignment vertical="center"/>
      <protection locked="0"/>
    </xf>
    <xf numFmtId="0" fontId="9" fillId="2" borderId="0" xfId="0" applyFont="1" applyFill="1" applyAlignment="1" applyProtection="1">
      <alignment vertical="top"/>
      <protection locked="0"/>
    </xf>
    <xf numFmtId="9" fontId="9" fillId="2" borderId="0" xfId="0" applyNumberFormat="1" applyFont="1" applyFill="1" applyAlignment="1" applyProtection="1">
      <alignment horizontal="center" vertical="center"/>
      <protection locked="0"/>
    </xf>
    <xf numFmtId="10" fontId="9" fillId="2" borderId="0" xfId="0" applyNumberFormat="1" applyFont="1" applyFill="1" applyAlignment="1" applyProtection="1">
      <alignment vertical="center"/>
      <protection locked="0"/>
    </xf>
    <xf numFmtId="0" fontId="74" fillId="2" borderId="0" xfId="0" applyFont="1" applyFill="1" applyAlignment="1" applyProtection="1">
      <alignment vertical="center"/>
      <protection locked="0"/>
    </xf>
    <xf numFmtId="0" fontId="9" fillId="2" borderId="0" xfId="0" applyFont="1" applyFill="1" applyAlignment="1" applyProtection="1">
      <alignment horizontal="right" vertical="center"/>
      <protection locked="0"/>
    </xf>
    <xf numFmtId="0" fontId="12" fillId="4" borderId="11" xfId="0" applyFont="1" applyFill="1" applyBorder="1" applyAlignment="1" applyProtection="1">
      <alignment horizontal="center" vertical="center" wrapText="1"/>
      <protection hidden="1"/>
    </xf>
    <xf numFmtId="0" fontId="12" fillId="4" borderId="12" xfId="0" applyFont="1" applyFill="1" applyBorder="1" applyAlignment="1" applyProtection="1">
      <alignment horizontal="center" vertical="center" wrapText="1"/>
      <protection hidden="1"/>
    </xf>
    <xf numFmtId="0" fontId="12" fillId="4" borderId="10" xfId="0" applyFont="1" applyFill="1" applyBorder="1" applyAlignment="1" applyProtection="1">
      <alignment horizontal="center" vertical="center" wrapText="1"/>
      <protection hidden="1"/>
    </xf>
    <xf numFmtId="0" fontId="12" fillId="5" borderId="13" xfId="0" applyFont="1" applyFill="1" applyBorder="1" applyAlignment="1" applyProtection="1">
      <alignment horizontal="center" vertical="center" wrapText="1"/>
      <protection hidden="1"/>
    </xf>
    <xf numFmtId="0" fontId="74" fillId="0" borderId="0" xfId="0" applyFont="1" applyAlignment="1" applyProtection="1">
      <alignment vertical="center"/>
      <protection hidden="1"/>
    </xf>
    <xf numFmtId="0" fontId="10" fillId="6" borderId="32" xfId="0" applyFont="1" applyFill="1" applyBorder="1" applyAlignment="1">
      <alignment horizontal="center" vertical="center"/>
    </xf>
    <xf numFmtId="0" fontId="10" fillId="45" borderId="6" xfId="0" applyFont="1" applyFill="1" applyBorder="1" applyAlignment="1" applyProtection="1">
      <alignment horizontal="center" vertical="center" wrapText="1"/>
      <protection hidden="1"/>
    </xf>
    <xf numFmtId="0" fontId="12" fillId="4" borderId="15" xfId="0" applyFont="1" applyFill="1" applyBorder="1" applyAlignment="1" applyProtection="1">
      <alignment horizontal="center" vertical="center" wrapText="1"/>
      <protection hidden="1"/>
    </xf>
    <xf numFmtId="0" fontId="12" fillId="4" borderId="16" xfId="0" applyFont="1" applyFill="1" applyBorder="1" applyAlignment="1" applyProtection="1">
      <alignment horizontal="center" vertical="center" wrapText="1"/>
      <protection hidden="1"/>
    </xf>
    <xf numFmtId="0" fontId="12" fillId="4" borderId="14" xfId="0" applyFont="1" applyFill="1" applyBorder="1" applyAlignment="1" applyProtection="1">
      <alignment horizontal="center" vertical="center" wrapText="1"/>
      <protection hidden="1"/>
    </xf>
    <xf numFmtId="0" fontId="12" fillId="4" borderId="17" xfId="0" applyFont="1" applyFill="1" applyBorder="1" applyAlignment="1" applyProtection="1">
      <alignment horizontal="center" vertical="center" wrapText="1"/>
      <protection hidden="1"/>
    </xf>
    <xf numFmtId="0" fontId="12" fillId="4" borderId="0" xfId="0" applyFont="1" applyFill="1" applyBorder="1" applyAlignment="1" applyProtection="1">
      <alignment horizontal="center" vertical="center" wrapText="1"/>
      <protection hidden="1"/>
    </xf>
    <xf numFmtId="0" fontId="12" fillId="4" borderId="18" xfId="0" applyFont="1" applyFill="1" applyBorder="1" applyAlignment="1" applyProtection="1">
      <alignment horizontal="center" vertical="center" wrapText="1"/>
      <protection hidden="1"/>
    </xf>
    <xf numFmtId="0" fontId="12" fillId="5" borderId="19" xfId="0" applyFont="1" applyFill="1" applyBorder="1" applyAlignment="1" applyProtection="1">
      <alignment horizontal="center" vertical="center" wrapText="1"/>
      <protection hidden="1"/>
    </xf>
    <xf numFmtId="0" fontId="12" fillId="7" borderId="32" xfId="0" applyFont="1" applyFill="1" applyBorder="1" applyAlignment="1">
      <alignment horizontal="center" vertical="center" wrapText="1"/>
    </xf>
    <xf numFmtId="0" fontId="10" fillId="3" borderId="52" xfId="0" applyFont="1" applyFill="1" applyBorder="1" applyAlignment="1" applyProtection="1">
      <alignment horizontal="center" vertical="center" wrapText="1"/>
      <protection hidden="1"/>
    </xf>
    <xf numFmtId="0" fontId="10" fillId="45" borderId="52" xfId="0" applyFont="1" applyFill="1" applyBorder="1" applyAlignment="1" applyProtection="1">
      <alignment horizontal="center" vertical="center" wrapText="1"/>
      <protection hidden="1"/>
    </xf>
    <xf numFmtId="0" fontId="11" fillId="3" borderId="52" xfId="0" applyFont="1" applyFill="1" applyBorder="1" applyAlignment="1" applyProtection="1">
      <alignment horizontal="center" vertical="center"/>
      <protection hidden="1"/>
    </xf>
    <xf numFmtId="0" fontId="11" fillId="3" borderId="52" xfId="0" applyFont="1" applyFill="1" applyBorder="1" applyAlignment="1" applyProtection="1">
      <alignment vertical="center"/>
      <protection hidden="1"/>
    </xf>
    <xf numFmtId="0" fontId="12" fillId="3" borderId="52" xfId="0" applyFont="1" applyFill="1" applyBorder="1" applyAlignment="1" applyProtection="1">
      <alignment horizontal="center" vertical="center" wrapText="1"/>
      <protection hidden="1"/>
    </xf>
    <xf numFmtId="0" fontId="12" fillId="7" borderId="52" xfId="0" applyFont="1" applyFill="1" applyBorder="1" applyAlignment="1" applyProtection="1">
      <alignment horizontal="center" vertical="center" wrapText="1"/>
      <protection hidden="1"/>
    </xf>
    <xf numFmtId="0" fontId="12" fillId="10" borderId="52" xfId="0" applyFont="1" applyFill="1" applyBorder="1" applyAlignment="1" applyProtection="1">
      <alignment horizontal="center" vertical="center" wrapText="1"/>
      <protection hidden="1"/>
    </xf>
    <xf numFmtId="0" fontId="13" fillId="4" borderId="52" xfId="0" applyFont="1" applyFill="1" applyBorder="1" applyAlignment="1" applyProtection="1">
      <alignment horizontal="center" vertical="center" wrapText="1"/>
      <protection hidden="1"/>
    </xf>
    <xf numFmtId="0" fontId="12" fillId="5" borderId="52" xfId="0" applyFont="1" applyFill="1" applyBorder="1" applyAlignment="1" applyProtection="1">
      <alignment horizontal="center" vertical="center" wrapText="1"/>
      <protection hidden="1"/>
    </xf>
    <xf numFmtId="0" fontId="12" fillId="7" borderId="12" xfId="0" applyFont="1" applyFill="1" applyBorder="1" applyAlignment="1" applyProtection="1">
      <alignment horizontal="center" vertical="center" wrapText="1"/>
      <protection hidden="1"/>
    </xf>
    <xf numFmtId="0" fontId="12" fillId="10" borderId="13" xfId="0" applyFont="1" applyFill="1" applyBorder="1" applyAlignment="1" applyProtection="1">
      <alignment horizontal="center" vertical="center" wrapText="1"/>
      <protection hidden="1"/>
    </xf>
    <xf numFmtId="0" fontId="12" fillId="7" borderId="13" xfId="0" applyFont="1" applyFill="1" applyBorder="1" applyAlignment="1" applyProtection="1">
      <alignment horizontal="center" vertical="center" wrapText="1"/>
      <protection hidden="1"/>
    </xf>
    <xf numFmtId="0" fontId="13" fillId="4" borderId="13" xfId="0" applyFont="1" applyFill="1" applyBorder="1" applyAlignment="1" applyProtection="1">
      <alignment horizontal="center" vertical="center" wrapText="1"/>
      <protection hidden="1"/>
    </xf>
    <xf numFmtId="0" fontId="12" fillId="8" borderId="52" xfId="0" applyFont="1" applyFill="1" applyBorder="1" applyAlignment="1" applyProtection="1">
      <alignment horizontal="center" vertical="center" wrapText="1"/>
      <protection hidden="1"/>
    </xf>
    <xf numFmtId="0" fontId="10" fillId="9" borderId="52" xfId="0" applyFont="1" applyFill="1" applyBorder="1" applyAlignment="1" applyProtection="1">
      <alignment horizontal="center" vertical="center" wrapText="1"/>
      <protection hidden="1"/>
    </xf>
    <xf numFmtId="0" fontId="12" fillId="9" borderId="52" xfId="0" applyFont="1" applyFill="1" applyBorder="1" applyAlignment="1" applyProtection="1">
      <alignment horizontal="center" vertical="center" wrapText="1"/>
      <protection hidden="1"/>
    </xf>
    <xf numFmtId="0" fontId="12" fillId="7" borderId="12" xfId="0" applyFont="1" applyFill="1" applyBorder="1" applyAlignment="1">
      <alignment horizontal="center" vertical="center" wrapText="1"/>
    </xf>
    <xf numFmtId="0" fontId="12" fillId="8" borderId="13" xfId="0" applyFont="1" applyFill="1" applyBorder="1" applyAlignment="1">
      <alignment horizontal="center" vertical="center" wrapText="1"/>
    </xf>
    <xf numFmtId="0" fontId="10" fillId="9" borderId="13" xfId="0" applyFont="1" applyFill="1" applyBorder="1" applyAlignment="1">
      <alignment horizontal="center" vertical="center" wrapText="1"/>
    </xf>
    <xf numFmtId="0" fontId="12" fillId="9" borderId="13" xfId="0" applyFont="1" applyFill="1" applyBorder="1" applyAlignment="1">
      <alignment horizontal="center" vertical="center" wrapText="1"/>
    </xf>
    <xf numFmtId="0" fontId="75" fillId="2" borderId="6" xfId="0" applyFont="1" applyFill="1" applyBorder="1" applyAlignment="1" applyProtection="1">
      <alignment horizontal="center" vertical="center" wrapText="1"/>
    </xf>
    <xf numFmtId="0" fontId="4" fillId="2" borderId="6" xfId="0" applyFont="1" applyFill="1" applyBorder="1" applyAlignment="1" applyProtection="1">
      <alignment horizontal="center" vertical="center" wrapText="1"/>
    </xf>
    <xf numFmtId="0" fontId="4" fillId="2" borderId="6" xfId="0" applyFont="1" applyFill="1" applyBorder="1" applyAlignment="1" applyProtection="1">
      <alignment horizontal="center" vertical="center"/>
    </xf>
    <xf numFmtId="2" fontId="4" fillId="2" borderId="6" xfId="0" applyNumberFormat="1" applyFont="1" applyFill="1" applyBorder="1" applyAlignment="1" applyProtection="1">
      <alignment horizontal="center" vertical="center"/>
    </xf>
    <xf numFmtId="9" fontId="4" fillId="2" borderId="6" xfId="4" applyNumberFormat="1" applyFont="1" applyFill="1" applyBorder="1" applyAlignment="1" applyProtection="1">
      <alignment horizontal="center" vertical="center"/>
    </xf>
    <xf numFmtId="10" fontId="7" fillId="2" borderId="9" xfId="0" applyNumberFormat="1" applyFont="1" applyFill="1" applyBorder="1" applyAlignment="1">
      <alignment vertical="top" wrapText="1"/>
    </xf>
    <xf numFmtId="0" fontId="4" fillId="2" borderId="6" xfId="0" applyFont="1" applyFill="1" applyBorder="1" applyAlignment="1" applyProtection="1">
      <alignment horizontal="left" vertical="center" wrapText="1"/>
    </xf>
    <xf numFmtId="9" fontId="4" fillId="2" borderId="6" xfId="5" applyNumberFormat="1" applyFont="1" applyFill="1" applyBorder="1" applyAlignment="1" applyProtection="1">
      <alignment horizontal="center" vertical="center" wrapText="1"/>
    </xf>
    <xf numFmtId="16" fontId="4" fillId="2" borderId="6" xfId="0" applyNumberFormat="1" applyFont="1" applyFill="1" applyBorder="1" applyAlignment="1" applyProtection="1">
      <alignment horizontal="center" vertical="center"/>
    </xf>
    <xf numFmtId="0" fontId="15" fillId="2" borderId="9" xfId="0" applyFont="1" applyFill="1" applyBorder="1" applyAlignment="1">
      <alignment horizontal="left" vertical="top" wrapText="1"/>
    </xf>
    <xf numFmtId="10" fontId="4" fillId="2" borderId="6" xfId="0" applyNumberFormat="1" applyFont="1" applyFill="1" applyBorder="1" applyAlignment="1" applyProtection="1">
      <alignment horizontal="center" vertical="center" wrapText="1"/>
    </xf>
    <xf numFmtId="10" fontId="4" fillId="2" borderId="6" xfId="3" applyNumberFormat="1" applyFont="1" applyFill="1" applyBorder="1" applyAlignment="1" applyProtection="1">
      <alignment vertical="center"/>
    </xf>
    <xf numFmtId="10" fontId="4" fillId="2" borderId="6" xfId="3" applyNumberFormat="1" applyFont="1" applyFill="1" applyBorder="1" applyAlignment="1" applyProtection="1">
      <alignment vertical="center"/>
      <protection locked="0"/>
    </xf>
    <xf numFmtId="10" fontId="4" fillId="2" borderId="6" xfId="3" applyNumberFormat="1" applyFont="1" applyFill="1" applyBorder="1" applyAlignment="1" applyProtection="1">
      <alignment horizontal="center" vertical="center"/>
    </xf>
    <xf numFmtId="10" fontId="4" fillId="2" borderId="6" xfId="0" applyNumberFormat="1" applyFont="1" applyFill="1" applyBorder="1" applyAlignment="1" applyProtection="1">
      <alignment vertical="center"/>
      <protection locked="0"/>
    </xf>
    <xf numFmtId="10" fontId="4" fillId="2" borderId="1" xfId="3" applyNumberFormat="1" applyFont="1" applyFill="1" applyBorder="1" applyAlignment="1" applyProtection="1">
      <alignment horizontal="center" vertical="center"/>
    </xf>
    <xf numFmtId="10" fontId="15" fillId="2" borderId="6" xfId="0" applyNumberFormat="1" applyFont="1" applyFill="1" applyBorder="1" applyAlignment="1">
      <alignment vertical="top" wrapText="1"/>
    </xf>
    <xf numFmtId="10" fontId="4" fillId="2" borderId="2" xfId="0" applyNumberFormat="1" applyFont="1" applyFill="1" applyBorder="1" applyAlignment="1" applyProtection="1">
      <alignment vertical="center"/>
      <protection locked="0"/>
    </xf>
    <xf numFmtId="10" fontId="7" fillId="2" borderId="13" xfId="0" applyNumberFormat="1" applyFont="1" applyFill="1" applyBorder="1" applyAlignment="1">
      <alignment horizontal="left" vertical="top" wrapText="1"/>
    </xf>
    <xf numFmtId="10" fontId="73" fillId="2" borderId="6" xfId="0" applyNumberFormat="1" applyFont="1" applyFill="1" applyBorder="1" applyAlignment="1" applyProtection="1">
      <alignment vertical="center"/>
      <protection locked="0"/>
    </xf>
    <xf numFmtId="10" fontId="4" fillId="2" borderId="6" xfId="3" applyNumberFormat="1" applyFont="1" applyFill="1" applyBorder="1" applyAlignment="1" applyProtection="1">
      <alignment horizontal="right" vertical="center"/>
      <protection locked="0"/>
    </xf>
    <xf numFmtId="9" fontId="4" fillId="2" borderId="6" xfId="5" applyFont="1" applyFill="1" applyBorder="1" applyAlignment="1" applyProtection="1">
      <alignment horizontal="center" vertical="center" wrapText="1"/>
    </xf>
    <xf numFmtId="10" fontId="4" fillId="2" borderId="6" xfId="3" applyNumberFormat="1" applyFont="1" applyFill="1" applyBorder="1" applyAlignment="1" applyProtection="1">
      <alignment horizontal="center" vertical="center"/>
      <protection locked="0"/>
    </xf>
    <xf numFmtId="9" fontId="4" fillId="2" borderId="6" xfId="3" applyFont="1" applyFill="1" applyBorder="1" applyAlignment="1" applyProtection="1">
      <alignment horizontal="center" vertical="center"/>
    </xf>
    <xf numFmtId="10" fontId="7" fillId="2" borderId="19" xfId="0" applyNumberFormat="1" applyFont="1" applyFill="1" applyBorder="1" applyAlignment="1">
      <alignment horizontal="left" vertical="top" wrapText="1"/>
    </xf>
    <xf numFmtId="0" fontId="4" fillId="2" borderId="9" xfId="0" applyFont="1" applyFill="1" applyBorder="1" applyAlignment="1">
      <alignment horizontal="left" vertical="top" wrapText="1"/>
    </xf>
    <xf numFmtId="10" fontId="7" fillId="2" borderId="20" xfId="0" applyNumberFormat="1" applyFont="1" applyFill="1" applyBorder="1" applyAlignment="1">
      <alignment horizontal="left" vertical="top" wrapText="1"/>
    </xf>
    <xf numFmtId="0" fontId="4" fillId="2" borderId="6" xfId="0" applyFont="1" applyFill="1" applyBorder="1" applyAlignment="1" applyProtection="1">
      <alignment horizontal="center" vertical="center"/>
    </xf>
    <xf numFmtId="0" fontId="4" fillId="2" borderId="6" xfId="0" applyFont="1" applyFill="1" applyBorder="1" applyAlignment="1" applyProtection="1">
      <alignment vertical="center" wrapText="1"/>
    </xf>
    <xf numFmtId="0" fontId="4" fillId="2" borderId="9" xfId="0" applyFont="1" applyFill="1" applyBorder="1" applyAlignment="1">
      <alignment vertical="top" wrapText="1"/>
    </xf>
    <xf numFmtId="0" fontId="4" fillId="2" borderId="6" xfId="0" applyFont="1" applyFill="1" applyBorder="1" applyAlignment="1" applyProtection="1">
      <alignment horizontal="left" vertical="center" wrapText="1"/>
    </xf>
    <xf numFmtId="9" fontId="4" fillId="2" borderId="6" xfId="5" applyFont="1" applyFill="1" applyBorder="1" applyAlignment="1" applyProtection="1">
      <alignment horizontal="center" vertical="center" wrapText="1"/>
    </xf>
    <xf numFmtId="16" fontId="4" fillId="2" borderId="6" xfId="0" applyNumberFormat="1" applyFont="1" applyFill="1" applyBorder="1" applyAlignment="1" applyProtection="1">
      <alignment horizontal="center" vertical="center"/>
    </xf>
    <xf numFmtId="10" fontId="4" fillId="2" borderId="6" xfId="3" applyNumberFormat="1" applyFont="1" applyFill="1" applyBorder="1" applyAlignment="1" applyProtection="1">
      <alignment horizontal="center" vertical="center"/>
    </xf>
    <xf numFmtId="10" fontId="7" fillId="2" borderId="9" xfId="0" applyNumberFormat="1" applyFont="1" applyFill="1" applyBorder="1" applyAlignment="1">
      <alignment vertical="top" wrapText="1"/>
    </xf>
    <xf numFmtId="2" fontId="60" fillId="2" borderId="6" xfId="4" applyNumberFormat="1" applyFont="1" applyFill="1" applyBorder="1" applyAlignment="1" applyProtection="1">
      <alignment horizontal="center" vertical="center" wrapText="1"/>
    </xf>
    <xf numFmtId="9" fontId="4" fillId="2" borderId="6" xfId="0" applyNumberFormat="1" applyFont="1" applyFill="1" applyBorder="1" applyAlignment="1" applyProtection="1">
      <alignment horizontal="center" vertical="center"/>
    </xf>
    <xf numFmtId="10" fontId="60" fillId="2" borderId="6" xfId="3" applyNumberFormat="1" applyFont="1" applyFill="1" applyBorder="1" applyAlignment="1" applyProtection="1">
      <alignment horizontal="center" vertical="center" wrapText="1"/>
    </xf>
    <xf numFmtId="10" fontId="4" fillId="2" borderId="52" xfId="5" applyNumberFormat="1" applyFont="1" applyFill="1" applyBorder="1" applyAlignment="1" applyProtection="1">
      <alignment horizontal="center" vertical="center" wrapText="1"/>
    </xf>
    <xf numFmtId="9" fontId="4" fillId="2" borderId="52" xfId="5" applyFont="1" applyFill="1" applyBorder="1" applyAlignment="1" applyProtection="1">
      <alignment horizontal="center" vertical="center" wrapText="1"/>
    </xf>
    <xf numFmtId="9" fontId="60" fillId="2" borderId="6" xfId="3" applyFont="1" applyFill="1" applyBorder="1" applyAlignment="1" applyProtection="1">
      <alignment horizontal="center" vertical="center" wrapText="1"/>
    </xf>
    <xf numFmtId="10" fontId="4" fillId="2" borderId="53" xfId="5" applyNumberFormat="1" applyFont="1" applyFill="1" applyBorder="1" applyAlignment="1" applyProtection="1">
      <alignment horizontal="center" vertical="center" wrapText="1"/>
    </xf>
    <xf numFmtId="9" fontId="4" fillId="2" borderId="53" xfId="5" applyFont="1" applyFill="1" applyBorder="1" applyAlignment="1" applyProtection="1">
      <alignment horizontal="center" vertical="center" wrapText="1"/>
    </xf>
    <xf numFmtId="16" fontId="4" fillId="2" borderId="6" xfId="5" applyNumberFormat="1" applyFont="1" applyFill="1" applyBorder="1" applyAlignment="1" applyProtection="1">
      <alignment horizontal="center" vertical="center" wrapText="1"/>
    </xf>
    <xf numFmtId="16" fontId="4" fillId="2" borderId="6" xfId="5" applyNumberFormat="1" applyFont="1" applyFill="1" applyBorder="1" applyAlignment="1" applyProtection="1">
      <alignment horizontal="center" vertical="center" wrapText="1"/>
    </xf>
    <xf numFmtId="10" fontId="61" fillId="2" borderId="6" xfId="0" applyNumberFormat="1" applyFont="1" applyFill="1" applyBorder="1" applyAlignment="1" applyProtection="1">
      <alignment vertical="center"/>
      <protection locked="0"/>
    </xf>
    <xf numFmtId="10" fontId="7" fillId="2" borderId="9" xfId="0" applyNumberFormat="1" applyFont="1" applyFill="1" applyBorder="1" applyAlignment="1">
      <alignment horizontal="left" vertical="top" wrapText="1"/>
    </xf>
    <xf numFmtId="1" fontId="60" fillId="2" borderId="6" xfId="4" applyNumberFormat="1" applyFont="1" applyFill="1" applyBorder="1" applyAlignment="1" applyProtection="1">
      <alignment horizontal="center" vertical="center" wrapText="1"/>
    </xf>
    <xf numFmtId="2" fontId="60" fillId="2" borderId="6" xfId="3" applyNumberFormat="1" applyFont="1" applyFill="1" applyBorder="1" applyAlignment="1" applyProtection="1">
      <alignment horizontal="center" vertical="center" wrapText="1"/>
    </xf>
    <xf numFmtId="9" fontId="60" fillId="2" borderId="6" xfId="3" applyNumberFormat="1" applyFont="1" applyFill="1" applyBorder="1" applyAlignment="1" applyProtection="1">
      <alignment horizontal="center" vertical="center" wrapText="1"/>
    </xf>
    <xf numFmtId="2" fontId="4" fillId="2" borderId="6" xfId="4" applyNumberFormat="1" applyFont="1" applyFill="1" applyBorder="1" applyAlignment="1" applyProtection="1">
      <alignment horizontal="center" vertical="center" wrapText="1"/>
    </xf>
    <xf numFmtId="0" fontId="4" fillId="2" borderId="9" xfId="0" applyFont="1" applyFill="1" applyBorder="1" applyAlignment="1">
      <alignment vertical="top" wrapText="1"/>
    </xf>
    <xf numFmtId="0" fontId="4" fillId="2" borderId="6" xfId="0" applyFont="1" applyFill="1" applyBorder="1" applyAlignment="1" applyProtection="1">
      <alignment vertical="center" wrapText="1"/>
    </xf>
    <xf numFmtId="10" fontId="4" fillId="2" borderId="9" xfId="0" applyNumberFormat="1" applyFont="1" applyFill="1" applyBorder="1" applyAlignment="1">
      <alignment vertical="top" wrapText="1"/>
    </xf>
    <xf numFmtId="10" fontId="4" fillId="2" borderId="13" xfId="0" applyNumberFormat="1" applyFont="1" applyFill="1" applyBorder="1" applyAlignment="1">
      <alignment horizontal="center" vertical="top" wrapText="1"/>
    </xf>
    <xf numFmtId="10" fontId="4" fillId="2" borderId="6" xfId="3" applyNumberFormat="1" applyFont="1" applyFill="1" applyBorder="1" applyAlignment="1" applyProtection="1">
      <alignment horizontal="center" vertical="center" wrapText="1"/>
    </xf>
    <xf numFmtId="9" fontId="4" fillId="2" borderId="6" xfId="3" applyFont="1" applyFill="1" applyBorder="1" applyAlignment="1" applyProtection="1">
      <alignment horizontal="center" vertical="center" wrapText="1"/>
    </xf>
    <xf numFmtId="10" fontId="4" fillId="2" borderId="6" xfId="3" applyNumberFormat="1" applyFont="1" applyFill="1" applyBorder="1" applyAlignment="1" applyProtection="1">
      <alignment horizontal="right" vertical="center"/>
    </xf>
    <xf numFmtId="10" fontId="4" fillId="2" borderId="6" xfId="0" applyNumberFormat="1" applyFont="1" applyFill="1" applyBorder="1" applyAlignment="1" applyProtection="1">
      <alignment horizontal="right" vertical="center"/>
      <protection locked="0"/>
    </xf>
    <xf numFmtId="10" fontId="4" fillId="2" borderId="2" xfId="0" applyNumberFormat="1" applyFont="1" applyFill="1" applyBorder="1" applyAlignment="1" applyProtection="1">
      <alignment horizontal="right" vertical="center"/>
      <protection locked="0"/>
    </xf>
    <xf numFmtId="10" fontId="4" fillId="2" borderId="20" xfId="0" applyNumberFormat="1" applyFont="1" applyFill="1" applyBorder="1" applyAlignment="1">
      <alignment horizontal="center" vertical="top" wrapText="1"/>
    </xf>
    <xf numFmtId="10" fontId="4" fillId="2" borderId="13" xfId="0" applyNumberFormat="1" applyFont="1" applyFill="1" applyBorder="1" applyAlignment="1">
      <alignment horizontal="left" vertical="top" wrapText="1"/>
    </xf>
    <xf numFmtId="10" fontId="4" fillId="2" borderId="20" xfId="0" applyNumberFormat="1" applyFont="1" applyFill="1" applyBorder="1" applyAlignment="1">
      <alignment horizontal="left" vertical="top" wrapText="1"/>
    </xf>
    <xf numFmtId="10" fontId="4" fillId="2" borderId="19" xfId="0" applyNumberFormat="1" applyFont="1" applyFill="1" applyBorder="1" applyAlignment="1">
      <alignment horizontal="left" vertical="top" wrapText="1"/>
    </xf>
    <xf numFmtId="1" fontId="4" fillId="2" borderId="6" xfId="4" applyNumberFormat="1" applyFont="1" applyFill="1" applyBorder="1" applyAlignment="1" applyProtection="1">
      <alignment horizontal="center" vertical="center" wrapText="1"/>
    </xf>
    <xf numFmtId="9" fontId="4" fillId="2" borderId="6" xfId="3" applyNumberFormat="1" applyFont="1" applyFill="1" applyBorder="1" applyAlignment="1" applyProtection="1">
      <alignment horizontal="center" vertical="center" wrapText="1"/>
    </xf>
    <xf numFmtId="10" fontId="15" fillId="2" borderId="6" xfId="0" applyNumberFormat="1" applyFont="1" applyFill="1" applyBorder="1" applyAlignment="1">
      <alignment horizontal="left" vertical="top" wrapText="1"/>
    </xf>
    <xf numFmtId="10" fontId="4" fillId="2" borderId="9" xfId="0" applyNumberFormat="1" applyFont="1" applyFill="1" applyBorder="1" applyAlignment="1">
      <alignment vertical="top" wrapText="1"/>
    </xf>
    <xf numFmtId="170" fontId="4" fillId="2" borderId="6" xfId="4" applyNumberFormat="1" applyFont="1" applyFill="1" applyBorder="1" applyAlignment="1" applyProtection="1">
      <alignment horizontal="center" vertical="center" wrapText="1"/>
    </xf>
    <xf numFmtId="165" fontId="4" fillId="2" borderId="6" xfId="3" applyNumberFormat="1" applyFont="1" applyFill="1" applyBorder="1" applyAlignment="1" applyProtection="1">
      <alignment horizontal="center" vertical="center" wrapText="1"/>
    </xf>
    <xf numFmtId="10" fontId="4" fillId="2" borderId="13" xfId="0" applyNumberFormat="1" applyFont="1" applyFill="1" applyBorder="1" applyAlignment="1">
      <alignment vertical="top" wrapText="1"/>
    </xf>
    <xf numFmtId="10" fontId="7" fillId="2" borderId="13" xfId="0" applyNumberFormat="1" applyFont="1" applyFill="1" applyBorder="1" applyAlignment="1">
      <alignment horizontal="center" vertical="top" wrapText="1"/>
    </xf>
    <xf numFmtId="10" fontId="4" fillId="2" borderId="6" xfId="5" applyNumberFormat="1" applyFont="1" applyFill="1" applyBorder="1" applyAlignment="1" applyProtection="1">
      <alignment horizontal="center" vertical="center" wrapText="1"/>
    </xf>
    <xf numFmtId="165" fontId="60" fillId="2" borderId="6" xfId="3" applyNumberFormat="1" applyFont="1" applyFill="1" applyBorder="1" applyAlignment="1" applyProtection="1">
      <alignment horizontal="center" vertical="center" wrapText="1"/>
    </xf>
    <xf numFmtId="10" fontId="4" fillId="2" borderId="19" xfId="0" applyNumberFormat="1" applyFont="1" applyFill="1" applyBorder="1" applyAlignment="1">
      <alignment vertical="top" wrapText="1"/>
    </xf>
    <xf numFmtId="10" fontId="7" fillId="2" borderId="19" xfId="0" applyNumberFormat="1" applyFont="1" applyFill="1" applyBorder="1" applyAlignment="1">
      <alignment horizontal="center" vertical="top" wrapText="1"/>
    </xf>
    <xf numFmtId="10" fontId="4" fillId="2" borderId="20" xfId="0" applyNumberFormat="1" applyFont="1" applyFill="1" applyBorder="1" applyAlignment="1">
      <alignment vertical="top" wrapText="1"/>
    </xf>
    <xf numFmtId="10" fontId="7" fillId="2" borderId="20" xfId="0" applyNumberFormat="1" applyFont="1" applyFill="1" applyBorder="1" applyAlignment="1">
      <alignment horizontal="center" vertical="top" wrapText="1"/>
    </xf>
    <xf numFmtId="0" fontId="47" fillId="2" borderId="6" xfId="0" applyFont="1" applyFill="1" applyBorder="1" applyAlignment="1" applyProtection="1">
      <alignment horizontal="center" vertical="center" wrapText="1"/>
    </xf>
    <xf numFmtId="9" fontId="15" fillId="2" borderId="6" xfId="4" applyFont="1" applyFill="1" applyBorder="1" applyAlignment="1" applyProtection="1">
      <alignment horizontal="center" vertical="center" wrapText="1"/>
    </xf>
    <xf numFmtId="0" fontId="15" fillId="2" borderId="6" xfId="0" applyFont="1" applyFill="1" applyBorder="1" applyAlignment="1" applyProtection="1">
      <alignment horizontal="left" vertical="center" wrapText="1"/>
    </xf>
    <xf numFmtId="9" fontId="15" fillId="2" borderId="6" xfId="5" applyFont="1" applyFill="1" applyBorder="1" applyAlignment="1" applyProtection="1">
      <alignment horizontal="center" vertical="center" wrapText="1"/>
    </xf>
    <xf numFmtId="16" fontId="15" fillId="2" borderId="6" xfId="0" applyNumberFormat="1" applyFont="1" applyFill="1" applyBorder="1" applyAlignment="1" applyProtection="1">
      <alignment horizontal="center" vertical="center"/>
    </xf>
    <xf numFmtId="10" fontId="15" fillId="2" borderId="6" xfId="3" applyNumberFormat="1" applyFont="1" applyFill="1" applyBorder="1" applyAlignment="1" applyProtection="1">
      <alignment vertical="center"/>
    </xf>
    <xf numFmtId="10" fontId="15" fillId="2" borderId="6" xfId="3" applyNumberFormat="1" applyFont="1" applyFill="1" applyBorder="1" applyAlignment="1" applyProtection="1">
      <alignment vertical="center"/>
      <protection locked="0"/>
    </xf>
    <xf numFmtId="10" fontId="15" fillId="2" borderId="6" xfId="3" applyNumberFormat="1" applyFont="1" applyFill="1" applyBorder="1" applyAlignment="1" applyProtection="1">
      <alignment horizontal="center" vertical="center"/>
    </xf>
    <xf numFmtId="10" fontId="15" fillId="2" borderId="1" xfId="3" applyNumberFormat="1" applyFont="1" applyFill="1" applyBorder="1" applyAlignment="1" applyProtection="1">
      <alignment horizontal="center" vertical="center"/>
    </xf>
    <xf numFmtId="10" fontId="15" fillId="2" borderId="2" xfId="0" applyNumberFormat="1" applyFont="1" applyFill="1" applyBorder="1" applyAlignment="1" applyProtection="1">
      <alignment vertical="center"/>
      <protection locked="0"/>
    </xf>
    <xf numFmtId="10" fontId="15" fillId="2" borderId="6" xfId="3" applyNumberFormat="1" applyFont="1" applyFill="1" applyBorder="1" applyAlignment="1" applyProtection="1">
      <alignment horizontal="center" vertical="center" wrapText="1"/>
    </xf>
    <xf numFmtId="16" fontId="15" fillId="2" borderId="6" xfId="5" applyNumberFormat="1" applyFont="1" applyFill="1" applyBorder="1" applyAlignment="1" applyProtection="1">
      <alignment horizontal="center" vertical="center" wrapText="1"/>
    </xf>
    <xf numFmtId="0" fontId="4" fillId="2" borderId="13" xfId="0" applyFont="1" applyFill="1" applyBorder="1" applyAlignment="1">
      <alignment horizontal="center" vertical="top" wrapText="1"/>
    </xf>
    <xf numFmtId="0" fontId="4" fillId="2" borderId="20" xfId="0" applyFont="1" applyFill="1" applyBorder="1" applyAlignment="1">
      <alignment horizontal="center" vertical="top" wrapText="1"/>
    </xf>
    <xf numFmtId="0" fontId="4" fillId="2" borderId="13" xfId="0" applyFont="1" applyFill="1" applyBorder="1" applyAlignment="1">
      <alignment horizontal="left" vertical="top" wrapText="1"/>
    </xf>
    <xf numFmtId="0" fontId="4" fillId="2" borderId="19" xfId="0" applyFont="1" applyFill="1" applyBorder="1" applyAlignment="1">
      <alignment horizontal="left" vertical="top" wrapText="1"/>
    </xf>
    <xf numFmtId="0" fontId="4" fillId="2" borderId="20" xfId="0" applyFont="1" applyFill="1" applyBorder="1" applyAlignment="1">
      <alignment horizontal="left" vertical="top" wrapText="1"/>
    </xf>
    <xf numFmtId="0" fontId="4" fillId="2" borderId="19" xfId="0" applyFont="1" applyFill="1" applyBorder="1" applyAlignment="1">
      <alignment horizontal="center" vertical="top" wrapText="1"/>
    </xf>
    <xf numFmtId="0" fontId="15" fillId="2" borderId="6" xfId="0" applyFont="1" applyFill="1" applyBorder="1" applyAlignment="1" applyProtection="1">
      <alignment horizontal="center" vertical="center" wrapText="1"/>
    </xf>
    <xf numFmtId="0" fontId="15" fillId="2" borderId="6" xfId="0" applyFont="1" applyFill="1" applyBorder="1" applyAlignment="1" applyProtection="1">
      <alignment horizontal="left" vertical="center" wrapText="1"/>
    </xf>
    <xf numFmtId="9" fontId="15" fillId="2" borderId="6" xfId="5" applyFont="1" applyFill="1" applyBorder="1" applyAlignment="1" applyProtection="1">
      <alignment horizontal="center" vertical="center" wrapText="1"/>
    </xf>
    <xf numFmtId="16" fontId="15" fillId="2" borderId="6" xfId="5" applyNumberFormat="1" applyFont="1" applyFill="1" applyBorder="1" applyAlignment="1" applyProtection="1">
      <alignment horizontal="center" vertical="center" wrapText="1"/>
    </xf>
    <xf numFmtId="10" fontId="15" fillId="2" borderId="6" xfId="3"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wrapText="1"/>
      <protection locked="0"/>
    </xf>
    <xf numFmtId="0" fontId="4" fillId="2" borderId="6" xfId="0" applyFont="1" applyFill="1" applyBorder="1" applyAlignment="1" applyProtection="1">
      <alignment horizontal="center" vertical="center" wrapText="1"/>
      <protection locked="0"/>
    </xf>
    <xf numFmtId="0" fontId="4" fillId="2" borderId="6" xfId="0" applyFont="1" applyFill="1" applyBorder="1" applyAlignment="1" applyProtection="1">
      <alignment horizontal="center" vertical="center"/>
      <protection locked="0"/>
    </xf>
    <xf numFmtId="2" fontId="60" fillId="2" borderId="6" xfId="4" applyNumberFormat="1" applyFont="1" applyFill="1" applyBorder="1" applyAlignment="1" applyProtection="1">
      <alignment horizontal="center" vertical="center" wrapText="1"/>
      <protection locked="0"/>
    </xf>
    <xf numFmtId="2" fontId="4" fillId="2" borderId="6" xfId="0" applyNumberFormat="1" applyFont="1" applyFill="1" applyBorder="1" applyAlignment="1" applyProtection="1">
      <alignment horizontal="center" vertical="center"/>
      <protection locked="0"/>
    </xf>
    <xf numFmtId="9" fontId="4" fillId="2" borderId="6" xfId="0" applyNumberFormat="1" applyFont="1" applyFill="1" applyBorder="1" applyAlignment="1" applyProtection="1">
      <alignment horizontal="center" vertical="center"/>
      <protection locked="0"/>
    </xf>
    <xf numFmtId="0" fontId="4" fillId="2" borderId="6" xfId="0" applyFont="1" applyFill="1" applyBorder="1" applyAlignment="1" applyProtection="1">
      <alignment horizontal="left" vertical="center" wrapText="1"/>
      <protection locked="0"/>
    </xf>
    <xf numFmtId="9" fontId="4" fillId="2" borderId="6" xfId="5" applyFont="1" applyFill="1" applyBorder="1" applyAlignment="1" applyProtection="1">
      <alignment horizontal="center" vertical="center" wrapText="1"/>
      <protection locked="0"/>
    </xf>
    <xf numFmtId="16" fontId="4" fillId="2" borderId="6" xfId="5" applyNumberFormat="1" applyFont="1" applyFill="1" applyBorder="1" applyAlignment="1" applyProtection="1">
      <alignment horizontal="center" vertical="center" wrapText="1"/>
      <protection locked="0"/>
    </xf>
    <xf numFmtId="10" fontId="4" fillId="2" borderId="6" xfId="0" applyNumberFormat="1" applyFont="1" applyFill="1" applyBorder="1" applyAlignment="1" applyProtection="1">
      <alignment horizontal="center" vertical="center" wrapText="1"/>
      <protection locked="0"/>
    </xf>
    <xf numFmtId="10" fontId="4" fillId="2" borderId="1" xfId="3" applyNumberFormat="1" applyFont="1" applyFill="1" applyBorder="1" applyAlignment="1" applyProtection="1">
      <alignment horizontal="center" vertical="center"/>
      <protection locked="0"/>
    </xf>
    <xf numFmtId="10" fontId="60" fillId="2" borderId="6" xfId="3" applyNumberFormat="1" applyFont="1" applyFill="1" applyBorder="1" applyAlignment="1" applyProtection="1">
      <alignment horizontal="center" vertical="center" wrapText="1"/>
      <protection locked="0"/>
    </xf>
    <xf numFmtId="165" fontId="60" fillId="2" borderId="6" xfId="3" applyNumberFormat="1" applyFont="1" applyFill="1" applyBorder="1" applyAlignment="1" applyProtection="1">
      <alignment horizontal="center" vertical="center" wrapText="1"/>
      <protection locked="0"/>
    </xf>
    <xf numFmtId="9" fontId="60" fillId="2" borderId="6" xfId="4" applyFont="1" applyFill="1" applyBorder="1" applyAlignment="1" applyProtection="1">
      <alignment horizontal="center" vertical="center" wrapText="1"/>
      <protection locked="0"/>
    </xf>
    <xf numFmtId="9" fontId="60" fillId="2" borderId="6" xfId="4" applyNumberFormat="1" applyFont="1" applyFill="1" applyBorder="1" applyAlignment="1" applyProtection="1">
      <alignment horizontal="center" vertical="center" wrapText="1"/>
      <protection locked="0"/>
    </xf>
    <xf numFmtId="165" fontId="60" fillId="2" borderId="6" xfId="4" applyNumberFormat="1" applyFont="1" applyFill="1" applyBorder="1" applyAlignment="1" applyProtection="1">
      <alignment horizontal="center" vertical="center" wrapText="1"/>
      <protection locked="0"/>
    </xf>
    <xf numFmtId="9" fontId="4"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61" fillId="2" borderId="0" xfId="0" applyFont="1" applyFill="1" applyProtection="1">
      <protection hidden="1"/>
    </xf>
    <xf numFmtId="0" fontId="4" fillId="2" borderId="63" xfId="0" applyFont="1" applyFill="1" applyBorder="1" applyProtection="1">
      <protection hidden="1"/>
    </xf>
    <xf numFmtId="0" fontId="4" fillId="2" borderId="64" xfId="0" applyFont="1" applyFill="1" applyBorder="1" applyProtection="1">
      <protection hidden="1"/>
    </xf>
    <xf numFmtId="0" fontId="5" fillId="2" borderId="1" xfId="0" applyFont="1" applyFill="1" applyBorder="1" applyAlignment="1">
      <alignment horizontal="left" vertical="center"/>
    </xf>
    <xf numFmtId="0" fontId="61" fillId="2" borderId="0" xfId="0" applyFont="1" applyFill="1" applyAlignment="1" applyProtection="1">
      <alignment vertical="top" wrapText="1"/>
      <protection hidden="1"/>
    </xf>
    <xf numFmtId="0" fontId="61" fillId="2" borderId="0" xfId="0" applyFont="1" applyFill="1" applyAlignment="1" applyProtection="1">
      <alignment vertical="center"/>
      <protection hidden="1"/>
    </xf>
    <xf numFmtId="0" fontId="61" fillId="2" borderId="0" xfId="0" applyFont="1" applyFill="1" applyBorder="1" applyAlignment="1">
      <alignment vertical="center"/>
    </xf>
    <xf numFmtId="0" fontId="4" fillId="2" borderId="64" xfId="0" applyFont="1" applyFill="1" applyBorder="1" applyAlignment="1">
      <alignment vertical="center"/>
    </xf>
    <xf numFmtId="0" fontId="23" fillId="2" borderId="0" xfId="0" applyFont="1" applyFill="1" applyBorder="1" applyAlignment="1">
      <alignment vertical="center"/>
    </xf>
    <xf numFmtId="0" fontId="9" fillId="2" borderId="64" xfId="0" applyFont="1" applyFill="1" applyBorder="1" applyAlignment="1">
      <alignment vertical="center"/>
    </xf>
    <xf numFmtId="0" fontId="10" fillId="3" borderId="31" xfId="0" applyFont="1" applyFill="1" applyBorder="1" applyAlignment="1">
      <alignment horizontal="center" vertical="center" wrapText="1"/>
    </xf>
    <xf numFmtId="0" fontId="13" fillId="4" borderId="30" xfId="0" applyFont="1" applyFill="1" applyBorder="1" applyAlignment="1">
      <alignment horizontal="center" vertical="center" wrapText="1"/>
    </xf>
    <xf numFmtId="0" fontId="12" fillId="7" borderId="65" xfId="0" applyFont="1" applyFill="1" applyBorder="1" applyAlignment="1">
      <alignment horizontal="center" vertical="center" wrapText="1"/>
    </xf>
    <xf numFmtId="0" fontId="12" fillId="10" borderId="32" xfId="0" applyFont="1" applyFill="1" applyBorder="1" applyAlignment="1">
      <alignment horizontal="center" vertical="center" wrapText="1"/>
    </xf>
    <xf numFmtId="0" fontId="17" fillId="0" borderId="13" xfId="0" applyFont="1" applyFill="1" applyBorder="1" applyAlignment="1">
      <alignment horizontal="center" vertical="center" wrapText="1"/>
    </xf>
    <xf numFmtId="165" fontId="9" fillId="0" borderId="13" xfId="3" applyNumberFormat="1" applyFont="1" applyFill="1" applyBorder="1" applyAlignment="1">
      <alignment horizontal="center" vertical="center" wrapText="1"/>
    </xf>
    <xf numFmtId="0" fontId="9" fillId="0" borderId="10" xfId="0" applyFont="1" applyFill="1" applyBorder="1" applyAlignment="1">
      <alignment horizontal="center" vertical="center" wrapText="1"/>
    </xf>
    <xf numFmtId="9" fontId="15" fillId="2" borderId="9" xfId="0" applyNumberFormat="1" applyFont="1" applyFill="1" applyBorder="1" applyAlignment="1">
      <alignment horizontal="center" vertical="center"/>
    </xf>
    <xf numFmtId="0" fontId="9" fillId="0" borderId="12" xfId="0" applyFont="1" applyFill="1" applyBorder="1" applyAlignment="1">
      <alignment horizontal="center" vertical="center" wrapText="1"/>
    </xf>
    <xf numFmtId="0" fontId="17" fillId="0" borderId="9" xfId="0" applyFont="1" applyFill="1" applyBorder="1" applyAlignment="1">
      <alignment horizontal="left" vertical="center" wrapText="1"/>
    </xf>
    <xf numFmtId="0" fontId="17" fillId="0" borderId="9" xfId="0" applyFont="1" applyFill="1" applyBorder="1" applyAlignment="1">
      <alignment horizontal="center" vertical="center" wrapText="1"/>
    </xf>
    <xf numFmtId="14" fontId="17" fillId="0" borderId="13" xfId="5" applyNumberFormat="1" applyFont="1" applyFill="1" applyBorder="1" applyAlignment="1">
      <alignment vertical="center" wrapText="1"/>
    </xf>
    <xf numFmtId="0" fontId="9" fillId="2" borderId="9" xfId="0" applyFont="1" applyFill="1" applyBorder="1" applyAlignment="1">
      <alignment horizontal="left" vertical="top" wrapText="1"/>
    </xf>
    <xf numFmtId="9" fontId="17" fillId="34" borderId="9" xfId="0" applyNumberFormat="1" applyFont="1" applyFill="1" applyBorder="1" applyAlignment="1">
      <alignment horizontal="center" vertical="center" wrapText="1"/>
    </xf>
    <xf numFmtId="165" fontId="9" fillId="0" borderId="9" xfId="3" applyNumberFormat="1" applyFont="1" applyBorder="1" applyAlignment="1">
      <alignment vertical="center"/>
    </xf>
    <xf numFmtId="165" fontId="9" fillId="0" borderId="9" xfId="0" applyNumberFormat="1" applyFont="1" applyBorder="1" applyAlignment="1">
      <alignment vertical="center"/>
    </xf>
    <xf numFmtId="173" fontId="9" fillId="0" borderId="13" xfId="0" applyNumberFormat="1" applyFont="1" applyFill="1" applyBorder="1" applyAlignment="1">
      <alignment horizontal="center" vertical="center" wrapText="1"/>
    </xf>
    <xf numFmtId="173" fontId="9" fillId="0" borderId="13" xfId="3" applyNumberFormat="1" applyFont="1" applyBorder="1" applyAlignment="1">
      <alignment horizontal="center" vertical="center"/>
    </xf>
    <xf numFmtId="173" fontId="9" fillId="0" borderId="9" xfId="0" applyNumberFormat="1" applyFont="1" applyBorder="1" applyAlignment="1">
      <alignment horizontal="center" vertical="center" wrapText="1"/>
    </xf>
    <xf numFmtId="173" fontId="9" fillId="0" borderId="9" xfId="3" applyNumberFormat="1" applyFont="1" applyBorder="1" applyAlignment="1">
      <alignment vertical="center"/>
    </xf>
    <xf numFmtId="173" fontId="9" fillId="0" borderId="9" xfId="0" applyNumberFormat="1" applyFont="1" applyBorder="1" applyAlignment="1">
      <alignment horizontal="center"/>
    </xf>
    <xf numFmtId="173" fontId="9" fillId="2" borderId="9" xfId="0" applyNumberFormat="1" applyFont="1" applyFill="1" applyBorder="1" applyAlignment="1">
      <alignment vertical="center"/>
    </xf>
    <xf numFmtId="10" fontId="9" fillId="0" borderId="13" xfId="0" applyNumberFormat="1" applyFont="1" applyFill="1" applyBorder="1" applyAlignment="1">
      <alignment horizontal="center" vertical="center" wrapText="1"/>
    </xf>
    <xf numFmtId="173" fontId="9" fillId="0" borderId="9" xfId="0" applyNumberFormat="1" applyFont="1" applyBorder="1" applyAlignment="1">
      <alignment horizontal="center" wrapText="1"/>
    </xf>
    <xf numFmtId="173" fontId="9" fillId="0" borderId="30" xfId="0" applyNumberFormat="1" applyFont="1" applyBorder="1" applyAlignment="1">
      <alignment horizontal="center" wrapText="1"/>
    </xf>
    <xf numFmtId="173" fontId="9" fillId="0" borderId="65" xfId="3" applyNumberFormat="1" applyFont="1" applyBorder="1" applyAlignment="1">
      <alignment vertical="center"/>
    </xf>
    <xf numFmtId="173" fontId="9" fillId="2" borderId="32" xfId="0" applyNumberFormat="1" applyFont="1" applyFill="1" applyBorder="1" applyAlignment="1">
      <alignment vertical="center"/>
    </xf>
    <xf numFmtId="173" fontId="9" fillId="0" borderId="9" xfId="0" applyNumberFormat="1" applyFont="1" applyBorder="1" applyAlignment="1">
      <alignment vertical="center"/>
    </xf>
    <xf numFmtId="10" fontId="9" fillId="0" borderId="13" xfId="3" applyNumberFormat="1" applyFont="1" applyBorder="1" applyAlignment="1">
      <alignment horizontal="center" vertical="center"/>
    </xf>
    <xf numFmtId="0" fontId="9" fillId="0" borderId="9" xfId="3" applyNumberFormat="1" applyFont="1" applyBorder="1" applyAlignment="1">
      <alignment vertical="center"/>
    </xf>
    <xf numFmtId="174" fontId="9" fillId="0" borderId="13" xfId="1" applyNumberFormat="1" applyFont="1" applyBorder="1" applyAlignment="1">
      <alignment horizontal="center" vertical="center"/>
    </xf>
    <xf numFmtId="9" fontId="9" fillId="0" borderId="13" xfId="3" applyNumberFormat="1" applyFont="1" applyBorder="1" applyAlignment="1">
      <alignment horizontal="center" vertical="center"/>
    </xf>
    <xf numFmtId="9" fontId="9" fillId="0" borderId="9" xfId="3" applyFont="1" applyBorder="1" applyAlignment="1">
      <alignment vertical="center"/>
    </xf>
    <xf numFmtId="173" fontId="9" fillId="0" borderId="13" xfId="0" applyNumberFormat="1" applyFont="1" applyBorder="1" applyAlignment="1">
      <alignment horizontal="center" vertical="center"/>
    </xf>
    <xf numFmtId="10" fontId="9" fillId="0" borderId="9" xfId="0" applyNumberFormat="1" applyFont="1" applyBorder="1" applyAlignment="1">
      <alignment vertical="center"/>
    </xf>
    <xf numFmtId="0" fontId="17" fillId="0" borderId="19" xfId="0" applyFont="1" applyFill="1" applyBorder="1" applyAlignment="1">
      <alignment horizontal="center" vertical="center" wrapText="1"/>
    </xf>
    <xf numFmtId="0" fontId="9" fillId="0" borderId="19" xfId="0" applyFont="1" applyFill="1" applyBorder="1" applyAlignment="1">
      <alignment horizontal="center" vertical="center" wrapText="1"/>
    </xf>
    <xf numFmtId="165" fontId="9" fillId="0" borderId="19" xfId="3" applyNumberFormat="1" applyFont="1" applyFill="1" applyBorder="1" applyAlignment="1">
      <alignment horizontal="center" vertical="center" wrapText="1"/>
    </xf>
    <xf numFmtId="0" fontId="17" fillId="0" borderId="13" xfId="0" applyFont="1" applyFill="1" applyBorder="1" applyAlignment="1">
      <alignment horizontal="center" vertical="center" wrapText="1"/>
    </xf>
    <xf numFmtId="173" fontId="9" fillId="0" borderId="19" xfId="0" applyNumberFormat="1" applyFont="1" applyFill="1" applyBorder="1" applyAlignment="1">
      <alignment horizontal="center" vertical="center" wrapText="1"/>
    </xf>
    <xf numFmtId="173" fontId="9" fillId="0" borderId="19" xfId="3" applyNumberFormat="1" applyFont="1" applyBorder="1" applyAlignment="1">
      <alignment horizontal="center" vertical="center"/>
    </xf>
    <xf numFmtId="173" fontId="9" fillId="0" borderId="9" xfId="0" applyNumberFormat="1" applyFont="1" applyBorder="1" applyAlignment="1">
      <alignment horizontal="center" vertical="center"/>
    </xf>
    <xf numFmtId="173" fontId="9" fillId="2" borderId="9" xfId="0" applyNumberFormat="1" applyFont="1" applyFill="1" applyBorder="1" applyAlignment="1">
      <alignment horizontal="center" wrapText="1"/>
    </xf>
    <xf numFmtId="173" fontId="9" fillId="0" borderId="30" xfId="0" applyNumberFormat="1" applyFont="1" applyBorder="1" applyAlignment="1">
      <alignment horizontal="center"/>
    </xf>
    <xf numFmtId="173" fontId="9" fillId="2" borderId="9" xfId="0" applyNumberFormat="1" applyFont="1" applyFill="1" applyBorder="1" applyAlignment="1">
      <alignment vertical="center" wrapText="1"/>
    </xf>
    <xf numFmtId="10" fontId="9" fillId="0" borderId="19" xfId="0" applyNumberFormat="1" applyFont="1" applyFill="1" applyBorder="1" applyAlignment="1">
      <alignment horizontal="center" vertical="center" wrapText="1"/>
    </xf>
    <xf numFmtId="10" fontId="9" fillId="0" borderId="19" xfId="3" applyNumberFormat="1" applyFont="1" applyBorder="1" applyAlignment="1">
      <alignment horizontal="center" vertical="center"/>
    </xf>
    <xf numFmtId="10" fontId="9" fillId="0" borderId="19" xfId="0" applyNumberFormat="1" applyFont="1" applyBorder="1" applyAlignment="1">
      <alignment horizontal="center" vertical="center"/>
    </xf>
    <xf numFmtId="174" fontId="9" fillId="0" borderId="19" xfId="1" applyNumberFormat="1" applyFont="1" applyBorder="1" applyAlignment="1">
      <alignment horizontal="center" vertical="center"/>
    </xf>
    <xf numFmtId="9" fontId="9" fillId="0" borderId="19" xfId="3" applyNumberFormat="1" applyFont="1" applyBorder="1" applyAlignment="1">
      <alignment horizontal="center" vertical="center"/>
    </xf>
    <xf numFmtId="173" fontId="9" fillId="0" borderId="19" xfId="0" applyNumberFormat="1" applyFont="1" applyBorder="1" applyAlignment="1">
      <alignment horizontal="center" vertical="center"/>
    </xf>
    <xf numFmtId="0" fontId="15" fillId="2" borderId="9" xfId="0" applyFont="1" applyFill="1" applyBorder="1" applyAlignment="1">
      <alignment horizontal="center" vertical="center"/>
    </xf>
    <xf numFmtId="173" fontId="9" fillId="0" borderId="30" xfId="0" applyNumberFormat="1" applyFont="1" applyBorder="1" applyAlignment="1">
      <alignment vertical="center"/>
    </xf>
    <xf numFmtId="0" fontId="9" fillId="0" borderId="14" xfId="0" applyFont="1" applyFill="1" applyBorder="1" applyAlignment="1">
      <alignment horizontal="center" vertical="center" wrapText="1"/>
    </xf>
    <xf numFmtId="173" fontId="9" fillId="0" borderId="20" xfId="3" applyNumberFormat="1" applyFont="1" applyBorder="1" applyAlignment="1">
      <alignment horizontal="center" vertical="center"/>
    </xf>
    <xf numFmtId="173" fontId="9" fillId="0" borderId="20" xfId="0" applyNumberFormat="1" applyFont="1" applyFill="1" applyBorder="1" applyAlignment="1">
      <alignment horizontal="center" vertical="center" wrapText="1"/>
    </xf>
    <xf numFmtId="173" fontId="9" fillId="2" borderId="9" xfId="0" applyNumberFormat="1" applyFont="1" applyFill="1" applyBorder="1" applyAlignment="1">
      <alignment horizontal="center" vertical="center"/>
    </xf>
    <xf numFmtId="173" fontId="9" fillId="2" borderId="30" xfId="0" applyNumberFormat="1" applyFont="1" applyFill="1" applyBorder="1" applyAlignment="1">
      <alignment horizontal="center" vertical="center" wrapText="1"/>
    </xf>
    <xf numFmtId="10" fontId="9" fillId="0" borderId="20" xfId="3" applyNumberFormat="1" applyFont="1" applyBorder="1" applyAlignment="1">
      <alignment horizontal="center" vertical="center"/>
    </xf>
    <xf numFmtId="10" fontId="9" fillId="0" borderId="20" xfId="0" applyNumberFormat="1" applyFont="1" applyBorder="1" applyAlignment="1">
      <alignment horizontal="center" vertical="center"/>
    </xf>
    <xf numFmtId="174" fontId="9" fillId="0" borderId="20" xfId="1" applyNumberFormat="1" applyFont="1" applyBorder="1" applyAlignment="1">
      <alignment horizontal="center" vertical="center"/>
    </xf>
    <xf numFmtId="9" fontId="9" fillId="0" borderId="20" xfId="3" applyNumberFormat="1" applyFont="1" applyBorder="1" applyAlignment="1">
      <alignment horizontal="center" vertical="center"/>
    </xf>
    <xf numFmtId="173" fontId="9" fillId="0" borderId="20" xfId="0" applyNumberFormat="1" applyFont="1" applyBorder="1" applyAlignment="1">
      <alignment horizontal="center" vertical="center"/>
    </xf>
    <xf numFmtId="0" fontId="12" fillId="0" borderId="13" xfId="0" applyFont="1" applyFill="1" applyBorder="1" applyAlignment="1">
      <alignment horizontal="center" vertical="center" wrapText="1"/>
    </xf>
    <xf numFmtId="0" fontId="12" fillId="0" borderId="12" xfId="0" applyFont="1" applyFill="1" applyBorder="1" applyAlignment="1">
      <alignment horizontal="center" vertical="center" wrapText="1"/>
    </xf>
    <xf numFmtId="14" fontId="9" fillId="0" borderId="13" xfId="0" applyNumberFormat="1" applyFont="1" applyFill="1" applyBorder="1" applyAlignment="1">
      <alignment horizontal="center" vertical="center" wrapText="1"/>
    </xf>
    <xf numFmtId="0" fontId="9" fillId="0" borderId="13" xfId="0" applyFont="1" applyFill="1" applyBorder="1" applyAlignment="1">
      <alignment horizontal="left" vertical="top" wrapText="1"/>
    </xf>
    <xf numFmtId="165" fontId="9" fillId="0" borderId="9" xfId="0" applyNumberFormat="1" applyFont="1" applyFill="1" applyBorder="1" applyAlignment="1">
      <alignment horizontal="center" vertical="center" wrapText="1"/>
    </xf>
    <xf numFmtId="0" fontId="9" fillId="0" borderId="9" xfId="0" applyFont="1" applyBorder="1" applyAlignment="1">
      <alignment horizontal="center" vertical="center"/>
    </xf>
    <xf numFmtId="173" fontId="9" fillId="0" borderId="9" xfId="0" applyNumberFormat="1" applyFont="1" applyFill="1" applyBorder="1" applyAlignment="1">
      <alignment horizontal="center" vertical="center" wrapText="1"/>
    </xf>
    <xf numFmtId="0" fontId="9" fillId="0" borderId="9" xfId="0" applyFont="1" applyBorder="1" applyAlignment="1">
      <alignment vertical="center" wrapText="1"/>
    </xf>
    <xf numFmtId="9" fontId="9" fillId="2" borderId="9" xfId="0" applyNumberFormat="1" applyFont="1" applyFill="1" applyBorder="1" applyAlignment="1">
      <alignment vertical="center"/>
    </xf>
    <xf numFmtId="0" fontId="9" fillId="2" borderId="9" xfId="0" applyFont="1" applyFill="1" applyBorder="1" applyAlignment="1">
      <alignment vertical="center" wrapText="1"/>
    </xf>
    <xf numFmtId="0" fontId="9" fillId="2" borderId="30" xfId="0" applyFont="1" applyFill="1" applyBorder="1" applyAlignment="1">
      <alignment vertical="center" wrapText="1"/>
    </xf>
    <xf numFmtId="9" fontId="9" fillId="0" borderId="65" xfId="3" applyFont="1" applyBorder="1" applyAlignment="1">
      <alignment vertical="center"/>
    </xf>
    <xf numFmtId="9" fontId="9" fillId="2" borderId="32" xfId="0" applyNumberFormat="1" applyFont="1" applyFill="1" applyBorder="1" applyAlignment="1">
      <alignment vertical="center"/>
    </xf>
    <xf numFmtId="9" fontId="9" fillId="0" borderId="13" xfId="1" applyNumberFormat="1" applyFont="1" applyBorder="1" applyAlignment="1">
      <alignment horizontal="center" vertical="center"/>
    </xf>
    <xf numFmtId="0" fontId="12" fillId="0" borderId="19"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7" fillId="0" borderId="20" xfId="0" applyFont="1" applyFill="1" applyBorder="1" applyAlignment="1">
      <alignment horizontal="center" vertical="center" wrapText="1"/>
    </xf>
    <xf numFmtId="9" fontId="9" fillId="2" borderId="9" xfId="3" applyFont="1" applyFill="1" applyBorder="1" applyAlignment="1">
      <alignment vertical="center"/>
    </xf>
    <xf numFmtId="9" fontId="9" fillId="0" borderId="9" xfId="3" applyFont="1" applyBorder="1" applyAlignment="1">
      <alignment vertical="center" wrapText="1"/>
    </xf>
    <xf numFmtId="0" fontId="9" fillId="2" borderId="9" xfId="0" applyFont="1" applyFill="1" applyBorder="1" applyAlignment="1">
      <alignment vertical="top" wrapText="1"/>
    </xf>
    <xf numFmtId="0" fontId="9" fillId="2" borderId="30" xfId="0" applyFont="1" applyFill="1" applyBorder="1" applyAlignment="1">
      <alignment vertical="top" wrapText="1"/>
    </xf>
    <xf numFmtId="9" fontId="9" fillId="0" borderId="19" xfId="0" applyNumberFormat="1" applyFont="1" applyBorder="1" applyAlignment="1">
      <alignment horizontal="center" vertical="center"/>
    </xf>
    <xf numFmtId="0" fontId="9" fillId="0" borderId="30" xfId="0" applyFont="1" applyBorder="1" applyAlignment="1">
      <alignment vertical="center"/>
    </xf>
    <xf numFmtId="0" fontId="9" fillId="2" borderId="9" xfId="0" applyFont="1" applyFill="1" applyBorder="1" applyAlignment="1">
      <alignment vertical="center"/>
    </xf>
    <xf numFmtId="14" fontId="9" fillId="0" borderId="19" xfId="0" applyNumberFormat="1" applyFont="1" applyFill="1" applyBorder="1" applyAlignment="1">
      <alignment horizontal="center" vertical="center" wrapText="1"/>
    </xf>
    <xf numFmtId="0" fontId="9" fillId="0" borderId="9" xfId="0" applyFont="1" applyFill="1" applyBorder="1" applyAlignment="1">
      <alignment vertical="center" wrapText="1"/>
    </xf>
    <xf numFmtId="0" fontId="9" fillId="0" borderId="9" xfId="0" applyFont="1" applyFill="1" applyBorder="1" applyAlignment="1">
      <alignment vertical="center"/>
    </xf>
    <xf numFmtId="0" fontId="9" fillId="0" borderId="30" xfId="0" applyFont="1" applyFill="1" applyBorder="1" applyAlignment="1">
      <alignment vertical="center"/>
    </xf>
    <xf numFmtId="0" fontId="12" fillId="0" borderId="20"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9" fillId="0" borderId="9" xfId="0" applyFont="1" applyFill="1" applyBorder="1" applyAlignment="1">
      <alignment horizontal="left" vertical="top" wrapText="1"/>
    </xf>
    <xf numFmtId="0" fontId="9" fillId="0" borderId="30" xfId="0" applyFont="1" applyFill="1" applyBorder="1" applyAlignment="1">
      <alignment vertical="center" wrapText="1"/>
    </xf>
    <xf numFmtId="9" fontId="9" fillId="0" borderId="20" xfId="0" applyNumberFormat="1" applyFont="1" applyBorder="1" applyAlignment="1">
      <alignment horizontal="center" vertical="center"/>
    </xf>
    <xf numFmtId="0" fontId="17" fillId="0" borderId="13" xfId="0" applyFont="1" applyBorder="1" applyAlignment="1">
      <alignment horizontal="left" vertical="center" wrapText="1"/>
    </xf>
    <xf numFmtId="0" fontId="17" fillId="0" borderId="13" xfId="0" applyFont="1" applyBorder="1" applyAlignment="1">
      <alignment horizontal="center" vertical="center" wrapText="1"/>
    </xf>
    <xf numFmtId="0" fontId="9" fillId="0" borderId="10" xfId="0" applyFont="1" applyFill="1" applyBorder="1" applyAlignment="1">
      <alignment horizontal="center" vertical="center" wrapText="1"/>
    </xf>
    <xf numFmtId="0" fontId="9" fillId="0" borderId="10" xfId="0" applyFont="1" applyFill="1" applyBorder="1" applyAlignment="1">
      <alignment vertical="center"/>
    </xf>
    <xf numFmtId="9" fontId="15" fillId="2" borderId="13" xfId="0" applyNumberFormat="1" applyFont="1" applyFill="1" applyBorder="1" applyAlignment="1">
      <alignment vertical="center"/>
    </xf>
    <xf numFmtId="0" fontId="12" fillId="0" borderId="12" xfId="0" applyFont="1" applyFill="1" applyBorder="1" applyAlignment="1">
      <alignment horizontal="center" vertical="center" wrapText="1"/>
    </xf>
    <xf numFmtId="0" fontId="17" fillId="0" borderId="13" xfId="0" applyFont="1" applyFill="1" applyBorder="1" applyAlignment="1">
      <alignment horizontal="left" vertical="center" wrapText="1"/>
    </xf>
    <xf numFmtId="0" fontId="17" fillId="0" borderId="19" xfId="0" applyFont="1" applyFill="1" applyBorder="1" applyAlignment="1">
      <alignment horizontal="center" vertical="center" wrapText="1"/>
    </xf>
    <xf numFmtId="9" fontId="17" fillId="0" borderId="13" xfId="0" applyNumberFormat="1" applyFont="1" applyFill="1" applyBorder="1" applyAlignment="1">
      <alignment horizontal="center" vertical="center" wrapText="1"/>
    </xf>
    <xf numFmtId="14" fontId="9" fillId="0" borderId="13" xfId="0" applyNumberFormat="1" applyFont="1" applyFill="1" applyBorder="1" applyAlignment="1">
      <alignment horizontal="center" vertical="center" wrapText="1"/>
    </xf>
    <xf numFmtId="9" fontId="17" fillId="34" borderId="13" xfId="0" applyNumberFormat="1" applyFont="1" applyFill="1" applyBorder="1" applyAlignment="1">
      <alignment horizontal="center" vertical="center" wrapText="1"/>
    </xf>
    <xf numFmtId="9" fontId="9" fillId="0" borderId="13" xfId="3" applyFont="1" applyBorder="1" applyAlignment="1">
      <alignment vertical="center"/>
    </xf>
    <xf numFmtId="9" fontId="9" fillId="0" borderId="13" xfId="0" applyNumberFormat="1" applyFont="1" applyFill="1" applyBorder="1" applyAlignment="1">
      <alignment vertical="center"/>
    </xf>
    <xf numFmtId="165" fontId="9" fillId="0" borderId="19" xfId="0" applyNumberFormat="1" applyFont="1" applyFill="1" applyBorder="1" applyAlignment="1">
      <alignment vertical="center" wrapText="1"/>
    </xf>
    <xf numFmtId="0" fontId="9" fillId="0" borderId="13" xfId="0" applyFont="1" applyFill="1" applyBorder="1" applyAlignment="1">
      <alignment vertical="center"/>
    </xf>
    <xf numFmtId="9" fontId="9" fillId="0" borderId="13" xfId="3" applyFont="1" applyFill="1" applyBorder="1" applyAlignment="1">
      <alignment vertical="center"/>
    </xf>
    <xf numFmtId="10" fontId="9" fillId="0" borderId="13" xfId="3" applyNumberFormat="1" applyFont="1" applyFill="1" applyBorder="1" applyAlignment="1">
      <alignment vertical="center"/>
    </xf>
    <xf numFmtId="9" fontId="9" fillId="2" borderId="13" xfId="0" applyNumberFormat="1" applyFont="1" applyFill="1" applyBorder="1" applyAlignment="1">
      <alignment vertical="center"/>
    </xf>
    <xf numFmtId="0" fontId="9" fillId="2" borderId="13" xfId="0" applyFont="1" applyFill="1" applyBorder="1" applyAlignment="1">
      <alignment vertical="center" wrapText="1"/>
    </xf>
    <xf numFmtId="0" fontId="9" fillId="2" borderId="10" xfId="0" applyFont="1" applyFill="1" applyBorder="1" applyAlignment="1">
      <alignment vertical="center" wrapText="1"/>
    </xf>
    <xf numFmtId="9" fontId="9" fillId="0" borderId="66" xfId="3" applyFont="1" applyBorder="1" applyAlignment="1">
      <alignment vertical="center"/>
    </xf>
    <xf numFmtId="9" fontId="9" fillId="2" borderId="12" xfId="0" applyNumberFormat="1" applyFont="1" applyFill="1" applyBorder="1" applyAlignment="1">
      <alignment vertical="center"/>
    </xf>
    <xf numFmtId="165" fontId="9" fillId="0" borderId="13" xfId="0" applyNumberFormat="1" applyFont="1" applyBorder="1" applyAlignment="1">
      <alignment vertical="center"/>
    </xf>
    <xf numFmtId="0" fontId="9" fillId="0" borderId="13" xfId="0" applyFont="1" applyBorder="1" applyAlignment="1">
      <alignment vertical="center"/>
    </xf>
    <xf numFmtId="9" fontId="9" fillId="0" borderId="13" xfId="0" applyNumberFormat="1" applyFont="1" applyBorder="1" applyAlignment="1">
      <alignment vertical="center"/>
    </xf>
    <xf numFmtId="0" fontId="9" fillId="0" borderId="13" xfId="0" applyNumberFormat="1" applyFont="1" applyBorder="1" applyAlignment="1">
      <alignment vertical="center"/>
    </xf>
    <xf numFmtId="173" fontId="9" fillId="0" borderId="13" xfId="0" applyNumberFormat="1" applyFont="1" applyBorder="1" applyAlignment="1">
      <alignment horizontal="center" vertical="center"/>
    </xf>
    <xf numFmtId="173" fontId="9" fillId="0" borderId="13" xfId="0" applyNumberFormat="1" applyFont="1" applyBorder="1" applyAlignment="1">
      <alignment vertical="center"/>
    </xf>
    <xf numFmtId="0" fontId="17" fillId="0" borderId="67"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24" xfId="0" applyFont="1" applyFill="1" applyBorder="1" applyAlignment="1">
      <alignment horizontal="center" vertical="center" wrapText="1"/>
    </xf>
    <xf numFmtId="0" fontId="4" fillId="2" borderId="23" xfId="0" applyFont="1" applyFill="1" applyBorder="1" applyAlignment="1">
      <alignment horizontal="center" vertical="center"/>
    </xf>
    <xf numFmtId="9" fontId="15" fillId="2" borderId="23" xfId="0" applyNumberFormat="1" applyFont="1" applyFill="1" applyBorder="1" applyAlignment="1">
      <alignment horizontal="center" vertical="center"/>
    </xf>
    <xf numFmtId="0" fontId="17" fillId="0" borderId="68" xfId="0" applyFont="1" applyBorder="1" applyAlignment="1">
      <alignment horizontal="center" vertical="center" wrapText="1"/>
    </xf>
    <xf numFmtId="0" fontId="17" fillId="0" borderId="23" xfId="0" applyFont="1" applyFill="1" applyBorder="1" applyAlignment="1">
      <alignment horizontal="left" vertical="center" wrapText="1"/>
    </xf>
    <xf numFmtId="0" fontId="17" fillId="0" borderId="24" xfId="0" applyFont="1" applyFill="1" applyBorder="1" applyAlignment="1">
      <alignment vertical="center" wrapText="1"/>
    </xf>
    <xf numFmtId="9" fontId="17" fillId="0" borderId="23" xfId="0" applyNumberFormat="1" applyFont="1" applyBorder="1" applyAlignment="1">
      <alignment horizontal="center" vertical="center" wrapText="1"/>
    </xf>
    <xf numFmtId="14" fontId="9" fillId="0" borderId="23" xfId="5" applyNumberFormat="1" applyFont="1" applyFill="1" applyBorder="1" applyAlignment="1">
      <alignment horizontal="center" vertical="center" wrapText="1"/>
    </xf>
    <xf numFmtId="0" fontId="17" fillId="0" borderId="23" xfId="0" applyFont="1" applyFill="1" applyBorder="1" applyAlignment="1">
      <alignment horizontal="left" vertical="top" wrapText="1"/>
    </xf>
    <xf numFmtId="9" fontId="17" fillId="34" borderId="23" xfId="0" applyNumberFormat="1" applyFont="1" applyFill="1" applyBorder="1" applyAlignment="1">
      <alignment horizontal="center" vertical="center" wrapText="1"/>
    </xf>
    <xf numFmtId="9" fontId="9" fillId="0" borderId="23" xfId="3" applyFont="1" applyBorder="1" applyAlignment="1">
      <alignment vertical="center"/>
    </xf>
    <xf numFmtId="10" fontId="9" fillId="0" borderId="24" xfId="0" applyNumberFormat="1" applyFont="1" applyFill="1" applyBorder="1" applyAlignment="1">
      <alignment horizontal="center" vertical="center" wrapText="1"/>
    </xf>
    <xf numFmtId="175" fontId="9" fillId="0" borderId="24" xfId="0" applyNumberFormat="1" applyFont="1" applyFill="1" applyBorder="1" applyAlignment="1">
      <alignment horizontal="center" vertical="center" wrapText="1"/>
    </xf>
    <xf numFmtId="173" fontId="9" fillId="0" borderId="24" xfId="0" applyNumberFormat="1" applyFont="1" applyFill="1" applyBorder="1" applyAlignment="1">
      <alignment horizontal="center" vertical="center" wrapText="1"/>
    </xf>
    <xf numFmtId="0" fontId="4" fillId="2" borderId="23" xfId="0" applyFont="1" applyFill="1" applyBorder="1" applyAlignment="1">
      <alignment horizontal="center" vertical="center"/>
    </xf>
    <xf numFmtId="10" fontId="4" fillId="2" borderId="23" xfId="0" applyNumberFormat="1" applyFont="1" applyFill="1" applyBorder="1" applyAlignment="1">
      <alignment vertical="center"/>
    </xf>
    <xf numFmtId="0" fontId="4" fillId="2" borderId="23" xfId="0" applyFont="1" applyFill="1" applyBorder="1" applyAlignment="1">
      <alignment vertical="center" wrapText="1"/>
    </xf>
    <xf numFmtId="0" fontId="4" fillId="2" borderId="50" xfId="0" applyFont="1" applyFill="1" applyBorder="1" applyAlignment="1">
      <alignment vertical="center" wrapText="1"/>
    </xf>
    <xf numFmtId="9" fontId="9" fillId="0" borderId="69" xfId="3" applyFont="1" applyBorder="1" applyAlignment="1">
      <alignment vertical="center"/>
    </xf>
    <xf numFmtId="9" fontId="4" fillId="12" borderId="68" xfId="0" applyNumberFormat="1" applyFont="1" applyFill="1" applyBorder="1" applyAlignment="1">
      <alignment vertical="center"/>
    </xf>
    <xf numFmtId="0" fontId="4" fillId="12" borderId="23" xfId="0" applyFont="1" applyFill="1" applyBorder="1" applyAlignment="1">
      <alignment vertical="center" wrapText="1"/>
    </xf>
    <xf numFmtId="0" fontId="4" fillId="2" borderId="23" xfId="0" applyFont="1" applyFill="1" applyBorder="1" applyAlignment="1">
      <alignment vertical="center"/>
    </xf>
    <xf numFmtId="0" fontId="4" fillId="2" borderId="70" xfId="0" applyFont="1" applyFill="1" applyBorder="1" applyAlignment="1">
      <alignment vertical="center"/>
    </xf>
    <xf numFmtId="10" fontId="4" fillId="2" borderId="9" xfId="0" applyNumberFormat="1" applyFont="1" applyFill="1" applyBorder="1" applyAlignment="1">
      <alignment horizontal="center" vertical="center"/>
    </xf>
    <xf numFmtId="9" fontId="9" fillId="0" borderId="9" xfId="0" applyNumberFormat="1" applyFont="1" applyBorder="1" applyAlignment="1">
      <alignment horizontal="center" vertical="center"/>
    </xf>
    <xf numFmtId="175" fontId="4" fillId="2" borderId="9" xfId="1" applyNumberFormat="1" applyFont="1" applyFill="1" applyBorder="1" applyAlignment="1">
      <alignment horizontal="center" vertical="center"/>
    </xf>
    <xf numFmtId="175" fontId="9" fillId="0" borderId="13" xfId="0" applyNumberFormat="1" applyFont="1" applyBorder="1" applyAlignment="1">
      <alignment horizontal="center" vertical="center"/>
    </xf>
    <xf numFmtId="0" fontId="17" fillId="0" borderId="71" xfId="0" applyFont="1" applyBorder="1" applyAlignment="1">
      <alignment horizontal="center" vertical="center" wrapText="1"/>
    </xf>
    <xf numFmtId="0" fontId="17" fillId="0" borderId="9" xfId="0" applyFont="1" applyBorder="1" applyAlignment="1">
      <alignment horizontal="center" vertical="center" wrapText="1"/>
    </xf>
    <xf numFmtId="0" fontId="4" fillId="2" borderId="9" xfId="0" applyFont="1" applyFill="1" applyBorder="1" applyAlignment="1">
      <alignment horizontal="center" vertical="center"/>
    </xf>
    <xf numFmtId="0" fontId="17" fillId="0" borderId="32" xfId="0" applyFont="1" applyBorder="1" applyAlignment="1">
      <alignment horizontal="center" vertical="center" wrapText="1"/>
    </xf>
    <xf numFmtId="0" fontId="17" fillId="0" borderId="13" xfId="0" applyFont="1" applyFill="1" applyBorder="1" applyAlignment="1">
      <alignment vertical="center" wrapText="1"/>
    </xf>
    <xf numFmtId="14" fontId="9" fillId="0" borderId="9" xfId="5" applyNumberFormat="1" applyFont="1" applyFill="1" applyBorder="1" applyAlignment="1">
      <alignment horizontal="center" vertical="center" wrapText="1"/>
    </xf>
    <xf numFmtId="14" fontId="17" fillId="0" borderId="9" xfId="5" applyNumberFormat="1" applyFont="1" applyFill="1" applyBorder="1" applyAlignment="1">
      <alignment horizontal="center" vertical="center" wrapText="1"/>
    </xf>
    <xf numFmtId="175" fontId="9" fillId="0" borderId="19" xfId="0" applyNumberFormat="1" applyFont="1" applyFill="1" applyBorder="1" applyAlignment="1">
      <alignment horizontal="center" vertical="center" wrapText="1"/>
    </xf>
    <xf numFmtId="0" fontId="4" fillId="2" borderId="9" xfId="0" applyFont="1" applyFill="1" applyBorder="1" applyAlignment="1">
      <alignment horizontal="center" vertical="center"/>
    </xf>
    <xf numFmtId="9" fontId="4" fillId="2" borderId="9" xfId="0" applyNumberFormat="1" applyFont="1" applyFill="1" applyBorder="1" applyAlignment="1">
      <alignment vertical="center"/>
    </xf>
    <xf numFmtId="0" fontId="4" fillId="2" borderId="9" xfId="0" applyFont="1" applyFill="1" applyBorder="1" applyAlignment="1">
      <alignment vertical="center" wrapText="1"/>
    </xf>
    <xf numFmtId="0" fontId="4" fillId="2" borderId="30" xfId="0" applyFont="1" applyFill="1" applyBorder="1" applyAlignment="1">
      <alignment vertical="center" wrapText="1"/>
    </xf>
    <xf numFmtId="9" fontId="4" fillId="2" borderId="32" xfId="0" applyNumberFormat="1" applyFont="1" applyFill="1" applyBorder="1" applyAlignment="1">
      <alignment vertical="center"/>
    </xf>
    <xf numFmtId="0" fontId="4" fillId="2" borderId="9" xfId="0" applyFont="1" applyFill="1" applyBorder="1" applyAlignment="1">
      <alignment vertical="center"/>
    </xf>
    <xf numFmtId="165" fontId="9" fillId="0" borderId="19" xfId="0" applyNumberFormat="1" applyFont="1" applyBorder="1" applyAlignment="1">
      <alignment horizontal="center" vertical="center"/>
    </xf>
    <xf numFmtId="175" fontId="9" fillId="0" borderId="19" xfId="0" applyNumberFormat="1" applyFont="1" applyBorder="1" applyAlignment="1">
      <alignment horizontal="center" vertical="center"/>
    </xf>
    <xf numFmtId="0" fontId="4" fillId="42" borderId="9" xfId="0" applyFont="1" applyFill="1" applyBorder="1" applyAlignment="1">
      <alignment vertical="center" wrapText="1"/>
    </xf>
    <xf numFmtId="14" fontId="17" fillId="0" borderId="13" xfId="5" applyNumberFormat="1" applyFont="1" applyFill="1" applyBorder="1" applyAlignment="1">
      <alignment horizontal="center" vertical="center" wrapText="1"/>
    </xf>
    <xf numFmtId="10" fontId="4" fillId="2" borderId="9" xfId="3" applyNumberFormat="1" applyFont="1" applyFill="1" applyBorder="1" applyAlignment="1">
      <alignment vertical="center" wrapText="1"/>
    </xf>
    <xf numFmtId="9" fontId="4" fillId="2" borderId="9" xfId="0" applyNumberFormat="1" applyFont="1" applyFill="1" applyBorder="1" applyAlignment="1">
      <alignment vertical="center" wrapText="1"/>
    </xf>
    <xf numFmtId="10" fontId="4" fillId="2" borderId="32" xfId="0" applyNumberFormat="1" applyFont="1" applyFill="1" applyBorder="1" applyAlignment="1">
      <alignment vertical="center"/>
    </xf>
    <xf numFmtId="0" fontId="4" fillId="2" borderId="30" xfId="0" applyFont="1" applyFill="1" applyBorder="1" applyAlignment="1">
      <alignment vertical="center"/>
    </xf>
    <xf numFmtId="10" fontId="9" fillId="0" borderId="9" xfId="3" applyNumberFormat="1" applyFont="1" applyBorder="1" applyAlignment="1">
      <alignment vertical="center"/>
    </xf>
    <xf numFmtId="165" fontId="9" fillId="2" borderId="9" xfId="3" applyNumberFormat="1" applyFont="1" applyFill="1" applyBorder="1" applyAlignment="1">
      <alignment vertical="center"/>
    </xf>
    <xf numFmtId="0" fontId="4" fillId="42" borderId="9" xfId="0" applyFont="1" applyFill="1" applyBorder="1" applyAlignment="1">
      <alignment vertical="center"/>
    </xf>
    <xf numFmtId="10" fontId="9" fillId="0" borderId="65" xfId="3" applyNumberFormat="1" applyFont="1" applyBorder="1" applyAlignment="1">
      <alignment vertical="center"/>
    </xf>
    <xf numFmtId="10" fontId="4" fillId="2" borderId="32" xfId="3" applyNumberFormat="1" applyFont="1" applyFill="1" applyBorder="1" applyAlignment="1">
      <alignment vertical="center"/>
    </xf>
    <xf numFmtId="14" fontId="9" fillId="0" borderId="9" xfId="0" applyNumberFormat="1" applyFont="1" applyFill="1" applyBorder="1" applyAlignment="1">
      <alignment horizontal="center" vertical="center" wrapText="1"/>
    </xf>
    <xf numFmtId="0" fontId="17" fillId="0" borderId="72" xfId="0" applyFont="1" applyBorder="1" applyAlignment="1">
      <alignment horizontal="center" vertical="center" wrapText="1"/>
    </xf>
    <xf numFmtId="0" fontId="17" fillId="0" borderId="27" xfId="0" applyFont="1" applyBorder="1" applyAlignment="1">
      <alignment horizontal="center" vertical="center" wrapText="1"/>
    </xf>
    <xf numFmtId="0" fontId="17" fillId="0" borderId="26" xfId="0" applyFont="1" applyFill="1" applyBorder="1" applyAlignment="1">
      <alignment horizontal="center" vertical="center" wrapText="1"/>
    </xf>
    <xf numFmtId="0" fontId="4" fillId="2" borderId="27" xfId="0" applyFont="1" applyFill="1" applyBorder="1" applyAlignment="1">
      <alignment horizontal="center" vertical="center"/>
    </xf>
    <xf numFmtId="0" fontId="15" fillId="2" borderId="27" xfId="0" applyFont="1" applyFill="1" applyBorder="1" applyAlignment="1">
      <alignment horizontal="center" vertical="center"/>
    </xf>
    <xf numFmtId="0" fontId="17" fillId="0" borderId="73" xfId="0" applyFont="1" applyBorder="1" applyAlignment="1">
      <alignment horizontal="center" vertical="center" wrapText="1"/>
    </xf>
    <xf numFmtId="0" fontId="17" fillId="0" borderId="27" xfId="0" applyFont="1" applyFill="1" applyBorder="1" applyAlignment="1">
      <alignment horizontal="left" vertical="center" wrapText="1"/>
    </xf>
    <xf numFmtId="0" fontId="17" fillId="0" borderId="27" xfId="0" applyFont="1" applyFill="1" applyBorder="1" applyAlignment="1">
      <alignment vertical="center" wrapText="1"/>
    </xf>
    <xf numFmtId="14" fontId="9" fillId="0" borderId="27" xfId="0" applyNumberFormat="1" applyFont="1" applyFill="1" applyBorder="1" applyAlignment="1">
      <alignment horizontal="center" vertical="center" wrapText="1"/>
    </xf>
    <xf numFmtId="0" fontId="9" fillId="2" borderId="27" xfId="0" applyFont="1" applyFill="1" applyBorder="1" applyAlignment="1">
      <alignment horizontal="left" vertical="top" wrapText="1"/>
    </xf>
    <xf numFmtId="9" fontId="17" fillId="34" borderId="27" xfId="0" applyNumberFormat="1" applyFont="1" applyFill="1" applyBorder="1" applyAlignment="1">
      <alignment horizontal="center" vertical="center" wrapText="1"/>
    </xf>
    <xf numFmtId="9" fontId="9" fillId="0" borderId="27" xfId="3" applyFont="1" applyBorder="1" applyAlignment="1">
      <alignment vertical="center"/>
    </xf>
    <xf numFmtId="10" fontId="9" fillId="0" borderId="26" xfId="0" applyNumberFormat="1" applyFont="1" applyFill="1" applyBorder="1" applyAlignment="1">
      <alignment horizontal="center" vertical="center" wrapText="1"/>
    </xf>
    <xf numFmtId="175" fontId="9" fillId="0" borderId="26" xfId="0" applyNumberFormat="1" applyFont="1" applyFill="1" applyBorder="1" applyAlignment="1">
      <alignment horizontal="center" vertical="center" wrapText="1"/>
    </xf>
    <xf numFmtId="173" fontId="9" fillId="0" borderId="26" xfId="0" applyNumberFormat="1" applyFont="1" applyFill="1" applyBorder="1" applyAlignment="1">
      <alignment horizontal="center" vertical="center" wrapText="1"/>
    </xf>
    <xf numFmtId="0" fontId="4" fillId="2" borderId="27" xfId="0" applyFont="1" applyFill="1" applyBorder="1" applyAlignment="1">
      <alignment horizontal="center" vertical="center"/>
    </xf>
    <xf numFmtId="9" fontId="4" fillId="2" borderId="27" xfId="0" applyNumberFormat="1" applyFont="1" applyFill="1" applyBorder="1" applyAlignment="1">
      <alignment vertical="center"/>
    </xf>
    <xf numFmtId="0" fontId="4" fillId="2" borderId="51" xfId="0" applyFont="1" applyFill="1" applyBorder="1" applyAlignment="1">
      <alignment vertical="center"/>
    </xf>
    <xf numFmtId="9" fontId="9" fillId="0" borderId="74" xfId="3" applyFont="1" applyBorder="1" applyAlignment="1">
      <alignment vertical="center"/>
    </xf>
    <xf numFmtId="10" fontId="4" fillId="2" borderId="73" xfId="0" applyNumberFormat="1" applyFont="1" applyFill="1" applyBorder="1" applyAlignment="1">
      <alignment vertical="center"/>
    </xf>
    <xf numFmtId="0" fontId="4" fillId="2" borderId="27" xfId="0" applyFont="1" applyFill="1" applyBorder="1" applyAlignment="1">
      <alignment vertical="center" wrapText="1"/>
    </xf>
    <xf numFmtId="0" fontId="4" fillId="2" borderId="27" xfId="0" applyFont="1" applyFill="1" applyBorder="1" applyAlignment="1">
      <alignment vertical="center"/>
    </xf>
    <xf numFmtId="0" fontId="4" fillId="2" borderId="75" xfId="0" applyFont="1" applyFill="1" applyBorder="1" applyAlignment="1">
      <alignment vertical="center"/>
    </xf>
    <xf numFmtId="165" fontId="9" fillId="0" borderId="20" xfId="0" applyNumberFormat="1" applyFont="1" applyBorder="1" applyAlignment="1">
      <alignment horizontal="center" vertical="center"/>
    </xf>
    <xf numFmtId="175" fontId="9" fillId="0" borderId="20" xfId="0" applyNumberFormat="1" applyFont="1" applyBorder="1" applyAlignment="1">
      <alignment horizontal="center" vertical="center"/>
    </xf>
    <xf numFmtId="0" fontId="79" fillId="0" borderId="19" xfId="0" applyFont="1" applyFill="1" applyBorder="1" applyAlignment="1">
      <alignment horizontal="center" vertical="center" wrapText="1"/>
    </xf>
    <xf numFmtId="0" fontId="80" fillId="0" borderId="19" xfId="0" applyFont="1" applyBorder="1" applyAlignment="1">
      <alignment horizontal="center" vertical="center" wrapText="1"/>
    </xf>
    <xf numFmtId="9" fontId="9" fillId="0" borderId="20" xfId="0" applyNumberFormat="1" applyFont="1" applyFill="1" applyBorder="1" applyAlignment="1">
      <alignment horizontal="center" vertical="center" wrapText="1"/>
    </xf>
    <xf numFmtId="0" fontId="4" fillId="2" borderId="20" xfId="0" applyFont="1" applyFill="1" applyBorder="1" applyAlignment="1">
      <alignment horizontal="center" vertical="center"/>
    </xf>
    <xf numFmtId="9" fontId="15" fillId="2" borderId="20" xfId="0" applyNumberFormat="1" applyFont="1" applyFill="1" applyBorder="1" applyAlignment="1">
      <alignment horizontal="center" vertical="center"/>
    </xf>
    <xf numFmtId="0" fontId="17" fillId="0" borderId="16" xfId="0" applyFont="1" applyFill="1" applyBorder="1" applyAlignment="1">
      <alignment horizontal="center" vertical="center" wrapText="1"/>
    </xf>
    <xf numFmtId="0" fontId="17" fillId="0" borderId="20" xfId="0" applyFont="1" applyFill="1" applyBorder="1" applyAlignment="1">
      <alignment horizontal="left" vertical="center" wrapText="1"/>
    </xf>
    <xf numFmtId="0" fontId="17" fillId="0" borderId="19" xfId="0" applyFont="1" applyFill="1" applyBorder="1" applyAlignment="1">
      <alignment vertical="center" wrapText="1"/>
    </xf>
    <xf numFmtId="9" fontId="17" fillId="0" borderId="20" xfId="0" applyNumberFormat="1" applyFont="1" applyFill="1" applyBorder="1" applyAlignment="1">
      <alignment horizontal="center" vertical="center" wrapText="1"/>
    </xf>
    <xf numFmtId="14" fontId="17" fillId="0" borderId="20" xfId="5" applyNumberFormat="1" applyFont="1" applyFill="1" applyBorder="1" applyAlignment="1">
      <alignment horizontal="center" vertical="center" wrapText="1"/>
    </xf>
    <xf numFmtId="0" fontId="9" fillId="0" borderId="20" xfId="0" applyFont="1" applyFill="1" applyBorder="1" applyAlignment="1">
      <alignment horizontal="left" vertical="top" wrapText="1"/>
    </xf>
    <xf numFmtId="9" fontId="17" fillId="34" borderId="20" xfId="0" applyNumberFormat="1" applyFont="1" applyFill="1" applyBorder="1" applyAlignment="1">
      <alignment horizontal="center" vertical="center" wrapText="1"/>
    </xf>
    <xf numFmtId="9" fontId="9" fillId="0" borderId="20" xfId="3" applyFont="1" applyBorder="1" applyAlignment="1">
      <alignment vertical="center"/>
    </xf>
    <xf numFmtId="165" fontId="9" fillId="0" borderId="20" xfId="0" applyNumberFormat="1" applyFont="1" applyFill="1" applyBorder="1" applyAlignment="1">
      <alignment horizontal="center" vertical="center" wrapText="1"/>
    </xf>
    <xf numFmtId="165" fontId="4" fillId="2" borderId="20" xfId="0" applyNumberFormat="1" applyFont="1" applyFill="1" applyBorder="1" applyAlignment="1">
      <alignment vertical="center"/>
    </xf>
    <xf numFmtId="10" fontId="4" fillId="2" borderId="20" xfId="0" applyNumberFormat="1" applyFont="1" applyFill="1" applyBorder="1" applyAlignment="1">
      <alignment horizontal="center" vertical="center"/>
    </xf>
    <xf numFmtId="9" fontId="4" fillId="2" borderId="20" xfId="0" applyNumberFormat="1" applyFont="1" applyFill="1" applyBorder="1" applyAlignment="1">
      <alignment horizontal="center" vertical="center"/>
    </xf>
    <xf numFmtId="9" fontId="9" fillId="2" borderId="20" xfId="3" applyFont="1" applyFill="1" applyBorder="1" applyAlignment="1">
      <alignment vertical="center"/>
    </xf>
    <xf numFmtId="10" fontId="4" fillId="2" borderId="20" xfId="3" applyNumberFormat="1" applyFont="1" applyFill="1" applyBorder="1" applyAlignment="1">
      <alignment horizontal="center" vertical="center"/>
    </xf>
    <xf numFmtId="0" fontId="4" fillId="2" borderId="20" xfId="0" applyFont="1" applyFill="1" applyBorder="1" applyAlignment="1">
      <alignment horizontal="center" vertical="center"/>
    </xf>
    <xf numFmtId="9" fontId="4" fillId="2" borderId="20" xfId="0" applyNumberFormat="1" applyFont="1" applyFill="1" applyBorder="1" applyAlignment="1">
      <alignment vertical="center"/>
    </xf>
    <xf numFmtId="0" fontId="4" fillId="2" borderId="14" xfId="0" applyFont="1" applyFill="1" applyBorder="1" applyAlignment="1">
      <alignment vertical="center"/>
    </xf>
    <xf numFmtId="9" fontId="9" fillId="0" borderId="76" xfId="3" applyFont="1" applyBorder="1" applyAlignment="1">
      <alignment vertical="center"/>
    </xf>
    <xf numFmtId="9" fontId="4" fillId="2" borderId="16" xfId="0" applyNumberFormat="1" applyFont="1" applyFill="1" applyBorder="1" applyAlignment="1">
      <alignment vertical="center"/>
    </xf>
    <xf numFmtId="0" fontId="4" fillId="2" borderId="20" xfId="0" applyFont="1" applyFill="1" applyBorder="1" applyAlignment="1">
      <alignment vertical="center"/>
    </xf>
    <xf numFmtId="10" fontId="4" fillId="2" borderId="19" xfId="0" applyNumberFormat="1" applyFont="1" applyFill="1" applyBorder="1" applyAlignment="1">
      <alignment horizontal="center" vertical="center"/>
    </xf>
    <xf numFmtId="9" fontId="4" fillId="2" borderId="19" xfId="0" applyNumberFormat="1" applyFont="1" applyFill="1" applyBorder="1" applyAlignment="1">
      <alignment horizontal="center" vertical="center"/>
    </xf>
    <xf numFmtId="165" fontId="4" fillId="2" borderId="19" xfId="0" applyNumberFormat="1" applyFont="1" applyFill="1" applyBorder="1" applyAlignment="1">
      <alignment horizontal="center" vertical="center"/>
    </xf>
    <xf numFmtId="165" fontId="4" fillId="2" borderId="19" xfId="0" applyNumberFormat="1" applyFont="1" applyFill="1" applyBorder="1" applyAlignment="1">
      <alignment vertical="center"/>
    </xf>
    <xf numFmtId="9" fontId="9" fillId="0" borderId="20" xfId="0" applyNumberFormat="1" applyFont="1" applyBorder="1" applyAlignment="1">
      <alignment vertical="center"/>
    </xf>
    <xf numFmtId="10" fontId="4" fillId="2" borderId="77" xfId="0" applyNumberFormat="1" applyFont="1" applyFill="1" applyBorder="1" applyAlignment="1">
      <alignment horizontal="center" vertical="center"/>
    </xf>
    <xf numFmtId="9" fontId="9" fillId="0" borderId="78" xfId="0" applyNumberFormat="1" applyFont="1" applyBorder="1" applyAlignment="1">
      <alignment horizontal="center" vertical="center"/>
    </xf>
    <xf numFmtId="176" fontId="9" fillId="0" borderId="13" xfId="0" applyNumberFormat="1" applyFont="1" applyBorder="1" applyAlignment="1">
      <alignment horizontal="center" vertical="center"/>
    </xf>
    <xf numFmtId="0" fontId="17" fillId="0" borderId="32" xfId="0" applyFont="1" applyFill="1" applyBorder="1" applyAlignment="1">
      <alignment horizontal="center" vertical="center" wrapText="1"/>
    </xf>
    <xf numFmtId="9" fontId="17" fillId="0" borderId="9" xfId="0" applyNumberFormat="1" applyFont="1" applyFill="1" applyBorder="1" applyAlignment="1">
      <alignment horizontal="center" vertical="center" wrapText="1"/>
    </xf>
    <xf numFmtId="165" fontId="9" fillId="0" borderId="19" xfId="0" applyNumberFormat="1" applyFont="1" applyFill="1" applyBorder="1" applyAlignment="1">
      <alignment horizontal="center" vertical="center" wrapText="1"/>
    </xf>
    <xf numFmtId="165" fontId="4" fillId="2" borderId="9" xfId="0" applyNumberFormat="1" applyFont="1" applyFill="1" applyBorder="1" applyAlignment="1">
      <alignment horizontal="center" vertical="center"/>
    </xf>
    <xf numFmtId="10" fontId="4" fillId="2" borderId="9" xfId="3" applyNumberFormat="1" applyFont="1" applyFill="1" applyBorder="1" applyAlignment="1">
      <alignment horizontal="center" vertical="center"/>
    </xf>
    <xf numFmtId="165" fontId="4" fillId="2" borderId="23" xfId="0" applyNumberFormat="1" applyFont="1" applyFill="1" applyBorder="1" applyAlignment="1">
      <alignment horizontal="center" vertical="center"/>
    </xf>
    <xf numFmtId="9" fontId="9" fillId="0" borderId="79" xfId="0" applyNumberFormat="1" applyFont="1" applyBorder="1" applyAlignment="1">
      <alignment horizontal="center" vertical="center"/>
    </xf>
    <xf numFmtId="176" fontId="9" fillId="0" borderId="19" xfId="0" applyNumberFormat="1" applyFont="1" applyBorder="1" applyAlignment="1">
      <alignment horizontal="center" vertical="center"/>
    </xf>
    <xf numFmtId="0" fontId="17" fillId="0" borderId="9" xfId="0" applyFont="1" applyFill="1" applyBorder="1" applyAlignment="1">
      <alignment horizontal="center" vertical="center" wrapText="1"/>
    </xf>
    <xf numFmtId="165" fontId="9" fillId="0" borderId="20"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9" fontId="9" fillId="0" borderId="80" xfId="0" applyNumberFormat="1" applyFont="1" applyBorder="1" applyAlignment="1">
      <alignment horizontal="center" vertical="center"/>
    </xf>
    <xf numFmtId="165" fontId="9" fillId="0" borderId="13" xfId="0" applyNumberFormat="1" applyFont="1" applyFill="1" applyBorder="1" applyAlignment="1">
      <alignment horizontal="center" vertical="center" wrapText="1"/>
    </xf>
    <xf numFmtId="0" fontId="4" fillId="42" borderId="20" xfId="0" applyFont="1" applyFill="1" applyBorder="1" applyAlignment="1">
      <alignment vertical="center"/>
    </xf>
    <xf numFmtId="0" fontId="79" fillId="0" borderId="20" xfId="0" applyFont="1" applyFill="1" applyBorder="1" applyAlignment="1">
      <alignment horizontal="center" vertical="center" wrapText="1"/>
    </xf>
    <xf numFmtId="165" fontId="4" fillId="2" borderId="20" xfId="0" applyNumberFormat="1" applyFont="1" applyFill="1" applyBorder="1" applyAlignment="1">
      <alignment horizontal="center" vertical="center"/>
    </xf>
    <xf numFmtId="10" fontId="4" fillId="2" borderId="81" xfId="0" applyNumberFormat="1" applyFont="1" applyFill="1" applyBorder="1" applyAlignment="1">
      <alignment horizontal="center" vertical="center"/>
    </xf>
    <xf numFmtId="9" fontId="9" fillId="0" borderId="82" xfId="0" applyNumberFormat="1" applyFont="1" applyBorder="1" applyAlignment="1">
      <alignment horizontal="center" vertical="center"/>
    </xf>
    <xf numFmtId="176" fontId="9" fillId="0" borderId="20" xfId="0" applyNumberFormat="1" applyFont="1" applyBorder="1" applyAlignment="1">
      <alignment horizontal="center" vertical="center"/>
    </xf>
    <xf numFmtId="0" fontId="80" fillId="0" borderId="13" xfId="0" applyFont="1" applyBorder="1" applyAlignment="1">
      <alignment horizontal="center" vertical="center" wrapText="1"/>
    </xf>
    <xf numFmtId="165" fontId="9" fillId="0" borderId="9" xfId="0" applyNumberFormat="1" applyFont="1" applyFill="1" applyBorder="1" applyAlignment="1">
      <alignment horizontal="center" vertical="center" wrapText="1"/>
    </xf>
    <xf numFmtId="9" fontId="4" fillId="2" borderId="9" xfId="3" applyFont="1" applyFill="1" applyBorder="1" applyAlignment="1">
      <alignment horizontal="center" vertical="center"/>
    </xf>
    <xf numFmtId="0" fontId="61" fillId="42" borderId="20" xfId="0" applyFont="1" applyFill="1" applyBorder="1" applyAlignment="1">
      <alignment vertical="center"/>
    </xf>
    <xf numFmtId="165" fontId="4" fillId="2" borderId="83" xfId="0" applyNumberFormat="1" applyFont="1" applyFill="1" applyBorder="1" applyAlignment="1">
      <alignment vertical="center"/>
    </xf>
    <xf numFmtId="0" fontId="4" fillId="2" borderId="84" xfId="0" applyNumberFormat="1" applyFont="1" applyFill="1" applyBorder="1" applyAlignment="1">
      <alignment vertical="center"/>
    </xf>
    <xf numFmtId="10" fontId="4" fillId="2" borderId="85" xfId="0" applyNumberFormat="1" applyFont="1" applyFill="1" applyBorder="1" applyAlignment="1">
      <alignment horizontal="center" vertical="center"/>
    </xf>
    <xf numFmtId="9" fontId="4" fillId="2" borderId="85" xfId="0" applyNumberFormat="1" applyFont="1" applyFill="1" applyBorder="1" applyAlignment="1">
      <alignment horizontal="center" vertical="center"/>
    </xf>
    <xf numFmtId="9" fontId="9" fillId="0" borderId="86" xfId="0" applyNumberFormat="1" applyFont="1" applyBorder="1" applyAlignment="1">
      <alignment horizontal="center" vertical="center"/>
    </xf>
    <xf numFmtId="177" fontId="9" fillId="0" borderId="13" xfId="0" applyNumberFormat="1" applyFont="1" applyBorder="1" applyAlignment="1">
      <alignment horizontal="center" vertical="center"/>
    </xf>
    <xf numFmtId="14" fontId="17" fillId="0" borderId="9" xfId="5" applyNumberFormat="1" applyFont="1" applyFill="1" applyBorder="1" applyAlignment="1">
      <alignment vertical="center" wrapText="1"/>
    </xf>
    <xf numFmtId="165" fontId="4" fillId="2" borderId="24" xfId="0" applyNumberFormat="1" applyFont="1" applyFill="1" applyBorder="1" applyAlignment="1">
      <alignment horizontal="center" vertical="center"/>
    </xf>
    <xf numFmtId="0" fontId="4" fillId="2" borderId="77" xfId="0" applyFont="1" applyFill="1" applyBorder="1" applyAlignment="1">
      <alignment horizontal="center" vertical="center"/>
    </xf>
    <xf numFmtId="177" fontId="9" fillId="0" borderId="19" xfId="0" applyNumberFormat="1" applyFont="1" applyBorder="1" applyAlignment="1">
      <alignment horizontal="center" vertical="center"/>
    </xf>
    <xf numFmtId="0" fontId="4" fillId="2" borderId="19" xfId="0" applyFont="1" applyFill="1" applyBorder="1" applyAlignment="1">
      <alignment horizontal="center" vertical="center"/>
    </xf>
    <xf numFmtId="0" fontId="61" fillId="42" borderId="9" xfId="0" applyFont="1" applyFill="1" applyBorder="1" applyAlignment="1">
      <alignment vertical="center" wrapText="1"/>
    </xf>
    <xf numFmtId="0" fontId="80" fillId="0" borderId="20" xfId="0" applyFont="1" applyBorder="1" applyAlignment="1">
      <alignment horizontal="center" vertical="center" wrapText="1"/>
    </xf>
    <xf numFmtId="0" fontId="9" fillId="0" borderId="9" xfId="0" applyFont="1" applyFill="1" applyBorder="1" applyAlignment="1">
      <alignment horizontal="left" vertical="center" wrapText="1"/>
    </xf>
    <xf numFmtId="0" fontId="4" fillId="2" borderId="26" xfId="0" applyFont="1" applyFill="1" applyBorder="1" applyAlignment="1">
      <alignment horizontal="center" vertical="center"/>
    </xf>
    <xf numFmtId="0" fontId="4" fillId="2" borderId="81" xfId="0" applyFont="1" applyFill="1" applyBorder="1" applyAlignment="1">
      <alignment horizontal="center" vertical="center"/>
    </xf>
    <xf numFmtId="177" fontId="9" fillId="0" borderId="20" xfId="0" applyNumberFormat="1" applyFont="1" applyBorder="1" applyAlignment="1">
      <alignment horizontal="center" vertical="center"/>
    </xf>
    <xf numFmtId="0" fontId="22" fillId="0" borderId="13" xfId="0" applyFont="1" applyBorder="1" applyAlignment="1">
      <alignment horizontal="center" vertical="center" wrapText="1"/>
    </xf>
    <xf numFmtId="9" fontId="22" fillId="0" borderId="13" xfId="0" applyNumberFormat="1" applyFont="1" applyFill="1" applyBorder="1" applyAlignment="1">
      <alignment horizontal="center" vertical="center" wrapText="1"/>
    </xf>
    <xf numFmtId="9" fontId="4" fillId="2" borderId="13" xfId="3" applyFont="1" applyFill="1" applyBorder="1" applyAlignment="1">
      <alignment horizontal="center" vertical="center"/>
    </xf>
    <xf numFmtId="9" fontId="4" fillId="2" borderId="13" xfId="0" applyNumberFormat="1" applyFont="1" applyFill="1" applyBorder="1" applyAlignment="1">
      <alignment horizontal="center" vertical="center"/>
    </xf>
    <xf numFmtId="0" fontId="22" fillId="0" borderId="19" xfId="0" applyFont="1" applyBorder="1" applyAlignment="1">
      <alignment horizontal="center" vertical="center" wrapText="1"/>
    </xf>
    <xf numFmtId="0" fontId="22" fillId="0" borderId="19" xfId="0" applyFont="1" applyFill="1" applyBorder="1" applyAlignment="1">
      <alignment horizontal="center" vertical="center" wrapText="1"/>
    </xf>
    <xf numFmtId="9" fontId="4" fillId="2" borderId="19" xfId="3" applyFont="1" applyFill="1" applyBorder="1" applyAlignment="1">
      <alignment horizontal="center" vertical="center"/>
    </xf>
    <xf numFmtId="0" fontId="15" fillId="2" borderId="30" xfId="0" applyFont="1" applyFill="1" applyBorder="1" applyAlignment="1">
      <alignment vertical="center" wrapText="1"/>
    </xf>
    <xf numFmtId="9" fontId="4" fillId="2" borderId="32" xfId="0" applyNumberFormat="1" applyFont="1" applyFill="1" applyBorder="1" applyAlignment="1">
      <alignment horizontal="center" vertical="center"/>
    </xf>
    <xf numFmtId="9" fontId="17" fillId="0" borderId="9" xfId="4" applyFont="1" applyFill="1" applyBorder="1" applyAlignment="1">
      <alignment horizontal="center" vertical="center" wrapText="1"/>
    </xf>
    <xf numFmtId="165" fontId="4" fillId="2" borderId="9" xfId="0" applyNumberFormat="1" applyFont="1" applyFill="1" applyBorder="1" applyAlignment="1">
      <alignment vertical="center"/>
    </xf>
    <xf numFmtId="14" fontId="17" fillId="0" borderId="9" xfId="5" applyNumberFormat="1" applyFont="1" applyFill="1" applyBorder="1" applyAlignment="1">
      <alignment horizontal="center" vertical="center" wrapText="1"/>
    </xf>
    <xf numFmtId="165" fontId="4" fillId="2" borderId="13" xfId="0" applyNumberFormat="1" applyFont="1" applyFill="1" applyBorder="1" applyAlignment="1">
      <alignment horizontal="center" vertical="center"/>
    </xf>
    <xf numFmtId="0" fontId="22" fillId="0" borderId="20" xfId="0" applyFont="1" applyBorder="1" applyAlignment="1">
      <alignment horizontal="center" vertical="center" wrapText="1"/>
    </xf>
    <xf numFmtId="0" fontId="17" fillId="0" borderId="9" xfId="5" applyNumberFormat="1" applyFont="1" applyFill="1" applyBorder="1" applyAlignment="1">
      <alignment horizontal="center" vertical="center" wrapText="1"/>
    </xf>
    <xf numFmtId="9" fontId="4" fillId="2" borderId="20" xfId="3" applyFont="1" applyFill="1" applyBorder="1" applyAlignment="1">
      <alignment horizontal="center" vertical="center"/>
    </xf>
    <xf numFmtId="0" fontId="79" fillId="0" borderId="13" xfId="0" applyFont="1" applyBorder="1" applyAlignment="1">
      <alignment horizontal="center" vertical="center" wrapText="1"/>
    </xf>
    <xf numFmtId="0" fontId="81" fillId="0" borderId="13" xfId="0" applyFont="1" applyFill="1" applyBorder="1" applyAlignment="1">
      <alignment horizontal="center" vertical="center" wrapText="1"/>
    </xf>
    <xf numFmtId="0" fontId="82" fillId="0" borderId="9" xfId="0" applyFont="1" applyBorder="1" applyAlignment="1">
      <alignment horizontal="center" vertical="center" wrapText="1"/>
    </xf>
    <xf numFmtId="9" fontId="82" fillId="0" borderId="9" xfId="0" applyNumberFormat="1" applyFont="1" applyBorder="1" applyAlignment="1">
      <alignment horizontal="center" vertical="center" wrapText="1"/>
    </xf>
    <xf numFmtId="14" fontId="82" fillId="0" borderId="9" xfId="5" applyNumberFormat="1" applyFont="1" applyFill="1" applyBorder="1" applyAlignment="1">
      <alignment horizontal="center" vertical="center" wrapText="1"/>
    </xf>
    <xf numFmtId="0" fontId="82" fillId="0" borderId="9" xfId="0" applyFont="1" applyFill="1" applyBorder="1" applyAlignment="1">
      <alignment horizontal="left" vertical="center" wrapText="1"/>
    </xf>
    <xf numFmtId="9" fontId="9" fillId="0" borderId="87" xfId="0" applyNumberFormat="1" applyFont="1" applyBorder="1" applyAlignment="1">
      <alignment horizontal="center" vertical="center"/>
    </xf>
    <xf numFmtId="165" fontId="9" fillId="0" borderId="9" xfId="0" applyNumberFormat="1" applyFont="1" applyBorder="1" applyAlignment="1">
      <alignment horizontal="center" vertical="center"/>
    </xf>
    <xf numFmtId="0" fontId="9" fillId="0" borderId="9" xfId="0" applyFont="1" applyBorder="1" applyAlignment="1">
      <alignment horizontal="center" vertical="center"/>
    </xf>
    <xf numFmtId="173" fontId="9" fillId="0" borderId="9" xfId="0" applyNumberFormat="1" applyFont="1" applyBorder="1" applyAlignment="1">
      <alignment horizontal="center" vertical="center"/>
    </xf>
    <xf numFmtId="169" fontId="9" fillId="0" borderId="9" xfId="0" applyNumberFormat="1" applyFont="1" applyBorder="1" applyAlignment="1">
      <alignment horizontal="center" vertical="center"/>
    </xf>
    <xf numFmtId="0" fontId="79" fillId="0" borderId="19" xfId="0" applyFont="1" applyBorder="1" applyAlignment="1">
      <alignment horizontal="center" vertical="center" wrapText="1"/>
    </xf>
    <xf numFmtId="0" fontId="81" fillId="0" borderId="19" xfId="0" applyFont="1" applyFill="1" applyBorder="1" applyAlignment="1">
      <alignment horizontal="center" vertical="center" wrapText="1"/>
    </xf>
    <xf numFmtId="0" fontId="79" fillId="0" borderId="20" xfId="0" applyFont="1" applyBorder="1" applyAlignment="1">
      <alignment horizontal="center" vertical="center" wrapText="1"/>
    </xf>
    <xf numFmtId="9" fontId="9" fillId="0" borderId="17" xfId="0" applyNumberFormat="1" applyFont="1" applyBorder="1" applyAlignment="1">
      <alignment horizontal="center" vertical="center"/>
    </xf>
    <xf numFmtId="0" fontId="83" fillId="0" borderId="13" xfId="0" applyFont="1" applyFill="1" applyBorder="1" applyAlignment="1">
      <alignment horizontal="center" vertical="center" wrapText="1"/>
    </xf>
    <xf numFmtId="9" fontId="82" fillId="0" borderId="13" xfId="0" applyNumberFormat="1" applyFont="1" applyFill="1" applyBorder="1" applyAlignment="1">
      <alignment horizontal="center" vertical="center" wrapText="1"/>
    </xf>
    <xf numFmtId="14" fontId="82" fillId="0" borderId="13" xfId="5" applyNumberFormat="1" applyFont="1" applyFill="1" applyBorder="1" applyAlignment="1">
      <alignment horizontal="center" vertical="center" wrapText="1"/>
    </xf>
    <xf numFmtId="0" fontId="81" fillId="0" borderId="20" xfId="0" applyFont="1" applyFill="1" applyBorder="1" applyAlignment="1">
      <alignment horizontal="center" vertical="center" wrapText="1"/>
    </xf>
    <xf numFmtId="0" fontId="83" fillId="0" borderId="20" xfId="0" applyFont="1" applyFill="1" applyBorder="1" applyAlignment="1">
      <alignment horizontal="center" vertical="center" wrapText="1"/>
    </xf>
    <xf numFmtId="0" fontId="82" fillId="0" borderId="20" xfId="0" applyFont="1" applyFill="1" applyBorder="1" applyAlignment="1">
      <alignment horizontal="center" vertical="center" wrapText="1"/>
    </xf>
    <xf numFmtId="14" fontId="82" fillId="0" borderId="20" xfId="5" applyNumberFormat="1" applyFont="1" applyFill="1" applyBorder="1" applyAlignment="1">
      <alignment horizontal="center" vertical="center" wrapText="1"/>
    </xf>
    <xf numFmtId="10" fontId="4" fillId="2" borderId="0" xfId="0" applyNumberFormat="1" applyFont="1" applyFill="1" applyProtection="1">
      <protection hidden="1"/>
    </xf>
    <xf numFmtId="0" fontId="10" fillId="3" borderId="10" xfId="0" applyFont="1" applyFill="1" applyBorder="1" applyAlignment="1" applyProtection="1">
      <alignment horizontal="center" vertical="center" wrapText="1"/>
    </xf>
    <xf numFmtId="0" fontId="10" fillId="3" borderId="12" xfId="0" applyFont="1" applyFill="1" applyBorder="1" applyAlignment="1" applyProtection="1">
      <alignment horizontal="center" vertical="center" wrapText="1"/>
    </xf>
    <xf numFmtId="0" fontId="10" fillId="3" borderId="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10" fillId="3" borderId="31"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wrapText="1"/>
    </xf>
    <xf numFmtId="0" fontId="11" fillId="3" borderId="30" xfId="0" applyFont="1" applyFill="1" applyBorder="1" applyAlignment="1" applyProtection="1">
      <alignment horizontal="center" vertical="center"/>
    </xf>
    <xf numFmtId="0" fontId="11" fillId="3" borderId="31" xfId="0" applyFont="1" applyFill="1" applyBorder="1" applyAlignment="1" applyProtection="1">
      <alignment horizontal="center" vertical="center"/>
    </xf>
    <xf numFmtId="0" fontId="11" fillId="3" borderId="32"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0" fillId="3" borderId="18"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12" fillId="3" borderId="9" xfId="0" applyFont="1" applyFill="1" applyBorder="1" applyAlignment="1" applyProtection="1">
      <alignment horizontal="center" vertical="center" wrapText="1"/>
    </xf>
    <xf numFmtId="0" fontId="10" fillId="3" borderId="14" xfId="0" applyFont="1" applyFill="1" applyBorder="1" applyAlignment="1" applyProtection="1">
      <alignment horizontal="center" vertical="center" wrapText="1"/>
    </xf>
    <xf numFmtId="0" fontId="10" fillId="3" borderId="16" xfId="0" applyFont="1" applyFill="1" applyBorder="1" applyAlignment="1" applyProtection="1">
      <alignment horizontal="center" vertical="center" wrapText="1"/>
    </xf>
    <xf numFmtId="0" fontId="10" fillId="3" borderId="20" xfId="0" applyFont="1" applyFill="1" applyBorder="1" applyAlignment="1" applyProtection="1">
      <alignment horizontal="center" vertical="center" wrapText="1"/>
    </xf>
    <xf numFmtId="0" fontId="11" fillId="3" borderId="9" xfId="0" applyFont="1" applyFill="1" applyBorder="1" applyAlignment="1" applyProtection="1">
      <alignment horizontal="center" vertical="center"/>
    </xf>
    <xf numFmtId="0" fontId="11" fillId="3" borderId="9" xfId="0" applyFont="1" applyFill="1" applyBorder="1" applyAlignment="1" applyProtection="1">
      <alignment vertical="center"/>
    </xf>
    <xf numFmtId="0" fontId="22" fillId="0" borderId="30" xfId="0" applyFont="1" applyBorder="1" applyAlignment="1" applyProtection="1">
      <alignment horizontal="center" vertical="center" wrapText="1"/>
    </xf>
    <xf numFmtId="0" fontId="22" fillId="0" borderId="32" xfId="0" applyFont="1" applyBorder="1" applyAlignment="1" applyProtection="1">
      <alignment horizontal="center" vertical="center" wrapText="1"/>
    </xf>
    <xf numFmtId="0" fontId="22" fillId="0" borderId="9" xfId="0" applyFont="1" applyBorder="1" applyAlignment="1" applyProtection="1">
      <alignment horizontal="justify" vertical="center" wrapText="1"/>
    </xf>
    <xf numFmtId="0" fontId="9" fillId="0" borderId="9" xfId="0" applyFont="1" applyFill="1" applyBorder="1" applyAlignment="1" applyProtection="1">
      <alignment horizontal="center" vertical="center" wrapText="1"/>
    </xf>
    <xf numFmtId="0" fontId="22" fillId="0" borderId="13" xfId="0" applyFont="1" applyBorder="1" applyAlignment="1" applyProtection="1">
      <alignment horizontal="center" vertical="center" wrapText="1"/>
    </xf>
    <xf numFmtId="0" fontId="22" fillId="0" borderId="9" xfId="0" applyFont="1" applyBorder="1" applyAlignment="1" applyProtection="1">
      <alignment horizontal="center" vertical="center" wrapText="1"/>
    </xf>
    <xf numFmtId="9" fontId="22" fillId="0" borderId="13" xfId="0" applyNumberFormat="1" applyFont="1" applyBorder="1" applyAlignment="1" applyProtection="1">
      <alignment horizontal="center" vertical="center" wrapText="1"/>
    </xf>
    <xf numFmtId="0" fontId="9" fillId="0" borderId="9" xfId="0" applyFont="1" applyFill="1" applyBorder="1" applyAlignment="1" applyProtection="1">
      <alignment vertical="center" wrapText="1"/>
    </xf>
    <xf numFmtId="9" fontId="17" fillId="0" borderId="9" xfId="5" applyFont="1" applyFill="1" applyBorder="1" applyAlignment="1" applyProtection="1">
      <alignment horizontal="center" vertical="center" wrapText="1"/>
    </xf>
    <xf numFmtId="14" fontId="17" fillId="0" borderId="9" xfId="5" applyNumberFormat="1" applyFont="1" applyFill="1" applyBorder="1" applyAlignment="1" applyProtection="1">
      <alignment vertical="center" wrapText="1"/>
    </xf>
    <xf numFmtId="0" fontId="17" fillId="0" borderId="9" xfId="0" applyFont="1" applyFill="1" applyBorder="1" applyAlignment="1" applyProtection="1">
      <alignment horizontal="left" vertical="center" wrapText="1"/>
    </xf>
    <xf numFmtId="10" fontId="17" fillId="0" borderId="9" xfId="0" applyNumberFormat="1" applyFont="1" applyFill="1" applyBorder="1" applyAlignment="1" applyProtection="1">
      <alignment horizontal="left" vertical="center" wrapText="1"/>
    </xf>
    <xf numFmtId="9" fontId="17" fillId="0" borderId="32" xfId="4" applyFont="1" applyFill="1" applyBorder="1" applyAlignment="1">
      <alignment horizontal="center" vertical="center" wrapText="1"/>
    </xf>
    <xf numFmtId="10" fontId="17" fillId="0" borderId="9" xfId="0" applyNumberFormat="1" applyFont="1" applyFill="1" applyBorder="1" applyAlignment="1" applyProtection="1">
      <alignment horizontal="center" vertical="center" wrapText="1"/>
      <protection locked="0" hidden="1"/>
    </xf>
    <xf numFmtId="10" fontId="17" fillId="0" borderId="9" xfId="0" applyNumberFormat="1" applyFont="1" applyFill="1" applyBorder="1" applyAlignment="1">
      <alignment vertical="center" wrapText="1"/>
    </xf>
    <xf numFmtId="10" fontId="16" fillId="0" borderId="9" xfId="0" applyNumberFormat="1" applyFont="1" applyFill="1" applyBorder="1" applyAlignment="1" applyProtection="1">
      <alignment horizontal="center" vertical="center" wrapText="1"/>
      <protection locked="0" hidden="1"/>
    </xf>
    <xf numFmtId="10" fontId="16" fillId="0" borderId="13" xfId="0" applyNumberFormat="1" applyFont="1" applyFill="1" applyBorder="1" applyAlignment="1">
      <alignment horizontal="center" vertical="center" wrapText="1"/>
    </xf>
    <xf numFmtId="10" fontId="16" fillId="0" borderId="13" xfId="0" applyNumberFormat="1" applyFont="1" applyFill="1" applyBorder="1" applyAlignment="1" applyProtection="1">
      <alignment horizontal="center" vertical="center" wrapText="1"/>
      <protection locked="0" hidden="1"/>
    </xf>
    <xf numFmtId="10" fontId="16" fillId="0" borderId="9" xfId="0" applyNumberFormat="1" applyFont="1" applyFill="1" applyBorder="1" applyAlignment="1">
      <alignment vertical="center" wrapText="1"/>
    </xf>
    <xf numFmtId="10" fontId="17" fillId="0" borderId="9" xfId="0" applyNumberFormat="1" applyFont="1" applyFill="1" applyBorder="1" applyAlignment="1" applyProtection="1">
      <alignment horizontal="center" vertical="center" wrapText="1"/>
      <protection locked="0"/>
    </xf>
    <xf numFmtId="10" fontId="16" fillId="0" borderId="13" xfId="0" applyNumberFormat="1" applyFont="1" applyFill="1" applyBorder="1" applyAlignment="1" applyProtection="1">
      <alignment horizontal="center" vertical="center" wrapText="1"/>
      <protection locked="0"/>
    </xf>
    <xf numFmtId="10" fontId="17" fillId="0" borderId="30" xfId="0" applyNumberFormat="1" applyFont="1" applyFill="1" applyBorder="1" applyAlignment="1" applyProtection="1">
      <alignment horizontal="center" vertical="center" wrapText="1"/>
      <protection locked="0"/>
    </xf>
    <xf numFmtId="10" fontId="16" fillId="0" borderId="9" xfId="0" applyNumberFormat="1" applyFont="1" applyFill="1" applyBorder="1" applyAlignment="1" applyProtection="1">
      <alignment horizontal="center" vertical="center" wrapText="1"/>
      <protection hidden="1"/>
    </xf>
    <xf numFmtId="0" fontId="22" fillId="0" borderId="30" xfId="0" applyFont="1" applyFill="1" applyBorder="1" applyAlignment="1" applyProtection="1">
      <alignment horizontal="center" vertical="center" wrapText="1"/>
    </xf>
    <xf numFmtId="0" fontId="22" fillId="0" borderId="32" xfId="0" applyFont="1" applyFill="1" applyBorder="1" applyAlignment="1" applyProtection="1">
      <alignment horizontal="center" vertical="center" wrapText="1"/>
    </xf>
    <xf numFmtId="0" fontId="22" fillId="0" borderId="9" xfId="0" applyFont="1" applyFill="1" applyBorder="1" applyAlignment="1" applyProtection="1">
      <alignment horizontal="justify" vertical="center" wrapText="1"/>
    </xf>
    <xf numFmtId="0" fontId="22" fillId="0" borderId="19" xfId="0" applyFont="1" applyBorder="1" applyAlignment="1" applyProtection="1">
      <alignment horizontal="center" vertical="center" wrapText="1"/>
    </xf>
    <xf numFmtId="0" fontId="22" fillId="0" borderId="9" xfId="0" applyFont="1" applyFill="1" applyBorder="1" applyAlignment="1" applyProtection="1">
      <alignment horizontal="center" vertical="center" wrapText="1"/>
    </xf>
    <xf numFmtId="9" fontId="22" fillId="0" borderId="19" xfId="0" applyNumberFormat="1" applyFont="1" applyBorder="1" applyAlignment="1" applyProtection="1">
      <alignment horizontal="center" vertical="center" wrapText="1"/>
    </xf>
    <xf numFmtId="0" fontId="9" fillId="0" borderId="9" xfId="0" applyFont="1" applyFill="1" applyBorder="1" applyAlignment="1" applyProtection="1">
      <alignment horizontal="center" vertical="center"/>
    </xf>
    <xf numFmtId="10" fontId="16" fillId="0" borderId="19" xfId="0" applyNumberFormat="1" applyFont="1" applyFill="1" applyBorder="1" applyAlignment="1">
      <alignment horizontal="center" vertical="center" wrapText="1"/>
    </xf>
    <xf numFmtId="10" fontId="16" fillId="0" borderId="19" xfId="0" applyNumberFormat="1" applyFont="1" applyFill="1" applyBorder="1" applyAlignment="1" applyProtection="1">
      <alignment horizontal="center" vertical="center" wrapText="1"/>
      <protection locked="0" hidden="1"/>
    </xf>
    <xf numFmtId="10" fontId="16" fillId="0" borderId="19" xfId="0" applyNumberFormat="1" applyFont="1" applyFill="1" applyBorder="1" applyAlignment="1" applyProtection="1">
      <alignment horizontal="center" vertical="center" wrapText="1"/>
      <protection locked="0"/>
    </xf>
    <xf numFmtId="0" fontId="22" fillId="0" borderId="20" xfId="0" applyFont="1" applyBorder="1" applyAlignment="1" applyProtection="1">
      <alignment horizontal="center" vertical="center" wrapText="1"/>
    </xf>
    <xf numFmtId="9" fontId="22" fillId="0" borderId="20" xfId="0" applyNumberFormat="1" applyFont="1" applyBorder="1" applyAlignment="1" applyProtection="1">
      <alignment horizontal="center" vertical="center" wrapText="1"/>
    </xf>
    <xf numFmtId="10" fontId="16" fillId="0" borderId="20" xfId="0" applyNumberFormat="1" applyFont="1" applyFill="1" applyBorder="1" applyAlignment="1">
      <alignment horizontal="center" vertical="center" wrapText="1"/>
    </xf>
    <xf numFmtId="10" fontId="16" fillId="0" borderId="20" xfId="0" applyNumberFormat="1" applyFont="1" applyFill="1" applyBorder="1" applyAlignment="1" applyProtection="1">
      <alignment horizontal="center" vertical="center" wrapText="1"/>
      <protection locked="0" hidden="1"/>
    </xf>
    <xf numFmtId="10" fontId="16" fillId="0" borderId="20" xfId="0" applyNumberFormat="1" applyFont="1" applyFill="1" applyBorder="1" applyAlignment="1" applyProtection="1">
      <alignment horizontal="center" vertical="center" wrapText="1"/>
      <protection locked="0"/>
    </xf>
    <xf numFmtId="0" fontId="22" fillId="0" borderId="9" xfId="0" applyFont="1" applyBorder="1" applyAlignment="1" applyProtection="1">
      <alignment horizontal="center" vertical="center" wrapText="1"/>
    </xf>
    <xf numFmtId="0" fontId="17" fillId="0" borderId="9" xfId="0" applyFont="1" applyFill="1" applyBorder="1" applyAlignment="1" applyProtection="1">
      <alignment vertical="center" wrapText="1"/>
    </xf>
    <xf numFmtId="0" fontId="22" fillId="0" borderId="9" xfId="0" applyFont="1" applyBorder="1" applyAlignment="1" applyProtection="1">
      <alignment vertical="center" wrapText="1"/>
    </xf>
    <xf numFmtId="9" fontId="22" fillId="0" borderId="9" xfId="0" applyNumberFormat="1" applyFont="1" applyBorder="1" applyAlignment="1" applyProtection="1">
      <alignment horizontal="center" vertical="center" wrapText="1"/>
    </xf>
    <xf numFmtId="9" fontId="9" fillId="0" borderId="9" xfId="0" applyNumberFormat="1" applyFont="1" applyFill="1" applyBorder="1" applyAlignment="1" applyProtection="1">
      <alignment horizontal="center" vertical="center"/>
    </xf>
    <xf numFmtId="10" fontId="16" fillId="0" borderId="9" xfId="0" applyNumberFormat="1" applyFont="1" applyFill="1" applyBorder="1" applyAlignment="1" applyProtection="1">
      <alignment vertical="center" wrapText="1"/>
      <protection locked="0" hidden="1"/>
    </xf>
    <xf numFmtId="10" fontId="16" fillId="0" borderId="9" xfId="0" applyNumberFormat="1" applyFont="1" applyFill="1" applyBorder="1" applyAlignment="1" applyProtection="1">
      <alignment vertical="center" wrapText="1"/>
      <protection locked="0"/>
    </xf>
    <xf numFmtId="0" fontId="22" fillId="2" borderId="9" xfId="0" applyFont="1" applyFill="1" applyBorder="1" applyAlignment="1" applyProtection="1">
      <alignment horizontal="center" vertical="center" wrapText="1"/>
    </xf>
    <xf numFmtId="0" fontId="17" fillId="2" borderId="9" xfId="0" applyFont="1" applyFill="1" applyBorder="1" applyAlignment="1" applyProtection="1">
      <alignment vertical="center" wrapText="1"/>
    </xf>
    <xf numFmtId="0" fontId="9" fillId="2" borderId="9" xfId="0" applyFont="1" applyFill="1" applyBorder="1" applyAlignment="1" applyProtection="1">
      <alignment horizontal="center" vertical="center" wrapText="1"/>
    </xf>
    <xf numFmtId="0" fontId="9" fillId="2" borderId="9" xfId="0" applyFont="1" applyFill="1" applyBorder="1" applyAlignment="1" applyProtection="1">
      <alignment horizontal="justify" vertical="center" wrapText="1"/>
    </xf>
    <xf numFmtId="9" fontId="9" fillId="2" borderId="13"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9" fontId="22" fillId="2" borderId="13" xfId="0" applyNumberFormat="1" applyFont="1" applyFill="1" applyBorder="1" applyAlignment="1" applyProtection="1">
      <alignment horizontal="center" vertical="center" wrapText="1"/>
    </xf>
    <xf numFmtId="0" fontId="9" fillId="2" borderId="9" xfId="0" applyFont="1" applyFill="1" applyBorder="1" applyAlignment="1" applyProtection="1">
      <alignment horizontal="center" vertical="center"/>
    </xf>
    <xf numFmtId="0" fontId="9" fillId="2" borderId="9" xfId="0" applyFont="1" applyFill="1" applyBorder="1" applyAlignment="1" applyProtection="1">
      <alignment vertical="center" wrapText="1"/>
    </xf>
    <xf numFmtId="9" fontId="17" fillId="2" borderId="20" xfId="5" applyFont="1" applyFill="1" applyBorder="1" applyAlignment="1" applyProtection="1">
      <alignment horizontal="center" vertical="center" wrapText="1"/>
    </xf>
    <xf numFmtId="14" fontId="17" fillId="2" borderId="9" xfId="5" applyNumberFormat="1" applyFont="1" applyFill="1" applyBorder="1" applyAlignment="1" applyProtection="1">
      <alignment vertical="center" wrapText="1"/>
    </xf>
    <xf numFmtId="0" fontId="17" fillId="2" borderId="9" xfId="0" applyFont="1" applyFill="1" applyBorder="1" applyAlignment="1" applyProtection="1">
      <alignment horizontal="left" vertical="center" wrapText="1"/>
    </xf>
    <xf numFmtId="10" fontId="17" fillId="2" borderId="9" xfId="0" applyNumberFormat="1" applyFont="1" applyFill="1" applyBorder="1" applyAlignment="1" applyProtection="1">
      <alignment horizontal="left" vertical="center" wrapText="1"/>
    </xf>
    <xf numFmtId="9" fontId="9" fillId="2" borderId="19" xfId="0" applyNumberFormat="1" applyFont="1" applyFill="1" applyBorder="1" applyAlignment="1" applyProtection="1">
      <alignment horizontal="center" vertical="center" wrapText="1"/>
    </xf>
    <xf numFmtId="9" fontId="22" fillId="2" borderId="19" xfId="0" applyNumberFormat="1" applyFont="1" applyFill="1" applyBorder="1" applyAlignment="1" applyProtection="1">
      <alignment horizontal="center" vertical="center" wrapText="1"/>
    </xf>
    <xf numFmtId="9" fontId="17" fillId="2" borderId="13" xfId="5" applyFont="1" applyFill="1" applyBorder="1" applyAlignment="1" applyProtection="1">
      <alignment horizontal="center" vertical="center" wrapText="1"/>
    </xf>
    <xf numFmtId="9" fontId="9" fillId="2" borderId="20" xfId="0" applyNumberFormat="1" applyFont="1" applyFill="1" applyBorder="1" applyAlignment="1" applyProtection="1">
      <alignment horizontal="center" vertical="center" wrapText="1"/>
    </xf>
    <xf numFmtId="9" fontId="22" fillId="2" borderId="20" xfId="0" applyNumberFormat="1" applyFont="1" applyFill="1" applyBorder="1" applyAlignment="1" applyProtection="1">
      <alignment horizontal="center" vertical="center" wrapText="1"/>
    </xf>
    <xf numFmtId="0" fontId="22" fillId="0" borderId="9" xfId="0" applyFont="1" applyFill="1" applyBorder="1" applyAlignment="1" applyProtection="1">
      <alignment horizontal="center" vertical="center" wrapText="1"/>
    </xf>
    <xf numFmtId="0" fontId="22" fillId="0" borderId="9" xfId="0" applyFont="1" applyFill="1" applyBorder="1" applyAlignment="1" applyProtection="1">
      <alignment vertical="center" wrapText="1"/>
    </xf>
    <xf numFmtId="0" fontId="22" fillId="0" borderId="13" xfId="0" applyFont="1" applyFill="1" applyBorder="1" applyAlignment="1" applyProtection="1">
      <alignment horizontal="center" vertical="center" wrapText="1"/>
    </xf>
    <xf numFmtId="9" fontId="22" fillId="0" borderId="13" xfId="0" applyNumberFormat="1" applyFont="1" applyFill="1" applyBorder="1" applyAlignment="1" applyProtection="1">
      <alignment horizontal="center" vertical="center" wrapText="1"/>
    </xf>
    <xf numFmtId="10" fontId="17" fillId="0" borderId="9" xfId="0" applyNumberFormat="1" applyFont="1" applyFill="1" applyBorder="1" applyAlignment="1">
      <alignment horizontal="right" vertical="center" wrapText="1"/>
    </xf>
    <xf numFmtId="0" fontId="9" fillId="0" borderId="9"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xf>
    <xf numFmtId="9" fontId="22" fillId="0" borderId="19" xfId="0" applyNumberFormat="1" applyFont="1" applyFill="1" applyBorder="1" applyAlignment="1" applyProtection="1">
      <alignment horizontal="center" vertical="center" wrapText="1"/>
    </xf>
    <xf numFmtId="9" fontId="9" fillId="0" borderId="13" xfId="5" applyFont="1" applyFill="1" applyBorder="1" applyAlignment="1" applyProtection="1">
      <alignment horizontal="center" vertical="center" wrapText="1"/>
    </xf>
    <xf numFmtId="14" fontId="9" fillId="0" borderId="9" xfId="5" applyNumberFormat="1" applyFont="1" applyFill="1" applyBorder="1" applyAlignment="1" applyProtection="1">
      <alignment vertical="center" wrapText="1"/>
    </xf>
    <xf numFmtId="0" fontId="9" fillId="0" borderId="9" xfId="0" applyFont="1" applyFill="1" applyBorder="1" applyAlignment="1" applyProtection="1">
      <alignment horizontal="left" vertical="center" wrapText="1"/>
    </xf>
    <xf numFmtId="10" fontId="9" fillId="0" borderId="9" xfId="0" applyNumberFormat="1" applyFont="1" applyFill="1" applyBorder="1" applyAlignment="1" applyProtection="1">
      <alignment horizontal="left" vertical="center" wrapText="1"/>
    </xf>
    <xf numFmtId="10" fontId="9" fillId="0" borderId="9" xfId="4" applyNumberFormat="1" applyFont="1" applyFill="1" applyBorder="1" applyAlignment="1">
      <alignment horizontal="center" vertical="center" wrapText="1"/>
    </xf>
    <xf numFmtId="10" fontId="9" fillId="0" borderId="9" xfId="0" applyNumberFormat="1" applyFont="1" applyFill="1" applyBorder="1" applyAlignment="1" applyProtection="1">
      <alignment horizontal="center" vertical="center" wrapText="1"/>
      <protection locked="0" hidden="1"/>
    </xf>
    <xf numFmtId="10" fontId="9" fillId="0" borderId="13" xfId="0" applyNumberFormat="1" applyFont="1" applyFill="1" applyBorder="1" applyAlignment="1">
      <alignment horizontal="right" vertical="center" wrapText="1"/>
    </xf>
    <xf numFmtId="10" fontId="9" fillId="0" borderId="13" xfId="0" applyNumberFormat="1" applyFont="1" applyFill="1" applyBorder="1" applyAlignment="1" applyProtection="1">
      <alignment horizontal="center" vertical="center" wrapText="1"/>
      <protection locked="0" hidden="1"/>
    </xf>
    <xf numFmtId="10" fontId="9" fillId="0" borderId="9" xfId="0" applyNumberFormat="1" applyFont="1" applyFill="1" applyBorder="1" applyAlignment="1">
      <alignment vertical="center" wrapText="1"/>
    </xf>
    <xf numFmtId="9" fontId="9" fillId="0" borderId="9" xfId="4" applyFont="1" applyFill="1" applyBorder="1" applyAlignment="1">
      <alignment horizontal="center" vertical="center" wrapText="1"/>
    </xf>
    <xf numFmtId="10" fontId="9" fillId="0" borderId="9" xfId="0" applyNumberFormat="1" applyFont="1" applyFill="1" applyBorder="1" applyAlignment="1" applyProtection="1">
      <alignment horizontal="center" vertical="center" wrapText="1"/>
      <protection locked="0"/>
    </xf>
    <xf numFmtId="173" fontId="9" fillId="0" borderId="9" xfId="0" applyNumberFormat="1" applyFont="1" applyFill="1" applyBorder="1" applyAlignment="1">
      <alignment vertical="center" wrapText="1"/>
    </xf>
    <xf numFmtId="173" fontId="9" fillId="0" borderId="9" xfId="4" applyNumberFormat="1" applyFont="1" applyFill="1" applyBorder="1" applyAlignment="1">
      <alignment horizontal="center" vertical="center" wrapText="1"/>
    </xf>
    <xf numFmtId="173" fontId="9" fillId="0" borderId="9" xfId="0" applyNumberFormat="1" applyFont="1" applyFill="1" applyBorder="1" applyAlignment="1" applyProtection="1">
      <alignment horizontal="center" vertical="center" wrapText="1"/>
      <protection locked="0"/>
    </xf>
    <xf numFmtId="173" fontId="9" fillId="0" borderId="9" xfId="0" applyNumberFormat="1" applyFont="1" applyFill="1" applyBorder="1" applyAlignment="1" applyProtection="1">
      <alignment horizontal="center" vertical="center" wrapText="1"/>
      <protection locked="0" hidden="1"/>
    </xf>
    <xf numFmtId="10" fontId="9" fillId="0" borderId="13" xfId="0" applyNumberFormat="1" applyFont="1" applyFill="1" applyBorder="1" applyAlignment="1" applyProtection="1">
      <alignment horizontal="center" vertical="center" wrapText="1"/>
      <protection hidden="1"/>
    </xf>
    <xf numFmtId="10" fontId="9" fillId="0" borderId="13" xfId="0" applyNumberFormat="1" applyFont="1" applyFill="1" applyBorder="1" applyAlignment="1">
      <alignment horizontal="center" vertical="center"/>
    </xf>
    <xf numFmtId="9" fontId="9" fillId="0" borderId="20" xfId="5" applyFont="1" applyFill="1" applyBorder="1" applyAlignment="1" applyProtection="1">
      <alignment horizontal="center" vertical="center" wrapText="1"/>
    </xf>
    <xf numFmtId="10" fontId="9" fillId="0" borderId="20" xfId="0" applyNumberFormat="1" applyFont="1" applyFill="1" applyBorder="1" applyAlignment="1">
      <alignment horizontal="right" vertical="center" wrapText="1"/>
    </xf>
    <xf numFmtId="10" fontId="9" fillId="0" borderId="20" xfId="0" applyNumberFormat="1" applyFont="1" applyFill="1" applyBorder="1" applyAlignment="1" applyProtection="1">
      <alignment horizontal="center" vertical="center" wrapText="1"/>
      <protection locked="0" hidden="1"/>
    </xf>
    <xf numFmtId="10" fontId="9" fillId="0" borderId="20" xfId="0" applyNumberFormat="1" applyFont="1" applyFill="1" applyBorder="1" applyAlignment="1">
      <alignment horizontal="center" vertical="center" wrapText="1"/>
    </xf>
    <xf numFmtId="10" fontId="9" fillId="0" borderId="20" xfId="0" applyNumberFormat="1" applyFont="1" applyFill="1" applyBorder="1" applyAlignment="1" applyProtection="1">
      <alignment horizontal="center" vertical="center" wrapText="1"/>
      <protection hidden="1"/>
    </xf>
    <xf numFmtId="0" fontId="4" fillId="0" borderId="0" xfId="0" applyFont="1" applyFill="1" applyAlignment="1">
      <alignment vertical="center"/>
    </xf>
    <xf numFmtId="9" fontId="17" fillId="0" borderId="20" xfId="5" applyFont="1" applyFill="1" applyBorder="1" applyAlignment="1" applyProtection="1">
      <alignment horizontal="center" vertical="center" wrapText="1"/>
    </xf>
    <xf numFmtId="0" fontId="22" fillId="0" borderId="20" xfId="0" applyFont="1" applyFill="1" applyBorder="1" applyAlignment="1" applyProtection="1">
      <alignment horizontal="center" vertical="center" wrapText="1"/>
    </xf>
    <xf numFmtId="9" fontId="22" fillId="0" borderId="20" xfId="0" applyNumberFormat="1" applyFont="1" applyFill="1" applyBorder="1" applyAlignment="1" applyProtection="1">
      <alignment horizontal="center" vertical="center" wrapText="1"/>
    </xf>
    <xf numFmtId="0" fontId="22" fillId="2" borderId="9" xfId="0" applyFont="1" applyFill="1" applyBorder="1" applyAlignment="1" applyProtection="1">
      <alignment vertical="center" wrapText="1"/>
    </xf>
    <xf numFmtId="0" fontId="22" fillId="2" borderId="13" xfId="0" applyFont="1" applyFill="1" applyBorder="1" applyAlignment="1" applyProtection="1">
      <alignment horizontal="center" vertical="center" wrapText="1"/>
    </xf>
    <xf numFmtId="9" fontId="22" fillId="2" borderId="13" xfId="3" applyFont="1" applyFill="1" applyBorder="1" applyAlignment="1" applyProtection="1">
      <alignment horizontal="center" vertical="center" wrapText="1"/>
    </xf>
    <xf numFmtId="9" fontId="17" fillId="2" borderId="9" xfId="5" applyFont="1" applyFill="1" applyBorder="1" applyAlignment="1" applyProtection="1">
      <alignment horizontal="center" vertical="center" wrapText="1"/>
    </xf>
    <xf numFmtId="9" fontId="17" fillId="0" borderId="9" xfId="0" applyNumberFormat="1" applyFont="1" applyFill="1" applyBorder="1" applyAlignment="1">
      <alignment vertical="center" wrapText="1"/>
    </xf>
    <xf numFmtId="0" fontId="22" fillId="2" borderId="20" xfId="0" applyFont="1" applyFill="1" applyBorder="1" applyAlignment="1" applyProtection="1">
      <alignment horizontal="center" vertical="center" wrapText="1"/>
    </xf>
    <xf numFmtId="9" fontId="22" fillId="2" borderId="20" xfId="3" applyFont="1" applyFill="1" applyBorder="1" applyAlignment="1" applyProtection="1">
      <alignment horizontal="center" vertical="center" wrapText="1"/>
    </xf>
    <xf numFmtId="10" fontId="17" fillId="0" borderId="9" xfId="4" applyNumberFormat="1" applyFont="1" applyFill="1" applyBorder="1" applyAlignment="1">
      <alignment horizontal="right" vertical="center" wrapText="1"/>
    </xf>
    <xf numFmtId="10" fontId="17" fillId="0" borderId="9" xfId="4" applyNumberFormat="1" applyFont="1" applyFill="1" applyBorder="1" applyAlignment="1">
      <alignment horizontal="center" vertical="center" wrapText="1"/>
    </xf>
    <xf numFmtId="0" fontId="4" fillId="2" borderId="0" xfId="0" applyFont="1" applyFill="1" applyAlignment="1" applyProtection="1">
      <alignment wrapText="1"/>
      <protection hidden="1"/>
    </xf>
    <xf numFmtId="0" fontId="9" fillId="11" borderId="10" xfId="0" applyFont="1" applyFill="1" applyBorder="1" applyAlignment="1">
      <alignment horizontal="center" vertical="center" wrapText="1"/>
    </xf>
    <xf numFmtId="0" fontId="9" fillId="11" borderId="12" xfId="0" applyFont="1" applyFill="1" applyBorder="1" applyAlignment="1">
      <alignment horizontal="center" vertical="center" wrapText="1"/>
    </xf>
    <xf numFmtId="0" fontId="4" fillId="11" borderId="9" xfId="0" applyFont="1" applyFill="1" applyBorder="1" applyAlignment="1">
      <alignment horizontal="center" vertical="center" wrapText="1"/>
    </xf>
    <xf numFmtId="9" fontId="15" fillId="11" borderId="9" xfId="5" applyFont="1" applyFill="1" applyBorder="1" applyAlignment="1">
      <alignment horizontal="center" vertical="center" wrapText="1"/>
    </xf>
    <xf numFmtId="14" fontId="15" fillId="11" borderId="9" xfId="5" applyNumberFormat="1" applyFont="1" applyFill="1" applyBorder="1" applyAlignment="1">
      <alignment vertical="center" wrapText="1"/>
    </xf>
    <xf numFmtId="10" fontId="4" fillId="11" borderId="9" xfId="3" applyNumberFormat="1" applyFont="1" applyFill="1" applyBorder="1" applyAlignment="1">
      <alignment horizontal="center" vertical="center" wrapText="1"/>
    </xf>
    <xf numFmtId="165" fontId="9" fillId="11" borderId="9" xfId="3" applyNumberFormat="1" applyFont="1" applyFill="1" applyBorder="1" applyAlignment="1">
      <alignment horizontal="center" vertical="center"/>
    </xf>
    <xf numFmtId="0" fontId="9" fillId="11" borderId="17" xfId="0" applyFont="1" applyFill="1" applyBorder="1" applyAlignment="1">
      <alignment horizontal="center" vertical="center" wrapText="1"/>
    </xf>
    <xf numFmtId="10" fontId="15" fillId="11" borderId="9" xfId="3" applyNumberFormat="1" applyFont="1" applyFill="1" applyBorder="1" applyAlignment="1">
      <alignment horizontal="center" vertical="center" wrapText="1"/>
    </xf>
    <xf numFmtId="0" fontId="9" fillId="11" borderId="13" xfId="0" applyFont="1" applyFill="1" applyBorder="1" applyAlignment="1">
      <alignment horizontal="center" vertical="center"/>
    </xf>
    <xf numFmtId="0" fontId="4" fillId="11" borderId="13" xfId="0" applyFont="1" applyFill="1" applyBorder="1" applyAlignment="1">
      <alignment horizontal="center" vertical="center" wrapText="1"/>
    </xf>
    <xf numFmtId="9" fontId="15" fillId="11" borderId="13" xfId="5" applyFont="1" applyFill="1" applyBorder="1" applyAlignment="1">
      <alignment horizontal="center" vertical="center" wrapText="1"/>
    </xf>
    <xf numFmtId="9" fontId="9" fillId="12" borderId="9" xfId="3" applyFont="1" applyFill="1" applyBorder="1" applyAlignment="1">
      <alignment horizontal="center" vertical="center"/>
    </xf>
    <xf numFmtId="0" fontId="4" fillId="2" borderId="9" xfId="0" applyFont="1" applyFill="1" applyBorder="1" applyAlignment="1">
      <alignment horizontal="center" vertical="center" wrapText="1"/>
    </xf>
    <xf numFmtId="0" fontId="4" fillId="0" borderId="9" xfId="0" applyFont="1" applyFill="1" applyBorder="1" applyAlignment="1">
      <alignment horizontal="center" vertical="center" wrapText="1"/>
    </xf>
    <xf numFmtId="14" fontId="15" fillId="0" borderId="9" xfId="5" applyNumberFormat="1" applyFont="1" applyFill="1" applyBorder="1" applyAlignment="1">
      <alignment vertical="center" wrapText="1"/>
    </xf>
    <xf numFmtId="10" fontId="15" fillId="0" borderId="9" xfId="3" applyNumberFormat="1" applyFont="1" applyFill="1" applyBorder="1" applyAlignment="1">
      <alignment horizontal="center" vertical="center" wrapText="1"/>
    </xf>
    <xf numFmtId="9" fontId="9" fillId="0" borderId="13" xfId="0" applyNumberFormat="1" applyFont="1" applyFill="1" applyBorder="1" applyAlignment="1">
      <alignment horizontal="center" vertical="center"/>
    </xf>
    <xf numFmtId="9" fontId="9" fillId="0" borderId="19" xfId="0" applyNumberFormat="1" applyFont="1" applyFill="1" applyBorder="1" applyAlignment="1">
      <alignment horizontal="center" vertical="center"/>
    </xf>
    <xf numFmtId="0" fontId="9" fillId="0" borderId="16" xfId="0" applyFont="1" applyFill="1" applyBorder="1" applyAlignment="1">
      <alignment horizontal="center" vertical="center" wrapText="1"/>
    </xf>
    <xf numFmtId="0" fontId="4" fillId="11" borderId="20" xfId="0" applyFont="1" applyFill="1" applyBorder="1" applyAlignment="1" applyProtection="1">
      <alignment horizontal="center" vertical="center" wrapText="1"/>
      <protection locked="0"/>
    </xf>
    <xf numFmtId="9" fontId="15" fillId="11" borderId="9" xfId="4" applyFont="1" applyFill="1" applyBorder="1" applyAlignment="1">
      <alignment horizontal="center" vertical="center" wrapText="1"/>
    </xf>
    <xf numFmtId="9" fontId="9" fillId="11" borderId="13" xfId="0" applyNumberFormat="1" applyFont="1" applyFill="1" applyBorder="1" applyAlignment="1">
      <alignment horizontal="center" vertical="center"/>
    </xf>
    <xf numFmtId="0" fontId="4" fillId="11" borderId="9" xfId="0" applyFont="1" applyFill="1" applyBorder="1" applyAlignment="1" applyProtection="1">
      <alignment horizontal="center" vertical="center" wrapText="1"/>
      <protection locked="0"/>
    </xf>
    <xf numFmtId="9" fontId="9" fillId="11" borderId="19" xfId="0" applyNumberFormat="1" applyFont="1" applyFill="1" applyBorder="1" applyAlignment="1">
      <alignment horizontal="center" vertical="center"/>
    </xf>
    <xf numFmtId="9" fontId="9" fillId="11" borderId="20" xfId="0" applyNumberFormat="1" applyFont="1" applyFill="1" applyBorder="1" applyAlignment="1">
      <alignment horizontal="center" vertical="center"/>
    </xf>
    <xf numFmtId="0" fontId="9" fillId="46" borderId="9" xfId="0" applyFont="1" applyFill="1" applyBorder="1" applyAlignment="1">
      <alignment horizontal="center" vertical="center"/>
    </xf>
    <xf numFmtId="0" fontId="15" fillId="11" borderId="13" xfId="0" applyFont="1" applyFill="1" applyBorder="1" applyAlignment="1">
      <alignment horizontal="center" vertical="center" wrapText="1"/>
    </xf>
    <xf numFmtId="9" fontId="15" fillId="11" borderId="9" xfId="5" applyFont="1" applyFill="1" applyBorder="1" applyAlignment="1">
      <alignment horizontal="center" vertical="center" wrapText="1"/>
    </xf>
    <xf numFmtId="0" fontId="9" fillId="11" borderId="9" xfId="0" applyFont="1" applyFill="1" applyBorder="1" applyAlignment="1">
      <alignment vertical="center"/>
    </xf>
    <xf numFmtId="0" fontId="9" fillId="0" borderId="12" xfId="0" applyFont="1" applyFill="1" applyBorder="1" applyAlignment="1">
      <alignment horizontal="center" vertical="center"/>
    </xf>
    <xf numFmtId="0" fontId="4" fillId="2" borderId="9" xfId="0" applyFont="1" applyFill="1" applyBorder="1" applyAlignment="1">
      <alignment horizontal="center" vertical="center" wrapText="1"/>
    </xf>
    <xf numFmtId="9" fontId="15" fillId="0" borderId="9" xfId="5" applyFont="1" applyFill="1" applyBorder="1" applyAlignment="1">
      <alignment horizontal="center" vertical="center" wrapText="1"/>
    </xf>
    <xf numFmtId="14" fontId="15" fillId="2" borderId="9" xfId="5" applyNumberFormat="1" applyFont="1" applyFill="1" applyBorder="1" applyAlignment="1">
      <alignment vertical="center" wrapText="1"/>
    </xf>
    <xf numFmtId="10" fontId="4" fillId="0" borderId="9" xfId="3" applyNumberFormat="1" applyFont="1" applyFill="1" applyBorder="1" applyAlignment="1">
      <alignment horizontal="center" vertical="center" wrapText="1"/>
    </xf>
    <xf numFmtId="9" fontId="15" fillId="34" borderId="9" xfId="4" applyFont="1" applyFill="1" applyBorder="1" applyAlignment="1">
      <alignment horizontal="center" vertical="center" wrapText="1"/>
    </xf>
    <xf numFmtId="0" fontId="9" fillId="0" borderId="17" xfId="0" applyFont="1" applyFill="1" applyBorder="1" applyAlignment="1">
      <alignment horizontal="center" vertical="center"/>
    </xf>
    <xf numFmtId="0" fontId="9" fillId="0" borderId="14" xfId="0" applyFont="1" applyFill="1" applyBorder="1" applyAlignment="1">
      <alignment horizontal="center" vertical="center"/>
    </xf>
    <xf numFmtId="0" fontId="9" fillId="0" borderId="16" xfId="0" applyFont="1" applyFill="1" applyBorder="1" applyAlignment="1">
      <alignment horizontal="center" vertical="center"/>
    </xf>
    <xf numFmtId="0" fontId="9" fillId="11" borderId="12" xfId="0" applyFont="1" applyFill="1" applyBorder="1" applyAlignment="1">
      <alignment horizontal="center" vertical="center"/>
    </xf>
    <xf numFmtId="0" fontId="4" fillId="11" borderId="17" xfId="0" applyFont="1" applyFill="1" applyBorder="1" applyAlignment="1">
      <alignment horizontal="center" vertical="center" wrapText="1"/>
    </xf>
    <xf numFmtId="0" fontId="9" fillId="11" borderId="17" xfId="0" applyFont="1" applyFill="1" applyBorder="1" applyAlignment="1">
      <alignment horizontal="center" vertical="center"/>
    </xf>
    <xf numFmtId="0" fontId="4" fillId="11" borderId="14" xfId="0" applyFont="1" applyFill="1" applyBorder="1" applyAlignment="1">
      <alignment horizontal="center" vertical="center" wrapText="1"/>
    </xf>
    <xf numFmtId="0" fontId="15" fillId="11" borderId="9" xfId="0" applyFont="1" applyFill="1" applyBorder="1" applyAlignment="1">
      <alignment horizontal="center" vertical="center" wrapText="1"/>
    </xf>
    <xf numFmtId="0" fontId="15" fillId="11" borderId="9" xfId="0" applyFont="1" applyFill="1" applyBorder="1" applyAlignment="1">
      <alignment vertical="center" wrapText="1"/>
    </xf>
    <xf numFmtId="0" fontId="9" fillId="11" borderId="14" xfId="0" applyFont="1" applyFill="1" applyBorder="1" applyAlignment="1">
      <alignment horizontal="center" vertical="center"/>
    </xf>
    <xf numFmtId="0" fontId="9" fillId="11" borderId="16" xfId="0" applyFont="1" applyFill="1" applyBorder="1" applyAlignment="1">
      <alignment horizontal="center" vertical="center"/>
    </xf>
    <xf numFmtId="0" fontId="83" fillId="2" borderId="9" xfId="0" applyFont="1" applyFill="1" applyBorder="1" applyAlignment="1">
      <alignment horizontal="center" vertical="center" wrapText="1"/>
    </xf>
    <xf numFmtId="0" fontId="4" fillId="2" borderId="23" xfId="0" applyFont="1" applyFill="1" applyBorder="1" applyAlignment="1">
      <alignment horizontal="center" vertical="center" wrapText="1"/>
    </xf>
    <xf numFmtId="10" fontId="15" fillId="2" borderId="9" xfId="3" applyNumberFormat="1" applyFont="1" applyFill="1" applyBorder="1" applyAlignment="1">
      <alignment horizontal="center" vertical="center" wrapText="1"/>
    </xf>
    <xf numFmtId="165" fontId="9" fillId="11" borderId="9" xfId="0" applyNumberFormat="1" applyFont="1" applyFill="1" applyBorder="1" applyAlignment="1">
      <alignment vertical="center"/>
    </xf>
    <xf numFmtId="10" fontId="4" fillId="2" borderId="9" xfId="3" applyNumberFormat="1" applyFont="1" applyFill="1" applyBorder="1" applyAlignment="1">
      <alignment horizontal="center" vertical="center" wrapText="1"/>
    </xf>
    <xf numFmtId="9" fontId="9" fillId="2" borderId="13" xfId="0" applyNumberFormat="1" applyFont="1" applyFill="1" applyBorder="1" applyAlignment="1">
      <alignment horizontal="center" vertical="center"/>
    </xf>
    <xf numFmtId="9" fontId="9" fillId="2" borderId="20" xfId="0" applyNumberFormat="1" applyFont="1" applyFill="1" applyBorder="1" applyAlignment="1">
      <alignment horizontal="center" vertical="center"/>
    </xf>
    <xf numFmtId="0" fontId="83" fillId="2" borderId="9" xfId="0" applyFont="1" applyFill="1" applyBorder="1" applyAlignment="1" applyProtection="1">
      <alignment horizontal="center" vertical="center" wrapText="1"/>
      <protection hidden="1"/>
    </xf>
    <xf numFmtId="0" fontId="4" fillId="2" borderId="19" xfId="0" applyFont="1" applyFill="1" applyBorder="1" applyAlignment="1" applyProtection="1">
      <alignment horizontal="center" vertical="center" wrapText="1"/>
      <protection hidden="1"/>
    </xf>
    <xf numFmtId="0" fontId="4" fillId="2" borderId="19"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83" fillId="11" borderId="9" xfId="0" applyFont="1" applyFill="1" applyBorder="1" applyAlignment="1">
      <alignment horizontal="center" vertical="center" wrapText="1"/>
    </xf>
    <xf numFmtId="14" fontId="15" fillId="2" borderId="9" xfId="5" applyNumberFormat="1" applyFont="1" applyFill="1" applyBorder="1" applyAlignment="1">
      <alignment vertical="center" wrapText="1"/>
    </xf>
    <xf numFmtId="9" fontId="15" fillId="2" borderId="9" xfId="5" applyFont="1" applyFill="1" applyBorder="1" applyAlignment="1">
      <alignment vertical="center" wrapText="1"/>
    </xf>
    <xf numFmtId="9" fontId="9" fillId="2" borderId="13" xfId="0" applyNumberFormat="1" applyFont="1" applyFill="1" applyBorder="1" applyAlignment="1">
      <alignment horizontal="center" vertical="center"/>
    </xf>
    <xf numFmtId="0" fontId="9" fillId="0" borderId="14" xfId="0" applyFont="1" applyBorder="1" applyAlignment="1">
      <alignment horizontal="center" vertical="center"/>
    </xf>
    <xf numFmtId="0" fontId="9" fillId="0" borderId="16" xfId="0" applyFont="1" applyBorder="1" applyAlignment="1">
      <alignment horizontal="center" vertical="center"/>
    </xf>
    <xf numFmtId="0" fontId="9" fillId="0" borderId="20" xfId="0" applyFont="1" applyFill="1" applyBorder="1" applyAlignment="1">
      <alignment vertical="center"/>
    </xf>
    <xf numFmtId="9" fontId="9" fillId="0" borderId="20" xfId="0" applyNumberFormat="1" applyFont="1" applyFill="1" applyBorder="1" applyAlignment="1">
      <alignment vertical="center"/>
    </xf>
    <xf numFmtId="164" fontId="9" fillId="0" borderId="20" xfId="0" applyNumberFormat="1" applyFont="1" applyFill="1" applyBorder="1" applyAlignment="1">
      <alignment vertical="center"/>
    </xf>
    <xf numFmtId="9" fontId="9" fillId="11" borderId="20" xfId="3" applyFont="1" applyFill="1" applyBorder="1" applyAlignment="1">
      <alignment horizontal="center" vertical="center"/>
    </xf>
    <xf numFmtId="9" fontId="9" fillId="11" borderId="19" xfId="3" applyFont="1" applyFill="1" applyBorder="1" applyAlignment="1">
      <alignment horizontal="center" vertical="center"/>
    </xf>
    <xf numFmtId="165" fontId="9" fillId="11" borderId="19" xfId="3" applyNumberFormat="1" applyFont="1" applyFill="1" applyBorder="1" applyAlignment="1">
      <alignment horizontal="center" vertical="center"/>
    </xf>
    <xf numFmtId="165" fontId="9" fillId="11" borderId="13" xfId="3" applyNumberFormat="1" applyFont="1" applyFill="1" applyBorder="1" applyAlignment="1">
      <alignment horizontal="center" vertical="center"/>
    </xf>
    <xf numFmtId="0" fontId="12" fillId="5" borderId="1" xfId="0" applyFont="1" applyFill="1" applyBorder="1" applyAlignment="1" applyProtection="1">
      <alignment horizontal="center" vertical="center" wrapText="1"/>
      <protection hidden="1"/>
    </xf>
    <xf numFmtId="0" fontId="12" fillId="7" borderId="32" xfId="0" applyFont="1" applyFill="1" applyBorder="1" applyAlignment="1" applyProtection="1">
      <alignment horizontal="center" vertical="center" wrapText="1"/>
      <protection hidden="1"/>
    </xf>
    <xf numFmtId="0" fontId="12" fillId="10" borderId="9" xfId="0" applyFont="1" applyFill="1" applyBorder="1" applyAlignment="1" applyProtection="1">
      <alignment horizontal="center" vertical="center" wrapText="1"/>
      <protection hidden="1"/>
    </xf>
    <xf numFmtId="0" fontId="12" fillId="7" borderId="9" xfId="0" applyFont="1" applyFill="1" applyBorder="1" applyAlignment="1" applyProtection="1">
      <alignment horizontal="center" vertical="center" wrapText="1"/>
      <protection hidden="1"/>
    </xf>
    <xf numFmtId="0" fontId="13" fillId="4" borderId="9" xfId="0" applyFont="1" applyFill="1" applyBorder="1" applyAlignment="1" applyProtection="1">
      <alignment horizontal="center" vertical="center" wrapText="1"/>
      <protection hidden="1"/>
    </xf>
    <xf numFmtId="0" fontId="12" fillId="5" borderId="20" xfId="0" applyFont="1" applyFill="1" applyBorder="1" applyAlignment="1" applyProtection="1">
      <alignment horizontal="center" vertical="center" wrapText="1"/>
      <protection hidden="1"/>
    </xf>
    <xf numFmtId="0" fontId="12" fillId="7" borderId="32" xfId="0" applyFont="1" applyFill="1" applyBorder="1" applyAlignment="1">
      <alignment horizontal="center" vertical="center" wrapText="1"/>
    </xf>
    <xf numFmtId="0" fontId="75" fillId="0" borderId="6" xfId="0" applyFont="1" applyFill="1" applyBorder="1" applyAlignment="1" applyProtection="1">
      <alignment horizontal="center" vertical="center" wrapText="1"/>
      <protection hidden="1"/>
    </xf>
    <xf numFmtId="0" fontId="75" fillId="0" borderId="6" xfId="0" applyFont="1" applyFill="1" applyBorder="1" applyAlignment="1" applyProtection="1">
      <alignment horizontal="center" vertical="center"/>
      <protection hidden="1"/>
    </xf>
    <xf numFmtId="0" fontId="15" fillId="0" borderId="6" xfId="0" applyFont="1" applyFill="1" applyBorder="1" applyAlignment="1" applyProtection="1">
      <alignment horizontal="center" vertical="center" wrapText="1"/>
      <protection hidden="1"/>
    </xf>
    <xf numFmtId="0" fontId="60" fillId="0" borderId="6" xfId="0" applyFont="1" applyFill="1" applyBorder="1" applyAlignment="1" applyProtection="1">
      <alignment horizontal="center" vertical="center" wrapText="1"/>
      <protection hidden="1"/>
    </xf>
    <xf numFmtId="9" fontId="60" fillId="0" borderId="6" xfId="0" applyNumberFormat="1" applyFont="1" applyFill="1" applyBorder="1" applyAlignment="1" applyProtection="1">
      <alignment horizontal="center" vertical="center" wrapText="1"/>
      <protection hidden="1"/>
    </xf>
    <xf numFmtId="9" fontId="60" fillId="0" borderId="6" xfId="4" applyFont="1" applyFill="1" applyBorder="1" applyAlignment="1" applyProtection="1">
      <alignment horizontal="center" vertical="center" wrapText="1"/>
      <protection hidden="1"/>
    </xf>
    <xf numFmtId="0" fontId="4" fillId="0" borderId="6" xfId="0" applyFont="1" applyFill="1" applyBorder="1" applyAlignment="1" applyProtection="1">
      <alignment vertical="center" wrapText="1"/>
      <protection hidden="1"/>
    </xf>
    <xf numFmtId="0" fontId="4" fillId="0" borderId="6" xfId="0" applyFont="1" applyFill="1" applyBorder="1" applyAlignment="1" applyProtection="1">
      <alignment horizontal="center" vertical="center" wrapText="1"/>
      <protection hidden="1"/>
    </xf>
    <xf numFmtId="9" fontId="15" fillId="0" borderId="6" xfId="5" applyFont="1" applyFill="1" applyBorder="1" applyAlignment="1" applyProtection="1">
      <alignment horizontal="center" vertical="center" wrapText="1"/>
      <protection hidden="1"/>
    </xf>
    <xf numFmtId="14" fontId="15" fillId="0" borderId="6" xfId="5" applyNumberFormat="1" applyFont="1" applyFill="1" applyBorder="1" applyAlignment="1" applyProtection="1">
      <alignment horizontal="center" vertical="center" wrapText="1"/>
      <protection hidden="1"/>
    </xf>
    <xf numFmtId="0" fontId="4" fillId="0" borderId="6" xfId="0" applyFont="1" applyFill="1" applyBorder="1" applyAlignment="1" applyProtection="1">
      <alignment horizontal="left" vertical="top" wrapText="1"/>
      <protection hidden="1"/>
    </xf>
    <xf numFmtId="9" fontId="4" fillId="0" borderId="6" xfId="0" applyNumberFormat="1" applyFont="1" applyFill="1" applyBorder="1" applyAlignment="1" applyProtection="1">
      <alignment horizontal="center" vertical="center" wrapText="1"/>
      <protection hidden="1"/>
    </xf>
    <xf numFmtId="9" fontId="15" fillId="0" borderId="6" xfId="4" applyFont="1" applyFill="1" applyBorder="1" applyAlignment="1" applyProtection="1">
      <alignment horizontal="center" vertical="center" wrapText="1"/>
      <protection hidden="1"/>
    </xf>
    <xf numFmtId="9" fontId="4" fillId="22" borderId="6" xfId="3" applyFont="1" applyFill="1" applyBorder="1" applyAlignment="1" applyProtection="1">
      <alignment horizontal="center" vertical="center"/>
      <protection locked="0" hidden="1"/>
    </xf>
    <xf numFmtId="9" fontId="15" fillId="0" borderId="6" xfId="0" applyNumberFormat="1" applyFont="1" applyFill="1" applyBorder="1" applyAlignment="1" applyProtection="1">
      <alignment horizontal="center" vertical="center" wrapText="1"/>
      <protection hidden="1"/>
    </xf>
    <xf numFmtId="9" fontId="15" fillId="24" borderId="6" xfId="0" applyNumberFormat="1" applyFont="1" applyFill="1" applyBorder="1" applyAlignment="1" applyProtection="1">
      <alignment horizontal="center" vertical="center" wrapText="1"/>
      <protection hidden="1"/>
    </xf>
    <xf numFmtId="9" fontId="60" fillId="34" borderId="6" xfId="0" applyNumberFormat="1" applyFont="1" applyFill="1" applyBorder="1" applyAlignment="1" applyProtection="1">
      <alignment horizontal="center" vertical="center" wrapText="1"/>
      <protection hidden="1"/>
    </xf>
    <xf numFmtId="9" fontId="4" fillId="22" borderId="6" xfId="3" applyNumberFormat="1" applyFont="1" applyFill="1" applyBorder="1" applyAlignment="1" applyProtection="1">
      <alignment horizontal="center" vertical="center" wrapText="1"/>
      <protection locked="0" hidden="1"/>
    </xf>
    <xf numFmtId="9" fontId="15" fillId="0" borderId="6" xfId="4" applyNumberFormat="1" applyFont="1" applyFill="1" applyBorder="1" applyAlignment="1" applyProtection="1">
      <alignment horizontal="center" vertical="center" wrapText="1"/>
      <protection hidden="1"/>
    </xf>
    <xf numFmtId="9" fontId="15" fillId="22" borderId="1" xfId="3" applyFont="1" applyFill="1" applyBorder="1" applyAlignment="1" applyProtection="1">
      <alignment horizontal="center" vertical="center" wrapText="1"/>
      <protection locked="0" hidden="1"/>
    </xf>
    <xf numFmtId="9" fontId="47" fillId="0" borderId="6" xfId="4" applyFont="1" applyFill="1" applyBorder="1" applyAlignment="1" applyProtection="1">
      <alignment horizontal="center" vertical="center" wrapText="1"/>
      <protection hidden="1"/>
    </xf>
    <xf numFmtId="9" fontId="4" fillId="22" borderId="88" xfId="3" applyFont="1" applyFill="1" applyBorder="1" applyAlignment="1" applyProtection="1">
      <alignment horizontal="center" vertical="center"/>
      <protection hidden="1"/>
    </xf>
    <xf numFmtId="10" fontId="15" fillId="0" borderId="6" xfId="0" applyNumberFormat="1" applyFont="1" applyFill="1" applyBorder="1" applyAlignment="1" applyProtection="1">
      <alignment horizontal="center" vertical="center" wrapText="1"/>
      <protection hidden="1"/>
    </xf>
    <xf numFmtId="0" fontId="4" fillId="0" borderId="88" xfId="0" applyFont="1" applyBorder="1" applyAlignment="1" applyProtection="1">
      <alignment horizontal="left" vertical="center"/>
      <protection hidden="1"/>
    </xf>
    <xf numFmtId="9" fontId="4" fillId="22" borderId="88" xfId="0" applyNumberFormat="1" applyFont="1" applyFill="1" applyBorder="1" applyAlignment="1" applyProtection="1">
      <alignment horizontal="center" vertical="center"/>
      <protection hidden="1"/>
    </xf>
    <xf numFmtId="0" fontId="4" fillId="0" borderId="89" xfId="0" applyFont="1" applyBorder="1" applyAlignment="1" applyProtection="1">
      <alignment horizontal="left" vertical="center"/>
      <protection hidden="1"/>
    </xf>
    <xf numFmtId="9" fontId="4" fillId="22" borderId="6" xfId="3" applyFont="1" applyFill="1" applyBorder="1" applyAlignment="1" applyProtection="1">
      <alignment horizontal="center" vertical="center"/>
      <protection hidden="1"/>
    </xf>
    <xf numFmtId="0" fontId="4" fillId="0" borderId="6" xfId="0" applyFont="1" applyBorder="1" applyAlignment="1" applyProtection="1">
      <alignment vertical="center" wrapText="1"/>
      <protection hidden="1"/>
    </xf>
    <xf numFmtId="9" fontId="47" fillId="0" borderId="32" xfId="4" applyFont="1" applyFill="1" applyBorder="1" applyAlignment="1" applyProtection="1">
      <alignment horizontal="center" vertical="center" wrapText="1"/>
      <protection hidden="1"/>
    </xf>
    <xf numFmtId="0" fontId="4" fillId="22" borderId="9" xfId="0" applyFont="1" applyFill="1" applyBorder="1" applyAlignment="1" applyProtection="1">
      <alignment vertical="center"/>
      <protection hidden="1"/>
    </xf>
    <xf numFmtId="10" fontId="15" fillId="0" borderId="9" xfId="0" applyNumberFormat="1" applyFont="1" applyFill="1" applyBorder="1" applyAlignment="1" applyProtection="1">
      <alignment horizontal="center" vertical="center" wrapText="1"/>
      <protection hidden="1"/>
    </xf>
    <xf numFmtId="9" fontId="60" fillId="34" borderId="9" xfId="0" applyNumberFormat="1" applyFont="1" applyFill="1" applyBorder="1" applyAlignment="1" applyProtection="1">
      <alignment horizontal="center" vertical="center" wrapText="1"/>
      <protection hidden="1"/>
    </xf>
    <xf numFmtId="9" fontId="60" fillId="0" borderId="9" xfId="0" applyNumberFormat="1" applyFont="1" applyFill="1" applyBorder="1" applyAlignment="1" applyProtection="1">
      <alignment horizontal="center" vertical="center" wrapText="1"/>
      <protection hidden="1"/>
    </xf>
    <xf numFmtId="0" fontId="4" fillId="0" borderId="9" xfId="0" applyFont="1" applyBorder="1" applyAlignment="1" applyProtection="1">
      <alignment vertical="center"/>
      <protection hidden="1"/>
    </xf>
    <xf numFmtId="9" fontId="47" fillId="0" borderId="9" xfId="4" applyFont="1" applyFill="1" applyBorder="1" applyAlignment="1" applyProtection="1">
      <alignment horizontal="center" vertical="center" wrapText="1"/>
      <protection hidden="1"/>
    </xf>
    <xf numFmtId="9" fontId="4" fillId="0" borderId="6" xfId="0" applyNumberFormat="1" applyFont="1" applyBorder="1" applyAlignment="1" applyProtection="1">
      <alignment horizontal="center" vertical="center"/>
      <protection hidden="1"/>
    </xf>
    <xf numFmtId="9" fontId="9" fillId="0" borderId="6" xfId="0" applyNumberFormat="1" applyFont="1" applyBorder="1" applyAlignment="1">
      <alignment horizontal="center" vertical="center"/>
    </xf>
    <xf numFmtId="10" fontId="15" fillId="0" borderId="6" xfId="0" applyNumberFormat="1" applyFont="1" applyFill="1" applyBorder="1" applyAlignment="1">
      <alignment horizontal="center" vertical="center" wrapText="1"/>
    </xf>
    <xf numFmtId="9" fontId="4" fillId="0" borderId="6" xfId="3" applyFont="1" applyBorder="1" applyAlignment="1">
      <alignment horizontal="center" vertical="center"/>
    </xf>
    <xf numFmtId="9" fontId="60" fillId="0" borderId="6" xfId="0" applyNumberFormat="1" applyFont="1" applyFill="1" applyBorder="1" applyAlignment="1">
      <alignment horizontal="center" vertical="center" wrapText="1"/>
    </xf>
    <xf numFmtId="9" fontId="9" fillId="0" borderId="32" xfId="0" applyNumberFormat="1" applyFont="1" applyBorder="1" applyAlignment="1">
      <alignment horizontal="center" vertical="center"/>
    </xf>
    <xf numFmtId="9" fontId="4" fillId="0" borderId="9" xfId="3" applyFont="1" applyBorder="1" applyAlignment="1">
      <alignment horizontal="center" vertical="center"/>
    </xf>
    <xf numFmtId="10" fontId="15" fillId="0" borderId="9" xfId="0" applyNumberFormat="1" applyFont="1" applyFill="1" applyBorder="1" applyAlignment="1">
      <alignment horizontal="center" vertical="center" wrapText="1"/>
    </xf>
    <xf numFmtId="9" fontId="4" fillId="0" borderId="13" xfId="3" applyFont="1" applyBorder="1" applyAlignment="1">
      <alignment horizontal="center" vertical="center"/>
    </xf>
    <xf numFmtId="9" fontId="60" fillId="0" borderId="9" xfId="0" applyNumberFormat="1" applyFont="1" applyFill="1" applyBorder="1" applyAlignment="1">
      <alignment horizontal="center" vertical="center" wrapText="1"/>
    </xf>
    <xf numFmtId="9" fontId="15" fillId="0" borderId="6" xfId="0" applyNumberFormat="1" applyFont="1" applyFill="1" applyBorder="1" applyAlignment="1" applyProtection="1">
      <alignment horizontal="center" vertical="center" wrapText="1"/>
      <protection hidden="1"/>
    </xf>
    <xf numFmtId="9" fontId="4" fillId="22" borderId="6" xfId="3" applyNumberFormat="1" applyFont="1" applyFill="1" applyBorder="1" applyAlignment="1" applyProtection="1">
      <alignment horizontal="center" vertical="center"/>
      <protection locked="0" hidden="1"/>
    </xf>
    <xf numFmtId="0" fontId="60" fillId="34" borderId="6" xfId="0" applyFont="1" applyFill="1" applyBorder="1" applyAlignment="1" applyProtection="1">
      <alignment horizontal="center" vertical="center" wrapText="1"/>
      <protection hidden="1"/>
    </xf>
    <xf numFmtId="0" fontId="4" fillId="0" borderId="54" xfId="0" applyFont="1" applyBorder="1" applyAlignment="1" applyProtection="1">
      <alignment horizontal="left" vertical="center" wrapText="1"/>
      <protection hidden="1"/>
    </xf>
    <xf numFmtId="0" fontId="4" fillId="0" borderId="1" xfId="0" applyFont="1" applyBorder="1" applyAlignment="1" applyProtection="1">
      <alignment horizontal="left" vertical="center" wrapText="1"/>
      <protection hidden="1"/>
    </xf>
    <xf numFmtId="0" fontId="60" fillId="34" borderId="9" xfId="0" applyFont="1" applyFill="1" applyBorder="1" applyAlignment="1" applyProtection="1">
      <alignment horizontal="center" vertical="center" wrapText="1"/>
      <protection hidden="1"/>
    </xf>
    <xf numFmtId="0" fontId="60" fillId="0" borderId="9" xfId="0" applyFont="1" applyFill="1" applyBorder="1" applyAlignment="1" applyProtection="1">
      <alignment horizontal="center" vertical="center" wrapText="1"/>
      <protection hidden="1"/>
    </xf>
    <xf numFmtId="9" fontId="4" fillId="0" borderId="19" xfId="3" applyFont="1" applyBorder="1" applyAlignment="1">
      <alignment horizontal="center" vertical="center"/>
    </xf>
    <xf numFmtId="0" fontId="60" fillId="0" borderId="9" xfId="0" applyFont="1" applyFill="1" applyBorder="1" applyAlignment="1">
      <alignment horizontal="center" vertical="center" wrapText="1"/>
    </xf>
    <xf numFmtId="0" fontId="4" fillId="0" borderId="6" xfId="0" applyFont="1" applyFill="1" applyBorder="1" applyAlignment="1" applyProtection="1">
      <alignment horizontal="left" vertical="center" wrapText="1"/>
      <protection hidden="1"/>
    </xf>
    <xf numFmtId="0" fontId="4" fillId="0" borderId="6" xfId="0" applyFont="1" applyBorder="1" applyAlignment="1" applyProtection="1">
      <alignment horizontal="left" vertical="center" wrapText="1"/>
      <protection hidden="1"/>
    </xf>
    <xf numFmtId="9" fontId="4" fillId="22" borderId="9" xfId="3" applyFont="1" applyFill="1" applyBorder="1" applyAlignment="1" applyProtection="1">
      <alignment horizontal="center" vertical="center"/>
      <protection hidden="1"/>
    </xf>
    <xf numFmtId="9" fontId="4" fillId="0" borderId="20" xfId="3" applyFont="1" applyBorder="1" applyAlignment="1">
      <alignment horizontal="center" vertical="center"/>
    </xf>
    <xf numFmtId="1" fontId="60" fillId="0" borderId="6" xfId="0" applyNumberFormat="1" applyFont="1" applyFill="1" applyBorder="1" applyAlignment="1" applyProtection="1">
      <alignment horizontal="center" vertical="center" wrapText="1"/>
      <protection hidden="1"/>
    </xf>
    <xf numFmtId="9" fontId="60" fillId="0" borderId="6" xfId="3" applyFont="1" applyFill="1" applyBorder="1" applyAlignment="1" applyProtection="1">
      <alignment horizontal="center" vertical="center" wrapText="1"/>
      <protection hidden="1"/>
    </xf>
    <xf numFmtId="10" fontId="15" fillId="24" borderId="6" xfId="0" applyNumberFormat="1" applyFont="1" applyFill="1" applyBorder="1" applyAlignment="1" applyProtection="1">
      <alignment horizontal="center" vertical="center" wrapText="1"/>
      <protection hidden="1"/>
    </xf>
    <xf numFmtId="9" fontId="60" fillId="34" borderId="6" xfId="3" applyNumberFormat="1" applyFont="1" applyFill="1" applyBorder="1" applyAlignment="1" applyProtection="1">
      <alignment horizontal="center" vertical="center" wrapText="1"/>
      <protection hidden="1"/>
    </xf>
    <xf numFmtId="9" fontId="60" fillId="0" borderId="6" xfId="3" applyNumberFormat="1" applyFont="1" applyFill="1" applyBorder="1" applyAlignment="1" applyProtection="1">
      <alignment horizontal="center" vertical="center" wrapText="1"/>
      <protection hidden="1"/>
    </xf>
    <xf numFmtId="9" fontId="60" fillId="0" borderId="9" xfId="3" applyFont="1" applyFill="1" applyBorder="1" applyAlignment="1" applyProtection="1">
      <alignment horizontal="center" vertical="center" wrapText="1"/>
      <protection hidden="1"/>
    </xf>
    <xf numFmtId="9" fontId="60" fillId="34" borderId="6" xfId="3" applyFont="1" applyFill="1" applyBorder="1" applyAlignment="1" applyProtection="1">
      <alignment horizontal="center" vertical="center" wrapText="1"/>
      <protection hidden="1"/>
    </xf>
    <xf numFmtId="9" fontId="4" fillId="22" borderId="6" xfId="0" applyNumberFormat="1" applyFont="1" applyFill="1" applyBorder="1" applyAlignment="1" applyProtection="1">
      <alignment horizontal="center" vertical="center"/>
      <protection hidden="1"/>
    </xf>
    <xf numFmtId="0" fontId="4" fillId="0" borderId="6" xfId="0" applyFont="1" applyBorder="1" applyAlignment="1" applyProtection="1">
      <alignment horizontal="left" vertical="center"/>
      <protection hidden="1"/>
    </xf>
    <xf numFmtId="0" fontId="4" fillId="0" borderId="1" xfId="0" applyFont="1" applyBorder="1" applyAlignment="1" applyProtection="1">
      <alignment horizontal="left" vertical="center"/>
      <protection hidden="1"/>
    </xf>
    <xf numFmtId="10" fontId="15" fillId="13" borderId="9" xfId="0" applyNumberFormat="1" applyFont="1" applyFill="1" applyBorder="1" applyAlignment="1" applyProtection="1">
      <alignment horizontal="center" vertical="center" wrapText="1"/>
      <protection hidden="1"/>
    </xf>
    <xf numFmtId="9" fontId="60" fillId="34" borderId="9" xfId="3" applyFont="1" applyFill="1" applyBorder="1" applyAlignment="1" applyProtection="1">
      <alignment horizontal="center" vertical="center" wrapText="1"/>
      <protection hidden="1"/>
    </xf>
    <xf numFmtId="9" fontId="60" fillId="0" borderId="6" xfId="3" applyFont="1" applyFill="1" applyBorder="1" applyAlignment="1">
      <alignment horizontal="center" vertical="center" wrapText="1"/>
    </xf>
    <xf numFmtId="9" fontId="60" fillId="0" borderId="9" xfId="3" applyFont="1" applyFill="1" applyBorder="1" applyAlignment="1">
      <alignment horizontal="center" vertical="center" wrapText="1"/>
    </xf>
    <xf numFmtId="165" fontId="15" fillId="0" borderId="6" xfId="4" applyNumberFormat="1" applyFont="1" applyFill="1" applyBorder="1" applyAlignment="1" applyProtection="1">
      <alignment horizontal="center" vertical="center" wrapText="1"/>
      <protection hidden="1"/>
    </xf>
    <xf numFmtId="10" fontId="4" fillId="22" borderId="6" xfId="0" applyNumberFormat="1" applyFont="1" applyFill="1" applyBorder="1" applyAlignment="1" applyProtection="1">
      <alignment horizontal="center" vertical="center"/>
      <protection hidden="1"/>
    </xf>
    <xf numFmtId="165" fontId="47" fillId="0" borderId="6" xfId="4" applyNumberFormat="1" applyFont="1" applyFill="1" applyBorder="1" applyAlignment="1" applyProtection="1">
      <alignment horizontal="center" vertical="center" wrapText="1"/>
      <protection hidden="1"/>
    </xf>
    <xf numFmtId="165" fontId="4" fillId="22" borderId="6" xfId="0" applyNumberFormat="1" applyFont="1" applyFill="1" applyBorder="1" applyAlignment="1" applyProtection="1">
      <alignment horizontal="center" vertical="center"/>
      <protection hidden="1"/>
    </xf>
    <xf numFmtId="165" fontId="47" fillId="0" borderId="32" xfId="4" applyNumberFormat="1" applyFont="1" applyFill="1" applyBorder="1" applyAlignment="1" applyProtection="1">
      <alignment horizontal="center" vertical="center" wrapText="1"/>
      <protection hidden="1"/>
    </xf>
    <xf numFmtId="165" fontId="47" fillId="0" borderId="9" xfId="4" applyNumberFormat="1" applyFont="1" applyFill="1" applyBorder="1" applyAlignment="1" applyProtection="1">
      <alignment horizontal="center" vertical="center" wrapText="1"/>
      <protection hidden="1"/>
    </xf>
    <xf numFmtId="9" fontId="4" fillId="26" borderId="6" xfId="0" applyNumberFormat="1" applyFont="1" applyFill="1" applyBorder="1" applyAlignment="1" applyProtection="1">
      <alignment horizontal="center" vertical="center"/>
      <protection hidden="1"/>
    </xf>
    <xf numFmtId="0" fontId="4" fillId="0" borderId="6" xfId="0" applyFont="1" applyFill="1" applyBorder="1" applyAlignment="1" applyProtection="1">
      <alignment horizontal="left" vertical="center"/>
      <protection hidden="1"/>
    </xf>
    <xf numFmtId="0" fontId="4" fillId="0" borderId="1" xfId="0" applyFont="1" applyFill="1" applyBorder="1" applyAlignment="1" applyProtection="1">
      <alignment horizontal="left" vertical="center" wrapText="1"/>
      <protection hidden="1"/>
    </xf>
    <xf numFmtId="0" fontId="4" fillId="0" borderId="9" xfId="0" applyFont="1" applyFill="1" applyBorder="1" applyAlignment="1" applyProtection="1">
      <alignment vertical="center"/>
      <protection hidden="1"/>
    </xf>
    <xf numFmtId="0" fontId="47" fillId="0" borderId="6" xfId="0" applyFont="1" applyFill="1" applyBorder="1" applyAlignment="1" applyProtection="1">
      <alignment horizontal="center" vertical="center" wrapText="1"/>
      <protection hidden="1"/>
    </xf>
    <xf numFmtId="0" fontId="15" fillId="0" borderId="6" xfId="0" applyFont="1" applyFill="1" applyBorder="1" applyAlignment="1" applyProtection="1">
      <alignment vertical="center" wrapText="1"/>
      <protection hidden="1"/>
    </xf>
    <xf numFmtId="0" fontId="15" fillId="0" borderId="6" xfId="0" applyFont="1" applyFill="1" applyBorder="1" applyAlignment="1" applyProtection="1">
      <alignment horizontal="left" vertical="top" wrapText="1"/>
      <protection hidden="1"/>
    </xf>
    <xf numFmtId="9" fontId="15" fillId="22" borderId="6" xfId="3" applyFont="1" applyFill="1" applyBorder="1" applyAlignment="1" applyProtection="1">
      <alignment horizontal="center" vertical="center"/>
      <protection locked="0" hidden="1"/>
    </xf>
    <xf numFmtId="9" fontId="15" fillId="22" borderId="6" xfId="3" applyNumberFormat="1" applyFont="1" applyFill="1" applyBorder="1" applyAlignment="1" applyProtection="1">
      <alignment horizontal="center" vertical="center" wrapText="1"/>
      <protection locked="0" hidden="1"/>
    </xf>
    <xf numFmtId="9" fontId="15" fillId="22" borderId="6" xfId="3" applyNumberFormat="1" applyFont="1" applyFill="1" applyBorder="1" applyAlignment="1" applyProtection="1">
      <alignment horizontal="center" vertical="center"/>
      <protection locked="0" hidden="1"/>
    </xf>
    <xf numFmtId="0" fontId="4" fillId="0" borderId="1" xfId="0" applyFont="1" applyFill="1" applyBorder="1" applyAlignment="1" applyProtection="1">
      <alignment horizontal="left" vertical="center"/>
      <protection hidden="1"/>
    </xf>
    <xf numFmtId="0" fontId="15" fillId="22" borderId="9" xfId="0" applyFont="1" applyFill="1" applyBorder="1" applyAlignment="1" applyProtection="1">
      <alignment vertical="center"/>
      <protection hidden="1"/>
    </xf>
    <xf numFmtId="0" fontId="15" fillId="0" borderId="9" xfId="0" applyFont="1" applyFill="1" applyBorder="1" applyAlignment="1" applyProtection="1">
      <alignment vertical="center"/>
      <protection hidden="1"/>
    </xf>
    <xf numFmtId="9" fontId="15" fillId="0" borderId="9" xfId="0" applyNumberFormat="1" applyFont="1" applyFill="1" applyBorder="1" applyAlignment="1" applyProtection="1">
      <alignment horizontal="center" vertical="center" wrapText="1"/>
      <protection hidden="1"/>
    </xf>
    <xf numFmtId="9" fontId="15" fillId="0" borderId="6" xfId="0" applyNumberFormat="1" applyFont="1" applyBorder="1" applyAlignment="1" applyProtection="1">
      <alignment horizontal="center" vertical="center"/>
      <protection hidden="1"/>
    </xf>
    <xf numFmtId="9" fontId="17" fillId="0" borderId="6" xfId="0" applyNumberFormat="1" applyFont="1" applyBorder="1" applyAlignment="1">
      <alignment horizontal="center" vertical="center"/>
    </xf>
    <xf numFmtId="9" fontId="15" fillId="0" borderId="6" xfId="3" applyFont="1" applyBorder="1" applyAlignment="1">
      <alignment horizontal="center" vertical="center"/>
    </xf>
    <xf numFmtId="9" fontId="17" fillId="0" borderId="32" xfId="0" applyNumberFormat="1" applyFont="1" applyBorder="1" applyAlignment="1">
      <alignment horizontal="center" vertical="center"/>
    </xf>
    <xf numFmtId="9" fontId="17" fillId="0" borderId="9" xfId="0" applyNumberFormat="1" applyFont="1" applyBorder="1" applyAlignment="1">
      <alignment horizontal="center" vertical="center"/>
    </xf>
    <xf numFmtId="9" fontId="15" fillId="0" borderId="9" xfId="3" applyFont="1" applyBorder="1" applyAlignment="1">
      <alignment horizontal="center" vertical="center"/>
    </xf>
    <xf numFmtId="9" fontId="15" fillId="0" borderId="13" xfId="3" applyFont="1" applyBorder="1" applyAlignment="1">
      <alignment horizontal="center" vertical="center"/>
    </xf>
    <xf numFmtId="9" fontId="15" fillId="0" borderId="19" xfId="3" applyFont="1" applyBorder="1" applyAlignment="1">
      <alignment horizontal="center" vertical="center"/>
    </xf>
    <xf numFmtId="0" fontId="15" fillId="0" borderId="9" xfId="0" applyFont="1" applyBorder="1" applyAlignment="1" applyProtection="1">
      <alignment vertical="center"/>
      <protection hidden="1"/>
    </xf>
    <xf numFmtId="9" fontId="4" fillId="0" borderId="6" xfId="3" applyNumberFormat="1" applyFont="1" applyFill="1" applyBorder="1" applyAlignment="1" applyProtection="1">
      <alignment horizontal="left" vertical="center" wrapText="1"/>
      <protection locked="0" hidden="1"/>
    </xf>
    <xf numFmtId="9" fontId="4" fillId="0" borderId="1" xfId="3" applyNumberFormat="1" applyFont="1" applyFill="1" applyBorder="1" applyAlignment="1" applyProtection="1">
      <alignment horizontal="left" vertical="center" wrapText="1"/>
      <protection locked="0" hidden="1"/>
    </xf>
    <xf numFmtId="9" fontId="15" fillId="0" borderId="20" xfId="3" applyFont="1" applyBorder="1" applyAlignment="1">
      <alignment horizontal="center" vertical="center"/>
    </xf>
    <xf numFmtId="0" fontId="4" fillId="0" borderId="6" xfId="0" applyFont="1" applyFill="1" applyBorder="1" applyAlignment="1" applyProtection="1">
      <alignment horizontal="left" vertical="center" wrapText="1"/>
      <protection hidden="1"/>
    </xf>
    <xf numFmtId="9" fontId="4" fillId="0" borderId="6" xfId="0" applyNumberFormat="1" applyFont="1" applyBorder="1" applyAlignment="1" applyProtection="1">
      <alignment horizontal="left" vertical="center"/>
      <protection hidden="1"/>
    </xf>
    <xf numFmtId="165" fontId="15" fillId="24" borderId="6" xfId="0" applyNumberFormat="1" applyFont="1" applyFill="1" applyBorder="1" applyAlignment="1" applyProtection="1">
      <alignment horizontal="center" vertical="center" wrapText="1"/>
      <protection hidden="1"/>
    </xf>
    <xf numFmtId="0" fontId="4" fillId="22" borderId="6" xfId="0" applyFont="1" applyFill="1" applyBorder="1" applyAlignment="1" applyProtection="1">
      <alignment horizontal="center" vertical="center"/>
      <protection hidden="1"/>
    </xf>
    <xf numFmtId="9" fontId="4" fillId="22" borderId="56" xfId="0" applyNumberFormat="1" applyFont="1" applyFill="1" applyBorder="1" applyAlignment="1" applyProtection="1">
      <alignment horizontal="center" vertical="center"/>
      <protection hidden="1"/>
    </xf>
    <xf numFmtId="0" fontId="4" fillId="0" borderId="56" xfId="0" applyFont="1" applyFill="1" applyBorder="1" applyAlignment="1" applyProtection="1">
      <alignment horizontal="left" vertical="center" wrapText="1"/>
      <protection hidden="1"/>
    </xf>
    <xf numFmtId="0" fontId="4" fillId="0" borderId="90" xfId="0" applyFont="1" applyFill="1" applyBorder="1" applyAlignment="1" applyProtection="1">
      <alignment horizontal="left" vertical="center" wrapText="1"/>
      <protection hidden="1"/>
    </xf>
    <xf numFmtId="9" fontId="4" fillId="2" borderId="0" xfId="0" applyNumberFormat="1" applyFont="1" applyFill="1" applyAlignment="1">
      <alignment vertical="center"/>
    </xf>
    <xf numFmtId="10" fontId="4" fillId="2" borderId="0" xfId="0" applyNumberFormat="1" applyFont="1" applyFill="1" applyAlignment="1">
      <alignment vertical="center"/>
    </xf>
    <xf numFmtId="0" fontId="4" fillId="27" borderId="0" xfId="0" applyFont="1" applyFill="1" applyProtection="1">
      <protection hidden="1"/>
    </xf>
    <xf numFmtId="0" fontId="4" fillId="2" borderId="1" xfId="0" applyNumberFormat="1" applyFont="1" applyFill="1" applyBorder="1" applyAlignment="1" applyProtection="1">
      <alignment horizontal="justify" vertical="center" wrapText="1"/>
      <protection hidden="1"/>
    </xf>
    <xf numFmtId="0" fontId="4" fillId="2" borderId="3" xfId="0" applyNumberFormat="1" applyFont="1" applyFill="1" applyBorder="1" applyAlignment="1" applyProtection="1">
      <alignment horizontal="justify" vertical="center" wrapText="1"/>
      <protection hidden="1"/>
    </xf>
    <xf numFmtId="0" fontId="4" fillId="2" borderId="2" xfId="0" applyNumberFormat="1" applyFont="1" applyFill="1" applyBorder="1" applyAlignment="1" applyProtection="1">
      <alignment horizontal="justify" vertical="center" wrapText="1"/>
      <protection hidden="1"/>
    </xf>
    <xf numFmtId="0" fontId="4" fillId="27" borderId="0" xfId="0" applyFont="1" applyFill="1" applyAlignment="1">
      <alignment vertical="center"/>
    </xf>
    <xf numFmtId="0" fontId="9" fillId="27" borderId="0" xfId="0" applyFont="1" applyFill="1" applyAlignment="1">
      <alignment vertical="center"/>
    </xf>
    <xf numFmtId="0" fontId="10" fillId="3" borderId="19" xfId="0" applyFont="1" applyFill="1" applyBorder="1" applyAlignment="1">
      <alignment horizontal="center" vertical="center" wrapText="1"/>
    </xf>
    <xf numFmtId="0" fontId="12" fillId="47" borderId="9"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48" borderId="9" xfId="0" applyFont="1" applyFill="1" applyBorder="1" applyAlignment="1">
      <alignment horizontal="center" vertical="center" wrapText="1"/>
    </xf>
    <xf numFmtId="0" fontId="5" fillId="2" borderId="9" xfId="0" applyFont="1" applyFill="1" applyBorder="1" applyAlignment="1">
      <alignment horizontal="center" vertical="center"/>
    </xf>
    <xf numFmtId="0" fontId="5" fillId="0" borderId="9" xfId="0" applyFont="1" applyFill="1" applyBorder="1" applyAlignment="1">
      <alignment horizontal="center" vertical="center" wrapText="1"/>
    </xf>
    <xf numFmtId="0" fontId="5" fillId="0" borderId="9" xfId="0" applyFont="1" applyFill="1" applyBorder="1" applyAlignment="1">
      <alignment horizontal="center" vertical="center" wrapText="1"/>
    </xf>
    <xf numFmtId="9" fontId="10" fillId="0" borderId="9" xfId="0" applyNumberFormat="1" applyFont="1" applyFill="1" applyBorder="1" applyAlignment="1">
      <alignment horizontal="center" vertical="center" wrapText="1"/>
    </xf>
    <xf numFmtId="9" fontId="5" fillId="0" borderId="9" xfId="0" applyNumberFormat="1" applyFont="1" applyFill="1" applyBorder="1" applyAlignment="1">
      <alignment horizontal="center" vertical="center" wrapText="1"/>
    </xf>
    <xf numFmtId="0" fontId="5" fillId="0" borderId="13" xfId="0" applyFont="1" applyFill="1" applyBorder="1" applyAlignment="1">
      <alignment horizontal="center" vertical="center"/>
    </xf>
    <xf numFmtId="0" fontId="15" fillId="0" borderId="9" xfId="0" applyFont="1" applyFill="1" applyBorder="1" applyAlignment="1">
      <alignment horizontal="center" vertical="center" wrapText="1"/>
    </xf>
    <xf numFmtId="9" fontId="15" fillId="0" borderId="13" xfId="0" applyNumberFormat="1" applyFont="1" applyFill="1" applyBorder="1" applyAlignment="1">
      <alignment horizontal="center" vertical="center" wrapText="1"/>
    </xf>
    <xf numFmtId="16" fontId="15" fillId="0" borderId="9" xfId="5" applyNumberFormat="1" applyFont="1" applyFill="1" applyBorder="1" applyAlignment="1">
      <alignment horizontal="right" vertical="center" wrapText="1"/>
    </xf>
    <xf numFmtId="9" fontId="15" fillId="2" borderId="9" xfId="6" applyFont="1" applyFill="1" applyBorder="1" applyAlignment="1">
      <alignment horizontal="left" vertical="center" wrapText="1"/>
    </xf>
    <xf numFmtId="10" fontId="15" fillId="0" borderId="9" xfId="6" applyNumberFormat="1" applyFont="1" applyFill="1" applyBorder="1" applyAlignment="1">
      <alignment horizontal="center" vertical="center" wrapText="1"/>
    </xf>
    <xf numFmtId="10" fontId="5" fillId="0" borderId="9" xfId="6" applyNumberFormat="1" applyFont="1" applyFill="1" applyBorder="1" applyAlignment="1">
      <alignment horizontal="center" vertical="center" wrapText="1"/>
    </xf>
    <xf numFmtId="10" fontId="5" fillId="0" borderId="9" xfId="6" applyNumberFormat="1" applyFont="1" applyFill="1" applyBorder="1" applyAlignment="1">
      <alignment horizontal="center" wrapText="1"/>
    </xf>
    <xf numFmtId="165" fontId="5" fillId="27" borderId="13" xfId="6" applyNumberFormat="1" applyFont="1" applyFill="1" applyBorder="1" applyAlignment="1">
      <alignment horizontal="center" vertical="center" wrapText="1"/>
    </xf>
    <xf numFmtId="10" fontId="5" fillId="0" borderId="13" xfId="6" applyNumberFormat="1" applyFont="1" applyFill="1" applyBorder="1" applyAlignment="1">
      <alignment horizontal="center" vertical="center" wrapText="1"/>
    </xf>
    <xf numFmtId="2" fontId="4" fillId="0" borderId="13" xfId="0" applyNumberFormat="1" applyFont="1" applyFill="1" applyBorder="1" applyAlignment="1">
      <alignment horizontal="center" vertical="center"/>
    </xf>
    <xf numFmtId="10" fontId="5" fillId="27" borderId="13" xfId="6" applyNumberFormat="1" applyFont="1" applyFill="1" applyBorder="1" applyAlignment="1">
      <alignment horizontal="center" vertical="center" wrapText="1"/>
    </xf>
    <xf numFmtId="10" fontId="5" fillId="49" borderId="9" xfId="6" applyNumberFormat="1" applyFont="1" applyFill="1" applyBorder="1" applyAlignment="1">
      <alignment horizontal="center" vertical="center" wrapText="1"/>
    </xf>
    <xf numFmtId="10" fontId="6" fillId="0" borderId="9" xfId="0" applyNumberFormat="1" applyFont="1" applyFill="1" applyBorder="1" applyAlignment="1">
      <alignment vertical="center"/>
    </xf>
    <xf numFmtId="0" fontId="4" fillId="0" borderId="9" xfId="0" applyFont="1" applyFill="1" applyBorder="1" applyAlignment="1">
      <alignment vertical="center"/>
    </xf>
    <xf numFmtId="10" fontId="4" fillId="0" borderId="9" xfId="0" applyNumberFormat="1" applyFont="1" applyFill="1" applyBorder="1" applyAlignment="1">
      <alignment vertical="center"/>
    </xf>
    <xf numFmtId="10" fontId="6" fillId="2" borderId="9" xfId="3" applyNumberFormat="1" applyFont="1" applyFill="1" applyBorder="1" applyAlignment="1">
      <alignment vertical="center"/>
    </xf>
    <xf numFmtId="10" fontId="5" fillId="2" borderId="13" xfId="6" applyNumberFormat="1" applyFont="1" applyFill="1" applyBorder="1" applyAlignment="1">
      <alignment horizontal="center" vertical="center" wrapText="1"/>
    </xf>
    <xf numFmtId="2" fontId="4" fillId="2" borderId="13" xfId="0" applyNumberFormat="1" applyFont="1" applyFill="1" applyBorder="1" applyAlignment="1">
      <alignment horizontal="center" vertical="center"/>
    </xf>
    <xf numFmtId="9" fontId="6" fillId="2" borderId="9" xfId="3" applyFont="1" applyFill="1" applyBorder="1" applyAlignment="1">
      <alignment vertical="center"/>
    </xf>
    <xf numFmtId="10" fontId="5" fillId="2" borderId="9" xfId="6" applyNumberFormat="1" applyFont="1" applyFill="1" applyBorder="1" applyAlignment="1">
      <alignment horizontal="center" vertical="center" wrapText="1"/>
    </xf>
    <xf numFmtId="10" fontId="4" fillId="2" borderId="9" xfId="1" applyNumberFormat="1" applyFont="1" applyFill="1" applyBorder="1" applyAlignment="1">
      <alignment vertical="center"/>
    </xf>
    <xf numFmtId="10" fontId="4" fillId="2" borderId="9" xfId="0" applyNumberFormat="1" applyFont="1" applyFill="1" applyBorder="1" applyAlignment="1">
      <alignment vertical="center"/>
    </xf>
    <xf numFmtId="10" fontId="5" fillId="2" borderId="9" xfId="6" applyNumberFormat="1" applyFont="1" applyFill="1" applyBorder="1" applyAlignment="1">
      <alignment vertical="center" wrapText="1"/>
    </xf>
    <xf numFmtId="9" fontId="4" fillId="2" borderId="9" xfId="3" applyFont="1" applyFill="1" applyBorder="1" applyAlignment="1">
      <alignment vertical="center"/>
    </xf>
    <xf numFmtId="10" fontId="4" fillId="2" borderId="9" xfId="3" applyNumberFormat="1" applyFont="1" applyFill="1" applyBorder="1" applyAlignment="1">
      <alignment vertical="center"/>
    </xf>
    <xf numFmtId="9" fontId="4" fillId="2" borderId="9" xfId="3" applyFont="1" applyFill="1" applyBorder="1" applyAlignment="1">
      <alignment horizontal="center" vertical="center"/>
    </xf>
    <xf numFmtId="43" fontId="4" fillId="2" borderId="9" xfId="1" applyFont="1" applyFill="1" applyBorder="1" applyAlignment="1">
      <alignment horizontal="center" vertical="center"/>
    </xf>
    <xf numFmtId="0" fontId="10" fillId="0" borderId="9" xfId="0" applyFont="1" applyFill="1" applyBorder="1" applyAlignment="1">
      <alignment horizontal="center" vertical="center" wrapText="1"/>
    </xf>
    <xf numFmtId="0" fontId="5" fillId="0" borderId="19" xfId="0" applyFont="1" applyFill="1" applyBorder="1" applyAlignment="1">
      <alignment horizontal="center" vertical="center"/>
    </xf>
    <xf numFmtId="0" fontId="15" fillId="0" borderId="9" xfId="0" applyFont="1" applyFill="1" applyBorder="1" applyAlignment="1">
      <alignment vertical="center" wrapText="1"/>
    </xf>
    <xf numFmtId="0" fontId="15" fillId="0" borderId="9" xfId="0" applyFont="1" applyFill="1" applyBorder="1" applyAlignment="1">
      <alignment horizontal="center" vertical="center"/>
    </xf>
    <xf numFmtId="0" fontId="0" fillId="0" borderId="19" xfId="0" applyFill="1" applyBorder="1"/>
    <xf numFmtId="165" fontId="5" fillId="27" borderId="19" xfId="6" applyNumberFormat="1" applyFont="1" applyFill="1" applyBorder="1" applyAlignment="1">
      <alignment horizontal="center" vertical="center" wrapText="1"/>
    </xf>
    <xf numFmtId="10" fontId="5" fillId="0" borderId="19" xfId="6" applyNumberFormat="1" applyFont="1" applyFill="1" applyBorder="1" applyAlignment="1">
      <alignment horizontal="center" vertical="center" wrapText="1"/>
    </xf>
    <xf numFmtId="2" fontId="4" fillId="0" borderId="19" xfId="0" applyNumberFormat="1" applyFont="1" applyFill="1" applyBorder="1" applyAlignment="1">
      <alignment horizontal="center" vertical="center"/>
    </xf>
    <xf numFmtId="10" fontId="5" fillId="0" borderId="9" xfId="6" applyNumberFormat="1" applyFont="1" applyFill="1" applyBorder="1" applyAlignment="1">
      <alignment vertical="center" wrapText="1"/>
    </xf>
    <xf numFmtId="10" fontId="5" fillId="0" borderId="9" xfId="6" applyNumberFormat="1" applyFont="1" applyFill="1" applyBorder="1" applyAlignment="1">
      <alignment horizontal="center" vertical="center" wrapText="1"/>
    </xf>
    <xf numFmtId="10" fontId="5" fillId="27" borderId="19" xfId="6" applyNumberFormat="1" applyFont="1" applyFill="1" applyBorder="1" applyAlignment="1">
      <alignment horizontal="center" vertical="center" wrapText="1"/>
    </xf>
    <xf numFmtId="10" fontId="71" fillId="49" borderId="9" xfId="6" applyNumberFormat="1" applyFont="1" applyFill="1" applyBorder="1" applyAlignment="1">
      <alignment horizontal="center" vertical="center" wrapText="1"/>
    </xf>
    <xf numFmtId="0" fontId="6" fillId="0" borderId="9" xfId="0" applyFont="1" applyFill="1" applyBorder="1" applyAlignment="1">
      <alignment vertical="center"/>
    </xf>
    <xf numFmtId="10" fontId="5" fillId="2" borderId="19" xfId="6" applyNumberFormat="1" applyFont="1" applyFill="1" applyBorder="1" applyAlignment="1">
      <alignment horizontal="center" vertical="center" wrapText="1"/>
    </xf>
    <xf numFmtId="2" fontId="4" fillId="2" borderId="19" xfId="0" applyNumberFormat="1" applyFont="1" applyFill="1" applyBorder="1" applyAlignment="1">
      <alignment horizontal="center" vertical="center"/>
    </xf>
    <xf numFmtId="10" fontId="5" fillId="49" borderId="9" xfId="6" applyNumberFormat="1" applyFont="1" applyFill="1" applyBorder="1" applyAlignment="1">
      <alignment horizontal="center" vertical="center" wrapText="1"/>
    </xf>
    <xf numFmtId="10" fontId="5" fillId="2" borderId="9" xfId="6" applyNumberFormat="1" applyFont="1" applyFill="1" applyBorder="1" applyAlignment="1">
      <alignment horizontal="center" vertical="center" wrapText="1"/>
    </xf>
    <xf numFmtId="10" fontId="15" fillId="2" borderId="9" xfId="6" applyNumberFormat="1" applyFont="1" applyFill="1" applyBorder="1" applyAlignment="1">
      <alignment horizontal="center" vertical="center" wrapText="1"/>
    </xf>
    <xf numFmtId="10" fontId="5" fillId="0" borderId="9" xfId="0" applyNumberFormat="1" applyFont="1" applyFill="1" applyBorder="1" applyAlignment="1">
      <alignment vertical="center"/>
    </xf>
    <xf numFmtId="0" fontId="6" fillId="2" borderId="9" xfId="0" applyFont="1" applyFill="1" applyBorder="1" applyAlignment="1">
      <alignment vertical="center"/>
    </xf>
    <xf numFmtId="10" fontId="5" fillId="49" borderId="9" xfId="6" applyNumberFormat="1" applyFont="1" applyFill="1" applyBorder="1" applyAlignment="1">
      <alignment vertical="center" wrapText="1"/>
    </xf>
    <xf numFmtId="0" fontId="15" fillId="0" borderId="9" xfId="0" applyFont="1" applyFill="1" applyBorder="1" applyAlignment="1">
      <alignment horizontal="left" vertical="center" wrapText="1"/>
    </xf>
    <xf numFmtId="16" fontId="15" fillId="0" borderId="9" xfId="5" applyNumberFormat="1" applyFont="1" applyFill="1" applyBorder="1" applyAlignment="1">
      <alignment horizontal="right" vertical="center" wrapText="1"/>
    </xf>
    <xf numFmtId="0" fontId="15" fillId="2" borderId="9" xfId="0" applyFont="1" applyFill="1" applyBorder="1" applyAlignment="1"/>
    <xf numFmtId="9" fontId="6" fillId="49" borderId="9" xfId="6" applyFont="1" applyFill="1" applyBorder="1" applyAlignment="1">
      <alignment horizontal="center" vertical="center" wrapText="1"/>
    </xf>
    <xf numFmtId="10" fontId="15" fillId="2" borderId="9" xfId="6" applyNumberFormat="1" applyFont="1" applyFill="1" applyBorder="1" applyAlignment="1">
      <alignment horizontal="center" vertical="center" wrapText="1"/>
    </xf>
    <xf numFmtId="10" fontId="6" fillId="0" borderId="9" xfId="3" applyNumberFormat="1" applyFont="1" applyFill="1" applyBorder="1" applyAlignment="1">
      <alignment vertical="center"/>
    </xf>
    <xf numFmtId="9" fontId="5" fillId="49" borderId="9" xfId="6" applyFont="1" applyFill="1" applyBorder="1" applyAlignment="1">
      <alignment horizontal="center" vertical="center" wrapText="1"/>
    </xf>
    <xf numFmtId="9" fontId="5" fillId="0" borderId="9" xfId="6" applyFont="1" applyFill="1" applyBorder="1" applyAlignment="1">
      <alignment horizontal="center" vertical="center" wrapText="1"/>
    </xf>
    <xf numFmtId="9" fontId="5" fillId="2" borderId="9" xfId="6" applyFont="1" applyFill="1" applyBorder="1" applyAlignment="1">
      <alignment horizontal="center" vertical="center" wrapText="1"/>
    </xf>
    <xf numFmtId="43" fontId="6" fillId="2" borderId="9" xfId="1" applyFont="1" applyFill="1" applyBorder="1" applyAlignment="1">
      <alignment vertical="center"/>
    </xf>
    <xf numFmtId="0" fontId="15" fillId="49" borderId="9" xfId="0" applyFont="1" applyFill="1" applyBorder="1"/>
    <xf numFmtId="9" fontId="15" fillId="0" borderId="9" xfId="6" applyFont="1" applyFill="1" applyBorder="1" applyAlignment="1">
      <alignment horizontal="left" vertical="center" wrapText="1"/>
    </xf>
    <xf numFmtId="10" fontId="5" fillId="0" borderId="9" xfId="0" applyNumberFormat="1" applyFont="1" applyFill="1" applyBorder="1" applyAlignment="1">
      <alignment vertical="center" wrapText="1"/>
    </xf>
    <xf numFmtId="10" fontId="5" fillId="0" borderId="9" xfId="0" applyNumberFormat="1" applyFont="1" applyFill="1" applyBorder="1" applyAlignment="1">
      <alignment horizontal="center" vertical="center" wrapText="1"/>
    </xf>
    <xf numFmtId="10" fontId="5" fillId="0" borderId="9" xfId="0" applyNumberFormat="1" applyFont="1" applyFill="1" applyBorder="1" applyAlignment="1">
      <alignment horizontal="center" vertical="center" wrapText="1"/>
    </xf>
    <xf numFmtId="10" fontId="5" fillId="49" borderId="9" xfId="0" applyNumberFormat="1" applyFont="1" applyFill="1" applyBorder="1" applyAlignment="1">
      <alignment vertical="center" wrapText="1"/>
    </xf>
    <xf numFmtId="9" fontId="6" fillId="0" borderId="9" xfId="0" applyNumberFormat="1" applyFont="1" applyFill="1" applyBorder="1" applyAlignment="1">
      <alignment vertical="center"/>
    </xf>
    <xf numFmtId="0" fontId="15" fillId="0" borderId="9" xfId="0" applyFont="1" applyFill="1" applyBorder="1"/>
    <xf numFmtId="0" fontId="15" fillId="2" borderId="9" xfId="0" applyFont="1" applyFill="1" applyBorder="1"/>
    <xf numFmtId="10" fontId="5" fillId="2" borderId="9" xfId="0" applyNumberFormat="1" applyFont="1" applyFill="1" applyBorder="1" applyAlignment="1">
      <alignment horizontal="center" vertical="center" wrapText="1"/>
    </xf>
    <xf numFmtId="10" fontId="15" fillId="2" borderId="9" xfId="0" applyNumberFormat="1" applyFont="1" applyFill="1" applyBorder="1" applyAlignment="1">
      <alignment vertical="center" wrapText="1"/>
    </xf>
    <xf numFmtId="0" fontId="5" fillId="0" borderId="20" xfId="0" applyFont="1" applyFill="1" applyBorder="1" applyAlignment="1">
      <alignment horizontal="center" vertical="center"/>
    </xf>
    <xf numFmtId="0" fontId="0" fillId="0" borderId="20" xfId="0" applyFill="1" applyBorder="1"/>
    <xf numFmtId="165" fontId="5" fillId="27" borderId="20" xfId="6" applyNumberFormat="1" applyFont="1" applyFill="1" applyBorder="1" applyAlignment="1">
      <alignment horizontal="center" vertical="center" wrapText="1"/>
    </xf>
    <xf numFmtId="10" fontId="5" fillId="0" borderId="20" xfId="6" applyNumberFormat="1" applyFont="1" applyFill="1" applyBorder="1" applyAlignment="1">
      <alignment horizontal="center" vertical="center" wrapText="1"/>
    </xf>
    <xf numFmtId="10" fontId="5" fillId="27" borderId="20" xfId="6" applyNumberFormat="1" applyFont="1" applyFill="1" applyBorder="1" applyAlignment="1">
      <alignment horizontal="center" vertical="center" wrapText="1"/>
    </xf>
    <xf numFmtId="10" fontId="5" fillId="2" borderId="20" xfId="6" applyNumberFormat="1" applyFont="1" applyFill="1" applyBorder="1" applyAlignment="1">
      <alignment horizontal="center" vertical="center" wrapText="1"/>
    </xf>
    <xf numFmtId="10" fontId="5" fillId="2" borderId="9" xfId="0" applyNumberFormat="1" applyFont="1" applyFill="1" applyBorder="1" applyAlignment="1">
      <alignment vertical="center" wrapText="1"/>
    </xf>
    <xf numFmtId="0" fontId="15" fillId="0" borderId="9" xfId="6" applyNumberFormat="1" applyFont="1" applyFill="1" applyBorder="1" applyAlignment="1">
      <alignment horizontal="left" vertical="center" wrapText="1"/>
    </xf>
    <xf numFmtId="10" fontId="5" fillId="0" borderId="9" xfId="0" applyNumberFormat="1" applyFont="1" applyFill="1" applyBorder="1" applyAlignment="1">
      <alignment horizontal="center" wrapText="1"/>
    </xf>
    <xf numFmtId="165" fontId="5" fillId="27" borderId="13" xfId="0" applyNumberFormat="1" applyFont="1" applyFill="1" applyBorder="1" applyAlignment="1">
      <alignment horizontal="center" vertical="center" wrapText="1"/>
    </xf>
    <xf numFmtId="165" fontId="5" fillId="0" borderId="13" xfId="0" applyNumberFormat="1" applyFont="1" applyFill="1" applyBorder="1" applyAlignment="1">
      <alignment horizontal="center" vertical="center" wrapText="1"/>
    </xf>
    <xf numFmtId="10" fontId="5" fillId="0" borderId="13" xfId="0" applyNumberFormat="1" applyFont="1" applyFill="1" applyBorder="1" applyAlignment="1">
      <alignment horizontal="center" vertical="center" wrapText="1"/>
    </xf>
    <xf numFmtId="10" fontId="5" fillId="27" borderId="13" xfId="0" applyNumberFormat="1" applyFont="1" applyFill="1" applyBorder="1" applyAlignment="1">
      <alignment horizontal="center" vertical="center" wrapText="1"/>
    </xf>
    <xf numFmtId="10" fontId="5" fillId="2" borderId="13" xfId="0" applyNumberFormat="1" applyFont="1" applyFill="1" applyBorder="1" applyAlignment="1">
      <alignment horizontal="center" vertical="center" wrapText="1"/>
    </xf>
    <xf numFmtId="10" fontId="5" fillId="2" borderId="9" xfId="0" applyNumberFormat="1" applyFont="1" applyFill="1" applyBorder="1" applyAlignment="1">
      <alignment horizontal="center" vertical="center" wrapText="1"/>
    </xf>
    <xf numFmtId="10" fontId="15" fillId="2" borderId="9" xfId="0" applyNumberFormat="1" applyFont="1" applyFill="1" applyBorder="1" applyAlignment="1">
      <alignment horizontal="center" vertical="center" wrapText="1"/>
    </xf>
    <xf numFmtId="165" fontId="5" fillId="27" borderId="19" xfId="0" applyNumberFormat="1" applyFont="1" applyFill="1" applyBorder="1" applyAlignment="1">
      <alignment horizontal="center" vertical="center" wrapText="1"/>
    </xf>
    <xf numFmtId="165" fontId="5" fillId="0" borderId="19" xfId="0" applyNumberFormat="1" applyFont="1" applyFill="1" applyBorder="1" applyAlignment="1">
      <alignment horizontal="center" vertical="center" wrapText="1"/>
    </xf>
    <xf numFmtId="10" fontId="5" fillId="0" borderId="19" xfId="0" applyNumberFormat="1" applyFont="1" applyFill="1" applyBorder="1" applyAlignment="1">
      <alignment horizontal="center" vertical="center" wrapText="1"/>
    </xf>
    <xf numFmtId="10" fontId="5" fillId="49" borderId="9" xfId="0" applyNumberFormat="1" applyFont="1" applyFill="1" applyBorder="1" applyAlignment="1">
      <alignment horizontal="center" vertical="center" wrapText="1"/>
    </xf>
    <xf numFmtId="10" fontId="5" fillId="27" borderId="19" xfId="0" applyNumberFormat="1" applyFont="1" applyFill="1" applyBorder="1" applyAlignment="1">
      <alignment horizontal="center" vertical="center" wrapText="1"/>
    </xf>
    <xf numFmtId="10" fontId="5" fillId="2" borderId="19" xfId="0" applyNumberFormat="1" applyFont="1" applyFill="1" applyBorder="1" applyAlignment="1">
      <alignment horizontal="center" vertical="center" wrapText="1"/>
    </xf>
    <xf numFmtId="2" fontId="5" fillId="0" borderId="9" xfId="0" applyNumberFormat="1" applyFont="1" applyFill="1" applyBorder="1" applyAlignment="1">
      <alignment vertical="center"/>
    </xf>
    <xf numFmtId="165" fontId="5" fillId="27" borderId="20" xfId="0" applyNumberFormat="1" applyFont="1" applyFill="1" applyBorder="1" applyAlignment="1">
      <alignment horizontal="center" vertical="center" wrapText="1"/>
    </xf>
    <xf numFmtId="165" fontId="5" fillId="0" borderId="20" xfId="0" applyNumberFormat="1" applyFont="1" applyFill="1" applyBorder="1" applyAlignment="1">
      <alignment horizontal="center" vertical="center" wrapText="1"/>
    </xf>
    <xf numFmtId="173" fontId="5" fillId="0" borderId="9" xfId="6" applyNumberFormat="1" applyFont="1" applyFill="1" applyBorder="1" applyAlignment="1">
      <alignment horizontal="center" vertical="center" wrapText="1"/>
    </xf>
    <xf numFmtId="10" fontId="5" fillId="0" borderId="20" xfId="0" applyNumberFormat="1" applyFont="1" applyFill="1" applyBorder="1" applyAlignment="1">
      <alignment horizontal="center" vertical="center" wrapText="1"/>
    </xf>
    <xf numFmtId="10" fontId="5" fillId="27" borderId="20" xfId="0" applyNumberFormat="1" applyFont="1" applyFill="1" applyBorder="1" applyAlignment="1">
      <alignment horizontal="center" vertical="center" wrapText="1"/>
    </xf>
    <xf numFmtId="10" fontId="5" fillId="2" borderId="20" xfId="0" applyNumberFormat="1"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2" borderId="9" xfId="0" applyNumberFormat="1" applyFont="1" applyFill="1" applyBorder="1" applyAlignment="1">
      <alignment horizontal="left" vertical="center" wrapText="1"/>
    </xf>
    <xf numFmtId="0" fontId="15" fillId="0" borderId="9" xfId="6" applyNumberFormat="1" applyFont="1" applyFill="1" applyBorder="1" applyAlignment="1">
      <alignment vertical="center" wrapText="1"/>
    </xf>
    <xf numFmtId="0" fontId="15" fillId="2" borderId="9" xfId="6" applyNumberFormat="1" applyFont="1" applyFill="1" applyBorder="1" applyAlignment="1">
      <alignment horizontal="left" vertical="center" wrapText="1"/>
    </xf>
    <xf numFmtId="2" fontId="6" fillId="0" borderId="9" xfId="0" applyNumberFormat="1" applyFont="1" applyFill="1" applyBorder="1" applyAlignment="1">
      <alignment vertical="center"/>
    </xf>
    <xf numFmtId="173" fontId="6" fillId="2" borderId="9" xfId="3" applyNumberFormat="1" applyFont="1" applyFill="1" applyBorder="1" applyAlignment="1">
      <alignment vertical="center"/>
    </xf>
    <xf numFmtId="2" fontId="4" fillId="0" borderId="20" xfId="0" applyNumberFormat="1" applyFont="1" applyFill="1" applyBorder="1" applyAlignment="1">
      <alignment horizontal="center" vertical="center"/>
    </xf>
    <xf numFmtId="1" fontId="5" fillId="49" borderId="9" xfId="0" applyNumberFormat="1" applyFont="1" applyFill="1" applyBorder="1" applyAlignment="1">
      <alignment horizontal="center" vertical="center" wrapText="1"/>
    </xf>
    <xf numFmtId="2" fontId="4" fillId="2" borderId="20" xfId="0" applyNumberFormat="1" applyFont="1" applyFill="1" applyBorder="1" applyAlignment="1">
      <alignment horizontal="center" vertical="center"/>
    </xf>
    <xf numFmtId="10" fontId="6" fillId="2" borderId="9" xfId="1" applyNumberFormat="1" applyFont="1" applyFill="1" applyBorder="1" applyAlignment="1">
      <alignment vertical="center"/>
    </xf>
    <xf numFmtId="0" fontId="15" fillId="2" borderId="9" xfId="0" applyFont="1" applyFill="1" applyBorder="1" applyAlignment="1">
      <alignment horizontal="center" vertical="center" wrapText="1"/>
    </xf>
    <xf numFmtId="9" fontId="4" fillId="0" borderId="9" xfId="0" applyNumberFormat="1" applyFont="1" applyFill="1" applyBorder="1" applyAlignment="1">
      <alignment horizontal="center" vertical="center"/>
    </xf>
    <xf numFmtId="0" fontId="15" fillId="0" borderId="9" xfId="0" applyNumberFormat="1" applyFont="1" applyFill="1" applyBorder="1" applyAlignment="1" applyProtection="1">
      <alignment horizontal="center" vertical="center" wrapText="1"/>
    </xf>
    <xf numFmtId="0" fontId="15" fillId="0" borderId="9" xfId="0" applyNumberFormat="1" applyFont="1" applyFill="1" applyBorder="1" applyAlignment="1" applyProtection="1">
      <alignment horizontal="left" vertical="center" wrapText="1"/>
    </xf>
    <xf numFmtId="0" fontId="15" fillId="0" borderId="13" xfId="0" applyNumberFormat="1" applyFont="1" applyFill="1" applyBorder="1" applyAlignment="1" applyProtection="1">
      <alignment horizontal="center" vertical="center" wrapText="1"/>
    </xf>
    <xf numFmtId="10" fontId="15" fillId="0" borderId="9" xfId="0" applyNumberFormat="1" applyFont="1" applyFill="1" applyBorder="1" applyAlignment="1" applyProtection="1">
      <alignment horizontal="center" vertical="center" wrapText="1"/>
    </xf>
    <xf numFmtId="16" fontId="15" fillId="0" borderId="9" xfId="0" applyNumberFormat="1" applyFont="1" applyFill="1" applyBorder="1" applyAlignment="1" applyProtection="1">
      <alignment horizontal="right" vertical="center" wrapText="1"/>
    </xf>
    <xf numFmtId="9" fontId="15" fillId="0" borderId="9" xfId="0" applyNumberFormat="1" applyFont="1" applyFill="1" applyBorder="1" applyAlignment="1" applyProtection="1">
      <alignment horizontal="left" vertical="center" wrapText="1"/>
    </xf>
    <xf numFmtId="10" fontId="15" fillId="0" borderId="9" xfId="0" applyNumberFormat="1" applyFont="1" applyFill="1" applyBorder="1" applyAlignment="1" applyProtection="1">
      <alignment horizontal="center" vertical="center" wrapText="1"/>
    </xf>
    <xf numFmtId="10" fontId="5" fillId="0" borderId="9" xfId="0" applyNumberFormat="1" applyFont="1" applyFill="1" applyBorder="1" applyAlignment="1" applyProtection="1">
      <alignment horizontal="center" vertical="center" wrapText="1"/>
    </xf>
    <xf numFmtId="10" fontId="5" fillId="0" borderId="9" xfId="0" applyNumberFormat="1" applyFont="1" applyFill="1" applyBorder="1" applyAlignment="1" applyProtection="1">
      <alignment horizontal="center" wrapText="1"/>
    </xf>
    <xf numFmtId="10" fontId="5" fillId="27" borderId="13" xfId="0" applyNumberFormat="1" applyFont="1" applyFill="1" applyBorder="1" applyAlignment="1" applyProtection="1">
      <alignment horizontal="center" vertical="center" wrapText="1"/>
    </xf>
    <xf numFmtId="10" fontId="5" fillId="0" borderId="13" xfId="0" applyNumberFormat="1" applyFont="1" applyFill="1" applyBorder="1" applyAlignment="1" applyProtection="1">
      <alignment horizontal="center" vertical="center" wrapText="1"/>
    </xf>
    <xf numFmtId="173" fontId="5" fillId="0" borderId="9" xfId="0" applyNumberFormat="1" applyFont="1" applyFill="1" applyBorder="1" applyAlignment="1" applyProtection="1">
      <alignment horizontal="center" vertical="center" wrapText="1"/>
    </xf>
    <xf numFmtId="10" fontId="5" fillId="0" borderId="9" xfId="0" applyNumberFormat="1" applyFont="1" applyFill="1" applyBorder="1" applyAlignment="1" applyProtection="1">
      <alignment vertical="center" wrapText="1"/>
    </xf>
    <xf numFmtId="10" fontId="5" fillId="49" borderId="9" xfId="0" applyNumberFormat="1" applyFont="1" applyFill="1" applyBorder="1" applyAlignment="1" applyProtection="1">
      <alignment horizontal="center" vertical="center" wrapText="1"/>
    </xf>
    <xf numFmtId="9" fontId="5" fillId="0" borderId="9" xfId="3" applyFont="1" applyFill="1" applyBorder="1" applyAlignment="1" applyProtection="1">
      <alignment vertical="center" wrapText="1"/>
    </xf>
    <xf numFmtId="10" fontId="5" fillId="2" borderId="9" xfId="3" applyNumberFormat="1" applyFont="1" applyFill="1" applyBorder="1" applyAlignment="1" applyProtection="1">
      <alignment horizontal="center" vertical="center" wrapText="1"/>
    </xf>
    <xf numFmtId="10" fontId="5" fillId="2" borderId="9" xfId="0" applyNumberFormat="1" applyFont="1" applyFill="1" applyBorder="1" applyAlignment="1" applyProtection="1">
      <alignment vertical="center" wrapText="1"/>
    </xf>
    <xf numFmtId="10" fontId="5" fillId="2" borderId="13" xfId="0" applyNumberFormat="1" applyFont="1" applyFill="1" applyBorder="1" applyAlignment="1" applyProtection="1">
      <alignment horizontal="center" vertical="center" wrapText="1"/>
    </xf>
    <xf numFmtId="9" fontId="5" fillId="2" borderId="9" xfId="3" applyFont="1" applyFill="1" applyBorder="1" applyAlignment="1" applyProtection="1">
      <alignment horizontal="center" vertical="center" wrapText="1"/>
    </xf>
    <xf numFmtId="10" fontId="5" fillId="2" borderId="9" xfId="0" applyNumberFormat="1" applyFont="1" applyFill="1" applyBorder="1" applyAlignment="1" applyProtection="1">
      <alignment horizontal="center" vertical="center" wrapText="1"/>
    </xf>
    <xf numFmtId="10" fontId="5" fillId="2" borderId="9" xfId="1" applyNumberFormat="1" applyFont="1" applyFill="1" applyBorder="1" applyAlignment="1" applyProtection="1">
      <alignment horizontal="center" vertical="center" wrapText="1"/>
    </xf>
    <xf numFmtId="10" fontId="15" fillId="2" borderId="9" xfId="0" applyNumberFormat="1" applyFont="1" applyFill="1" applyBorder="1" applyAlignment="1" applyProtection="1">
      <alignment horizontal="center" vertical="center" wrapText="1"/>
    </xf>
    <xf numFmtId="10" fontId="15" fillId="2" borderId="9" xfId="0" applyNumberFormat="1" applyFont="1" applyFill="1" applyBorder="1" applyAlignment="1">
      <alignment horizontal="center" vertical="center"/>
    </xf>
    <xf numFmtId="9" fontId="15" fillId="2" borderId="13" xfId="3" applyFont="1" applyFill="1" applyBorder="1" applyAlignment="1">
      <alignment horizontal="center" vertical="center"/>
    </xf>
    <xf numFmtId="10" fontId="4" fillId="2" borderId="13" xfId="0" applyNumberFormat="1" applyFont="1" applyFill="1" applyBorder="1" applyAlignment="1">
      <alignment horizontal="center" vertical="center"/>
    </xf>
    <xf numFmtId="43" fontId="4" fillId="2" borderId="13" xfId="1" applyFont="1" applyFill="1" applyBorder="1" applyAlignment="1">
      <alignment horizontal="center" vertical="center"/>
    </xf>
    <xf numFmtId="0" fontId="4" fillId="0" borderId="9" xfId="0" applyFont="1" applyFill="1" applyBorder="1" applyAlignment="1">
      <alignment horizontal="center" vertical="center"/>
    </xf>
    <xf numFmtId="0" fontId="15" fillId="0" borderId="13" xfId="0" applyNumberFormat="1" applyFont="1" applyFill="1" applyBorder="1" applyAlignment="1" applyProtection="1">
      <alignment horizontal="center" vertical="center" wrapText="1"/>
    </xf>
    <xf numFmtId="0" fontId="15" fillId="0" borderId="19" xfId="0" applyNumberFormat="1" applyFont="1" applyFill="1" applyBorder="1" applyAlignment="1" applyProtection="1">
      <alignment horizontal="center" vertical="center" wrapText="1"/>
    </xf>
    <xf numFmtId="16" fontId="15" fillId="0" borderId="13" xfId="0" applyNumberFormat="1" applyFont="1" applyFill="1" applyBorder="1" applyAlignment="1" applyProtection="1">
      <alignment horizontal="right" vertical="center" wrapText="1"/>
    </xf>
    <xf numFmtId="10" fontId="5" fillId="27" borderId="19" xfId="0" applyNumberFormat="1" applyFont="1" applyFill="1" applyBorder="1" applyAlignment="1" applyProtection="1">
      <alignment horizontal="center" vertical="center" wrapText="1"/>
    </xf>
    <xf numFmtId="10" fontId="5" fillId="0" borderId="19" xfId="0" applyNumberFormat="1" applyFont="1" applyFill="1" applyBorder="1" applyAlignment="1" applyProtection="1">
      <alignment horizontal="center" vertical="center" wrapText="1"/>
    </xf>
    <xf numFmtId="10" fontId="5" fillId="0" borderId="13" xfId="0" applyNumberFormat="1" applyFont="1" applyFill="1" applyBorder="1" applyAlignment="1" applyProtection="1">
      <alignment horizontal="center" vertical="center" wrapText="1"/>
    </xf>
    <xf numFmtId="10" fontId="5" fillId="0" borderId="13" xfId="0" applyNumberFormat="1" applyFont="1" applyFill="1" applyBorder="1" applyAlignment="1" applyProtection="1">
      <alignment horizontal="left" vertical="center" wrapText="1"/>
    </xf>
    <xf numFmtId="10" fontId="5" fillId="49" borderId="13" xfId="0" applyNumberFormat="1" applyFont="1" applyFill="1" applyBorder="1" applyAlignment="1" applyProtection="1">
      <alignment horizontal="center" vertical="center" wrapText="1"/>
    </xf>
    <xf numFmtId="10" fontId="5" fillId="2" borderId="9" xfId="0" applyNumberFormat="1" applyFont="1" applyFill="1" applyBorder="1" applyAlignment="1" applyProtection="1">
      <alignment horizontal="center" wrapText="1"/>
    </xf>
    <xf numFmtId="10" fontId="5" fillId="2" borderId="19" xfId="0" applyNumberFormat="1" applyFont="1" applyFill="1" applyBorder="1" applyAlignment="1" applyProtection="1">
      <alignment horizontal="center" vertical="center" wrapText="1"/>
    </xf>
    <xf numFmtId="9" fontId="5" fillId="2" borderId="9" xfId="3" applyFont="1" applyFill="1" applyBorder="1" applyAlignment="1" applyProtection="1">
      <alignment horizontal="center" wrapText="1"/>
    </xf>
    <xf numFmtId="10" fontId="5" fillId="2" borderId="13" xfId="0" applyNumberFormat="1" applyFont="1" applyFill="1" applyBorder="1" applyAlignment="1" applyProtection="1">
      <alignment horizontal="center" vertical="center" wrapText="1"/>
    </xf>
    <xf numFmtId="10" fontId="5" fillId="2" borderId="9" xfId="1" applyNumberFormat="1" applyFont="1" applyFill="1" applyBorder="1" applyAlignment="1" applyProtection="1">
      <alignment horizontal="center" wrapText="1"/>
    </xf>
    <xf numFmtId="10" fontId="5" fillId="2" borderId="9" xfId="3" applyNumberFormat="1" applyFont="1" applyFill="1" applyBorder="1" applyAlignment="1" applyProtection="1">
      <alignment horizontal="center" wrapText="1"/>
    </xf>
    <xf numFmtId="10" fontId="15" fillId="2" borderId="13" xfId="0" applyNumberFormat="1" applyFont="1" applyFill="1" applyBorder="1" applyAlignment="1" applyProtection="1">
      <alignment horizontal="center" vertical="center" wrapText="1"/>
    </xf>
    <xf numFmtId="9" fontId="15" fillId="2" borderId="19" xfId="3" applyFont="1" applyFill="1" applyBorder="1" applyAlignment="1">
      <alignment horizontal="center" vertical="center"/>
    </xf>
    <xf numFmtId="43" fontId="4" fillId="2" borderId="19" xfId="1" applyFont="1" applyFill="1" applyBorder="1" applyAlignment="1">
      <alignment horizontal="center" vertical="center"/>
    </xf>
    <xf numFmtId="0" fontId="15" fillId="0" borderId="9" xfId="0" applyNumberFormat="1" applyFont="1" applyFill="1" applyBorder="1" applyAlignment="1" applyProtection="1">
      <alignment vertical="center" wrapText="1"/>
    </xf>
    <xf numFmtId="0" fontId="15" fillId="0" borderId="13" xfId="0" applyNumberFormat="1" applyFont="1" applyFill="1" applyBorder="1" applyAlignment="1" applyProtection="1">
      <alignment horizontal="left" vertical="center" wrapText="1"/>
    </xf>
    <xf numFmtId="10" fontId="71" fillId="49" borderId="13" xfId="0" applyNumberFormat="1" applyFont="1" applyFill="1" applyBorder="1" applyAlignment="1" applyProtection="1">
      <alignment horizontal="center" vertical="center" wrapText="1"/>
    </xf>
    <xf numFmtId="9" fontId="5" fillId="2" borderId="9" xfId="0" applyNumberFormat="1" applyFont="1" applyFill="1" applyBorder="1" applyAlignment="1" applyProtection="1">
      <alignment horizontal="center" wrapText="1"/>
    </xf>
    <xf numFmtId="10" fontId="15" fillId="2" borderId="13" xfId="0" applyNumberFormat="1" applyFont="1" applyFill="1" applyBorder="1" applyAlignment="1">
      <alignment horizontal="center" vertical="center"/>
    </xf>
    <xf numFmtId="9" fontId="15" fillId="2" borderId="20" xfId="3" applyFont="1" applyFill="1" applyBorder="1" applyAlignment="1">
      <alignment horizontal="center" vertical="center"/>
    </xf>
    <xf numFmtId="10" fontId="5" fillId="49" borderId="9" xfId="0" applyNumberFormat="1" applyFont="1" applyFill="1" applyBorder="1" applyAlignment="1" applyProtection="1">
      <alignment vertical="center" wrapText="1"/>
    </xf>
    <xf numFmtId="10" fontId="71" fillId="0" borderId="13" xfId="0" applyNumberFormat="1" applyFont="1" applyFill="1" applyBorder="1" applyAlignment="1" applyProtection="1">
      <alignment horizontal="center" vertical="center" wrapText="1"/>
    </xf>
    <xf numFmtId="10" fontId="5" fillId="49" borderId="9" xfId="0" applyNumberFormat="1" applyFont="1" applyFill="1" applyBorder="1" applyAlignment="1" applyProtection="1">
      <alignment horizontal="center" vertical="center" wrapText="1"/>
    </xf>
    <xf numFmtId="10" fontId="5" fillId="2" borderId="9" xfId="0" applyNumberFormat="1" applyFont="1" applyFill="1" applyBorder="1" applyAlignment="1" applyProtection="1">
      <alignment horizontal="center" vertical="center" wrapText="1"/>
    </xf>
    <xf numFmtId="10" fontId="15" fillId="2" borderId="9" xfId="0" applyNumberFormat="1" applyFont="1" applyFill="1" applyBorder="1" applyAlignment="1" applyProtection="1">
      <alignment horizontal="center" vertical="center" wrapText="1"/>
    </xf>
    <xf numFmtId="9" fontId="4" fillId="2" borderId="30" xfId="3" applyFont="1" applyFill="1" applyBorder="1" applyAlignment="1">
      <alignment horizontal="center" vertical="center"/>
    </xf>
    <xf numFmtId="10" fontId="5" fillId="49" borderId="20" xfId="0" applyNumberFormat="1" applyFont="1" applyFill="1" applyBorder="1" applyAlignment="1" applyProtection="1">
      <alignment vertical="center" wrapText="1"/>
    </xf>
    <xf numFmtId="10" fontId="5" fillId="0" borderId="20" xfId="0" applyNumberFormat="1" applyFont="1" applyFill="1" applyBorder="1" applyAlignment="1" applyProtection="1">
      <alignment horizontal="center" vertical="center" wrapText="1"/>
    </xf>
    <xf numFmtId="10" fontId="71" fillId="0" borderId="20" xfId="0" applyNumberFormat="1" applyFont="1" applyFill="1" applyBorder="1" applyAlignment="1" applyProtection="1">
      <alignment horizontal="center" vertical="center" wrapText="1"/>
    </xf>
    <xf numFmtId="9" fontId="15" fillId="0" borderId="13" xfId="6" applyFont="1" applyFill="1" applyBorder="1" applyAlignment="1">
      <alignment horizontal="center" vertical="center" wrapText="1"/>
    </xf>
    <xf numFmtId="16" fontId="15" fillId="0" borderId="13" xfId="5" applyNumberFormat="1" applyFont="1" applyFill="1" applyBorder="1" applyAlignment="1">
      <alignment horizontal="right" vertical="center" wrapText="1"/>
    </xf>
    <xf numFmtId="9" fontId="71" fillId="49" borderId="9" xfId="6" applyFont="1" applyFill="1" applyBorder="1" applyAlignment="1">
      <alignment horizontal="center" vertical="center" wrapText="1"/>
    </xf>
    <xf numFmtId="9" fontId="5" fillId="0" borderId="9" xfId="3" applyFont="1" applyFill="1" applyBorder="1" applyAlignment="1">
      <alignment vertical="center" wrapText="1"/>
    </xf>
    <xf numFmtId="10" fontId="71" fillId="0" borderId="9" xfId="6" applyNumberFormat="1" applyFont="1" applyFill="1" applyBorder="1" applyAlignment="1">
      <alignment horizontal="center" vertical="center" wrapText="1"/>
    </xf>
    <xf numFmtId="10" fontId="5" fillId="2" borderId="9" xfId="6" applyNumberFormat="1" applyFont="1" applyFill="1" applyBorder="1" applyAlignment="1">
      <alignment horizontal="center" wrapText="1"/>
    </xf>
    <xf numFmtId="10" fontId="5" fillId="2" borderId="13" xfId="6" applyNumberFormat="1" applyFont="1" applyFill="1" applyBorder="1" applyAlignment="1">
      <alignment horizontal="center" vertical="center" wrapText="1"/>
    </xf>
    <xf numFmtId="9" fontId="5" fillId="0" borderId="9" xfId="6" applyNumberFormat="1" applyFont="1" applyFill="1" applyBorder="1" applyAlignment="1">
      <alignment vertical="center" wrapText="1"/>
    </xf>
    <xf numFmtId="0" fontId="15" fillId="0" borderId="9" xfId="0" applyNumberFormat="1" applyFont="1" applyFill="1" applyBorder="1" applyAlignment="1">
      <alignment horizontal="left" vertical="center" wrapText="1"/>
    </xf>
    <xf numFmtId="9" fontId="5" fillId="0" borderId="9" xfId="0" applyNumberFormat="1" applyFont="1" applyFill="1" applyBorder="1" applyAlignment="1">
      <alignment vertical="center" wrapText="1"/>
    </xf>
    <xf numFmtId="10" fontId="5" fillId="2" borderId="13" xfId="0" applyNumberFormat="1"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48" borderId="9" xfId="0" applyFont="1" applyFill="1" applyBorder="1" applyAlignment="1">
      <alignment horizontal="center" vertical="center" wrapText="1"/>
    </xf>
    <xf numFmtId="9" fontId="4" fillId="2" borderId="9" xfId="0" applyNumberFormat="1" applyFont="1" applyFill="1" applyBorder="1" applyAlignment="1">
      <alignment horizontal="center" vertical="center"/>
    </xf>
    <xf numFmtId="9" fontId="5" fillId="2" borderId="13" xfId="0" applyNumberFormat="1" applyFont="1" applyFill="1" applyBorder="1" applyAlignment="1">
      <alignment horizontal="center" vertical="center" wrapText="1"/>
    </xf>
    <xf numFmtId="0" fontId="5" fillId="2" borderId="13" xfId="0" applyFont="1" applyFill="1" applyBorder="1" applyAlignment="1">
      <alignment horizontal="center" vertical="center"/>
    </xf>
    <xf numFmtId="0" fontId="15" fillId="2" borderId="13" xfId="0" applyNumberFormat="1" applyFont="1" applyFill="1" applyBorder="1" applyAlignment="1" applyProtection="1">
      <alignment horizontal="center" vertical="center" wrapText="1"/>
    </xf>
    <xf numFmtId="0" fontId="15" fillId="2" borderId="13" xfId="0" applyNumberFormat="1" applyFont="1" applyFill="1" applyBorder="1" applyAlignment="1" applyProtection="1">
      <alignment horizontal="left" vertical="center" wrapText="1"/>
    </xf>
    <xf numFmtId="16" fontId="15" fillId="2" borderId="13" xfId="0" applyNumberFormat="1" applyFont="1" applyFill="1" applyBorder="1" applyAlignment="1" applyProtection="1">
      <alignment horizontal="right" vertical="center" wrapText="1"/>
    </xf>
    <xf numFmtId="10" fontId="5" fillId="27" borderId="13" xfId="0" applyNumberFormat="1" applyFont="1" applyFill="1" applyBorder="1" applyAlignment="1" applyProtection="1">
      <alignment horizontal="center" vertical="center" wrapText="1"/>
    </xf>
    <xf numFmtId="2" fontId="4" fillId="2" borderId="13" xfId="0" applyNumberFormat="1" applyFont="1" applyFill="1" applyBorder="1" applyAlignment="1">
      <alignment horizontal="center" vertical="center"/>
    </xf>
    <xf numFmtId="10" fontId="5" fillId="2" borderId="13" xfId="0" applyNumberFormat="1" applyFont="1" applyFill="1" applyBorder="1" applyAlignment="1" applyProtection="1">
      <alignment vertical="center" wrapText="1"/>
    </xf>
    <xf numFmtId="10" fontId="4" fillId="0" borderId="9" xfId="3" applyNumberFormat="1" applyFont="1" applyFill="1" applyBorder="1" applyAlignment="1">
      <alignment vertical="center"/>
    </xf>
    <xf numFmtId="2" fontId="4" fillId="0" borderId="13" xfId="0" applyNumberFormat="1" applyFont="1" applyFill="1" applyBorder="1" applyAlignment="1">
      <alignment horizontal="center" vertical="center"/>
    </xf>
    <xf numFmtId="10" fontId="4" fillId="2" borderId="9" xfId="0" applyNumberFormat="1" applyFont="1" applyFill="1" applyBorder="1" applyAlignment="1">
      <alignment horizontal="center" vertical="center"/>
    </xf>
    <xf numFmtId="10" fontId="4" fillId="2" borderId="13" xfId="0" applyNumberFormat="1" applyFont="1" applyFill="1" applyBorder="1" applyAlignment="1">
      <alignment horizontal="center" vertical="center"/>
    </xf>
    <xf numFmtId="43" fontId="4" fillId="2" borderId="9" xfId="1" applyFont="1" applyFill="1" applyBorder="1" applyAlignment="1">
      <alignment vertical="center"/>
    </xf>
    <xf numFmtId="9" fontId="4" fillId="2" borderId="13" xfId="3" applyFont="1" applyFill="1" applyBorder="1" applyAlignment="1">
      <alignment horizontal="center" vertical="center"/>
    </xf>
    <xf numFmtId="43" fontId="4" fillId="2" borderId="9" xfId="1" applyFont="1" applyFill="1" applyBorder="1" applyAlignment="1">
      <alignment horizontal="center" vertical="center"/>
    </xf>
    <xf numFmtId="2" fontId="5" fillId="0" borderId="13" xfId="0" applyNumberFormat="1" applyFont="1" applyFill="1" applyBorder="1" applyAlignment="1">
      <alignment horizontal="center" vertical="center" wrapText="1"/>
    </xf>
    <xf numFmtId="10" fontId="85" fillId="0" borderId="9" xfId="6" applyNumberFormat="1" applyFont="1" applyFill="1" applyBorder="1" applyAlignment="1">
      <alignment vertical="center" wrapText="1"/>
    </xf>
    <xf numFmtId="15" fontId="61" fillId="0" borderId="9" xfId="5" applyNumberFormat="1" applyFont="1" applyFill="1" applyBorder="1" applyAlignment="1">
      <alignment horizontal="right" vertical="center" wrapText="1"/>
    </xf>
    <xf numFmtId="9" fontId="15" fillId="0" borderId="9" xfId="6" applyNumberFormat="1" applyFont="1" applyFill="1" applyBorder="1" applyAlignment="1">
      <alignment horizontal="center" vertical="center" wrapText="1"/>
    </xf>
    <xf numFmtId="10" fontId="5" fillId="27" borderId="9" xfId="6" applyNumberFormat="1" applyFont="1" applyFill="1" applyBorder="1" applyAlignment="1">
      <alignment horizontal="center" vertical="center" wrapText="1"/>
    </xf>
    <xf numFmtId="10" fontId="5" fillId="0" borderId="13" xfId="6" applyNumberFormat="1" applyFont="1" applyFill="1" applyBorder="1" applyAlignment="1">
      <alignment horizontal="left" vertical="center" wrapText="1"/>
    </xf>
    <xf numFmtId="10" fontId="25" fillId="0" borderId="0" xfId="6" applyNumberFormat="1" applyFont="1" applyFill="1"/>
    <xf numFmtId="10" fontId="15" fillId="0" borderId="9" xfId="6" applyNumberFormat="1" applyFont="1" applyFill="1" applyBorder="1" applyAlignment="1">
      <alignment horizontal="center" vertical="center" wrapText="1"/>
    </xf>
    <xf numFmtId="10" fontId="25" fillId="49" borderId="0" xfId="6" applyNumberFormat="1" applyFont="1" applyFill="1"/>
    <xf numFmtId="2" fontId="5" fillId="0" borderId="9" xfId="6" applyNumberFormat="1" applyFont="1" applyFill="1" applyBorder="1" applyAlignment="1">
      <alignment horizontal="center" vertical="center" wrapText="1"/>
    </xf>
    <xf numFmtId="10" fontId="15" fillId="0" borderId="9" xfId="6" applyNumberFormat="1" applyFont="1" applyFill="1" applyBorder="1" applyAlignment="1">
      <alignment horizontal="left" vertical="center" wrapText="1"/>
    </xf>
    <xf numFmtId="2" fontId="4" fillId="22" borderId="13" xfId="0" applyNumberFormat="1" applyFont="1" applyFill="1" applyBorder="1" applyAlignment="1">
      <alignment horizontal="center" vertical="center"/>
    </xf>
    <xf numFmtId="165" fontId="5" fillId="2" borderId="9" xfId="3" applyNumberFormat="1" applyFont="1" applyFill="1" applyBorder="1" applyAlignment="1">
      <alignment horizontal="center" vertical="center" wrapText="1"/>
    </xf>
    <xf numFmtId="43" fontId="4" fillId="2" borderId="9" xfId="1" applyNumberFormat="1" applyFont="1" applyFill="1" applyBorder="1" applyAlignment="1">
      <alignment horizontal="center" vertical="center"/>
    </xf>
    <xf numFmtId="2" fontId="5" fillId="0" borderId="19" xfId="0" applyNumberFormat="1" applyFont="1" applyFill="1" applyBorder="1" applyAlignment="1">
      <alignment horizontal="center" vertical="center" wrapText="1"/>
    </xf>
    <xf numFmtId="10" fontId="5" fillId="0" borderId="20" xfId="6" applyNumberFormat="1" applyFont="1" applyFill="1" applyBorder="1" applyAlignment="1">
      <alignment horizontal="left" vertical="center" wrapText="1"/>
    </xf>
    <xf numFmtId="2" fontId="4" fillId="22" borderId="19" xfId="0" applyNumberFormat="1" applyFont="1" applyFill="1" applyBorder="1" applyAlignment="1">
      <alignment horizontal="center" vertical="center"/>
    </xf>
    <xf numFmtId="10" fontId="5" fillId="0" borderId="19" xfId="6" applyNumberFormat="1" applyFont="1" applyFill="1" applyBorder="1" applyAlignment="1">
      <alignment horizontal="left" vertical="center" wrapText="1"/>
    </xf>
    <xf numFmtId="10" fontId="5" fillId="49" borderId="13" xfId="6" applyNumberFormat="1" applyFont="1" applyFill="1" applyBorder="1" applyAlignment="1">
      <alignment horizontal="center" vertical="center" wrapText="1"/>
    </xf>
    <xf numFmtId="10" fontId="5" fillId="49" borderId="20" xfId="6" applyNumberFormat="1" applyFont="1" applyFill="1" applyBorder="1" applyAlignment="1">
      <alignment horizontal="center" vertical="center" wrapText="1"/>
    </xf>
    <xf numFmtId="0" fontId="15" fillId="0" borderId="20" xfId="0" applyFont="1" applyFill="1" applyBorder="1" applyAlignment="1">
      <alignment horizontal="left" vertical="center" wrapText="1"/>
    </xf>
    <xf numFmtId="10" fontId="25" fillId="0" borderId="9" xfId="6" applyNumberFormat="1" applyFont="1" applyFill="1" applyBorder="1" applyAlignment="1">
      <alignment vertical="center" wrapText="1"/>
    </xf>
    <xf numFmtId="10" fontId="5" fillId="27" borderId="9" xfId="3" applyNumberFormat="1" applyFont="1" applyFill="1" applyBorder="1" applyAlignment="1">
      <alignment horizontal="center" vertical="center" wrapText="1"/>
    </xf>
    <xf numFmtId="10" fontId="25" fillId="0" borderId="13" xfId="6" applyNumberFormat="1" applyFont="1" applyFill="1" applyBorder="1" applyAlignment="1">
      <alignment horizontal="center" vertical="center"/>
    </xf>
    <xf numFmtId="10" fontId="25" fillId="0" borderId="9" xfId="6" applyNumberFormat="1" applyFont="1" applyFill="1" applyBorder="1"/>
    <xf numFmtId="10" fontId="15" fillId="0" borderId="9" xfId="6" applyNumberFormat="1" applyFont="1" applyFill="1" applyBorder="1" applyAlignment="1">
      <alignment vertical="center" wrapText="1"/>
    </xf>
    <xf numFmtId="10" fontId="25" fillId="2" borderId="0" xfId="6" applyNumberFormat="1" applyFont="1" applyFill="1"/>
    <xf numFmtId="10" fontId="25" fillId="2" borderId="9" xfId="6" applyNumberFormat="1" applyFont="1" applyFill="1" applyBorder="1"/>
    <xf numFmtId="10" fontId="25" fillId="0" borderId="19" xfId="6" applyNumberFormat="1" applyFont="1" applyFill="1" applyBorder="1" applyAlignment="1">
      <alignment horizontal="center" vertical="center"/>
    </xf>
    <xf numFmtId="2" fontId="25" fillId="0" borderId="9" xfId="6" applyNumberFormat="1" applyFont="1" applyFill="1" applyBorder="1"/>
    <xf numFmtId="10" fontId="5" fillId="49" borderId="19" xfId="6" applyNumberFormat="1" applyFont="1" applyFill="1" applyBorder="1" applyAlignment="1">
      <alignment horizontal="center" vertical="center" wrapText="1"/>
    </xf>
    <xf numFmtId="10" fontId="5" fillId="2" borderId="13" xfId="6" applyNumberFormat="1" applyFont="1" applyFill="1" applyBorder="1" applyAlignment="1">
      <alignment horizontal="left" vertical="center" wrapText="1"/>
    </xf>
    <xf numFmtId="10" fontId="15" fillId="2" borderId="13" xfId="6" applyNumberFormat="1" applyFont="1" applyFill="1" applyBorder="1" applyAlignment="1">
      <alignment horizontal="left" vertical="center" wrapText="1"/>
    </xf>
    <xf numFmtId="10" fontId="5" fillId="2" borderId="19" xfId="6" applyNumberFormat="1" applyFont="1" applyFill="1" applyBorder="1" applyAlignment="1">
      <alignment horizontal="left" vertical="center" wrapText="1"/>
    </xf>
    <xf numFmtId="10" fontId="15" fillId="2" borderId="19" xfId="6" applyNumberFormat="1" applyFont="1" applyFill="1" applyBorder="1" applyAlignment="1">
      <alignment horizontal="left" vertical="center" wrapText="1"/>
    </xf>
    <xf numFmtId="10" fontId="5" fillId="2" borderId="20" xfId="6" applyNumberFormat="1" applyFont="1" applyFill="1" applyBorder="1" applyAlignment="1">
      <alignment horizontal="left" vertical="center" wrapText="1"/>
    </xf>
    <xf numFmtId="10" fontId="15" fillId="2" borderId="20" xfId="6" applyNumberFormat="1" applyFont="1" applyFill="1" applyBorder="1" applyAlignment="1">
      <alignment horizontal="left" vertical="center" wrapText="1"/>
    </xf>
    <xf numFmtId="10" fontId="25" fillId="0" borderId="20" xfId="6" applyNumberFormat="1" applyFont="1" applyFill="1" applyBorder="1" applyAlignment="1">
      <alignment horizontal="center" vertical="center"/>
    </xf>
    <xf numFmtId="10" fontId="85" fillId="0" borderId="9" xfId="6" applyNumberFormat="1" applyFont="1" applyFill="1" applyBorder="1" applyAlignment="1">
      <alignment horizontal="center" vertical="center" wrapText="1"/>
    </xf>
    <xf numFmtId="9" fontId="5" fillId="0" borderId="9" xfId="3" applyFont="1" applyFill="1" applyBorder="1" applyAlignment="1">
      <alignment horizontal="center" wrapText="1"/>
    </xf>
    <xf numFmtId="9" fontId="5" fillId="0" borderId="9" xfId="3" applyFont="1" applyFill="1" applyBorder="1" applyAlignment="1">
      <alignment horizontal="center" vertical="center" wrapText="1"/>
    </xf>
    <xf numFmtId="2" fontId="5" fillId="0" borderId="9" xfId="3" applyNumberFormat="1" applyFont="1" applyFill="1" applyBorder="1" applyAlignment="1">
      <alignment horizontal="center" vertical="center" wrapText="1"/>
    </xf>
    <xf numFmtId="9" fontId="5" fillId="2" borderId="9" xfId="3" applyFont="1" applyFill="1" applyBorder="1" applyAlignment="1">
      <alignment horizontal="center" vertical="center" wrapText="1"/>
    </xf>
    <xf numFmtId="10" fontId="25" fillId="49" borderId="9" xfId="6" applyNumberFormat="1" applyFont="1" applyFill="1" applyBorder="1"/>
    <xf numFmtId="10" fontId="25" fillId="2" borderId="9" xfId="6" applyNumberFormat="1" applyFont="1" applyFill="1" applyBorder="1" applyAlignment="1">
      <alignment horizontal="left" vertical="center" wrapText="1"/>
    </xf>
    <xf numFmtId="12" fontId="5" fillId="0" borderId="19" xfId="6" applyNumberFormat="1" applyFont="1" applyFill="1" applyBorder="1" applyAlignment="1">
      <alignment horizontal="center" vertical="center" wrapText="1"/>
    </xf>
    <xf numFmtId="10" fontId="86" fillId="2" borderId="9" xfId="6" applyNumberFormat="1" applyFont="1" applyFill="1" applyBorder="1" applyAlignment="1">
      <alignment vertical="center" wrapText="1"/>
    </xf>
    <xf numFmtId="2" fontId="5" fillId="0" borderId="20" xfId="0" applyNumberFormat="1" applyFont="1" applyFill="1" applyBorder="1" applyAlignment="1">
      <alignment horizontal="center" vertical="center" wrapText="1"/>
    </xf>
    <xf numFmtId="12" fontId="5" fillId="0" borderId="20" xfId="6" applyNumberFormat="1" applyFont="1" applyFill="1" applyBorder="1" applyAlignment="1">
      <alignment horizontal="center" vertical="center" wrapText="1"/>
    </xf>
    <xf numFmtId="2" fontId="4" fillId="22" borderId="20" xfId="0" applyNumberFormat="1" applyFont="1" applyFill="1" applyBorder="1" applyAlignment="1">
      <alignment horizontal="center" vertical="center"/>
    </xf>
    <xf numFmtId="10" fontId="15" fillId="2" borderId="9" xfId="6" applyNumberFormat="1" applyFont="1" applyFill="1" applyBorder="1" applyAlignment="1">
      <alignment vertical="center" wrapText="1"/>
    </xf>
    <xf numFmtId="0" fontId="4" fillId="49" borderId="0" xfId="0" applyFont="1" applyFill="1" applyAlignment="1">
      <alignment vertical="center"/>
    </xf>
    <xf numFmtId="2" fontId="4" fillId="2" borderId="0" xfId="0" applyNumberFormat="1" applyFont="1" applyFill="1" applyAlignment="1">
      <alignment vertical="center"/>
    </xf>
    <xf numFmtId="43" fontId="4" fillId="2" borderId="0" xfId="0" applyNumberFormat="1" applyFont="1" applyFill="1" applyAlignment="1">
      <alignment vertical="center"/>
    </xf>
    <xf numFmtId="10" fontId="4" fillId="2" borderId="0" xfId="0" applyNumberFormat="1" applyFont="1" applyFill="1" applyAlignment="1">
      <alignment horizontal="center" vertical="center"/>
    </xf>
    <xf numFmtId="0" fontId="87" fillId="0" borderId="0" xfId="0" applyFont="1" applyFill="1" applyAlignment="1"/>
    <xf numFmtId="0" fontId="75" fillId="0" borderId="0" xfId="0" applyFont="1" applyFill="1" applyProtection="1">
      <protection hidden="1"/>
    </xf>
    <xf numFmtId="0" fontId="75" fillId="0" borderId="0" xfId="0" applyFont="1" applyFill="1" applyAlignment="1" applyProtection="1">
      <alignment horizontal="center"/>
      <protection hidden="1"/>
    </xf>
    <xf numFmtId="0" fontId="33" fillId="0" borderId="1" xfId="0" applyFont="1" applyFill="1" applyBorder="1" applyAlignment="1">
      <alignment horizontal="left" vertical="center"/>
    </xf>
    <xf numFmtId="0" fontId="33" fillId="0" borderId="2" xfId="0" applyFont="1" applyFill="1" applyBorder="1" applyAlignment="1">
      <alignment horizontal="left" vertical="center"/>
    </xf>
    <xf numFmtId="0" fontId="88" fillId="0" borderId="1" xfId="0" applyFont="1" applyFill="1" applyBorder="1" applyAlignment="1" applyProtection="1">
      <alignment horizontal="left" vertical="center" wrapText="1"/>
      <protection hidden="1"/>
    </xf>
    <xf numFmtId="0" fontId="88" fillId="0" borderId="3" xfId="0" applyFont="1" applyFill="1" applyBorder="1" applyAlignment="1" applyProtection="1">
      <alignment horizontal="left" vertical="center" wrapText="1"/>
      <protection hidden="1"/>
    </xf>
    <xf numFmtId="0" fontId="88" fillId="0" borderId="2" xfId="0" applyFont="1" applyFill="1" applyBorder="1" applyAlignment="1" applyProtection="1">
      <alignment horizontal="left" vertical="center" wrapText="1"/>
      <protection hidden="1"/>
    </xf>
    <xf numFmtId="0" fontId="89" fillId="0" borderId="0" xfId="0" applyFont="1" applyFill="1" applyProtection="1">
      <protection hidden="1"/>
    </xf>
    <xf numFmtId="0" fontId="75" fillId="0" borderId="1" xfId="0" applyFont="1" applyFill="1" applyBorder="1" applyAlignment="1" applyProtection="1">
      <alignment horizontal="left" vertical="center" wrapText="1"/>
      <protection hidden="1"/>
    </xf>
    <xf numFmtId="0" fontId="75" fillId="0" borderId="3" xfId="0" applyFont="1" applyFill="1" applyBorder="1" applyAlignment="1">
      <alignment horizontal="left" vertical="center" wrapText="1"/>
    </xf>
    <xf numFmtId="0" fontId="75" fillId="0" borderId="2" xfId="0" applyFont="1" applyFill="1" applyBorder="1" applyAlignment="1">
      <alignment horizontal="left" vertical="center" wrapText="1"/>
    </xf>
    <xf numFmtId="0" fontId="89" fillId="0" borderId="0" xfId="0" applyFont="1" applyFill="1" applyAlignment="1" applyProtection="1">
      <protection locked="0"/>
    </xf>
    <xf numFmtId="0" fontId="75" fillId="0" borderId="0" xfId="0" applyFont="1" applyFill="1" applyAlignment="1" applyProtection="1">
      <alignment vertical="center" wrapText="1"/>
      <protection locked="0"/>
    </xf>
    <xf numFmtId="0" fontId="75" fillId="0" borderId="0" xfId="0" applyFont="1" applyFill="1" applyAlignment="1" applyProtection="1">
      <alignment vertical="top" wrapText="1"/>
      <protection hidden="1"/>
    </xf>
    <xf numFmtId="0" fontId="75" fillId="0" borderId="0" xfId="0" applyFont="1" applyFill="1" applyAlignment="1" applyProtection="1">
      <alignment horizontal="left" vertical="top" wrapText="1"/>
      <protection locked="0"/>
    </xf>
    <xf numFmtId="0" fontId="33" fillId="0" borderId="4" xfId="0" applyFont="1" applyFill="1" applyBorder="1" applyAlignment="1">
      <alignment horizontal="left" vertical="center"/>
    </xf>
    <xf numFmtId="0" fontId="33" fillId="0" borderId="5" xfId="0" applyFont="1" applyFill="1" applyBorder="1" applyAlignment="1">
      <alignment horizontal="left" vertical="center"/>
    </xf>
    <xf numFmtId="0" fontId="75" fillId="0" borderId="6" xfId="0" applyFont="1" applyFill="1" applyBorder="1" applyAlignment="1" applyProtection="1">
      <alignment horizontal="center"/>
      <protection hidden="1"/>
    </xf>
    <xf numFmtId="0" fontId="75" fillId="0" borderId="6" xfId="0" applyFont="1" applyFill="1" applyBorder="1" applyAlignment="1" applyProtection="1">
      <alignment horizontal="center"/>
      <protection hidden="1"/>
    </xf>
    <xf numFmtId="0" fontId="75" fillId="0" borderId="0" xfId="0" applyFont="1" applyFill="1" applyAlignment="1" applyProtection="1">
      <alignment horizontal="left" vertical="top" wrapText="1"/>
      <protection hidden="1"/>
    </xf>
    <xf numFmtId="0" fontId="33" fillId="0" borderId="7" xfId="0" applyFont="1" applyFill="1" applyBorder="1" applyAlignment="1">
      <alignment horizontal="left" vertical="center"/>
    </xf>
    <xf numFmtId="0" fontId="33" fillId="0" borderId="8" xfId="0" applyFont="1" applyFill="1" applyBorder="1" applyAlignment="1">
      <alignment horizontal="left" vertical="center"/>
    </xf>
    <xf numFmtId="0" fontId="75" fillId="0" borderId="6" xfId="0" applyFont="1" applyFill="1" applyBorder="1" applyAlignment="1" applyProtection="1">
      <alignment horizontal="center" vertical="center"/>
      <protection hidden="1"/>
    </xf>
    <xf numFmtId="0" fontId="75" fillId="0" borderId="0" xfId="0" applyFont="1" applyFill="1" applyAlignment="1">
      <alignment vertical="center" wrapText="1"/>
    </xf>
    <xf numFmtId="0" fontId="33" fillId="0" borderId="0" xfId="0" applyFont="1" applyFill="1" applyAlignment="1">
      <alignment vertical="center" wrapText="1"/>
    </xf>
    <xf numFmtId="0" fontId="89" fillId="0" borderId="0" xfId="0" applyFont="1" applyFill="1" applyAlignment="1" applyProtection="1">
      <alignment horizontal="center" vertical="center"/>
      <protection hidden="1"/>
    </xf>
    <xf numFmtId="0" fontId="89" fillId="0" borderId="0" xfId="0" applyFont="1" applyFill="1" applyAlignment="1" applyProtection="1">
      <alignment vertical="center"/>
      <protection hidden="1"/>
    </xf>
    <xf numFmtId="0" fontId="75" fillId="0" borderId="0" xfId="0" applyFont="1" applyFill="1" applyBorder="1" applyAlignment="1">
      <alignment horizontal="center" vertical="center"/>
    </xf>
    <xf numFmtId="0" fontId="75" fillId="0" borderId="0" xfId="0" applyFont="1" applyFill="1" applyBorder="1" applyAlignment="1">
      <alignment vertical="center"/>
    </xf>
    <xf numFmtId="164" fontId="75" fillId="0" borderId="0" xfId="0" applyNumberFormat="1" applyFont="1" applyFill="1" applyBorder="1" applyAlignment="1">
      <alignment vertical="center"/>
    </xf>
    <xf numFmtId="0" fontId="75" fillId="0" borderId="0" xfId="0" applyFont="1" applyFill="1" applyAlignment="1">
      <alignment vertical="center"/>
    </xf>
    <xf numFmtId="9" fontId="75" fillId="0" borderId="0" xfId="0" applyNumberFormat="1" applyFont="1" applyFill="1" applyAlignment="1">
      <alignment horizontal="center" vertical="center"/>
    </xf>
    <xf numFmtId="0" fontId="75" fillId="0" borderId="0" xfId="0" applyFont="1" applyFill="1" applyAlignment="1">
      <alignment horizontal="center" vertical="center"/>
    </xf>
    <xf numFmtId="0" fontId="90" fillId="0" borderId="0" xfId="0" applyFont="1" applyFill="1" applyBorder="1" applyAlignment="1" applyProtection="1">
      <alignment vertical="center"/>
      <protection hidden="1"/>
    </xf>
    <xf numFmtId="0" fontId="90" fillId="0" borderId="0" xfId="0" applyFont="1" applyFill="1" applyBorder="1" applyAlignment="1" applyProtection="1">
      <alignment horizontal="center" vertical="center"/>
      <protection hidden="1"/>
    </xf>
    <xf numFmtId="0" fontId="88" fillId="3" borderId="9" xfId="0" applyFont="1" applyFill="1" applyBorder="1" applyAlignment="1">
      <alignment horizontal="center" vertical="center" wrapText="1"/>
    </xf>
    <xf numFmtId="0" fontId="91" fillId="3" borderId="9" xfId="0" applyFont="1" applyFill="1" applyBorder="1" applyAlignment="1">
      <alignment horizontal="center" vertical="center"/>
    </xf>
    <xf numFmtId="0" fontId="33" fillId="4" borderId="9" xfId="0" applyFont="1" applyFill="1" applyBorder="1" applyAlignment="1">
      <alignment horizontal="center" vertical="center" wrapText="1"/>
    </xf>
    <xf numFmtId="0" fontId="33" fillId="5" borderId="9" xfId="0" applyFont="1" applyFill="1" applyBorder="1" applyAlignment="1">
      <alignment horizontal="center" vertical="center" wrapText="1"/>
    </xf>
    <xf numFmtId="0" fontId="75" fillId="0" borderId="0" xfId="0" applyFont="1" applyAlignment="1">
      <alignment vertical="center"/>
    </xf>
    <xf numFmtId="0" fontId="88" fillId="6" borderId="9" xfId="0" applyFont="1" applyFill="1" applyBorder="1" applyAlignment="1">
      <alignment horizontal="center" vertical="center"/>
    </xf>
    <xf numFmtId="0" fontId="33" fillId="3" borderId="9" xfId="0" applyFont="1" applyFill="1" applyBorder="1" applyAlignment="1">
      <alignment horizontal="center" vertical="center" wrapText="1"/>
    </xf>
    <xf numFmtId="0" fontId="33" fillId="7" borderId="9" xfId="0" applyFont="1" applyFill="1" applyBorder="1" applyAlignment="1">
      <alignment horizontal="center" vertical="center" wrapText="1"/>
    </xf>
    <xf numFmtId="0" fontId="33" fillId="8" borderId="9" xfId="0" applyFont="1" applyFill="1" applyBorder="1" applyAlignment="1">
      <alignment horizontal="center" vertical="center" wrapText="1"/>
    </xf>
    <xf numFmtId="0" fontId="33" fillId="9" borderId="9" xfId="0" applyFont="1" applyFill="1" applyBorder="1" applyAlignment="1">
      <alignment horizontal="center" vertical="center" wrapText="1"/>
    </xf>
    <xf numFmtId="0" fontId="91" fillId="3" borderId="9" xfId="0" applyFont="1" applyFill="1" applyBorder="1" applyAlignment="1">
      <alignment vertical="center"/>
    </xf>
    <xf numFmtId="0" fontId="33" fillId="7" borderId="9" xfId="0" applyFont="1" applyFill="1" applyBorder="1" applyAlignment="1">
      <alignment horizontal="center" vertical="center" wrapText="1"/>
    </xf>
    <xf numFmtId="0" fontId="33" fillId="10" borderId="9" xfId="0" applyFont="1" applyFill="1" applyBorder="1" applyAlignment="1">
      <alignment horizontal="center" vertical="center" wrapText="1"/>
    </xf>
    <xf numFmtId="0" fontId="33" fillId="50" borderId="9" xfId="0" applyFont="1" applyFill="1" applyBorder="1" applyAlignment="1">
      <alignment horizontal="center" vertical="center" wrapText="1"/>
    </xf>
    <xf numFmtId="0" fontId="92" fillId="4" borderId="9" xfId="0" applyFont="1" applyFill="1" applyBorder="1" applyAlignment="1">
      <alignment horizontal="center" vertical="center" wrapText="1"/>
    </xf>
    <xf numFmtId="0" fontId="33" fillId="8" borderId="9" xfId="0" applyFont="1" applyFill="1" applyBorder="1" applyAlignment="1">
      <alignment horizontal="center" vertical="center" wrapText="1"/>
    </xf>
    <xf numFmtId="0" fontId="88" fillId="9" borderId="9" xfId="0" applyFont="1" applyFill="1" applyBorder="1" applyAlignment="1">
      <alignment horizontal="center" vertical="center" wrapText="1"/>
    </xf>
    <xf numFmtId="0" fontId="33" fillId="9" borderId="9" xfId="0" applyFont="1" applyFill="1" applyBorder="1" applyAlignment="1">
      <alignment horizontal="center" vertical="center" wrapText="1"/>
    </xf>
    <xf numFmtId="0" fontId="46" fillId="0" borderId="30" xfId="0" applyFont="1" applyFill="1" applyBorder="1" applyAlignment="1">
      <alignment horizontal="center" vertical="center" wrapText="1"/>
    </xf>
    <xf numFmtId="0" fontId="46" fillId="0" borderId="32" xfId="0" applyFont="1" applyFill="1" applyBorder="1" applyAlignment="1">
      <alignment horizontal="center" vertical="center" wrapText="1"/>
    </xf>
    <xf numFmtId="0" fontId="46" fillId="0" borderId="9" xfId="0" applyFont="1" applyFill="1" applyBorder="1" applyAlignment="1">
      <alignment vertical="center" wrapText="1"/>
    </xf>
    <xf numFmtId="0" fontId="46" fillId="0" borderId="9" xfId="0" applyFont="1" applyFill="1" applyBorder="1" applyAlignment="1">
      <alignment horizontal="center" vertical="center" wrapText="1"/>
    </xf>
    <xf numFmtId="166" fontId="46" fillId="0" borderId="9" xfId="1" applyNumberFormat="1" applyFont="1" applyFill="1" applyBorder="1" applyAlignment="1">
      <alignment horizontal="center" vertical="center" wrapText="1"/>
    </xf>
    <xf numFmtId="0" fontId="46" fillId="0" borderId="9" xfId="0" applyFont="1" applyFill="1" applyBorder="1" applyAlignment="1">
      <alignment horizontal="center" vertical="center" wrapText="1"/>
    </xf>
    <xf numFmtId="9" fontId="46" fillId="0" borderId="13" xfId="3" applyFont="1" applyFill="1" applyBorder="1" applyAlignment="1">
      <alignment horizontal="center" vertical="center" wrapText="1"/>
    </xf>
    <xf numFmtId="0" fontId="37" fillId="0" borderId="9" xfId="0" applyFont="1" applyFill="1" applyBorder="1" applyAlignment="1">
      <alignment horizontal="center" vertical="center" wrapText="1"/>
    </xf>
    <xf numFmtId="0" fontId="46" fillId="0" borderId="9" xfId="0" applyFont="1" applyFill="1" applyBorder="1" applyAlignment="1">
      <alignment horizontal="left" vertical="center" wrapText="1"/>
    </xf>
    <xf numFmtId="0" fontId="93" fillId="2" borderId="9" xfId="0" applyFont="1" applyFill="1" applyBorder="1" applyAlignment="1">
      <alignment horizontal="left" vertical="center" wrapText="1"/>
    </xf>
    <xf numFmtId="9" fontId="46" fillId="0" borderId="9" xfId="5" applyFont="1" applyFill="1" applyBorder="1" applyAlignment="1">
      <alignment horizontal="center" vertical="center" wrapText="1"/>
    </xf>
    <xf numFmtId="14" fontId="93" fillId="0" borderId="9" xfId="0" applyNumberFormat="1" applyFont="1" applyFill="1" applyBorder="1" applyAlignment="1">
      <alignment horizontal="center" vertical="center"/>
    </xf>
    <xf numFmtId="0" fontId="46" fillId="0" borderId="9" xfId="0" applyFont="1" applyFill="1" applyBorder="1" applyAlignment="1">
      <alignment horizontal="left" vertical="center" wrapText="1"/>
    </xf>
    <xf numFmtId="9" fontId="46" fillId="0" borderId="9" xfId="4" applyNumberFormat="1" applyFont="1" applyFill="1" applyBorder="1" applyAlignment="1">
      <alignment horizontal="center" vertical="center" wrapText="1"/>
    </xf>
    <xf numFmtId="9" fontId="46" fillId="0" borderId="9" xfId="4" applyFont="1" applyFill="1" applyBorder="1" applyAlignment="1">
      <alignment horizontal="center" vertical="center" wrapText="1"/>
    </xf>
    <xf numFmtId="9" fontId="46" fillId="26" borderId="9" xfId="9" applyFont="1" applyFill="1" applyBorder="1" applyAlignment="1">
      <alignment horizontal="center" vertical="center" wrapText="1"/>
    </xf>
    <xf numFmtId="9" fontId="46" fillId="27" borderId="9" xfId="0" applyNumberFormat="1" applyFont="1" applyFill="1" applyBorder="1" applyAlignment="1">
      <alignment horizontal="center" vertical="center" wrapText="1"/>
    </xf>
    <xf numFmtId="9" fontId="46" fillId="0" borderId="9" xfId="0" applyNumberFormat="1" applyFont="1" applyFill="1" applyBorder="1" applyAlignment="1">
      <alignment horizontal="center" vertical="center" wrapText="1"/>
    </xf>
    <xf numFmtId="9" fontId="46" fillId="0" borderId="9" xfId="0" applyNumberFormat="1" applyFont="1" applyFill="1" applyBorder="1" applyAlignment="1">
      <alignment horizontal="left" vertical="center" wrapText="1"/>
    </xf>
    <xf numFmtId="9" fontId="46" fillId="51" borderId="9" xfId="0" applyNumberFormat="1" applyFont="1" applyFill="1" applyBorder="1" applyAlignment="1">
      <alignment horizontal="left" vertical="center" wrapText="1"/>
    </xf>
    <xf numFmtId="9" fontId="46" fillId="52" borderId="9" xfId="0" applyNumberFormat="1" applyFont="1" applyFill="1" applyBorder="1" applyAlignment="1">
      <alignment vertical="center" wrapText="1"/>
    </xf>
    <xf numFmtId="9" fontId="46" fillId="51" borderId="9" xfId="0" applyNumberFormat="1" applyFont="1" applyFill="1" applyBorder="1" applyAlignment="1">
      <alignment horizontal="center" vertical="center" wrapText="1"/>
    </xf>
    <xf numFmtId="9" fontId="75" fillId="0" borderId="9" xfId="0" applyNumberFormat="1" applyFont="1" applyBorder="1" applyAlignment="1">
      <alignment horizontal="center" vertical="center"/>
    </xf>
    <xf numFmtId="9" fontId="75" fillId="0" borderId="9" xfId="3" applyFont="1" applyBorder="1" applyAlignment="1">
      <alignment horizontal="center" vertical="center"/>
    </xf>
    <xf numFmtId="9" fontId="46" fillId="0" borderId="9" xfId="3" applyFont="1" applyFill="1" applyBorder="1" applyAlignment="1">
      <alignment horizontal="center" vertical="center" wrapText="1"/>
    </xf>
    <xf numFmtId="9" fontId="75" fillId="0" borderId="13" xfId="3" applyFont="1" applyBorder="1" applyAlignment="1">
      <alignment horizontal="center" vertical="center"/>
    </xf>
    <xf numFmtId="9" fontId="46" fillId="0" borderId="19" xfId="3" applyFont="1" applyFill="1" applyBorder="1" applyAlignment="1">
      <alignment horizontal="center" vertical="center" wrapText="1"/>
    </xf>
    <xf numFmtId="9" fontId="75" fillId="0" borderId="19" xfId="3" applyFont="1" applyBorder="1" applyAlignment="1">
      <alignment horizontal="center" vertical="center"/>
    </xf>
    <xf numFmtId="0" fontId="46" fillId="2" borderId="9" xfId="0" applyFont="1" applyFill="1" applyBorder="1" applyAlignment="1">
      <alignment vertical="center" wrapText="1"/>
    </xf>
    <xf numFmtId="14" fontId="93" fillId="2" borderId="9" xfId="0" applyNumberFormat="1" applyFont="1" applyFill="1" applyBorder="1" applyAlignment="1">
      <alignment horizontal="center" vertical="center"/>
    </xf>
    <xf numFmtId="0" fontId="46" fillId="2" borderId="9" xfId="0" applyFont="1" applyFill="1" applyBorder="1" applyAlignment="1">
      <alignment horizontal="left" vertical="center" wrapText="1"/>
    </xf>
    <xf numFmtId="9" fontId="46" fillId="2" borderId="9" xfId="4" applyNumberFormat="1" applyFont="1" applyFill="1" applyBorder="1" applyAlignment="1">
      <alignment horizontal="center" vertical="center" wrapText="1"/>
    </xf>
    <xf numFmtId="9" fontId="46" fillId="2" borderId="9" xfId="4" applyFont="1" applyFill="1" applyBorder="1" applyAlignment="1">
      <alignment horizontal="center" vertical="center" wrapText="1"/>
    </xf>
    <xf numFmtId="9" fontId="46" fillId="2" borderId="9" xfId="0" applyNumberFormat="1" applyFont="1" applyFill="1" applyBorder="1" applyAlignment="1">
      <alignment horizontal="left" vertical="center" wrapText="1"/>
    </xf>
    <xf numFmtId="9" fontId="46" fillId="12" borderId="9" xfId="0" applyNumberFormat="1" applyFont="1" applyFill="1" applyBorder="1" applyAlignment="1">
      <alignment vertical="center" wrapText="1"/>
    </xf>
    <xf numFmtId="9" fontId="46" fillId="0" borderId="20" xfId="3" applyFont="1" applyFill="1" applyBorder="1" applyAlignment="1">
      <alignment horizontal="center" vertical="center" wrapText="1"/>
    </xf>
    <xf numFmtId="9" fontId="46" fillId="42" borderId="9" xfId="9" applyFont="1" applyFill="1" applyBorder="1" applyAlignment="1">
      <alignment horizontal="center" vertical="center" wrapText="1"/>
    </xf>
    <xf numFmtId="9" fontId="75" fillId="0" borderId="20" xfId="3" applyFont="1" applyBorder="1" applyAlignment="1">
      <alignment horizontal="center" vertical="center"/>
    </xf>
    <xf numFmtId="0" fontId="94" fillId="0" borderId="9" xfId="0" applyFont="1" applyFill="1" applyBorder="1" applyAlignment="1">
      <alignment horizontal="center" vertical="center" wrapText="1"/>
    </xf>
    <xf numFmtId="10" fontId="46" fillId="2" borderId="9" xfId="0" applyNumberFormat="1" applyFont="1" applyFill="1" applyBorder="1" applyAlignment="1">
      <alignment vertical="center" wrapText="1"/>
    </xf>
    <xf numFmtId="0" fontId="93" fillId="0" borderId="9" xfId="0" applyFont="1" applyFill="1" applyBorder="1" applyAlignment="1">
      <alignment vertical="center" wrapText="1"/>
    </xf>
    <xf numFmtId="165" fontId="46" fillId="26" borderId="9" xfId="9" applyNumberFormat="1" applyFont="1" applyFill="1" applyBorder="1" applyAlignment="1">
      <alignment horizontal="center" vertical="center" wrapText="1"/>
    </xf>
    <xf numFmtId="10" fontId="46" fillId="0" borderId="9" xfId="0" applyNumberFormat="1" applyFont="1" applyFill="1" applyBorder="1" applyAlignment="1">
      <alignment horizontal="center" vertical="center" wrapText="1"/>
    </xf>
    <xf numFmtId="10" fontId="46" fillId="0" borderId="9" xfId="0" applyNumberFormat="1" applyFont="1" applyFill="1" applyBorder="1" applyAlignment="1">
      <alignment horizontal="left" vertical="center" wrapText="1"/>
    </xf>
    <xf numFmtId="165" fontId="46" fillId="0" borderId="9" xfId="0" applyNumberFormat="1" applyFont="1" applyFill="1" applyBorder="1" applyAlignment="1">
      <alignment horizontal="center" vertical="center" wrapText="1"/>
    </xf>
    <xf numFmtId="9" fontId="46" fillId="0" borderId="9" xfId="0" applyNumberFormat="1" applyFont="1" applyFill="1" applyBorder="1" applyAlignment="1">
      <alignment horizontal="left" vertical="top" wrapText="1"/>
    </xf>
    <xf numFmtId="9" fontId="46" fillId="0" borderId="9" xfId="0" applyNumberFormat="1" applyFont="1" applyFill="1" applyBorder="1" applyAlignment="1">
      <alignment horizontal="center" vertical="center" wrapText="1"/>
    </xf>
    <xf numFmtId="0" fontId="93" fillId="2" borderId="9" xfId="0" applyFont="1" applyFill="1" applyBorder="1" applyAlignment="1">
      <alignment vertical="center" wrapText="1"/>
    </xf>
    <xf numFmtId="9" fontId="46" fillId="2" borderId="9" xfId="0" applyNumberFormat="1" applyFont="1" applyFill="1" applyBorder="1" applyAlignment="1">
      <alignment horizontal="left" vertical="top" wrapText="1"/>
    </xf>
    <xf numFmtId="0" fontId="93" fillId="0" borderId="9" xfId="0" applyFont="1" applyFill="1" applyBorder="1" applyAlignment="1">
      <alignment horizontal="left" vertical="center" wrapText="1"/>
    </xf>
    <xf numFmtId="9" fontId="93" fillId="0" borderId="9" xfId="9" applyFont="1" applyFill="1" applyBorder="1" applyAlignment="1">
      <alignment horizontal="center" vertical="center"/>
    </xf>
    <xf numFmtId="14" fontId="46" fillId="0" borderId="9" xfId="0" applyNumberFormat="1" applyFont="1" applyFill="1" applyBorder="1" applyAlignment="1">
      <alignment horizontal="center" vertical="center"/>
    </xf>
    <xf numFmtId="9" fontId="93" fillId="0" borderId="9" xfId="0" applyNumberFormat="1" applyFont="1" applyFill="1" applyBorder="1" applyAlignment="1">
      <alignment horizontal="left" wrapText="1"/>
    </xf>
    <xf numFmtId="9" fontId="46" fillId="41" borderId="9" xfId="0" applyNumberFormat="1" applyFont="1" applyFill="1" applyBorder="1" applyAlignment="1">
      <alignment horizontal="center" vertical="center" wrapText="1"/>
    </xf>
    <xf numFmtId="0" fontId="75" fillId="2" borderId="0" xfId="0" applyFont="1" applyFill="1" applyAlignment="1">
      <alignment vertical="center"/>
    </xf>
    <xf numFmtId="9" fontId="93" fillId="27" borderId="9" xfId="0" applyNumberFormat="1" applyFont="1" applyFill="1" applyBorder="1" applyAlignment="1">
      <alignment horizontal="center" vertical="center"/>
    </xf>
    <xf numFmtId="9" fontId="93" fillId="0" borderId="9" xfId="0" applyNumberFormat="1" applyFont="1" applyFill="1" applyBorder="1" applyAlignment="1">
      <alignment horizontal="center" vertical="center"/>
    </xf>
    <xf numFmtId="0" fontId="94" fillId="0" borderId="9" xfId="0" applyFont="1" applyFill="1" applyBorder="1" applyAlignment="1">
      <alignment vertical="center" wrapText="1"/>
    </xf>
    <xf numFmtId="9" fontId="93" fillId="0" borderId="9" xfId="4" applyNumberFormat="1" applyFont="1" applyFill="1" applyBorder="1" applyAlignment="1">
      <alignment horizontal="center" vertical="center"/>
    </xf>
    <xf numFmtId="165" fontId="46" fillId="0" borderId="9" xfId="4" applyNumberFormat="1" applyFont="1" applyFill="1" applyBorder="1" applyAlignment="1">
      <alignment horizontal="center" vertical="center" wrapText="1"/>
    </xf>
    <xf numFmtId="10" fontId="46" fillId="2" borderId="9" xfId="0" applyNumberFormat="1" applyFont="1" applyFill="1" applyBorder="1" applyAlignment="1">
      <alignment horizontal="left" vertical="center" wrapText="1"/>
    </xf>
    <xf numFmtId="9" fontId="93" fillId="0" borderId="9" xfId="4" applyNumberFormat="1" applyFont="1" applyFill="1" applyBorder="1" applyAlignment="1">
      <alignment horizontal="center" vertical="center" wrapText="1"/>
    </xf>
    <xf numFmtId="9" fontId="46" fillId="0" borderId="30" xfId="0" applyNumberFormat="1" applyFont="1" applyFill="1" applyBorder="1" applyAlignment="1">
      <alignment horizontal="center" vertical="center" wrapText="1"/>
    </xf>
    <xf numFmtId="0" fontId="95" fillId="0" borderId="9" xfId="0" applyFont="1" applyFill="1" applyBorder="1" applyAlignment="1">
      <alignment horizontal="left" vertical="center" wrapText="1"/>
    </xf>
    <xf numFmtId="0" fontId="93" fillId="0" borderId="9" xfId="0" applyFont="1" applyFill="1" applyBorder="1" applyAlignment="1">
      <alignment horizontal="left" vertical="center" wrapText="1"/>
    </xf>
    <xf numFmtId="10" fontId="46" fillId="0" borderId="9" xfId="0" applyNumberFormat="1" applyFont="1" applyFill="1" applyBorder="1" applyAlignment="1">
      <alignment vertical="center" wrapText="1"/>
    </xf>
    <xf numFmtId="0" fontId="96" fillId="0" borderId="30" xfId="0" applyFont="1" applyFill="1" applyBorder="1" applyAlignment="1">
      <alignment horizontal="center" vertical="center" wrapText="1"/>
    </xf>
    <xf numFmtId="0" fontId="96" fillId="0" borderId="32" xfId="0" applyFont="1" applyFill="1" applyBorder="1" applyAlignment="1">
      <alignment horizontal="center" vertical="center" wrapText="1"/>
    </xf>
    <xf numFmtId="0" fontId="46" fillId="0" borderId="13" xfId="0" applyFont="1" applyFill="1" applyBorder="1" applyAlignment="1">
      <alignment horizontal="center" vertical="center" wrapText="1"/>
    </xf>
    <xf numFmtId="14" fontId="46" fillId="0" borderId="9" xfId="0" applyNumberFormat="1" applyFont="1" applyFill="1" applyBorder="1" applyAlignment="1">
      <alignment horizontal="center" vertical="center" wrapText="1"/>
    </xf>
    <xf numFmtId="14" fontId="93" fillId="0" borderId="9" xfId="9" applyNumberFormat="1" applyFont="1" applyFill="1" applyBorder="1" applyAlignment="1">
      <alignment horizontal="center" vertical="center" wrapText="1"/>
    </xf>
    <xf numFmtId="165" fontId="46" fillId="0" borderId="13" xfId="3" applyNumberFormat="1" applyFont="1" applyFill="1" applyBorder="1" applyAlignment="1">
      <alignment horizontal="center" vertical="center" wrapText="1"/>
    </xf>
    <xf numFmtId="9" fontId="93" fillId="27" borderId="13" xfId="0" applyNumberFormat="1" applyFont="1" applyFill="1" applyBorder="1" applyAlignment="1">
      <alignment horizontal="center" vertical="center"/>
    </xf>
    <xf numFmtId="9" fontId="93" fillId="0" borderId="13" xfId="0" applyNumberFormat="1" applyFont="1" applyFill="1" applyBorder="1" applyAlignment="1">
      <alignment horizontal="center" vertical="center"/>
    </xf>
    <xf numFmtId="9" fontId="75" fillId="2" borderId="9" xfId="0" applyNumberFormat="1" applyFont="1" applyFill="1" applyBorder="1" applyAlignment="1">
      <alignment horizontal="center" vertical="center"/>
    </xf>
    <xf numFmtId="9" fontId="75" fillId="2" borderId="9" xfId="3" applyFont="1" applyFill="1" applyBorder="1" applyAlignment="1">
      <alignment horizontal="center" vertical="center"/>
    </xf>
    <xf numFmtId="178" fontId="46" fillId="0" borderId="9" xfId="1" applyNumberFormat="1" applyFont="1" applyFill="1" applyBorder="1" applyAlignment="1">
      <alignment horizontal="center" vertical="center" wrapText="1"/>
    </xf>
    <xf numFmtId="178" fontId="46" fillId="0" borderId="30" xfId="1" applyNumberFormat="1" applyFont="1" applyFill="1" applyBorder="1" applyAlignment="1">
      <alignment horizontal="center" vertical="center" wrapText="1"/>
    </xf>
    <xf numFmtId="9" fontId="75" fillId="2" borderId="9" xfId="3" applyFont="1" applyFill="1" applyBorder="1" applyAlignment="1">
      <alignment horizontal="center" vertical="center"/>
    </xf>
    <xf numFmtId="0" fontId="46" fillId="0" borderId="20" xfId="0" applyFont="1" applyFill="1" applyBorder="1" applyAlignment="1">
      <alignment horizontal="center" vertical="center" wrapText="1"/>
    </xf>
    <xf numFmtId="165" fontId="46" fillId="0" borderId="20" xfId="3" applyNumberFormat="1" applyFont="1" applyFill="1" applyBorder="1" applyAlignment="1">
      <alignment horizontal="center" vertical="center" wrapText="1"/>
    </xf>
    <xf numFmtId="9" fontId="93" fillId="27" borderId="20" xfId="0" applyNumberFormat="1" applyFont="1" applyFill="1" applyBorder="1" applyAlignment="1">
      <alignment horizontal="center" vertical="center"/>
    </xf>
    <xf numFmtId="9" fontId="93" fillId="0" borderId="20" xfId="0" applyNumberFormat="1" applyFont="1" applyFill="1" applyBorder="1" applyAlignment="1">
      <alignment horizontal="center" vertical="center"/>
    </xf>
    <xf numFmtId="178" fontId="46" fillId="0" borderId="13" xfId="1" applyNumberFormat="1" applyFont="1" applyFill="1" applyBorder="1" applyAlignment="1">
      <alignment horizontal="center" vertical="center" wrapText="1"/>
    </xf>
    <xf numFmtId="9" fontId="93" fillId="2" borderId="9" xfId="4" applyNumberFormat="1" applyFont="1" applyFill="1" applyBorder="1" applyAlignment="1">
      <alignment horizontal="left" vertical="center" wrapText="1"/>
    </xf>
    <xf numFmtId="14" fontId="93" fillId="0" borderId="9" xfId="0" applyNumberFormat="1" applyFont="1" applyFill="1" applyBorder="1" applyAlignment="1">
      <alignment horizontal="center" vertical="center" wrapText="1"/>
    </xf>
    <xf numFmtId="9" fontId="46" fillId="0" borderId="9" xfId="1" applyNumberFormat="1" applyFont="1" applyFill="1" applyBorder="1" applyAlignment="1">
      <alignment horizontal="center" vertical="center" wrapText="1"/>
    </xf>
    <xf numFmtId="43" fontId="46" fillId="0" borderId="13" xfId="1" applyFont="1" applyFill="1" applyBorder="1" applyAlignment="1">
      <alignment horizontal="center" vertical="center" wrapText="1"/>
    </xf>
    <xf numFmtId="9" fontId="75" fillId="0" borderId="13" xfId="0" applyNumberFormat="1" applyFont="1" applyBorder="1" applyAlignment="1">
      <alignment horizontal="center" vertical="center"/>
    </xf>
    <xf numFmtId="178" fontId="46" fillId="0" borderId="19" xfId="1" applyNumberFormat="1" applyFont="1" applyFill="1" applyBorder="1" applyAlignment="1">
      <alignment horizontal="center" vertical="center" wrapText="1"/>
    </xf>
    <xf numFmtId="9" fontId="93" fillId="0" borderId="9" xfId="4" applyNumberFormat="1" applyFont="1" applyFill="1" applyBorder="1" applyAlignment="1">
      <alignment horizontal="left" vertical="center" wrapText="1"/>
    </xf>
    <xf numFmtId="165" fontId="46" fillId="0" borderId="19" xfId="3" applyNumberFormat="1" applyFont="1" applyFill="1" applyBorder="1" applyAlignment="1">
      <alignment horizontal="center" vertical="center" wrapText="1"/>
    </xf>
    <xf numFmtId="43" fontId="46" fillId="0" borderId="9" xfId="1" applyFont="1" applyFill="1" applyBorder="1" applyAlignment="1">
      <alignment horizontal="center" vertical="center" wrapText="1"/>
    </xf>
    <xf numFmtId="43" fontId="46" fillId="0" borderId="19" xfId="1" applyFont="1" applyFill="1" applyBorder="1" applyAlignment="1">
      <alignment horizontal="center" vertical="center" wrapText="1"/>
    </xf>
    <xf numFmtId="9" fontId="75" fillId="0" borderId="19" xfId="0" applyNumberFormat="1" applyFont="1" applyBorder="1" applyAlignment="1">
      <alignment horizontal="center" vertical="center"/>
    </xf>
    <xf numFmtId="9" fontId="75" fillId="0" borderId="20" xfId="0" applyNumberFormat="1" applyFont="1" applyBorder="1" applyAlignment="1">
      <alignment horizontal="center" vertical="center"/>
    </xf>
    <xf numFmtId="178" fontId="46" fillId="0" borderId="20" xfId="1" applyNumberFormat="1" applyFont="1" applyFill="1" applyBorder="1" applyAlignment="1">
      <alignment horizontal="center" vertical="center" wrapText="1"/>
    </xf>
    <xf numFmtId="0" fontId="37" fillId="0" borderId="9" xfId="0" applyFont="1" applyFill="1" applyBorder="1" applyAlignment="1">
      <alignment horizontal="center" vertical="center" wrapText="1"/>
    </xf>
    <xf numFmtId="0" fontId="94" fillId="0" borderId="9" xfId="0" applyFont="1" applyFill="1" applyBorder="1" applyAlignment="1">
      <alignment horizontal="left" vertical="center" wrapText="1"/>
    </xf>
    <xf numFmtId="9" fontId="93" fillId="2" borderId="9" xfId="4" applyFont="1" applyFill="1" applyBorder="1" applyAlignment="1">
      <alignment horizontal="left" vertical="center" wrapText="1"/>
    </xf>
    <xf numFmtId="9" fontId="93" fillId="0" borderId="9" xfId="9" applyFont="1" applyFill="1" applyBorder="1" applyAlignment="1">
      <alignment horizontal="center" vertical="center"/>
    </xf>
    <xf numFmtId="9" fontId="93" fillId="27" borderId="9" xfId="0" applyNumberFormat="1" applyFont="1" applyFill="1" applyBorder="1" applyAlignment="1">
      <alignment horizontal="center" vertical="center"/>
    </xf>
    <xf numFmtId="9" fontId="93" fillId="0" borderId="9" xfId="0" applyNumberFormat="1" applyFont="1" applyFill="1" applyBorder="1" applyAlignment="1">
      <alignment horizontal="center" vertical="center"/>
    </xf>
    <xf numFmtId="9" fontId="93" fillId="27" borderId="9" xfId="3" applyFont="1" applyFill="1" applyBorder="1" applyAlignment="1">
      <alignment horizontal="center" vertical="center"/>
    </xf>
    <xf numFmtId="9" fontId="46" fillId="0" borderId="9" xfId="3" applyFont="1" applyFill="1" applyBorder="1" applyAlignment="1">
      <alignment horizontal="center" vertical="center" wrapText="1"/>
    </xf>
    <xf numFmtId="43" fontId="46" fillId="0" borderId="20" xfId="1" applyFont="1" applyFill="1" applyBorder="1" applyAlignment="1">
      <alignment horizontal="center" vertical="center" wrapText="1"/>
    </xf>
    <xf numFmtId="0" fontId="9" fillId="0" borderId="22" xfId="0" applyFont="1" applyFill="1" applyBorder="1" applyAlignment="1">
      <alignment horizontal="center" vertical="center" wrapText="1"/>
    </xf>
    <xf numFmtId="9" fontId="9" fillId="0" borderId="23" xfId="4" applyFont="1" applyFill="1" applyBorder="1" applyAlignment="1">
      <alignment horizontal="center" vertical="center"/>
    </xf>
    <xf numFmtId="0" fontId="4" fillId="0" borderId="24" xfId="0" applyFont="1" applyFill="1" applyBorder="1" applyAlignment="1">
      <alignment horizontal="center" vertical="center" wrapText="1"/>
    </xf>
    <xf numFmtId="0" fontId="4" fillId="0" borderId="24" xfId="0" applyFont="1" applyFill="1" applyBorder="1" applyAlignment="1">
      <alignment horizontal="left" vertical="center" wrapText="1"/>
    </xf>
    <xf numFmtId="9" fontId="4" fillId="0" borderId="24" xfId="3" applyFont="1" applyFill="1" applyBorder="1" applyAlignment="1">
      <alignment horizontal="center" vertical="center" wrapText="1"/>
    </xf>
    <xf numFmtId="14" fontId="4" fillId="0" borderId="24" xfId="0" applyNumberFormat="1" applyFont="1" applyFill="1" applyBorder="1" applyAlignment="1">
      <alignment horizontal="left" vertical="center" wrapText="1"/>
    </xf>
    <xf numFmtId="0" fontId="4" fillId="0" borderId="23" xfId="0" applyFont="1" applyFill="1" applyBorder="1" applyAlignment="1">
      <alignment vertical="center" wrapText="1"/>
    </xf>
    <xf numFmtId="165" fontId="9" fillId="0" borderId="24" xfId="3" applyNumberFormat="1" applyFont="1" applyFill="1" applyBorder="1" applyAlignment="1">
      <alignment horizontal="center" vertical="center"/>
    </xf>
    <xf numFmtId="9" fontId="9" fillId="0" borderId="9" xfId="3" applyFont="1" applyFill="1" applyBorder="1" applyAlignment="1">
      <alignment vertical="center"/>
    </xf>
    <xf numFmtId="165" fontId="9" fillId="0" borderId="13" xfId="3" applyNumberFormat="1" applyFont="1" applyFill="1" applyBorder="1" applyAlignment="1">
      <alignment horizontal="center" vertical="center"/>
    </xf>
    <xf numFmtId="9" fontId="9" fillId="0" borderId="9" xfId="4" applyFont="1" applyFill="1" applyBorder="1" applyAlignment="1">
      <alignment horizontal="center" vertical="center"/>
    </xf>
    <xf numFmtId="0" fontId="4" fillId="0" borderId="19" xfId="0" applyFont="1" applyFill="1" applyBorder="1" applyAlignment="1">
      <alignment horizontal="left" vertical="center" wrapText="1"/>
    </xf>
    <xf numFmtId="14" fontId="4" fillId="0" borderId="19" xfId="0" applyNumberFormat="1" applyFont="1" applyFill="1" applyBorder="1" applyAlignment="1">
      <alignment horizontal="left" vertical="center" wrapText="1"/>
    </xf>
    <xf numFmtId="165" fontId="9" fillId="0" borderId="19" xfId="3" applyNumberFormat="1" applyFont="1" applyFill="1" applyBorder="1" applyAlignment="1">
      <alignment horizontal="center" vertical="center"/>
    </xf>
    <xf numFmtId="0" fontId="4" fillId="0" borderId="20" xfId="0" applyFont="1" applyFill="1" applyBorder="1" applyAlignment="1">
      <alignment horizontal="left" vertical="center" wrapText="1"/>
    </xf>
    <xf numFmtId="14" fontId="4" fillId="0" borderId="20" xfId="0" applyNumberFormat="1" applyFont="1" applyFill="1" applyBorder="1" applyAlignment="1">
      <alignment horizontal="left" vertical="center" wrapText="1"/>
    </xf>
    <xf numFmtId="9" fontId="9" fillId="0" borderId="27" xfId="0" applyNumberFormat="1" applyFont="1" applyFill="1" applyBorder="1" applyAlignment="1">
      <alignment vertical="center"/>
    </xf>
    <xf numFmtId="9" fontId="9" fillId="0" borderId="27" xfId="3" applyFont="1" applyFill="1" applyBorder="1" applyAlignment="1">
      <alignment vertical="center"/>
    </xf>
    <xf numFmtId="0" fontId="4" fillId="0" borderId="13" xfId="0" applyFont="1" applyFill="1" applyBorder="1" applyAlignment="1">
      <alignment horizontal="left" vertical="center" wrapText="1"/>
    </xf>
    <xf numFmtId="14" fontId="4" fillId="0" borderId="13" xfId="0" applyNumberFormat="1" applyFont="1" applyFill="1" applyBorder="1" applyAlignment="1">
      <alignment horizontal="left" vertical="center" wrapText="1"/>
    </xf>
    <xf numFmtId="9" fontId="9" fillId="0" borderId="20" xfId="3" applyFont="1" applyFill="1" applyBorder="1" applyAlignment="1">
      <alignment vertical="center"/>
    </xf>
    <xf numFmtId="9" fontId="9" fillId="0" borderId="23" xfId="0" applyNumberFormat="1" applyFont="1" applyFill="1" applyBorder="1" applyAlignment="1">
      <alignment vertical="center"/>
    </xf>
    <xf numFmtId="9" fontId="9" fillId="0" borderId="23" xfId="3" applyFont="1" applyFill="1" applyBorder="1" applyAlignment="1">
      <alignment vertical="center"/>
    </xf>
    <xf numFmtId="9" fontId="4" fillId="0" borderId="26" xfId="3"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9" xfId="0" applyFont="1" applyFill="1" applyBorder="1" applyAlignment="1">
      <alignment horizontal="left" vertical="center" wrapText="1"/>
    </xf>
    <xf numFmtId="14" fontId="4" fillId="0" borderId="9" xfId="0" applyNumberFormat="1" applyFont="1" applyFill="1" applyBorder="1" applyAlignment="1">
      <alignment horizontal="left" vertical="center" wrapText="1"/>
    </xf>
    <xf numFmtId="9" fontId="4" fillId="0" borderId="9" xfId="3" applyFont="1" applyFill="1" applyBorder="1" applyAlignment="1">
      <alignment horizontal="center" vertical="center" wrapText="1"/>
    </xf>
    <xf numFmtId="0" fontId="9" fillId="0" borderId="28" xfId="0" applyFont="1" applyFill="1" applyBorder="1" applyAlignment="1">
      <alignment horizontal="center" vertical="center" wrapText="1"/>
    </xf>
    <xf numFmtId="0" fontId="9" fillId="0" borderId="29" xfId="0" applyFont="1" applyFill="1" applyBorder="1" applyAlignment="1">
      <alignment horizontal="center" vertical="center" wrapText="1"/>
    </xf>
    <xf numFmtId="9" fontId="9" fillId="0" borderId="27" xfId="0" applyNumberFormat="1" applyFont="1" applyFill="1" applyBorder="1" applyAlignment="1">
      <alignment horizontal="center" vertical="center"/>
    </xf>
    <xf numFmtId="9" fontId="9" fillId="0" borderId="27" xfId="4" applyFont="1" applyFill="1" applyBorder="1" applyAlignment="1">
      <alignment horizontal="center" vertical="center"/>
    </xf>
    <xf numFmtId="0" fontId="4" fillId="0" borderId="27" xfId="0" applyFont="1" applyFill="1" applyBorder="1" applyAlignment="1">
      <alignment horizontal="center" vertical="center" wrapText="1"/>
    </xf>
    <xf numFmtId="0" fontId="4" fillId="0" borderId="27" xfId="0" applyFont="1" applyFill="1" applyBorder="1" applyAlignment="1">
      <alignment horizontal="left" vertical="center" wrapText="1"/>
    </xf>
    <xf numFmtId="14" fontId="4" fillId="0" borderId="27" xfId="0" applyNumberFormat="1" applyFont="1" applyFill="1" applyBorder="1" applyAlignment="1">
      <alignment horizontal="left" vertical="center" wrapText="1"/>
    </xf>
    <xf numFmtId="9" fontId="4" fillId="0" borderId="27" xfId="3" applyFont="1" applyFill="1" applyBorder="1" applyAlignment="1">
      <alignment horizontal="center" vertical="center" wrapText="1"/>
    </xf>
    <xf numFmtId="165" fontId="9" fillId="0" borderId="26" xfId="3" applyNumberFormat="1" applyFont="1" applyFill="1" applyBorder="1" applyAlignment="1">
      <alignment horizontal="center" vertical="center"/>
    </xf>
    <xf numFmtId="10" fontId="9" fillId="0" borderId="0" xfId="0" applyNumberFormat="1" applyFont="1" applyFill="1" applyAlignment="1">
      <alignment vertical="center"/>
    </xf>
    <xf numFmtId="9" fontId="9" fillId="0" borderId="0" xfId="0" applyNumberFormat="1" applyFont="1" applyFill="1" applyAlignment="1">
      <alignment horizontal="center" vertical="center"/>
    </xf>
    <xf numFmtId="9" fontId="9" fillId="0" borderId="0" xfId="3" applyFont="1" applyFill="1" applyAlignment="1">
      <alignment horizontal="center" vertical="center"/>
    </xf>
    <xf numFmtId="9" fontId="9" fillId="0" borderId="13" xfId="3" applyFont="1" applyFill="1" applyBorder="1" applyAlignment="1">
      <alignment horizontal="center" vertical="center"/>
    </xf>
    <xf numFmtId="0" fontId="9" fillId="0" borderId="24" xfId="0" applyFont="1" applyFill="1" applyBorder="1" applyAlignment="1">
      <alignment horizontal="left" vertical="center" wrapText="1"/>
    </xf>
    <xf numFmtId="14" fontId="9" fillId="0" borderId="24" xfId="0" applyNumberFormat="1" applyFont="1" applyFill="1" applyBorder="1" applyAlignment="1">
      <alignment horizontal="left" vertical="center" wrapText="1"/>
    </xf>
    <xf numFmtId="9" fontId="15" fillId="0" borderId="23" xfId="4" applyFont="1" applyFill="1" applyBorder="1" applyAlignment="1">
      <alignment horizontal="center" vertical="center" wrapText="1"/>
    </xf>
    <xf numFmtId="10" fontId="9" fillId="0" borderId="13" xfId="3" applyNumberFormat="1" applyFont="1" applyFill="1" applyBorder="1" applyAlignment="1">
      <alignment horizontal="center" vertical="center"/>
    </xf>
    <xf numFmtId="9" fontId="15" fillId="0" borderId="9" xfId="4" applyFont="1" applyFill="1" applyBorder="1" applyAlignment="1">
      <alignment horizontal="center" vertical="center" wrapText="1"/>
    </xf>
    <xf numFmtId="10" fontId="9" fillId="0" borderId="19" xfId="3" applyNumberFormat="1" applyFont="1" applyFill="1" applyBorder="1" applyAlignment="1">
      <alignment horizontal="center" vertical="center"/>
    </xf>
    <xf numFmtId="9" fontId="9" fillId="0" borderId="0" xfId="0" applyNumberFormat="1" applyFont="1" applyFill="1" applyAlignment="1">
      <alignment vertical="center"/>
    </xf>
    <xf numFmtId="10" fontId="9" fillId="0" borderId="0" xfId="3" applyNumberFormat="1" applyFont="1" applyFill="1" applyAlignment="1">
      <alignment vertical="center"/>
    </xf>
    <xf numFmtId="14" fontId="9" fillId="0" borderId="26" xfId="0" applyNumberFormat="1" applyFont="1" applyFill="1" applyBorder="1" applyAlignment="1">
      <alignment horizontal="left" vertical="center" wrapText="1"/>
    </xf>
    <xf numFmtId="9" fontId="15" fillId="0" borderId="27" xfId="4" applyFont="1" applyFill="1" applyBorder="1" applyAlignment="1">
      <alignment horizontal="center" vertical="center" wrapText="1"/>
    </xf>
    <xf numFmtId="10" fontId="9" fillId="0" borderId="20" xfId="3" applyNumberFormat="1" applyFont="1" applyFill="1" applyBorder="1" applyAlignment="1">
      <alignment horizontal="center" vertical="center"/>
    </xf>
    <xf numFmtId="0" fontId="4" fillId="0" borderId="23" xfId="0" applyFont="1" applyFill="1" applyBorder="1" applyAlignment="1">
      <alignment horizontal="center" vertical="center" wrapText="1"/>
    </xf>
    <xf numFmtId="0" fontId="4" fillId="0" borderId="23" xfId="0" applyFont="1" applyFill="1" applyBorder="1" applyAlignment="1">
      <alignment horizontal="left" vertical="center" wrapText="1"/>
    </xf>
    <xf numFmtId="14" fontId="4" fillId="0" borderId="23" xfId="0" applyNumberFormat="1" applyFont="1" applyFill="1" applyBorder="1" applyAlignment="1">
      <alignment horizontal="left" vertical="center" wrapText="1"/>
    </xf>
    <xf numFmtId="9" fontId="4" fillId="0" borderId="23" xfId="3" applyFont="1" applyFill="1" applyBorder="1" applyAlignment="1">
      <alignment horizontal="center" vertical="center" wrapText="1"/>
    </xf>
    <xf numFmtId="9" fontId="9" fillId="0" borderId="23" xfId="0" applyNumberFormat="1" applyFont="1" applyFill="1" applyBorder="1" applyAlignment="1">
      <alignment horizontal="center" vertical="center" wrapText="1"/>
    </xf>
    <xf numFmtId="9" fontId="9" fillId="0" borderId="27" xfId="0" applyNumberFormat="1" applyFont="1" applyFill="1" applyBorder="1" applyAlignment="1">
      <alignment horizontal="center" vertical="center"/>
    </xf>
    <xf numFmtId="0" fontId="9" fillId="0" borderId="23" xfId="0" applyFont="1" applyFill="1" applyBorder="1" applyAlignment="1">
      <alignment horizontal="left" vertical="center" wrapText="1"/>
    </xf>
    <xf numFmtId="14" fontId="9" fillId="0" borderId="23" xfId="0" applyNumberFormat="1" applyFont="1" applyFill="1" applyBorder="1" applyAlignment="1">
      <alignment horizontal="left" vertical="center" wrapText="1"/>
    </xf>
    <xf numFmtId="0" fontId="9" fillId="0" borderId="24" xfId="0" applyFont="1" applyFill="1" applyBorder="1" applyAlignment="1">
      <alignment horizontal="justify" vertical="top" wrapText="1"/>
    </xf>
    <xf numFmtId="14" fontId="9" fillId="0" borderId="9" xfId="0" applyNumberFormat="1" applyFont="1" applyFill="1" applyBorder="1" applyAlignment="1">
      <alignment horizontal="left" vertical="center" wrapText="1"/>
    </xf>
    <xf numFmtId="0" fontId="9" fillId="0" borderId="27" xfId="0" applyFont="1" applyFill="1" applyBorder="1" applyAlignment="1">
      <alignment horizontal="justify" vertical="center" wrapText="1"/>
    </xf>
    <xf numFmtId="0" fontId="9" fillId="0" borderId="27" xfId="0" applyFont="1" applyFill="1" applyBorder="1" applyAlignment="1">
      <alignment horizontal="left" vertical="center" wrapText="1"/>
    </xf>
    <xf numFmtId="9" fontId="9" fillId="0" borderId="27" xfId="3" applyFont="1" applyFill="1" applyBorder="1" applyAlignment="1">
      <alignment horizontal="center" vertical="center" wrapText="1"/>
    </xf>
    <xf numFmtId="14" fontId="9" fillId="0" borderId="27" xfId="0" applyNumberFormat="1" applyFont="1" applyFill="1" applyBorder="1" applyAlignment="1">
      <alignment horizontal="left" vertical="center" wrapText="1"/>
    </xf>
    <xf numFmtId="9" fontId="15" fillId="0" borderId="27" xfId="4" applyNumberFormat="1" applyFont="1" applyFill="1" applyBorder="1" applyAlignment="1">
      <alignment horizontal="center" vertical="center" wrapText="1"/>
    </xf>
    <xf numFmtId="9" fontId="9" fillId="0" borderId="26" xfId="3" applyFont="1" applyFill="1" applyBorder="1" applyAlignment="1">
      <alignment vertical="center"/>
    </xf>
    <xf numFmtId="9" fontId="15" fillId="0" borderId="20" xfId="4" applyFont="1" applyFill="1" applyBorder="1" applyAlignment="1">
      <alignment horizontal="center" vertical="center" wrapText="1"/>
    </xf>
    <xf numFmtId="9" fontId="9" fillId="0" borderId="0" xfId="3" applyFont="1" applyFill="1" applyAlignment="1">
      <alignment vertical="center"/>
    </xf>
    <xf numFmtId="0" fontId="9" fillId="0" borderId="27" xfId="0" applyFont="1" applyFill="1" applyBorder="1" applyAlignment="1">
      <alignment horizontal="center" vertical="center" wrapText="1"/>
    </xf>
    <xf numFmtId="9" fontId="9" fillId="0" borderId="23" xfId="3" applyFont="1" applyFill="1" applyBorder="1" applyAlignment="1">
      <alignment horizontal="center" vertical="center" wrapText="1"/>
    </xf>
    <xf numFmtId="9" fontId="9" fillId="0" borderId="24" xfId="0" applyNumberFormat="1" applyFont="1" applyFill="1" applyBorder="1" applyAlignment="1">
      <alignment horizontal="center" vertical="center"/>
    </xf>
    <xf numFmtId="0" fontId="16" fillId="0" borderId="23" xfId="0" applyFont="1" applyFill="1" applyBorder="1" applyAlignment="1">
      <alignment horizontal="center" vertical="center"/>
    </xf>
    <xf numFmtId="0" fontId="16" fillId="0" borderId="23" xfId="0" applyFont="1" applyFill="1" applyBorder="1" applyAlignment="1">
      <alignment horizontal="center" vertical="center" wrapText="1"/>
    </xf>
    <xf numFmtId="0" fontId="16" fillId="0" borderId="23" xfId="0" applyFont="1" applyFill="1" applyBorder="1" applyAlignment="1">
      <alignment horizontal="left" vertical="center" wrapText="1"/>
    </xf>
    <xf numFmtId="9" fontId="16" fillId="0" borderId="24" xfId="3" applyFont="1" applyFill="1" applyBorder="1" applyAlignment="1">
      <alignment horizontal="center" vertical="center" wrapText="1"/>
    </xf>
    <xf numFmtId="14" fontId="16" fillId="0" borderId="23" xfId="0" applyNumberFormat="1" applyFont="1" applyFill="1" applyBorder="1" applyAlignment="1">
      <alignment horizontal="left" vertical="center" wrapText="1"/>
    </xf>
    <xf numFmtId="0" fontId="17" fillId="0" borderId="23" xfId="0" applyFont="1" applyFill="1" applyBorder="1" applyAlignment="1">
      <alignment horizontal="justify" vertical="center" wrapText="1"/>
    </xf>
    <xf numFmtId="9" fontId="16" fillId="0" borderId="23" xfId="3" applyFont="1" applyFill="1" applyBorder="1" applyAlignment="1">
      <alignment horizontal="center" vertical="center" wrapText="1"/>
    </xf>
    <xf numFmtId="14" fontId="16" fillId="0" borderId="13" xfId="0" applyNumberFormat="1" applyFont="1" applyFill="1" applyBorder="1" applyAlignment="1">
      <alignment horizontal="center" vertical="center" wrapText="1"/>
    </xf>
    <xf numFmtId="14" fontId="16" fillId="0" borderId="19" xfId="0" applyNumberFormat="1" applyFont="1" applyFill="1" applyBorder="1" applyAlignment="1">
      <alignment horizontal="center" vertical="center" wrapText="1"/>
    </xf>
    <xf numFmtId="14" fontId="16" fillId="0" borderId="20" xfId="0" applyNumberFormat="1" applyFont="1" applyFill="1" applyBorder="1" applyAlignment="1">
      <alignment horizontal="center" vertical="center" wrapText="1"/>
    </xf>
    <xf numFmtId="0" fontId="16" fillId="0" borderId="27" xfId="0" applyFont="1" applyFill="1" applyBorder="1" applyAlignment="1">
      <alignment horizontal="center" vertical="center"/>
    </xf>
    <xf numFmtId="0" fontId="16" fillId="0" borderId="27" xfId="0" applyFont="1" applyFill="1" applyBorder="1" applyAlignment="1">
      <alignment vertical="center" wrapText="1"/>
    </xf>
    <xf numFmtId="0" fontId="16" fillId="0" borderId="27" xfId="0" applyFont="1" applyFill="1" applyBorder="1" applyAlignment="1">
      <alignment horizontal="left" vertical="center" wrapText="1"/>
    </xf>
    <xf numFmtId="9" fontId="16" fillId="0" borderId="27" xfId="3" applyFont="1" applyFill="1" applyBorder="1" applyAlignment="1">
      <alignment horizontal="center" vertical="center" wrapText="1"/>
    </xf>
    <xf numFmtId="14" fontId="16" fillId="0" borderId="27" xfId="0" applyNumberFormat="1" applyFont="1" applyFill="1" applyBorder="1" applyAlignment="1">
      <alignment horizontal="left" vertical="center" wrapText="1"/>
    </xf>
    <xf numFmtId="0" fontId="17" fillId="0" borderId="27" xfId="0" applyFont="1" applyFill="1" applyBorder="1" applyAlignment="1">
      <alignment horizontal="justify" vertical="center" wrapText="1"/>
    </xf>
    <xf numFmtId="9" fontId="15" fillId="0" borderId="26" xfId="4" applyFont="1" applyFill="1" applyBorder="1" applyAlignment="1">
      <alignment horizontal="center" vertical="center" wrapText="1"/>
    </xf>
    <xf numFmtId="9" fontId="9" fillId="0" borderId="26" xfId="3" applyFont="1" applyFill="1" applyBorder="1" applyAlignment="1">
      <alignment horizontal="center" vertical="center"/>
    </xf>
    <xf numFmtId="0" fontId="9" fillId="0" borderId="26" xfId="0" applyFont="1" applyFill="1" applyBorder="1" applyAlignment="1">
      <alignment horizontal="center" vertical="center"/>
    </xf>
    <xf numFmtId="0" fontId="9" fillId="0" borderId="26" xfId="0" applyFont="1" applyFill="1" applyBorder="1" applyAlignment="1">
      <alignment horizontal="justify" vertical="top" wrapText="1"/>
    </xf>
    <xf numFmtId="165" fontId="4" fillId="2" borderId="0" xfId="0" applyNumberFormat="1" applyFont="1" applyFill="1" applyProtection="1">
      <protection hidden="1"/>
    </xf>
    <xf numFmtId="165" fontId="4" fillId="2" borderId="0" xfId="3" applyNumberFormat="1" applyFont="1" applyFill="1" applyProtection="1">
      <protection hidden="1"/>
    </xf>
    <xf numFmtId="9" fontId="4" fillId="2" borderId="0" xfId="3" applyFont="1" applyFill="1" applyProtection="1">
      <protection hidden="1"/>
    </xf>
    <xf numFmtId="9" fontId="4" fillId="2" borderId="0" xfId="3" applyNumberFormat="1" applyFont="1" applyFill="1" applyProtection="1">
      <protection hidden="1"/>
    </xf>
    <xf numFmtId="165" fontId="4" fillId="2" borderId="0" xfId="0" applyNumberFormat="1" applyFont="1" applyFill="1" applyAlignment="1">
      <alignment vertical="center"/>
    </xf>
    <xf numFmtId="9" fontId="4" fillId="2" borderId="0" xfId="3" applyNumberFormat="1" applyFont="1" applyFill="1" applyAlignment="1">
      <alignment vertical="center"/>
    </xf>
    <xf numFmtId="165" fontId="9" fillId="2" borderId="0" xfId="0" applyNumberFormat="1" applyFont="1" applyFill="1" applyAlignment="1">
      <alignment vertical="center"/>
    </xf>
    <xf numFmtId="165" fontId="9" fillId="2" borderId="0" xfId="3" applyNumberFormat="1" applyFont="1" applyFill="1" applyAlignment="1">
      <alignment vertical="center"/>
    </xf>
    <xf numFmtId="9" fontId="9" fillId="2" borderId="0" xfId="3" applyNumberFormat="1" applyFont="1" applyFill="1" applyAlignment="1">
      <alignment vertical="center"/>
    </xf>
    <xf numFmtId="165" fontId="12" fillId="7" borderId="13" xfId="0" applyNumberFormat="1" applyFont="1" applyFill="1" applyBorder="1" applyAlignment="1">
      <alignment horizontal="center" vertical="center" wrapText="1"/>
    </xf>
    <xf numFmtId="165" fontId="12" fillId="10" borderId="13" xfId="0" applyNumberFormat="1" applyFont="1" applyFill="1" applyBorder="1" applyAlignment="1">
      <alignment horizontal="center" vertical="center" wrapText="1"/>
    </xf>
    <xf numFmtId="10" fontId="12" fillId="7" borderId="13" xfId="0" applyNumberFormat="1" applyFont="1" applyFill="1" applyBorder="1" applyAlignment="1">
      <alignment horizontal="center" vertical="center" wrapText="1"/>
    </xf>
    <xf numFmtId="10" fontId="12" fillId="10" borderId="13" xfId="0" applyNumberFormat="1" applyFont="1" applyFill="1" applyBorder="1" applyAlignment="1">
      <alignment horizontal="center" vertical="center" wrapText="1"/>
    </xf>
    <xf numFmtId="165" fontId="12" fillId="7" borderId="13" xfId="3" applyNumberFormat="1" applyFont="1" applyFill="1" applyBorder="1" applyAlignment="1">
      <alignment horizontal="center" vertical="center" wrapText="1"/>
    </xf>
    <xf numFmtId="165" fontId="12" fillId="10" borderId="13" xfId="3" applyNumberFormat="1" applyFont="1" applyFill="1" applyBorder="1" applyAlignment="1">
      <alignment horizontal="center" vertical="center" wrapText="1"/>
    </xf>
    <xf numFmtId="9" fontId="12" fillId="7" borderId="13" xfId="3" applyFont="1" applyFill="1" applyBorder="1" applyAlignment="1">
      <alignment horizontal="center" vertical="center" wrapText="1"/>
    </xf>
    <xf numFmtId="9" fontId="12" fillId="10" borderId="13" xfId="3" applyNumberFormat="1" applyFont="1" applyFill="1" applyBorder="1" applyAlignment="1">
      <alignment horizontal="center" vertical="center" wrapText="1"/>
    </xf>
    <xf numFmtId="165" fontId="10" fillId="9" borderId="13" xfId="0" applyNumberFormat="1" applyFont="1" applyFill="1" applyBorder="1" applyAlignment="1">
      <alignment horizontal="center" vertical="center" wrapText="1"/>
    </xf>
    <xf numFmtId="165" fontId="12" fillId="9" borderId="13" xfId="0" applyNumberFormat="1" applyFont="1" applyFill="1" applyBorder="1" applyAlignment="1">
      <alignment horizontal="center" vertical="center" wrapText="1"/>
    </xf>
    <xf numFmtId="0" fontId="5" fillId="0" borderId="6" xfId="0" applyFont="1" applyBorder="1" applyAlignment="1">
      <alignment horizontal="center" vertical="center" wrapText="1"/>
    </xf>
    <xf numFmtId="0" fontId="15" fillId="0" borderId="6" xfId="0" applyFont="1" applyBorder="1" applyAlignment="1">
      <alignment horizontal="center" vertical="center" wrapText="1"/>
    </xf>
    <xf numFmtId="2" fontId="15" fillId="0" borderId="6" xfId="0" applyNumberFormat="1" applyFont="1" applyBorder="1" applyAlignment="1">
      <alignment horizontal="center" vertical="center" wrapText="1"/>
    </xf>
    <xf numFmtId="9" fontId="15" fillId="0" borderId="6" xfId="0" applyNumberFormat="1" applyFont="1" applyBorder="1" applyAlignment="1">
      <alignment horizontal="center" vertical="center" wrapText="1"/>
    </xf>
    <xf numFmtId="9" fontId="15" fillId="0" borderId="6" xfId="5" applyFont="1" applyFill="1" applyBorder="1" applyAlignment="1">
      <alignment horizontal="center" vertical="center" wrapText="1"/>
    </xf>
    <xf numFmtId="164" fontId="15" fillId="0" borderId="6" xfId="5" applyNumberFormat="1" applyFont="1" applyFill="1" applyBorder="1" applyAlignment="1">
      <alignment horizontal="center" vertical="center" wrapText="1"/>
    </xf>
    <xf numFmtId="165" fontId="15" fillId="22" borderId="6" xfId="4" applyNumberFormat="1" applyFont="1" applyFill="1" applyBorder="1" applyAlignment="1" applyProtection="1">
      <alignment horizontal="center" vertical="center" wrapText="1"/>
      <protection hidden="1"/>
    </xf>
    <xf numFmtId="10" fontId="15" fillId="0" borderId="6" xfId="5" applyNumberFormat="1" applyFont="1" applyFill="1" applyBorder="1" applyAlignment="1">
      <alignment horizontal="center" vertical="center" wrapText="1"/>
    </xf>
    <xf numFmtId="9" fontId="15" fillId="22" borderId="6" xfId="4" applyFont="1" applyFill="1" applyBorder="1" applyAlignment="1" applyProtection="1">
      <alignment horizontal="center" vertical="center" wrapText="1"/>
      <protection hidden="1"/>
    </xf>
    <xf numFmtId="10" fontId="15" fillId="0" borderId="6" xfId="4" applyNumberFormat="1" applyFont="1" applyFill="1" applyBorder="1" applyAlignment="1" applyProtection="1">
      <alignment horizontal="center" vertical="center" wrapText="1"/>
      <protection hidden="1"/>
    </xf>
    <xf numFmtId="10" fontId="15" fillId="22" borderId="6" xfId="4" applyNumberFormat="1" applyFont="1" applyFill="1" applyBorder="1" applyAlignment="1" applyProtection="1">
      <alignment horizontal="center" vertical="center" wrapText="1"/>
      <protection hidden="1"/>
    </xf>
    <xf numFmtId="165" fontId="15" fillId="0" borderId="6" xfId="3" applyNumberFormat="1" applyFont="1" applyFill="1" applyBorder="1" applyAlignment="1">
      <alignment horizontal="center" vertical="center" wrapText="1"/>
    </xf>
    <xf numFmtId="165" fontId="15" fillId="0" borderId="6" xfId="3" applyNumberFormat="1" applyFont="1" applyBorder="1" applyAlignment="1">
      <alignment horizontal="center" vertical="center" wrapText="1"/>
    </xf>
    <xf numFmtId="10" fontId="7" fillId="22" borderId="6" xfId="0" applyNumberFormat="1" applyFont="1" applyFill="1" applyBorder="1" applyAlignment="1">
      <alignment horizontal="center" vertical="center" wrapText="1"/>
    </xf>
    <xf numFmtId="9" fontId="15" fillId="0" borderId="6" xfId="3" applyFont="1" applyBorder="1" applyAlignment="1">
      <alignment horizontal="center" vertical="center" wrapText="1"/>
    </xf>
    <xf numFmtId="9" fontId="15" fillId="0" borderId="6" xfId="3" applyNumberFormat="1" applyFont="1" applyBorder="1" applyAlignment="1">
      <alignment horizontal="center" vertical="center" wrapText="1"/>
    </xf>
    <xf numFmtId="9" fontId="4" fillId="0" borderId="6" xfId="3" applyFont="1" applyFill="1" applyBorder="1" applyAlignment="1">
      <alignment vertical="center"/>
    </xf>
    <xf numFmtId="9" fontId="15" fillId="0" borderId="6" xfId="3" applyFont="1" applyFill="1" applyBorder="1" applyAlignment="1" applyProtection="1">
      <alignment horizontal="center" vertical="center" wrapText="1"/>
      <protection hidden="1"/>
    </xf>
    <xf numFmtId="9" fontId="15" fillId="0" borderId="6" xfId="3" applyFont="1" applyFill="1" applyBorder="1" applyAlignment="1">
      <alignment horizontal="center" vertical="center" wrapText="1"/>
    </xf>
    <xf numFmtId="9" fontId="4" fillId="0" borderId="6" xfId="3" applyNumberFormat="1" applyFont="1" applyFill="1" applyBorder="1" applyAlignment="1">
      <alignment vertical="center"/>
    </xf>
    <xf numFmtId="9" fontId="15" fillId="42" borderId="6" xfId="3" applyFont="1" applyFill="1" applyBorder="1" applyAlignment="1" applyProtection="1">
      <alignment horizontal="center" vertical="center" wrapText="1"/>
      <protection hidden="1"/>
    </xf>
    <xf numFmtId="9" fontId="15" fillId="42" borderId="6" xfId="3" applyFont="1" applyFill="1" applyBorder="1" applyAlignment="1">
      <alignment horizontal="center" vertical="center" wrapText="1"/>
    </xf>
    <xf numFmtId="165" fontId="15" fillId="42" borderId="6" xfId="3" applyNumberFormat="1" applyFont="1" applyFill="1" applyBorder="1" applyAlignment="1">
      <alignment horizontal="center" vertical="center" wrapText="1"/>
    </xf>
    <xf numFmtId="164" fontId="7" fillId="0" borderId="6" xfId="5" applyNumberFormat="1" applyFont="1" applyFill="1" applyBorder="1" applyAlignment="1">
      <alignment horizontal="center" vertical="center" wrapText="1"/>
    </xf>
    <xf numFmtId="10" fontId="15" fillId="22" borderId="6" xfId="0" applyNumberFormat="1" applyFont="1" applyFill="1" applyBorder="1" applyAlignment="1">
      <alignment horizontal="center" vertical="center" wrapText="1"/>
    </xf>
    <xf numFmtId="1" fontId="15" fillId="0" borderId="6" xfId="0" applyNumberFormat="1" applyFont="1" applyBorder="1" applyAlignment="1">
      <alignment horizontal="center" vertical="center" wrapText="1"/>
    </xf>
    <xf numFmtId="0" fontId="7" fillId="22" borderId="6" xfId="0" applyFont="1" applyFill="1" applyBorder="1" applyAlignment="1">
      <alignment horizontal="center" vertical="center" wrapText="1"/>
    </xf>
    <xf numFmtId="9" fontId="15" fillId="0" borderId="6" xfId="4" applyFont="1" applyBorder="1" applyAlignment="1">
      <alignment horizontal="center" vertical="center" wrapText="1"/>
    </xf>
    <xf numFmtId="10" fontId="4" fillId="0" borderId="6" xfId="3" applyNumberFormat="1" applyFont="1" applyFill="1" applyBorder="1" applyAlignment="1">
      <alignment vertical="center"/>
    </xf>
    <xf numFmtId="173" fontId="4" fillId="0" borderId="6" xfId="3" applyNumberFormat="1" applyFont="1" applyFill="1" applyBorder="1" applyAlignment="1">
      <alignment vertical="center"/>
    </xf>
    <xf numFmtId="175" fontId="4" fillId="0" borderId="6" xfId="3" applyNumberFormat="1" applyFont="1" applyFill="1" applyBorder="1" applyAlignment="1">
      <alignment vertical="center"/>
    </xf>
    <xf numFmtId="9" fontId="15" fillId="2" borderId="6" xfId="0" applyNumberFormat="1" applyFont="1" applyFill="1" applyBorder="1" applyAlignment="1">
      <alignment horizontal="center" vertical="center" wrapText="1"/>
    </xf>
    <xf numFmtId="9" fontId="15" fillId="2" borderId="6" xfId="3" applyFont="1" applyFill="1" applyBorder="1" applyAlignment="1">
      <alignment horizontal="center" vertical="center" wrapText="1"/>
    </xf>
    <xf numFmtId="9" fontId="15" fillId="2" borderId="6" xfId="3" applyNumberFormat="1" applyFont="1" applyFill="1" applyBorder="1" applyAlignment="1">
      <alignment horizontal="center" vertical="center" wrapText="1"/>
    </xf>
    <xf numFmtId="9" fontId="15" fillId="0" borderId="6" xfId="3" applyNumberFormat="1" applyFont="1" applyFill="1" applyBorder="1" applyAlignment="1">
      <alignment horizontal="center" vertical="center" wrapText="1"/>
    </xf>
    <xf numFmtId="9" fontId="15" fillId="22" borderId="6" xfId="4" applyFont="1" applyFill="1" applyBorder="1" applyAlignment="1" applyProtection="1">
      <alignment horizontal="center" vertical="top" wrapText="1"/>
      <protection hidden="1"/>
    </xf>
    <xf numFmtId="0" fontId="97" fillId="0" borderId="6" xfId="0" applyFont="1" applyBorder="1" applyAlignment="1">
      <alignment horizontal="center" vertical="center" wrapText="1"/>
    </xf>
    <xf numFmtId="0" fontId="7" fillId="0" borderId="6" xfId="0" applyFont="1" applyBorder="1" applyAlignment="1">
      <alignment horizontal="center" vertical="center" wrapText="1"/>
    </xf>
    <xf numFmtId="2" fontId="7" fillId="0" borderId="6" xfId="0" applyNumberFormat="1" applyFont="1" applyBorder="1" applyAlignment="1">
      <alignment horizontal="center" vertical="center" wrapText="1"/>
    </xf>
    <xf numFmtId="9" fontId="7" fillId="0" borderId="6" xfId="0" applyNumberFormat="1" applyFont="1" applyBorder="1" applyAlignment="1">
      <alignment horizontal="center" vertical="center" wrapText="1"/>
    </xf>
    <xf numFmtId="9" fontId="7" fillId="2" borderId="6" xfId="0" applyNumberFormat="1" applyFont="1" applyFill="1" applyBorder="1" applyAlignment="1">
      <alignment horizontal="center" vertical="center" wrapText="1"/>
    </xf>
    <xf numFmtId="165" fontId="7" fillId="2" borderId="6" xfId="3" applyNumberFormat="1" applyFont="1" applyFill="1" applyBorder="1" applyAlignment="1">
      <alignment horizontal="center" vertical="center" wrapText="1"/>
    </xf>
    <xf numFmtId="9" fontId="7" fillId="2" borderId="6" xfId="3" applyNumberFormat="1" applyFont="1" applyFill="1" applyBorder="1" applyAlignment="1">
      <alignment horizontal="center" vertical="center" wrapText="1"/>
    </xf>
    <xf numFmtId="9" fontId="7" fillId="2" borderId="6" xfId="3" applyFont="1" applyFill="1" applyBorder="1" applyAlignment="1">
      <alignment horizontal="center" vertical="center" wrapText="1"/>
    </xf>
    <xf numFmtId="9" fontId="7" fillId="0" borderId="6" xfId="3" applyFont="1" applyFill="1" applyBorder="1" applyAlignment="1">
      <alignment horizontal="center" vertical="center" wrapText="1"/>
    </xf>
    <xf numFmtId="9" fontId="7" fillId="42" borderId="6" xfId="3" applyFont="1" applyFill="1" applyBorder="1" applyAlignment="1">
      <alignment horizontal="center" vertical="center" wrapText="1"/>
    </xf>
    <xf numFmtId="165" fontId="7" fillId="0" borderId="6" xfId="3" applyNumberFormat="1" applyFont="1" applyFill="1" applyBorder="1" applyAlignment="1">
      <alignment horizontal="center" vertical="center" wrapText="1"/>
    </xf>
    <xf numFmtId="165" fontId="7" fillId="42" borderId="6" xfId="3" applyNumberFormat="1" applyFont="1" applyFill="1" applyBorder="1" applyAlignment="1">
      <alignment horizontal="center" vertical="center" wrapText="1"/>
    </xf>
    <xf numFmtId="0" fontId="7" fillId="0" borderId="6" xfId="0" applyFont="1" applyFill="1" applyBorder="1" applyAlignment="1">
      <alignment horizontal="center" vertical="center" wrapText="1"/>
    </xf>
    <xf numFmtId="0" fontId="4" fillId="22" borderId="0" xfId="0" applyFont="1" applyFill="1" applyAlignment="1">
      <alignment horizontal="center" vertical="center" wrapText="1"/>
    </xf>
    <xf numFmtId="10" fontId="15" fillId="22" borderId="6" xfId="0" applyNumberFormat="1" applyFont="1" applyFill="1" applyBorder="1" applyAlignment="1">
      <alignment horizontal="center" vertical="center" wrapText="1"/>
    </xf>
    <xf numFmtId="0" fontId="15" fillId="22" borderId="6" xfId="0" applyFont="1" applyFill="1" applyBorder="1" applyAlignment="1">
      <alignment horizontal="center" vertical="center" wrapText="1"/>
    </xf>
    <xf numFmtId="9" fontId="15" fillId="2" borderId="6" xfId="4" applyFont="1" applyFill="1" applyBorder="1" applyAlignment="1" applyProtection="1">
      <alignment horizontal="center" vertical="center" wrapText="1"/>
      <protection hidden="1"/>
    </xf>
    <xf numFmtId="165" fontId="15" fillId="2" borderId="6" xfId="4" applyNumberFormat="1" applyFont="1" applyFill="1" applyBorder="1" applyAlignment="1" applyProtection="1">
      <alignment horizontal="center" vertical="center" wrapText="1"/>
      <protection hidden="1"/>
    </xf>
    <xf numFmtId="10" fontId="15" fillId="2" borderId="6" xfId="4" applyNumberFormat="1" applyFont="1" applyFill="1" applyBorder="1" applyAlignment="1" applyProtection="1">
      <alignment horizontal="center" vertical="center" wrapText="1"/>
      <protection hidden="1"/>
    </xf>
    <xf numFmtId="0" fontId="97" fillId="0" borderId="6" xfId="0" applyFont="1" applyFill="1" applyBorder="1" applyAlignment="1">
      <alignment horizontal="center" vertical="center" wrapText="1"/>
    </xf>
    <xf numFmtId="9" fontId="15" fillId="0" borderId="6" xfId="5" applyFont="1" applyFill="1" applyBorder="1" applyAlignment="1">
      <alignment horizontal="center" vertical="center" wrapText="1"/>
    </xf>
    <xf numFmtId="164" fontId="15" fillId="0" borderId="6" xfId="5" applyNumberFormat="1" applyFont="1" applyFill="1" applyBorder="1" applyAlignment="1">
      <alignment vertical="center" wrapText="1"/>
    </xf>
    <xf numFmtId="0" fontId="0" fillId="22" borderId="6" xfId="0" applyFill="1" applyBorder="1" applyAlignment="1"/>
    <xf numFmtId="165" fontId="4" fillId="2" borderId="0" xfId="0" applyNumberFormat="1" applyFont="1" applyFill="1" applyAlignment="1">
      <alignment horizontal="center" vertical="center"/>
    </xf>
    <xf numFmtId="165" fontId="4" fillId="2" borderId="0" xfId="3" applyNumberFormat="1" applyFont="1" applyFill="1" applyAlignment="1">
      <alignment horizontal="center" vertical="center"/>
    </xf>
    <xf numFmtId="9" fontId="4" fillId="2" borderId="0" xfId="3" applyNumberFormat="1" applyFont="1" applyFill="1" applyAlignment="1">
      <alignment horizontal="center" vertical="center"/>
    </xf>
    <xf numFmtId="0" fontId="98" fillId="0" borderId="0" xfId="0" applyFont="1" applyAlignment="1">
      <alignment horizontal="center" vertical="center" wrapText="1"/>
    </xf>
    <xf numFmtId="0" fontId="99" fillId="0" borderId="0" xfId="0" applyFont="1" applyAlignment="1">
      <alignment horizontal="center" vertical="center" wrapText="1"/>
    </xf>
    <xf numFmtId="0" fontId="99" fillId="0" borderId="0" xfId="0" applyFont="1" applyAlignment="1">
      <alignment vertical="center" wrapText="1"/>
    </xf>
    <xf numFmtId="179" fontId="99" fillId="0" borderId="0" xfId="2" applyNumberFormat="1" applyFont="1" applyAlignment="1">
      <alignment vertical="center" wrapText="1"/>
    </xf>
    <xf numFmtId="0" fontId="98" fillId="0" borderId="9" xfId="0" applyFont="1" applyBorder="1" applyAlignment="1">
      <alignment horizontal="center" vertical="center" wrapText="1"/>
    </xf>
    <xf numFmtId="179" fontId="98" fillId="0" borderId="9" xfId="2" applyNumberFormat="1" applyFont="1" applyBorder="1" applyAlignment="1">
      <alignment horizontal="center" vertical="center" wrapText="1"/>
    </xf>
    <xf numFmtId="0" fontId="99" fillId="0" borderId="9" xfId="0" applyFont="1" applyBorder="1" applyAlignment="1">
      <alignment horizontal="center" vertical="center" wrapText="1"/>
    </xf>
    <xf numFmtId="0" fontId="99" fillId="0" borderId="9" xfId="0" applyFont="1" applyBorder="1" applyAlignment="1">
      <alignment vertical="center" wrapText="1"/>
    </xf>
    <xf numFmtId="179" fontId="99" fillId="0" borderId="9" xfId="2" applyNumberFormat="1" applyFont="1" applyBorder="1" applyAlignment="1">
      <alignment vertical="center" wrapText="1"/>
    </xf>
    <xf numFmtId="179" fontId="98" fillId="0" borderId="9" xfId="2" applyNumberFormat="1" applyFont="1" applyBorder="1" applyAlignment="1">
      <alignment vertical="center" wrapText="1"/>
    </xf>
  </cellXfs>
  <cellStyles count="10">
    <cellStyle name="Millares" xfId="1" builtinId="3"/>
    <cellStyle name="Millares [0]" xfId="2" builtinId="6"/>
    <cellStyle name="Millares 2 3" xfId="7"/>
    <cellStyle name="Normal" xfId="0" builtinId="0"/>
    <cellStyle name="Porcentaje" xfId="3" builtinId="5"/>
    <cellStyle name="Porcentaje 2 2" xfId="4"/>
    <cellStyle name="Porcentaje 3" xfId="9"/>
    <cellStyle name="Porcentaje 4" xfId="5"/>
    <cellStyle name="Porcentual 2" xfId="6"/>
    <cellStyle name="Porcentual 2 2" xfId="8"/>
  </cellStyles>
  <dxfs count="1413">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ont>
        <color theme="0"/>
      </font>
    </dxf>
    <dxf>
      <font>
        <color theme="0"/>
      </font>
    </dxf>
    <dxf>
      <font>
        <color theme="0"/>
      </font>
    </dxf>
    <dxf>
      <font>
        <color theme="0"/>
      </font>
    </dxf>
    <dxf>
      <font>
        <color theme="0"/>
      </font>
    </dxf>
    <dxf>
      <fill>
        <patternFill>
          <bgColor theme="0" tint="-0.14996795556505021"/>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0070C0"/>
        </patternFill>
      </fill>
    </dxf>
    <dxf>
      <fill>
        <patternFill>
          <bgColor rgb="FF0070C0"/>
        </patternFill>
      </fill>
    </dxf>
    <dxf>
      <fill>
        <patternFill>
          <bgColor rgb="FF00B050"/>
        </patternFill>
      </fill>
    </dxf>
    <dxf>
      <fill>
        <patternFill>
          <bgColor theme="5" tint="-0.24994659260841701"/>
        </patternFill>
      </fill>
    </dxf>
    <dxf>
      <fill>
        <patternFill>
          <bgColor rgb="FFFF0000"/>
        </patternFill>
      </fill>
    </dxf>
    <dxf>
      <fill>
        <patternFill>
          <bgColor rgb="FF0070C0"/>
        </patternFill>
      </fill>
    </dxf>
    <dxf>
      <fill>
        <patternFill>
          <bgColor rgb="FF00B050"/>
        </patternFill>
      </fill>
    </dxf>
    <dxf>
      <fill>
        <patternFill>
          <bgColor theme="5" tint="-0.24994659260841701"/>
        </patternFill>
      </fill>
    </dxf>
    <dxf>
      <fill>
        <patternFill>
          <bgColor rgb="FFFF0000"/>
        </patternFill>
      </fill>
    </dxf>
    <dxf>
      <fill>
        <patternFill>
          <bgColor rgb="FF0070C0"/>
        </patternFill>
      </fill>
    </dxf>
    <dxf>
      <fill>
        <patternFill>
          <bgColor rgb="FF0070C0"/>
        </patternFill>
      </fill>
    </dxf>
    <dxf>
      <fill>
        <patternFill>
          <bgColor rgb="FF00B050"/>
        </patternFill>
      </fill>
    </dxf>
    <dxf>
      <fill>
        <patternFill>
          <bgColor theme="5" tint="-0.24994659260841701"/>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0070C0"/>
        </patternFill>
      </fill>
    </dxf>
    <dxf>
      <fill>
        <patternFill>
          <bgColor rgb="FF00B050"/>
        </patternFill>
      </fill>
    </dxf>
    <dxf>
      <fill>
        <patternFill>
          <bgColor theme="5" tint="-0.24994659260841701"/>
        </patternFill>
      </fill>
    </dxf>
    <dxf>
      <fill>
        <patternFill>
          <bgColor rgb="FFFF0000"/>
        </patternFill>
      </fill>
    </dxf>
    <dxf>
      <fill>
        <patternFill>
          <bgColor rgb="FF0070C0"/>
        </patternFill>
      </fill>
    </dxf>
    <dxf>
      <fill>
        <patternFill>
          <bgColor rgb="FF0070C0"/>
        </patternFill>
      </fill>
    </dxf>
    <dxf>
      <fill>
        <patternFill>
          <bgColor rgb="FF00B050"/>
        </patternFill>
      </fill>
    </dxf>
    <dxf>
      <fill>
        <patternFill>
          <bgColor theme="5" tint="-0.24994659260841701"/>
        </patternFill>
      </fill>
    </dxf>
    <dxf>
      <fill>
        <patternFill>
          <bgColor rgb="FFFF000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
      <fill>
        <patternFill>
          <bgColor rgb="FFFF0000"/>
        </patternFill>
      </fill>
    </dxf>
    <dxf>
      <fill>
        <patternFill>
          <bgColor rgb="FFFFC000"/>
        </patternFill>
      </fill>
    </dxf>
    <dxf>
      <fill>
        <patternFill>
          <bgColor rgb="FF92D050"/>
        </patternFill>
      </fill>
    </dxf>
    <dxf>
      <fill>
        <patternFill>
          <bgColor rgb="FF007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70865</xdr:rowOff>
    </xdr:from>
    <xdr:to>
      <xdr:col>1</xdr:col>
      <xdr:colOff>1676500</xdr:colOff>
      <xdr:row>3</xdr:row>
      <xdr:rowOff>112245</xdr:rowOff>
    </xdr:to>
    <xdr:pic>
      <xdr:nvPicPr>
        <xdr:cNvPr id="2" name="Imagen 1" descr="http://www.integracionsocial.gov.co/images/displan/logo_bogota_mejor_para_to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0865"/>
          <a:ext cx="3581500" cy="641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102</xdr:col>
      <xdr:colOff>47027</xdr:colOff>
      <xdr:row>9</xdr:row>
      <xdr:rowOff>186700</xdr:rowOff>
    </xdr:from>
    <xdr:to>
      <xdr:col>108</xdr:col>
      <xdr:colOff>387802</xdr:colOff>
      <xdr:row>15</xdr:row>
      <xdr:rowOff>28494</xdr:rowOff>
    </xdr:to>
    <xdr:pic>
      <xdr:nvPicPr>
        <xdr:cNvPr id="3" name="Imagen 2">
          <a:extLst>
            <a:ext uri="{FF2B5EF4-FFF2-40B4-BE49-F238E27FC236}">
              <a16:creationId xmlns:a16="http://schemas.microsoft.com/office/drawing/2014/main" xmlns="" id="{00000000-0008-0000-0500-00000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410077" y="2739400"/>
          <a:ext cx="4912775" cy="984794"/>
        </a:xfrm>
        <a:prstGeom prst="rect">
          <a:avLst/>
        </a:prstGeom>
        <a:noFill/>
      </xdr:spPr>
    </xdr:pic>
    <xdr:clientData/>
  </xdr:twoCellAnchor>
  <xdr:twoCellAnchor>
    <xdr:from>
      <xdr:col>6</xdr:col>
      <xdr:colOff>264968</xdr:colOff>
      <xdr:row>0</xdr:row>
      <xdr:rowOff>155533</xdr:rowOff>
    </xdr:from>
    <xdr:to>
      <xdr:col>8</xdr:col>
      <xdr:colOff>363528</xdr:colOff>
      <xdr:row>3</xdr:row>
      <xdr:rowOff>34177</xdr:rowOff>
    </xdr:to>
    <xdr:sp macro="" textlink="">
      <xdr:nvSpPr>
        <xdr:cNvPr id="4" name="Flecha izquierda 3">
          <a:hlinkClick xmlns:r="http://schemas.openxmlformats.org/officeDocument/2006/relationships" r:id="rId3"/>
        </xdr:cNvPr>
        <xdr:cNvSpPr/>
      </xdr:nvSpPr>
      <xdr:spPr>
        <a:xfrm>
          <a:off x="4836968" y="155533"/>
          <a:ext cx="1622560" cy="478719"/>
        </a:xfrm>
        <a:prstGeom prst="leftArrow">
          <a:avLst>
            <a:gd name="adj1" fmla="val 77907"/>
            <a:gd name="adj2" fmla="val 0"/>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IR AL INDICE </a:t>
          </a:r>
        </a:p>
      </xdr:txBody>
    </xdr:sp>
    <xdr:clientData/>
  </xdr:twoCellAnchor>
  <xdr:twoCellAnchor>
    <xdr:from>
      <xdr:col>8</xdr:col>
      <xdr:colOff>741830</xdr:colOff>
      <xdr:row>0</xdr:row>
      <xdr:rowOff>158563</xdr:rowOff>
    </xdr:from>
    <xdr:to>
      <xdr:col>11</xdr:col>
      <xdr:colOff>302280</xdr:colOff>
      <xdr:row>3</xdr:row>
      <xdr:rowOff>45944</xdr:rowOff>
    </xdr:to>
    <xdr:sp macro="" textlink="">
      <xdr:nvSpPr>
        <xdr:cNvPr id="5" name="Flecha izquierda 4"/>
        <xdr:cNvSpPr/>
      </xdr:nvSpPr>
      <xdr:spPr>
        <a:xfrm>
          <a:off x="6837830" y="158563"/>
          <a:ext cx="1846450" cy="487456"/>
        </a:xfrm>
        <a:prstGeom prst="leftArrow">
          <a:avLst>
            <a:gd name="adj1" fmla="val 77907"/>
            <a:gd name="adj2" fmla="val 0"/>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VER</a:t>
          </a:r>
          <a:r>
            <a:rPr lang="es-CO" sz="1400" b="1" baseline="0"/>
            <a:t> </a:t>
          </a:r>
          <a:r>
            <a:rPr lang="es-CO" sz="1400" b="1"/>
            <a:t>INSTRUCCIONES  - DOC WORD</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4</xdr:col>
      <xdr:colOff>733425</xdr:colOff>
      <xdr:row>3</xdr:row>
      <xdr:rowOff>142875</xdr:rowOff>
    </xdr:to>
    <xdr:pic>
      <xdr:nvPicPr>
        <xdr:cNvPr id="2" name="Imagen 2" descr="http://www.integracionsocial.gov.co/images/displan/logo_bogota_mejor_para_todos.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14300"/>
          <a:ext cx="35814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102</xdr:col>
      <xdr:colOff>47625</xdr:colOff>
      <xdr:row>9</xdr:row>
      <xdr:rowOff>190500</xdr:rowOff>
    </xdr:from>
    <xdr:to>
      <xdr:col>108</xdr:col>
      <xdr:colOff>419100</xdr:colOff>
      <xdr:row>15</xdr:row>
      <xdr:rowOff>28575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753950" y="2695575"/>
          <a:ext cx="49434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207818</xdr:colOff>
      <xdr:row>0</xdr:row>
      <xdr:rowOff>174583</xdr:rowOff>
    </xdr:from>
    <xdr:to>
      <xdr:col>5</xdr:col>
      <xdr:colOff>306378</xdr:colOff>
      <xdr:row>3</xdr:row>
      <xdr:rowOff>53227</xdr:rowOff>
    </xdr:to>
    <xdr:sp macro="" textlink="">
      <xdr:nvSpPr>
        <xdr:cNvPr id="4" name="Flecha izquierda 3">
          <a:hlinkClick xmlns:r="http://schemas.openxmlformats.org/officeDocument/2006/relationships" r:id="rId3"/>
          <a:extLst>
            <a:ext uri="{FF2B5EF4-FFF2-40B4-BE49-F238E27FC236}"/>
          </a:extLst>
        </xdr:cNvPr>
        <xdr:cNvSpPr/>
      </xdr:nvSpPr>
      <xdr:spPr>
        <a:xfrm>
          <a:off x="5189393" y="174583"/>
          <a:ext cx="1984510" cy="440619"/>
        </a:xfrm>
        <a:prstGeom prst="leftArrow">
          <a:avLst>
            <a:gd name="adj1" fmla="val 77907"/>
            <a:gd name="adj2" fmla="val 0"/>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IR AL INDICE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0</xdr:row>
      <xdr:rowOff>104775</xdr:rowOff>
    </xdr:from>
    <xdr:to>
      <xdr:col>2</xdr:col>
      <xdr:colOff>390525</xdr:colOff>
      <xdr:row>3</xdr:row>
      <xdr:rowOff>155616</xdr:rowOff>
    </xdr:to>
    <xdr:pic>
      <xdr:nvPicPr>
        <xdr:cNvPr id="2" name="Imagen 2" descr="http://www.integracionsocial.gov.co/images/displan/logo_bogota_mejor_para_todos.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35814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102</xdr:col>
      <xdr:colOff>47625</xdr:colOff>
      <xdr:row>9</xdr:row>
      <xdr:rowOff>190500</xdr:rowOff>
    </xdr:from>
    <xdr:to>
      <xdr:col>107</xdr:col>
      <xdr:colOff>914400</xdr:colOff>
      <xdr:row>15</xdr:row>
      <xdr:rowOff>47131</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639900" y="0"/>
          <a:ext cx="48958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212725</xdr:colOff>
      <xdr:row>0</xdr:row>
      <xdr:rowOff>184150</xdr:rowOff>
    </xdr:from>
    <xdr:to>
      <xdr:col>5</xdr:col>
      <xdr:colOff>304802</xdr:colOff>
      <xdr:row>3</xdr:row>
      <xdr:rowOff>50974</xdr:rowOff>
    </xdr:to>
    <xdr:sp macro="" textlink="">
      <xdr:nvSpPr>
        <xdr:cNvPr id="4" name="Flecha izquierda 4">
          <a:hlinkClick xmlns:r="http://schemas.openxmlformats.org/officeDocument/2006/relationships" r:id="rId3"/>
          <a:extLst>
            <a:ext uri="{FF2B5EF4-FFF2-40B4-BE49-F238E27FC236}"/>
          </a:extLst>
        </xdr:cNvPr>
        <xdr:cNvSpPr>
          <a:spLocks noChangeArrowheads="1"/>
        </xdr:cNvSpPr>
      </xdr:nvSpPr>
      <xdr:spPr bwMode="auto">
        <a:xfrm>
          <a:off x="5146675" y="0"/>
          <a:ext cx="2701927" cy="0"/>
        </a:xfrm>
        <a:prstGeom prst="leftArrow">
          <a:avLst>
            <a:gd name="adj1" fmla="val 77907"/>
            <a:gd name="adj2" fmla="val 0"/>
          </a:avLst>
        </a:prstGeom>
        <a:solidFill>
          <a:srgbClr val="4472C4"/>
        </a:solidFill>
        <a:ln>
          <a:noFill/>
        </a:ln>
        <a:effectLst>
          <a:outerShdw blurRad="63500" dist="27940" dir="5400000" algn="ctr" rotWithShape="0">
            <a:srgbClr val="000000">
              <a:alpha val="31999"/>
            </a:srgbClr>
          </a:outerShdw>
        </a:effectLst>
        <a:extLst/>
      </xdr:spPr>
      <xdr:txBody>
        <a:bodyPr vertOverflow="clip" wrap="square" lIns="27432" tIns="27432" rIns="27432" bIns="27432" anchor="ctr"/>
        <a:lstStyle/>
        <a:p>
          <a:pPr algn="ctr" rtl="0">
            <a:defRPr sz="1000"/>
          </a:pPr>
          <a:r>
            <a:rPr lang="es-ES_tradnl" sz="1400" b="1" i="0" u="none" strike="noStrike" baseline="0">
              <a:solidFill>
                <a:srgbClr val="FFFFFF"/>
              </a:solidFill>
              <a:latin typeface="Calibri"/>
              <a:ea typeface="Calibri"/>
              <a:cs typeface="Calibri"/>
            </a:rPr>
            <a:t>IR AL INDICE </a:t>
          </a:r>
        </a:p>
      </xdr:txBody>
    </xdr:sp>
    <xdr:clientData/>
  </xdr:twoCellAnchor>
  <xdr:twoCellAnchor>
    <xdr:from>
      <xdr:col>5</xdr:col>
      <xdr:colOff>438150</xdr:colOff>
      <xdr:row>0</xdr:row>
      <xdr:rowOff>184150</xdr:rowOff>
    </xdr:from>
    <xdr:to>
      <xdr:col>7</xdr:col>
      <xdr:colOff>895544</xdr:colOff>
      <xdr:row>3</xdr:row>
      <xdr:rowOff>50974</xdr:rowOff>
    </xdr:to>
    <xdr:sp macro="" textlink="">
      <xdr:nvSpPr>
        <xdr:cNvPr id="5" name="Flecha izquierda 6">
          <a:extLst>
            <a:ext uri="{FF2B5EF4-FFF2-40B4-BE49-F238E27FC236}"/>
          </a:extLst>
        </xdr:cNvPr>
        <xdr:cNvSpPr>
          <a:spLocks noChangeArrowheads="1"/>
        </xdr:cNvSpPr>
      </xdr:nvSpPr>
      <xdr:spPr bwMode="auto">
        <a:xfrm>
          <a:off x="7981950" y="0"/>
          <a:ext cx="2590994" cy="0"/>
        </a:xfrm>
        <a:prstGeom prst="leftArrow">
          <a:avLst>
            <a:gd name="adj1" fmla="val 77907"/>
            <a:gd name="adj2" fmla="val 0"/>
          </a:avLst>
        </a:prstGeom>
        <a:solidFill>
          <a:srgbClr val="4472C4"/>
        </a:solidFill>
        <a:ln>
          <a:noFill/>
        </a:ln>
        <a:effectLst>
          <a:outerShdw blurRad="63500" dist="27940" dir="5400000" algn="ctr" rotWithShape="0">
            <a:srgbClr val="000000">
              <a:alpha val="31999"/>
            </a:srgbClr>
          </a:outerShdw>
        </a:effectLst>
        <a:extLst/>
      </xdr:spPr>
      <xdr:txBody>
        <a:bodyPr vertOverflow="clip" wrap="square" lIns="27432" tIns="27432" rIns="27432" bIns="27432" anchor="ctr"/>
        <a:lstStyle/>
        <a:p>
          <a:pPr algn="ctr" rtl="0">
            <a:defRPr sz="1000"/>
          </a:pPr>
          <a:r>
            <a:rPr lang="es-ES_tradnl" sz="1400" b="1" i="0" u="none" strike="noStrike" baseline="0">
              <a:solidFill>
                <a:srgbClr val="FFFFFF"/>
              </a:solidFill>
              <a:latin typeface="Calibri"/>
              <a:ea typeface="Calibri"/>
              <a:cs typeface="Calibri"/>
            </a:rPr>
            <a:t>VER INSTRUCCIONES  - DOC WORD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luna/Downloads/SPI%202017%201118%20a%2031%20-marzo%202017%20Ajuste%20actividad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bojacam.BIENESTARBOGOTA/Downloads/Informe%20de%20ejecuci&#243;n%20%2030-Junio-2017%20CIER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bojacam.BIENESTARBOGOTA/Documents/MAB/SPI/2017/JUNIO/1118%20GESTION%20INSTITUCIO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luna/Downloads/file:/dade63/Users/Documents%20and%20Settings/abarrera/Mis%20documentos/DT%202014/753/Terri%20por%20cdc%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ANDYDANIXA/Downloads/file:/dade63/Users/Documents%20and%20Settings/abarrera/Mis%20documentos/DT%202014/753/Terri%20por%20cdc%20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vviracacha/Desktop/SEGUIMIENTO%20A%20PROYECTOS%20SPI%20-%20OCT5%20DE%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vviracacha/Downloads/SPI%20-%20Indicadores%20de%20gesti&#243;n%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acostae/Mis%20documentos/Downloads/actividades1704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srochar/Downloads/Formato%20SPI%202017%201103_Espacios_Def%2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xlFile://Root/Users/CSotelo/Downloads/Formato%20SPI%202017%20-%20Proyecto%20Bogot&#225;%20te%20nutre%201098rev%20(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PROGRAMACION CUATRIENIO "/>
      <sheetName val="2. RESUMEN EJECUTIVO"/>
      <sheetName val="Cronograma Mensual"/>
      <sheetName val="3. EJEC CONCEPTO DE GASTO "/>
      <sheetName val="4. EJEC PRESUPUESTAL"/>
      <sheetName val="5. TERRITORIALIZACIÓN"/>
      <sheetName val="6. ACTIVIDADES - TAREAS"/>
      <sheetName val="7. INDICADORES GESTION"/>
      <sheetName val="8. METAS PDD"/>
      <sheetName val="Listas desplegables"/>
      <sheetName val="GLOSARIO"/>
    </sheetNames>
    <sheetDataSet>
      <sheetData sheetId="0"/>
      <sheetData sheetId="1"/>
      <sheetData sheetId="2"/>
      <sheetData sheetId="3">
        <row r="20">
          <cell r="B20" t="str">
            <v>Implementar el 100% de las soluciones en materia de servicios logísticos para la atención eficiente y oportuna de las necesidades operativas de la Entidad.</v>
          </cell>
        </row>
        <row r="21">
          <cell r="B21" t="str">
            <v>Implementar el 45.92 % del subsistema interno de Gestión Documental y Archivo</v>
          </cell>
        </row>
        <row r="22">
          <cell r="B22" t="str">
            <v>Gestionar la implementación del 100% de los lineamientos ambientales en las unidades operativas activas de la entidad.</v>
          </cell>
        </row>
        <row r="23">
          <cell r="B23" t="str">
            <v>Implementar el 100% de las normas internacionales de contabilidad para el sector público</v>
          </cell>
        </row>
        <row r="24">
          <cell r="B24" t="str">
            <v>Garantizar el 100% del recurso humano para atender las necesidades de la entidad.</v>
          </cell>
        </row>
        <row r="25">
          <cell r="B25" t="str">
            <v>Realizar un (1) proceso de reorganización institucional del Talento Humano</v>
          </cell>
        </row>
        <row r="26">
          <cell r="B26" t="str">
            <v>Integrar al 100% del talento humano vinculado a los procesos formativos institucionales</v>
          </cell>
        </row>
        <row r="27">
          <cell r="B27" t="str">
            <v>Formular e implementar un (1) subsistema de Seguridad y Salud en el Trabajo</v>
          </cell>
        </row>
        <row r="28">
          <cell r="B28" t="str">
            <v>Diseñar e implementar un (1) programa integral de prepensionados dirigido al Talento Humano de la SDIS</v>
          </cell>
        </row>
      </sheetData>
      <sheetData sheetId="4"/>
      <sheetData sheetId="5"/>
      <sheetData sheetId="6"/>
      <sheetData sheetId="7"/>
      <sheetData sheetId="8"/>
      <sheetData sheetId="9"/>
      <sheetData sheetId="10"/>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_Ejec"/>
      <sheetName val="Ejec_Vigencia"/>
      <sheetName val="Ejec_Reservas"/>
    </sheetNames>
    <sheetDataSet>
      <sheetData sheetId="0" refreshError="1"/>
      <sheetData sheetId="1">
        <row r="12">
          <cell r="C12">
            <v>2094753000</v>
          </cell>
        </row>
        <row r="13">
          <cell r="C13">
            <v>178138988000</v>
          </cell>
        </row>
        <row r="14">
          <cell r="C14">
            <v>23144529000</v>
          </cell>
        </row>
        <row r="15">
          <cell r="C15">
            <v>180460515000</v>
          </cell>
        </row>
        <row r="16">
          <cell r="C16">
            <v>170253038000</v>
          </cell>
        </row>
        <row r="17">
          <cell r="C17">
            <v>2342280000</v>
          </cell>
        </row>
        <row r="18">
          <cell r="C18">
            <v>44387413000</v>
          </cell>
        </row>
        <row r="19">
          <cell r="C19">
            <v>47316934000</v>
          </cell>
        </row>
        <row r="20">
          <cell r="C20">
            <v>5198537000</v>
          </cell>
        </row>
        <row r="21">
          <cell r="C21">
            <v>40119860686</v>
          </cell>
        </row>
        <row r="22">
          <cell r="C22">
            <v>223588892000</v>
          </cell>
        </row>
        <row r="23">
          <cell r="C23">
            <v>3846524000</v>
          </cell>
        </row>
        <row r="24">
          <cell r="C24">
            <v>27802381000</v>
          </cell>
        </row>
        <row r="25">
          <cell r="C25">
            <v>9086264000</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PROGRAMACION CUATRIENIO "/>
      <sheetName val="2. RESUMEN EJECUTIVO"/>
      <sheetName val="Cronograma Mensual"/>
      <sheetName val="3. EJEC CONCEPTO DE GASTO "/>
      <sheetName val="4. EJEC PRESUPUESTAL"/>
      <sheetName val="Memo Ejec metas"/>
      <sheetName val="Memo Ejec Ppto"/>
      <sheetName val="5. TERRITORIALIZACIÓN"/>
      <sheetName val="6. ACTIVIDADES - TAREAS"/>
      <sheetName val="7. INDICADORES GESTION"/>
      <sheetName val="8. METAS PDD"/>
      <sheetName val="Hoja1"/>
      <sheetName val="Listas desplegables"/>
      <sheetName val="GLOSARIO"/>
    </sheetNames>
    <sheetDataSet>
      <sheetData sheetId="0" refreshError="1"/>
      <sheetData sheetId="1" refreshError="1"/>
      <sheetData sheetId="2">
        <row r="25">
          <cell r="F25">
            <v>0.44240000000000002</v>
          </cell>
        </row>
        <row r="26">
          <cell r="F26">
            <v>0.4466</v>
          </cell>
        </row>
        <row r="46">
          <cell r="F46">
            <v>0.3</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 TERMINACION SERVICIOS "/>
      <sheetName val="AMPLIACION DE COBERTURA "/>
      <sheetName val="CONJUNTAS "/>
      <sheetName val="TRANSVESALES "/>
      <sheetName val="TERRITORIALIZACION "/>
      <sheetName val="CRONOGRAMA "/>
      <sheetName val="TALENTO HUMANO"/>
      <sheetName val="CRITERIOS TERRI"/>
      <sheetName val="Hoja6"/>
      <sheetName val="Listas despleg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32">
          <cell r="A132" t="str">
            <v xml:space="preserve">Cupos </v>
          </cell>
        </row>
        <row r="133">
          <cell r="A133" t="str">
            <v xml:space="preserve">Personas </v>
          </cell>
        </row>
        <row r="134">
          <cell r="A134" t="str">
            <v xml:space="preserve">Unidades Operativas </v>
          </cell>
        </row>
        <row r="135">
          <cell r="A135" t="str">
            <v xml:space="preserve">Otros </v>
          </cell>
        </row>
        <row r="192">
          <cell r="A192" t="str">
            <v xml:space="preserve">Usaquen </v>
          </cell>
        </row>
        <row r="193">
          <cell r="A193" t="str">
            <v>Chapinero</v>
          </cell>
        </row>
        <row r="194">
          <cell r="A194" t="str">
            <v>Santa Fe</v>
          </cell>
        </row>
        <row r="195">
          <cell r="A195" t="str">
            <v xml:space="preserve">San Cristobal </v>
          </cell>
        </row>
        <row r="196">
          <cell r="A196" t="str">
            <v xml:space="preserve">Usme </v>
          </cell>
        </row>
        <row r="197">
          <cell r="A197" t="str">
            <v>Tunjuelito</v>
          </cell>
        </row>
        <row r="198">
          <cell r="A198" t="str">
            <v>Bosa</v>
          </cell>
        </row>
        <row r="199">
          <cell r="A199" t="str">
            <v>Kennedy</v>
          </cell>
        </row>
        <row r="200">
          <cell r="A200" t="str">
            <v>fontibón</v>
          </cell>
        </row>
        <row r="201">
          <cell r="A201" t="str">
            <v>Engativa</v>
          </cell>
        </row>
        <row r="202">
          <cell r="A202" t="str">
            <v>Suba</v>
          </cell>
        </row>
        <row r="203">
          <cell r="A203" t="str">
            <v xml:space="preserve">Barrios Unidos </v>
          </cell>
        </row>
        <row r="204">
          <cell r="A204" t="str">
            <v>Teusaquillo</v>
          </cell>
        </row>
        <row r="205">
          <cell r="A205" t="str">
            <v>Martires</v>
          </cell>
        </row>
        <row r="206">
          <cell r="A206" t="str">
            <v>Antonio Nariño</v>
          </cell>
        </row>
        <row r="207">
          <cell r="A207" t="str">
            <v>Puente Aranda</v>
          </cell>
        </row>
        <row r="208">
          <cell r="A208" t="str">
            <v xml:space="preserve">Candelaria </v>
          </cell>
        </row>
        <row r="209">
          <cell r="A209" t="str">
            <v xml:space="preserve">Rafael Uribe </v>
          </cell>
        </row>
        <row r="210">
          <cell r="A210" t="str">
            <v xml:space="preserve">Nivel Central </v>
          </cell>
        </row>
        <row r="211">
          <cell r="A211" t="str">
            <v xml:space="preserve">Ciudad Bolivar </v>
          </cell>
        </row>
        <row r="212">
          <cell r="A212" t="str">
            <v xml:space="preserve">Sumapaz </v>
          </cell>
        </row>
      </sheetData>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 TERMINACION SERVICIOS "/>
      <sheetName val="AMPLIACION DE COBERTURA "/>
      <sheetName val="CONJUNTAS "/>
      <sheetName val="TRANSVESALES "/>
      <sheetName val="TERRITORIALIZACION "/>
      <sheetName val="CRONOGRAMA "/>
      <sheetName val="TALENTO HUMANO"/>
      <sheetName val="CRITERIOS TERRI"/>
      <sheetName val="Hoja6"/>
      <sheetName val="Listas desplegable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32">
          <cell r="A132" t="str">
            <v xml:space="preserve">Cupos </v>
          </cell>
        </row>
        <row r="133">
          <cell r="A133" t="str">
            <v xml:space="preserve">Personas </v>
          </cell>
        </row>
        <row r="134">
          <cell r="A134" t="str">
            <v xml:space="preserve">Unidades Operativas </v>
          </cell>
        </row>
        <row r="135">
          <cell r="A135" t="str">
            <v xml:space="preserve">Otros </v>
          </cell>
        </row>
        <row r="192">
          <cell r="A192" t="str">
            <v xml:space="preserve">Usaquen </v>
          </cell>
        </row>
        <row r="193">
          <cell r="A193" t="str">
            <v>Chapinero</v>
          </cell>
        </row>
        <row r="194">
          <cell r="A194" t="str">
            <v>Santa Fe</v>
          </cell>
        </row>
        <row r="195">
          <cell r="A195" t="str">
            <v xml:space="preserve">San Cristobal </v>
          </cell>
        </row>
        <row r="196">
          <cell r="A196" t="str">
            <v xml:space="preserve">Usme </v>
          </cell>
        </row>
        <row r="197">
          <cell r="A197" t="str">
            <v>Tunjuelito</v>
          </cell>
        </row>
        <row r="198">
          <cell r="A198" t="str">
            <v>Bosa</v>
          </cell>
        </row>
        <row r="199">
          <cell r="A199" t="str">
            <v>Kennedy</v>
          </cell>
        </row>
        <row r="200">
          <cell r="A200" t="str">
            <v>fontibón</v>
          </cell>
        </row>
        <row r="201">
          <cell r="A201" t="str">
            <v>Engativa</v>
          </cell>
        </row>
        <row r="202">
          <cell r="A202" t="str">
            <v>Suba</v>
          </cell>
        </row>
        <row r="203">
          <cell r="A203" t="str">
            <v xml:space="preserve">Barrios Unidos </v>
          </cell>
        </row>
        <row r="204">
          <cell r="A204" t="str">
            <v>Teusaquillo</v>
          </cell>
        </row>
        <row r="205">
          <cell r="A205" t="str">
            <v>Martires</v>
          </cell>
        </row>
        <row r="206">
          <cell r="A206" t="str">
            <v>Antonio Nariño</v>
          </cell>
        </row>
        <row r="207">
          <cell r="A207" t="str">
            <v>Puente Aranda</v>
          </cell>
        </row>
        <row r="208">
          <cell r="A208" t="str">
            <v xml:space="preserve">Candelaria </v>
          </cell>
        </row>
        <row r="209">
          <cell r="A209" t="str">
            <v xml:space="preserve">Rafael Uribe </v>
          </cell>
        </row>
        <row r="210">
          <cell r="A210" t="str">
            <v xml:space="preserve">Nivel Central </v>
          </cell>
        </row>
        <row r="211">
          <cell r="A211" t="str">
            <v xml:space="preserve">Ciudad Bolivar </v>
          </cell>
        </row>
        <row r="212">
          <cell r="A212" t="str">
            <v xml:space="preserve">Sumapaz </v>
          </cell>
        </row>
      </sheetData>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Hoja1"/>
      <sheetName val="2. SEGUIMIENTO METAS PRODUCTO"/>
      <sheetName val="2.1 TERRITORIALIZACIÓN METAS"/>
      <sheetName val="3. INFORMACIÓN POBLACIONAL"/>
      <sheetName val="3.1 TERRITORIALIZACIÓN POBLAC"/>
      <sheetName val="4. METAS RESULTADO PDD"/>
      <sheetName val="Listas desplegables"/>
      <sheetName val="GLOSARIO"/>
      <sheetName val="ACTIVIDADES - TAREAS VIG"/>
      <sheetName val="Cronograma Mensual"/>
    </sheetNames>
    <sheetDataSet>
      <sheetData sheetId="0"/>
      <sheetData sheetId="1"/>
      <sheetData sheetId="2"/>
      <sheetData sheetId="3">
        <row r="1">
          <cell r="A1" t="str">
            <v>PROYECTOS</v>
          </cell>
        </row>
        <row r="2">
          <cell r="A2" t="str">
            <v xml:space="preserve">Prevención y atención integral de la paternidad y la maternidad temprana </v>
          </cell>
          <cell r="M2">
            <v>1</v>
          </cell>
        </row>
        <row r="3">
          <cell r="A3" t="str">
            <v xml:space="preserve">Prevención y atención integral de la paternidad y la maternidad temprana </v>
          </cell>
          <cell r="M3">
            <v>1</v>
          </cell>
        </row>
        <row r="4">
          <cell r="A4" t="str">
            <v xml:space="preserve">Prevención y atención integral de la paternidad y la maternidad temprana </v>
          </cell>
          <cell r="M4">
            <v>1</v>
          </cell>
        </row>
        <row r="5">
          <cell r="A5" t="str">
            <v xml:space="preserve">Prevención y atención integral de la paternidad y la maternidad temprana </v>
          </cell>
          <cell r="M5">
            <v>1</v>
          </cell>
        </row>
        <row r="6">
          <cell r="A6" t="str">
            <v xml:space="preserve">Prevención y atención integral de la paternidad y la maternidad temprana </v>
          </cell>
          <cell r="M6">
            <v>1</v>
          </cell>
        </row>
        <row r="7">
          <cell r="A7" t="str">
            <v xml:space="preserve">Prevención y atención integral de la paternidad y la maternidad temprana </v>
          </cell>
          <cell r="M7">
            <v>1</v>
          </cell>
        </row>
        <row r="8">
          <cell r="A8" t="str">
            <v xml:space="preserve">Prevención y atención integral de la paternidad y la maternidad temprana </v>
          </cell>
          <cell r="M8">
            <v>2</v>
          </cell>
        </row>
        <row r="9">
          <cell r="A9" t="str">
            <v xml:space="preserve">Prevención y atención integral de la paternidad y la maternidad temprana </v>
          </cell>
          <cell r="M9">
            <v>2</v>
          </cell>
        </row>
        <row r="10">
          <cell r="A10" t="str">
            <v xml:space="preserve">Prevención y atención integral de la paternidad y la maternidad temprana </v>
          </cell>
          <cell r="M10">
            <v>2</v>
          </cell>
        </row>
        <row r="11">
          <cell r="A11" t="str">
            <v xml:space="preserve">Prevención y atención integral de la paternidad y la maternidad temprana </v>
          </cell>
          <cell r="M11">
            <v>2</v>
          </cell>
        </row>
        <row r="12">
          <cell r="A12" t="str">
            <v xml:space="preserve">Prevención y atención integral de la paternidad y la maternidad temprana </v>
          </cell>
          <cell r="M12">
            <v>3</v>
          </cell>
        </row>
        <row r="13">
          <cell r="A13" t="str">
            <v xml:space="preserve">Prevención y atención integral de la paternidad y la maternidad temprana </v>
          </cell>
          <cell r="M13">
            <v>3</v>
          </cell>
        </row>
        <row r="14">
          <cell r="A14" t="str">
            <v xml:space="preserve">Prevención y atención integral de la paternidad y la maternidad temprana </v>
          </cell>
          <cell r="M14">
            <v>3</v>
          </cell>
        </row>
        <row r="15">
          <cell r="A15" t="str">
            <v xml:space="preserve">Prevención y atención integral de la paternidad y la maternidad temprana </v>
          </cell>
          <cell r="M15">
            <v>3</v>
          </cell>
        </row>
        <row r="16">
          <cell r="A16" t="str">
            <v xml:space="preserve">Prevención y atención integral de la paternidad y la maternidad temprana </v>
          </cell>
          <cell r="M16">
            <v>3</v>
          </cell>
        </row>
        <row r="17">
          <cell r="A17" t="str">
            <v xml:space="preserve">Prevención y atención integral de la paternidad y la maternidad temprana </v>
          </cell>
          <cell r="M17">
            <v>3</v>
          </cell>
        </row>
        <row r="18">
          <cell r="A18" t="str">
            <v xml:space="preserve">Prevención y atención integral de la paternidad y la maternidad temprana </v>
          </cell>
          <cell r="M18">
            <v>3</v>
          </cell>
        </row>
        <row r="19">
          <cell r="A19" t="str">
            <v xml:space="preserve">Prevención y atención integral de la paternidad y la maternidad temprana </v>
          </cell>
          <cell r="M19">
            <v>3</v>
          </cell>
        </row>
      </sheetData>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B1" t="str">
            <v>Eficacia</v>
          </cell>
          <cell r="C1" t="str">
            <v xml:space="preserve">1. Formular e implementar políticas poblacionales mediante un enfoque diferencial y de forma articulada, con el fin de aportar al goce efectivo de los derechos de las poblaciones en el territorio. </v>
          </cell>
          <cell r="D1" t="str">
            <v>Mensual</v>
          </cell>
        </row>
        <row r="2">
          <cell r="B2" t="str">
            <v>Eficiencia</v>
          </cell>
          <cell r="C2" t="str">
            <v xml:space="preserve">2. Diseñar e implementar modelos de atención integral de calidad con un enfoque territorial e intergeneracional, para el desarrollo de capacidades que faciliten la inclusión social y  mejoren  la calidad de vida de la población en mayor condición de vulnerabilidad.  </v>
          </cell>
          <cell r="D2" t="str">
            <v>Trimestral</v>
          </cell>
        </row>
        <row r="3">
          <cell r="B3" t="str">
            <v>Efectividad</v>
          </cell>
          <cell r="C3" t="str">
            <v>3. Diseñar e implementar estrategias de prevención de forma coordinada con otros sectores, que permitan reducir los factores sociales generadores de violencia y la vulneración de derechos, promoviendo una cultura de convivencia y reconciliación.</v>
          </cell>
          <cell r="D3" t="str">
            <v>Semestral</v>
          </cell>
        </row>
        <row r="4">
          <cell r="C4" t="str">
            <v>4. Generar información oportuna, veraz y de calidad mediante el desarrollo de un sistema de información y de gestión del conocimiento con el propósito de soportar la toma de decisiones,  realizar  el  seguimiento y la evaluación de la gestión, y la rendición de cuentas institucional.</v>
          </cell>
          <cell r="D4" t="str">
            <v>Anual</v>
          </cell>
        </row>
        <row r="5">
          <cell r="C5" t="str">
            <v>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Secretaría Distrital de Integración Social.</v>
          </cell>
        </row>
      </sheetData>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PROGRAMACION CUATRIENIO "/>
      <sheetName val="2. RESUMEN EJECUTIVO"/>
      <sheetName val="Cronograma Mensual"/>
      <sheetName val="3. EJEC CONCEPTO DE GASTO "/>
      <sheetName val="4. EJEC PRESUPUESTAL"/>
      <sheetName val="5. TERRITORIALIZACIÓN"/>
      <sheetName val="6. ACTIVIDADES - TAREAS"/>
      <sheetName val="7. INDICADORES GESTION"/>
      <sheetName val="8. METAS PDD"/>
      <sheetName val="Listas desplegables"/>
      <sheetName val="GLOSA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PROGRAMACION CUATRIENIO "/>
      <sheetName val="2. RESUMEN EJECUTIVO"/>
      <sheetName val="Cronograma Mensual"/>
      <sheetName val="3. EJEC CONCEPTO DE GASTO "/>
      <sheetName val="4. EJEC PRESUPUESTAL"/>
      <sheetName val="5. TERRITORIALIZACIÓN"/>
      <sheetName val="6. ACTIVIDADES - TAREAS"/>
      <sheetName val="7. INDICADORES GESTION"/>
      <sheetName val="8. METAS PDD"/>
      <sheetName val="Listas desplegables"/>
      <sheetName val="GLOSA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6.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36"/>
  <sheetViews>
    <sheetView tabSelected="1" workbookViewId="0">
      <selection activeCell="H9" sqref="H9"/>
    </sheetView>
  </sheetViews>
  <sheetFormatPr baseColWidth="10" defaultRowHeight="15"/>
  <cols>
    <col min="1" max="1" width="17" style="26" customWidth="1"/>
    <col min="2" max="2" width="48.42578125" style="26" customWidth="1"/>
    <col min="3" max="3" width="14.140625" style="227" customWidth="1"/>
    <col min="4" max="4" width="10.7109375" style="227" customWidth="1"/>
    <col min="5" max="5" width="17.42578125" style="227" customWidth="1"/>
    <col min="6" max="6" width="35.42578125" style="227" customWidth="1"/>
    <col min="7" max="7" width="17" style="30" customWidth="1"/>
    <col min="8" max="8" width="11" style="30" customWidth="1"/>
    <col min="9" max="9" width="8.7109375" style="30" customWidth="1"/>
    <col min="10" max="10" width="14.7109375" style="29" customWidth="1"/>
    <col min="11" max="11" width="27.7109375" style="30" customWidth="1"/>
    <col min="12" max="12" width="26.42578125" style="30" customWidth="1"/>
    <col min="13" max="13" width="15.42578125" style="30" customWidth="1"/>
    <col min="14" max="14" width="11.42578125" style="30" customWidth="1"/>
    <col min="15" max="16" width="11.42578125" style="229" customWidth="1"/>
    <col min="17" max="17" width="33.42578125" style="227" customWidth="1"/>
    <col min="18" max="18" width="11" style="230" customWidth="1"/>
    <col min="19" max="19" width="9.85546875" style="227" customWidth="1"/>
    <col min="20" max="20" width="10.85546875" style="227" customWidth="1"/>
    <col min="21" max="21" width="8.85546875" style="227" customWidth="1"/>
    <col min="22" max="22" width="10.7109375" style="227" customWidth="1"/>
    <col min="23" max="23" width="9.140625" style="227" customWidth="1"/>
    <col min="24" max="24" width="14.7109375" style="227" customWidth="1"/>
    <col min="25" max="25" width="10.42578125" style="1156" hidden="1" customWidth="1"/>
    <col min="26" max="26" width="10.85546875" style="227" customWidth="1"/>
    <col min="27" max="27" width="11.7109375" style="227" customWidth="1"/>
    <col min="28" max="28" width="18.42578125" style="227" customWidth="1"/>
    <col min="29" max="29" width="8.42578125" style="227" customWidth="1"/>
    <col min="30" max="30" width="12.42578125" style="227" customWidth="1"/>
    <col min="31" max="31" width="14.42578125" style="227" customWidth="1"/>
    <col min="32" max="32" width="9.140625" style="1156" hidden="1" customWidth="1"/>
    <col min="33" max="33" width="8.140625" style="227" customWidth="1"/>
    <col min="34" max="34" width="7.28515625" style="227" customWidth="1"/>
    <col min="35" max="35" width="8.7109375" style="227" customWidth="1"/>
    <col min="36" max="36" width="8.28515625" style="227" customWidth="1"/>
    <col min="37" max="37" width="7.140625" style="227" customWidth="1"/>
    <col min="38" max="38" width="12.140625" style="227" customWidth="1"/>
    <col min="39" max="39" width="16.42578125" style="227" hidden="1" customWidth="1"/>
    <col min="40" max="40" width="8.7109375" style="227" customWidth="1"/>
    <col min="41" max="41" width="8.42578125" style="227" customWidth="1"/>
    <col min="42" max="45" width="8.7109375" style="227" customWidth="1"/>
    <col min="46" max="46" width="16.42578125" style="227" hidden="1" customWidth="1"/>
    <col min="47" max="52" width="8.7109375" style="227" customWidth="1"/>
    <col min="53" max="53" width="33.5703125" style="227" hidden="1" customWidth="1"/>
    <col min="54" max="59" width="8.7109375" style="227" customWidth="1"/>
    <col min="60" max="60" width="33.140625" style="227" customWidth="1"/>
    <col min="61" max="66" width="8.7109375" style="227" hidden="1" customWidth="1"/>
    <col min="67" max="67" width="16.7109375" style="227" hidden="1" customWidth="1"/>
    <col min="68" max="73" width="8.7109375" style="227" hidden="1" customWidth="1"/>
    <col min="74" max="74" width="18.42578125" style="227" hidden="1" customWidth="1"/>
    <col min="75" max="80" width="8.7109375" style="227" hidden="1" customWidth="1"/>
    <col min="81" max="81" width="17.7109375" style="227" hidden="1" customWidth="1"/>
    <col min="82" max="87" width="8.7109375" style="227" hidden="1" customWidth="1"/>
    <col min="88" max="88" width="19" style="227" hidden="1" customWidth="1"/>
    <col min="89" max="94" width="8.7109375" style="227" hidden="1" customWidth="1"/>
    <col min="95" max="95" width="12.42578125" style="227" hidden="1" customWidth="1"/>
    <col min="96" max="96" width="8.7109375" style="227" hidden="1" customWidth="1"/>
    <col min="97" max="97" width="7.140625" style="227" hidden="1" customWidth="1"/>
    <col min="98" max="100" width="8.7109375" style="227" hidden="1" customWidth="1"/>
    <col min="101" max="101" width="5.85546875" style="227" hidden="1" customWidth="1"/>
    <col min="102" max="102" width="11.85546875" style="227" hidden="1" customWidth="1"/>
    <col min="103" max="103" width="1" style="227" customWidth="1"/>
    <col min="104" max="104" width="9.28515625" style="1156" customWidth="1"/>
    <col min="105" max="105" width="9.28515625" style="227" customWidth="1"/>
    <col min="106" max="106" width="9.7109375" style="227" customWidth="1"/>
    <col min="107" max="108" width="7.85546875" style="227" customWidth="1"/>
    <col min="109" max="109" width="8.28515625" style="227" customWidth="1"/>
    <col min="110" max="111" width="8.42578125" style="227" customWidth="1"/>
    <col min="112" max="112" width="14.28515625" style="227" customWidth="1"/>
    <col min="113" max="118" width="14.28515625" style="227" hidden="1" customWidth="1"/>
    <col min="119" max="119" width="9" style="227" hidden="1" customWidth="1"/>
    <col min="120" max="120" width="9.85546875" style="227" hidden="1" customWidth="1"/>
    <col min="121" max="124" width="14.28515625" style="227" hidden="1" customWidth="1"/>
    <col min="125" max="126" width="7.42578125" style="227" hidden="1" customWidth="1"/>
    <col min="127" max="127" width="7.140625" style="227" hidden="1" customWidth="1"/>
    <col min="128" max="129" width="9.28515625" style="227" hidden="1" customWidth="1"/>
    <col min="130" max="130" width="14.28515625" style="227" hidden="1" customWidth="1"/>
    <col min="131" max="136" width="14.28515625" style="227" customWidth="1"/>
    <col min="137" max="137" width="10.7109375" style="227" customWidth="1"/>
    <col min="138" max="138" width="14.28515625" style="227" customWidth="1"/>
    <col min="139" max="139" width="10.7109375" style="227" customWidth="1"/>
    <col min="140" max="140" width="17.28515625" style="227" bestFit="1" customWidth="1"/>
    <col min="141" max="256" width="11.42578125" style="227"/>
  </cols>
  <sheetData>
    <row r="1" spans="1:256">
      <c r="A1" s="1145" t="s">
        <v>957</v>
      </c>
      <c r="B1" s="1145" t="s">
        <v>957</v>
      </c>
      <c r="C1" s="1146"/>
      <c r="D1" s="1146"/>
      <c r="E1" s="1146"/>
      <c r="F1" s="1146"/>
      <c r="G1" s="1146"/>
      <c r="H1" s="1146"/>
      <c r="I1" s="1146"/>
      <c r="J1" s="1146"/>
      <c r="K1" s="1146"/>
      <c r="L1" s="1146"/>
      <c r="M1" s="1146"/>
      <c r="N1" s="1146"/>
      <c r="O1" s="1146"/>
      <c r="P1" s="1146"/>
      <c r="Q1" s="1146"/>
      <c r="R1" s="1146"/>
      <c r="S1" s="1146"/>
      <c r="T1" s="1146"/>
      <c r="U1" s="1146"/>
      <c r="V1" s="1146"/>
      <c r="W1" s="1146"/>
      <c r="X1" s="1146"/>
      <c r="Y1" s="978"/>
      <c r="Z1" s="1146"/>
      <c r="AA1" s="1146"/>
      <c r="AB1" s="1146"/>
      <c r="AC1" s="1146"/>
      <c r="AD1" s="1146"/>
      <c r="AE1" s="1146"/>
      <c r="AF1" s="978"/>
      <c r="AG1" s="1146"/>
      <c r="AH1" s="1146"/>
      <c r="AI1" s="1146"/>
      <c r="AJ1" s="1146"/>
      <c r="AK1" s="1146"/>
      <c r="AL1" s="1146"/>
      <c r="AM1" s="1146"/>
      <c r="AN1" s="1146"/>
      <c r="AO1" s="1146"/>
      <c r="AP1" s="1146"/>
      <c r="AQ1" s="1146"/>
      <c r="AR1" s="1146"/>
      <c r="AS1" s="1146"/>
      <c r="AT1" s="1146"/>
      <c r="AU1" s="1146"/>
      <c r="AV1" s="1146"/>
      <c r="AW1" s="1146"/>
      <c r="AX1" s="1146"/>
      <c r="AY1" s="1146"/>
      <c r="AZ1" s="1146"/>
      <c r="BA1" s="1146"/>
      <c r="BB1" s="1146"/>
      <c r="BC1" s="1146"/>
      <c r="BD1" s="1146"/>
      <c r="BE1" s="1146"/>
      <c r="BF1" s="1146"/>
      <c r="BG1" s="1146"/>
      <c r="BH1" s="1146"/>
      <c r="BI1" s="1146"/>
      <c r="BJ1" s="1146"/>
      <c r="BK1" s="1146"/>
      <c r="BL1" s="1146"/>
      <c r="BM1" s="1146"/>
      <c r="BN1" s="1146"/>
      <c r="BO1" s="1146"/>
      <c r="BP1" s="1146"/>
      <c r="BQ1" s="1146"/>
      <c r="BR1" s="1146"/>
      <c r="BS1" s="1146"/>
      <c r="BT1" s="1146"/>
      <c r="BU1" s="1146"/>
      <c r="BV1" s="1146"/>
      <c r="BW1" s="1146"/>
      <c r="BX1" s="1146"/>
      <c r="BY1" s="1146"/>
      <c r="BZ1" s="1146"/>
      <c r="CA1" s="1146"/>
      <c r="CB1" s="1146"/>
      <c r="CC1" s="1146"/>
      <c r="CD1" s="1146"/>
      <c r="CE1" s="1146"/>
      <c r="CF1" s="1146"/>
      <c r="CG1" s="1146"/>
      <c r="CH1" s="1146"/>
      <c r="CI1" s="1146"/>
      <c r="CJ1" s="1146"/>
      <c r="CK1" s="1146"/>
      <c r="CL1" s="1146"/>
      <c r="CM1" s="1146"/>
      <c r="CN1" s="1146"/>
      <c r="CO1" s="1146"/>
      <c r="CP1" s="1146"/>
      <c r="CQ1" s="1146"/>
      <c r="CR1" s="1146"/>
      <c r="CS1" s="1146"/>
      <c r="CT1" s="1146"/>
      <c r="CU1" s="1146"/>
      <c r="CV1" s="1146"/>
      <c r="CW1" s="1146"/>
      <c r="CX1" s="1146"/>
      <c r="CY1" s="1146"/>
      <c r="CZ1" s="978"/>
      <c r="DA1" s="1146"/>
      <c r="DB1" s="1146"/>
      <c r="DC1" s="1146"/>
      <c r="DD1" s="1146"/>
      <c r="DE1" s="1146"/>
      <c r="DF1" s="1146"/>
      <c r="DG1" s="1146"/>
      <c r="DH1" s="1146"/>
      <c r="DI1" s="1146"/>
      <c r="DJ1" s="1146"/>
      <c r="DK1" s="1146"/>
      <c r="DL1" s="1146"/>
      <c r="DM1" s="1146"/>
      <c r="DN1" s="1146"/>
      <c r="DO1" s="1146"/>
      <c r="DP1" s="1146"/>
      <c r="DQ1" s="1146"/>
      <c r="DR1" s="1146"/>
      <c r="DS1" s="1146"/>
      <c r="DT1" s="1146"/>
      <c r="DU1" s="1146"/>
      <c r="DV1" s="1146"/>
      <c r="DW1" s="1146"/>
      <c r="DX1" s="1146"/>
      <c r="DY1" s="1146"/>
      <c r="DZ1" s="1146"/>
      <c r="EA1" s="1146"/>
      <c r="EB1" s="1146"/>
      <c r="EC1" s="1146"/>
      <c r="ED1" s="1146"/>
      <c r="EE1" s="1146"/>
      <c r="EF1" s="1146"/>
      <c r="EG1" s="1146"/>
      <c r="EH1" s="1146"/>
      <c r="EI1" s="1146"/>
      <c r="EJ1" s="1146"/>
      <c r="EK1" s="1146"/>
      <c r="EL1" s="1146"/>
      <c r="EM1" s="1146"/>
      <c r="EN1" s="1146"/>
      <c r="EO1" s="1146"/>
      <c r="EP1" s="1146"/>
      <c r="EQ1" s="1146"/>
      <c r="ER1" s="1146"/>
      <c r="ES1" s="1146"/>
      <c r="ET1" s="1146"/>
      <c r="EU1" s="1146"/>
      <c r="EV1" s="1146"/>
      <c r="EW1" s="1146"/>
      <c r="EX1" s="1146"/>
      <c r="EY1" s="1146"/>
      <c r="EZ1" s="1146"/>
      <c r="FA1" s="1146"/>
      <c r="FB1" s="1146"/>
      <c r="FC1" s="1146"/>
      <c r="FD1" s="1146"/>
      <c r="FE1" s="1146"/>
      <c r="FF1" s="1146"/>
      <c r="FG1" s="1146"/>
      <c r="FH1" s="1146"/>
      <c r="FI1" s="1146"/>
      <c r="FJ1" s="1146"/>
      <c r="FK1" s="1146"/>
      <c r="FL1" s="1146"/>
      <c r="FM1" s="1146"/>
      <c r="FN1" s="1146"/>
      <c r="FO1" s="1146"/>
      <c r="FP1" s="1146"/>
      <c r="FQ1" s="1146"/>
      <c r="FR1" s="1146"/>
      <c r="FS1" s="1146"/>
      <c r="FT1" s="1146"/>
      <c r="FU1" s="1146"/>
      <c r="FV1" s="1146"/>
      <c r="FW1" s="1146"/>
      <c r="FX1" s="1146"/>
      <c r="FY1" s="1146"/>
      <c r="FZ1" s="1146"/>
      <c r="GA1" s="1146"/>
      <c r="GB1" s="1146"/>
      <c r="GC1" s="1146"/>
      <c r="GD1" s="1146"/>
      <c r="GE1" s="1146"/>
      <c r="GF1" s="1146"/>
      <c r="GG1" s="1146"/>
      <c r="GH1" s="1146"/>
      <c r="GI1" s="1146"/>
      <c r="GJ1" s="1146"/>
      <c r="GK1" s="1146"/>
      <c r="GL1" s="1146"/>
      <c r="GM1" s="1146"/>
      <c r="GN1" s="1146"/>
      <c r="GO1" s="1146"/>
      <c r="GP1" s="1146"/>
      <c r="GQ1" s="1146"/>
      <c r="GR1" s="1146"/>
      <c r="GS1" s="1146"/>
      <c r="GT1" s="1146"/>
      <c r="GU1" s="1146"/>
      <c r="GV1" s="1146"/>
      <c r="GW1" s="1146"/>
      <c r="GX1" s="1146"/>
      <c r="GY1" s="1146"/>
      <c r="GZ1" s="1146"/>
      <c r="HA1" s="1146"/>
      <c r="HB1" s="1146"/>
      <c r="HC1" s="1146"/>
      <c r="HD1" s="1146"/>
      <c r="HE1" s="1146"/>
      <c r="HF1" s="1146"/>
      <c r="HG1" s="1146"/>
      <c r="HH1" s="1146"/>
      <c r="HI1" s="1146"/>
      <c r="HJ1" s="1146"/>
      <c r="HK1" s="1146"/>
      <c r="HL1" s="1146"/>
      <c r="HM1" s="1146"/>
      <c r="HN1" s="1146"/>
      <c r="HO1" s="1146"/>
      <c r="HP1" s="1146"/>
      <c r="HQ1" s="1146"/>
      <c r="HR1" s="1146"/>
      <c r="HS1" s="1146"/>
      <c r="HT1" s="1146"/>
      <c r="HU1" s="1146"/>
      <c r="HV1" s="1146"/>
      <c r="HW1" s="1146"/>
      <c r="HX1" s="1146"/>
      <c r="HY1" s="1146"/>
      <c r="HZ1" s="1146"/>
      <c r="IA1" s="1146"/>
      <c r="IB1" s="1146"/>
      <c r="IC1" s="1146"/>
      <c r="ID1" s="1146"/>
      <c r="IE1" s="1146"/>
      <c r="IF1" s="1146"/>
      <c r="IG1" s="1146"/>
      <c r="IH1" s="1146"/>
      <c r="II1" s="1146"/>
      <c r="IJ1" s="1146"/>
      <c r="IK1" s="1146"/>
      <c r="IL1" s="1146"/>
      <c r="IM1" s="1146"/>
      <c r="IN1" s="1146"/>
      <c r="IO1" s="1146"/>
      <c r="IP1" s="1146"/>
      <c r="IQ1" s="1146"/>
      <c r="IR1" s="1146"/>
      <c r="IS1" s="1146"/>
      <c r="IT1" s="1146"/>
      <c r="IU1" s="1146"/>
      <c r="IV1" s="1146"/>
    </row>
    <row r="2" spans="1:256">
      <c r="A2" s="1145"/>
      <c r="B2" s="1145"/>
      <c r="C2" s="1146"/>
      <c r="D2" s="1146"/>
      <c r="E2" s="1146"/>
      <c r="F2" s="1146"/>
      <c r="G2" s="1146"/>
      <c r="H2" s="1146"/>
      <c r="I2" s="1146"/>
      <c r="J2" s="1146"/>
      <c r="K2" s="1146"/>
      <c r="L2" s="1146"/>
      <c r="M2" s="1146"/>
      <c r="N2" s="1146"/>
      <c r="O2" s="1146"/>
      <c r="P2" s="1146"/>
      <c r="Q2" s="1146"/>
      <c r="R2" s="1146"/>
      <c r="S2" s="1146"/>
      <c r="T2" s="1146"/>
      <c r="U2" s="1146"/>
      <c r="V2" s="1146"/>
      <c r="W2" s="1146"/>
      <c r="X2" s="1146"/>
      <c r="Y2" s="978"/>
      <c r="Z2" s="1146"/>
      <c r="AA2" s="1146"/>
      <c r="AB2" s="1146"/>
      <c r="AC2" s="1146"/>
      <c r="AD2" s="1146"/>
      <c r="AE2" s="1146"/>
      <c r="AF2" s="978"/>
      <c r="AG2" s="1146"/>
      <c r="AH2" s="1146"/>
      <c r="AI2" s="1146"/>
      <c r="AJ2" s="1146"/>
      <c r="AK2" s="1146"/>
      <c r="AL2" s="1146"/>
      <c r="AM2" s="1146"/>
      <c r="AN2" s="1146"/>
      <c r="AO2" s="1146"/>
      <c r="AP2" s="1146"/>
      <c r="AQ2" s="1146"/>
      <c r="AR2" s="1146"/>
      <c r="AS2" s="1146"/>
      <c r="AT2" s="1146"/>
      <c r="AU2" s="1146"/>
      <c r="AV2" s="1146"/>
      <c r="AW2" s="1146"/>
      <c r="AX2" s="1146"/>
      <c r="AY2" s="1146"/>
      <c r="AZ2" s="1146"/>
      <c r="BA2" s="1146"/>
      <c r="BB2" s="1146"/>
      <c r="BC2" s="1146"/>
      <c r="BD2" s="1146"/>
      <c r="BE2" s="1146"/>
      <c r="BF2" s="1146"/>
      <c r="BG2" s="1146"/>
      <c r="BH2" s="1146"/>
      <c r="BI2" s="1146"/>
      <c r="BJ2" s="1146"/>
      <c r="BK2" s="1146"/>
      <c r="BL2" s="1146"/>
      <c r="BM2" s="1146"/>
      <c r="BN2" s="1146"/>
      <c r="BO2" s="1146"/>
      <c r="BP2" s="1146"/>
      <c r="BQ2" s="1146"/>
      <c r="BR2" s="1146"/>
      <c r="BS2" s="1146"/>
      <c r="BT2" s="1146"/>
      <c r="BU2" s="1146"/>
      <c r="BV2" s="1146"/>
      <c r="BW2" s="1146"/>
      <c r="BX2" s="1146"/>
      <c r="BY2" s="1146"/>
      <c r="BZ2" s="1146"/>
      <c r="CA2" s="1146"/>
      <c r="CB2" s="1146"/>
      <c r="CC2" s="1146"/>
      <c r="CD2" s="1146"/>
      <c r="CE2" s="1146"/>
      <c r="CF2" s="1146"/>
      <c r="CG2" s="1146"/>
      <c r="CH2" s="1146"/>
      <c r="CI2" s="1146"/>
      <c r="CJ2" s="1146"/>
      <c r="CK2" s="1146"/>
      <c r="CL2" s="1146"/>
      <c r="CM2" s="1146"/>
      <c r="CN2" s="1146"/>
      <c r="CO2" s="1146"/>
      <c r="CP2" s="1146"/>
      <c r="CQ2" s="1146"/>
      <c r="CR2" s="1146"/>
      <c r="CS2" s="1146"/>
      <c r="CT2" s="1146"/>
      <c r="CU2" s="1146"/>
      <c r="CV2" s="1146"/>
      <c r="CW2" s="1146"/>
      <c r="CX2" s="1146"/>
      <c r="CY2" s="1146"/>
      <c r="CZ2" s="978"/>
      <c r="DA2" s="1146"/>
      <c r="DB2" s="1146"/>
      <c r="DC2" s="1146"/>
      <c r="DD2" s="1146"/>
      <c r="DE2" s="1146"/>
      <c r="DF2" s="1146"/>
      <c r="DG2" s="1146"/>
      <c r="DH2" s="1146"/>
      <c r="DI2" s="1146"/>
      <c r="DJ2" s="1146"/>
      <c r="DK2" s="1146"/>
      <c r="DL2" s="1146"/>
      <c r="DM2" s="1146"/>
      <c r="DN2" s="1146"/>
      <c r="DO2" s="1146"/>
      <c r="DP2" s="1146"/>
      <c r="DQ2" s="1146"/>
      <c r="DR2" s="1146"/>
      <c r="DS2" s="1146"/>
      <c r="DT2" s="1146"/>
      <c r="DU2" s="1146"/>
      <c r="DV2" s="1146"/>
      <c r="DW2" s="1146"/>
      <c r="DX2" s="1146"/>
      <c r="DY2" s="1146"/>
      <c r="DZ2" s="1146"/>
      <c r="EA2" s="1146"/>
      <c r="EB2" s="1146"/>
      <c r="EC2" s="1146"/>
      <c r="ED2" s="1146"/>
      <c r="EE2" s="1146"/>
      <c r="EF2" s="1146"/>
      <c r="EG2" s="1146"/>
      <c r="EH2" s="1146"/>
      <c r="EI2" s="1146"/>
      <c r="EJ2" s="1146"/>
      <c r="EK2" s="1146"/>
      <c r="EL2" s="1146"/>
      <c r="EM2" s="1146"/>
      <c r="EN2" s="1146"/>
      <c r="EO2" s="1146"/>
      <c r="EP2" s="1146"/>
      <c r="EQ2" s="1146"/>
      <c r="ER2" s="1146"/>
      <c r="ES2" s="1146"/>
      <c r="ET2" s="1146"/>
      <c r="EU2" s="1146"/>
      <c r="EV2" s="1146"/>
      <c r="EW2" s="1146"/>
      <c r="EX2" s="1146"/>
      <c r="EY2" s="1146"/>
      <c r="EZ2" s="1146"/>
      <c r="FA2" s="1146"/>
      <c r="FB2" s="1146"/>
      <c r="FC2" s="1146"/>
      <c r="FD2" s="1146"/>
      <c r="FE2" s="1146"/>
      <c r="FF2" s="1146"/>
      <c r="FG2" s="1146"/>
      <c r="FH2" s="1146"/>
      <c r="FI2" s="1146"/>
      <c r="FJ2" s="1146"/>
      <c r="FK2" s="1146"/>
      <c r="FL2" s="1146"/>
      <c r="FM2" s="1146"/>
      <c r="FN2" s="1146"/>
      <c r="FO2" s="1146"/>
      <c r="FP2" s="1146"/>
      <c r="FQ2" s="1146"/>
      <c r="FR2" s="1146"/>
      <c r="FS2" s="1146"/>
      <c r="FT2" s="1146"/>
      <c r="FU2" s="1146"/>
      <c r="FV2" s="1146"/>
      <c r="FW2" s="1146"/>
      <c r="FX2" s="1146"/>
      <c r="FY2" s="1146"/>
      <c r="FZ2" s="1146"/>
      <c r="GA2" s="1146"/>
      <c r="GB2" s="1146"/>
      <c r="GC2" s="1146"/>
      <c r="GD2" s="1146"/>
      <c r="GE2" s="1146"/>
      <c r="GF2" s="1146"/>
      <c r="GG2" s="1146"/>
      <c r="GH2" s="1146"/>
      <c r="GI2" s="1146"/>
      <c r="GJ2" s="1146"/>
      <c r="GK2" s="1146"/>
      <c r="GL2" s="1146"/>
      <c r="GM2" s="1146"/>
      <c r="GN2" s="1146"/>
      <c r="GO2" s="1146"/>
      <c r="GP2" s="1146"/>
      <c r="GQ2" s="1146"/>
      <c r="GR2" s="1146"/>
      <c r="GS2" s="1146"/>
      <c r="GT2" s="1146"/>
      <c r="GU2" s="1146"/>
      <c r="GV2" s="1146"/>
      <c r="GW2" s="1146"/>
      <c r="GX2" s="1146"/>
      <c r="GY2" s="1146"/>
      <c r="GZ2" s="1146"/>
      <c r="HA2" s="1146"/>
      <c r="HB2" s="1146"/>
      <c r="HC2" s="1146"/>
      <c r="HD2" s="1146"/>
      <c r="HE2" s="1146"/>
      <c r="HF2" s="1146"/>
      <c r="HG2" s="1146"/>
      <c r="HH2" s="1146"/>
      <c r="HI2" s="1146"/>
      <c r="HJ2" s="1146"/>
      <c r="HK2" s="1146"/>
      <c r="HL2" s="1146"/>
      <c r="HM2" s="1146"/>
      <c r="HN2" s="1146"/>
      <c r="HO2" s="1146"/>
      <c r="HP2" s="1146"/>
      <c r="HQ2" s="1146"/>
      <c r="HR2" s="1146"/>
      <c r="HS2" s="1146"/>
      <c r="HT2" s="1146"/>
      <c r="HU2" s="1146"/>
      <c r="HV2" s="1146"/>
      <c r="HW2" s="1146"/>
      <c r="HX2" s="1146"/>
      <c r="HY2" s="1146"/>
      <c r="HZ2" s="1146"/>
      <c r="IA2" s="1146"/>
      <c r="IB2" s="1146"/>
      <c r="IC2" s="1146"/>
      <c r="ID2" s="1146"/>
      <c r="IE2" s="1146"/>
      <c r="IF2" s="1146"/>
      <c r="IG2" s="1146"/>
      <c r="IH2" s="1146"/>
      <c r="II2" s="1146"/>
      <c r="IJ2" s="1146"/>
      <c r="IK2" s="1146"/>
      <c r="IL2" s="1146"/>
      <c r="IM2" s="1146"/>
      <c r="IN2" s="1146"/>
      <c r="IO2" s="1146"/>
      <c r="IP2" s="1146"/>
      <c r="IQ2" s="1146"/>
      <c r="IR2" s="1146"/>
      <c r="IS2" s="1146"/>
      <c r="IT2" s="1146"/>
      <c r="IU2" s="1146"/>
      <c r="IV2" s="1146"/>
    </row>
    <row r="3" spans="1:256">
      <c r="A3" s="1146"/>
      <c r="B3" s="1146"/>
      <c r="C3" s="1146"/>
      <c r="D3" s="1146"/>
      <c r="E3" s="1146"/>
      <c r="F3" s="1146"/>
      <c r="G3" s="1146"/>
      <c r="H3" s="1146"/>
      <c r="I3" s="1146"/>
      <c r="J3" s="1146"/>
      <c r="K3" s="1146"/>
      <c r="L3" s="1146"/>
      <c r="M3" s="1146"/>
      <c r="N3" s="1146"/>
      <c r="O3" s="1146"/>
      <c r="P3" s="1146"/>
      <c r="Q3" s="1146"/>
      <c r="R3" s="1146"/>
      <c r="S3" s="1146"/>
      <c r="T3" s="1146"/>
      <c r="U3" s="1146"/>
      <c r="V3" s="1146"/>
      <c r="W3" s="1146"/>
      <c r="X3" s="1146"/>
      <c r="Y3" s="978"/>
      <c r="Z3" s="1146"/>
      <c r="AA3" s="1146"/>
      <c r="AB3" s="1146"/>
      <c r="AC3" s="1146"/>
      <c r="AD3" s="1146"/>
      <c r="AE3" s="1146"/>
      <c r="AF3" s="978"/>
      <c r="AG3" s="1146"/>
      <c r="AH3" s="1146"/>
      <c r="AI3" s="1146"/>
      <c r="AJ3" s="1146"/>
      <c r="AK3" s="1146"/>
      <c r="AL3" s="1146"/>
      <c r="AM3" s="1146"/>
      <c r="AN3" s="1146"/>
      <c r="AO3" s="1146"/>
      <c r="AP3" s="1146"/>
      <c r="AQ3" s="1146"/>
      <c r="AR3" s="1146"/>
      <c r="AS3" s="1146"/>
      <c r="AT3" s="1146"/>
      <c r="AU3" s="1146"/>
      <c r="AV3" s="1146"/>
      <c r="AW3" s="1146"/>
      <c r="AX3" s="1146"/>
      <c r="AY3" s="1146"/>
      <c r="AZ3" s="1146"/>
      <c r="BA3" s="1146"/>
      <c r="BB3" s="1146"/>
      <c r="BC3" s="1146"/>
      <c r="BD3" s="1146"/>
      <c r="BE3" s="1146"/>
      <c r="BF3" s="1146"/>
      <c r="BG3" s="1146"/>
      <c r="BH3" s="1146"/>
      <c r="BI3" s="1146"/>
      <c r="BJ3" s="1146"/>
      <c r="BK3" s="1146"/>
      <c r="BL3" s="1146"/>
      <c r="BM3" s="1146"/>
      <c r="BN3" s="1146"/>
      <c r="BO3" s="1146"/>
      <c r="BP3" s="1146"/>
      <c r="BQ3" s="1146"/>
      <c r="BR3" s="1146"/>
      <c r="BS3" s="1146"/>
      <c r="BT3" s="1146"/>
      <c r="BU3" s="1146"/>
      <c r="BV3" s="1146"/>
      <c r="BW3" s="1146"/>
      <c r="BX3" s="1146"/>
      <c r="BY3" s="1146"/>
      <c r="BZ3" s="1146"/>
      <c r="CA3" s="1146"/>
      <c r="CB3" s="1146"/>
      <c r="CC3" s="1146"/>
      <c r="CD3" s="1146"/>
      <c r="CE3" s="1146"/>
      <c r="CF3" s="1146"/>
      <c r="CG3" s="1146"/>
      <c r="CH3" s="1146"/>
      <c r="CI3" s="1146"/>
      <c r="CJ3" s="1146"/>
      <c r="CK3" s="1146"/>
      <c r="CL3" s="1146"/>
      <c r="CM3" s="1146"/>
      <c r="CN3" s="1146"/>
      <c r="CO3" s="1146"/>
      <c r="CP3" s="1146"/>
      <c r="CQ3" s="1146"/>
      <c r="CR3" s="1146"/>
      <c r="CS3" s="1146"/>
      <c r="CT3" s="1146"/>
      <c r="CU3" s="1146"/>
      <c r="CV3" s="1146"/>
      <c r="CW3" s="1146"/>
      <c r="CX3" s="1146"/>
      <c r="CY3" s="1146"/>
      <c r="CZ3" s="978"/>
      <c r="DA3" s="1146"/>
      <c r="DB3" s="1146"/>
      <c r="DC3" s="1146"/>
      <c r="DD3" s="1146"/>
      <c r="DE3" s="1146"/>
      <c r="DF3" s="1146"/>
      <c r="DG3" s="1146"/>
      <c r="DH3" s="1146"/>
      <c r="DI3" s="1146"/>
      <c r="DJ3" s="1146"/>
      <c r="DK3" s="1146"/>
      <c r="DL3" s="1146"/>
      <c r="DM3" s="1146"/>
      <c r="DN3" s="1146"/>
      <c r="DO3" s="1146"/>
      <c r="DP3" s="1146"/>
      <c r="DQ3" s="1146"/>
      <c r="DR3" s="1146"/>
      <c r="DS3" s="1146"/>
      <c r="DT3" s="1146"/>
      <c r="DU3" s="1146"/>
      <c r="DV3" s="1146"/>
      <c r="DW3" s="1146"/>
      <c r="DX3" s="1146"/>
      <c r="DY3" s="1146"/>
      <c r="DZ3" s="1146"/>
      <c r="EA3" s="1146"/>
      <c r="EB3" s="1146"/>
      <c r="EC3" s="1146"/>
      <c r="ED3" s="1146"/>
      <c r="EE3" s="1146"/>
      <c r="EF3" s="1146"/>
      <c r="EG3" s="1146"/>
      <c r="EH3" s="1146"/>
      <c r="EI3" s="1146"/>
      <c r="EJ3" s="1146"/>
      <c r="EK3" s="1146"/>
      <c r="EL3" s="1146"/>
      <c r="EM3" s="1146"/>
      <c r="EN3" s="1146"/>
      <c r="EO3" s="1146"/>
      <c r="EP3" s="1146"/>
      <c r="EQ3" s="1146"/>
      <c r="ER3" s="1146"/>
      <c r="ES3" s="1146"/>
      <c r="ET3" s="1146"/>
      <c r="EU3" s="1146"/>
      <c r="EV3" s="1146"/>
      <c r="EW3" s="1146"/>
      <c r="EX3" s="1146"/>
      <c r="EY3" s="1146"/>
      <c r="EZ3" s="1146"/>
      <c r="FA3" s="1146"/>
      <c r="FB3" s="1146"/>
      <c r="FC3" s="1146"/>
      <c r="FD3" s="1146"/>
      <c r="FE3" s="1146"/>
      <c r="FF3" s="1146"/>
      <c r="FG3" s="1146"/>
      <c r="FH3" s="1146"/>
      <c r="FI3" s="1146"/>
      <c r="FJ3" s="1146"/>
      <c r="FK3" s="1146"/>
      <c r="FL3" s="1146"/>
      <c r="FM3" s="1146"/>
      <c r="FN3" s="1146"/>
      <c r="FO3" s="1146"/>
      <c r="FP3" s="1146"/>
      <c r="FQ3" s="1146"/>
      <c r="FR3" s="1146"/>
      <c r="FS3" s="1146"/>
      <c r="FT3" s="1146"/>
      <c r="FU3" s="1146"/>
      <c r="FV3" s="1146"/>
      <c r="FW3" s="1146"/>
      <c r="FX3" s="1146"/>
      <c r="FY3" s="1146"/>
      <c r="FZ3" s="1146"/>
      <c r="GA3" s="1146"/>
      <c r="GB3" s="1146"/>
      <c r="GC3" s="1146"/>
      <c r="GD3" s="1146"/>
      <c r="GE3" s="1146"/>
      <c r="GF3" s="1146"/>
      <c r="GG3" s="1146"/>
      <c r="GH3" s="1146"/>
      <c r="GI3" s="1146"/>
      <c r="GJ3" s="1146"/>
      <c r="GK3" s="1146"/>
      <c r="GL3" s="1146"/>
      <c r="GM3" s="1146"/>
      <c r="GN3" s="1146"/>
      <c r="GO3" s="1146"/>
      <c r="GP3" s="1146"/>
      <c r="GQ3" s="1146"/>
      <c r="GR3" s="1146"/>
      <c r="GS3" s="1146"/>
      <c r="GT3" s="1146"/>
      <c r="GU3" s="1146"/>
      <c r="GV3" s="1146"/>
      <c r="GW3" s="1146"/>
      <c r="GX3" s="1146"/>
      <c r="GY3" s="1146"/>
      <c r="GZ3" s="1146"/>
      <c r="HA3" s="1146"/>
      <c r="HB3" s="1146"/>
      <c r="HC3" s="1146"/>
      <c r="HD3" s="1146"/>
      <c r="HE3" s="1146"/>
      <c r="HF3" s="1146"/>
      <c r="HG3" s="1146"/>
      <c r="HH3" s="1146"/>
      <c r="HI3" s="1146"/>
      <c r="HJ3" s="1146"/>
      <c r="HK3" s="1146"/>
      <c r="HL3" s="1146"/>
      <c r="HM3" s="1146"/>
      <c r="HN3" s="1146"/>
      <c r="HO3" s="1146"/>
      <c r="HP3" s="1146"/>
      <c r="HQ3" s="1146"/>
      <c r="HR3" s="1146"/>
      <c r="HS3" s="1146"/>
      <c r="HT3" s="1146"/>
      <c r="HU3" s="1146"/>
      <c r="HV3" s="1146"/>
      <c r="HW3" s="1146"/>
      <c r="HX3" s="1146"/>
      <c r="HY3" s="1146"/>
      <c r="HZ3" s="1146"/>
      <c r="IA3" s="1146"/>
      <c r="IB3" s="1146"/>
      <c r="IC3" s="1146"/>
      <c r="ID3" s="1146"/>
      <c r="IE3" s="1146"/>
      <c r="IF3" s="1146"/>
      <c r="IG3" s="1146"/>
      <c r="IH3" s="1146"/>
      <c r="II3" s="1146"/>
      <c r="IJ3" s="1146"/>
      <c r="IK3" s="1146"/>
      <c r="IL3" s="1146"/>
      <c r="IM3" s="1146"/>
      <c r="IN3" s="1146"/>
      <c r="IO3" s="1146"/>
      <c r="IP3" s="1146"/>
      <c r="IQ3" s="1146"/>
      <c r="IR3" s="1146"/>
      <c r="IS3" s="1146"/>
      <c r="IT3" s="1146"/>
      <c r="IU3" s="1146"/>
      <c r="IV3" s="1146"/>
    </row>
    <row r="4" spans="1:256">
      <c r="A4" s="1146"/>
      <c r="B4" s="1146"/>
      <c r="C4" s="1146"/>
      <c r="D4" s="1146"/>
      <c r="E4" s="1146"/>
      <c r="F4" s="1146"/>
      <c r="G4" s="1146"/>
      <c r="H4" s="1146"/>
      <c r="I4" s="1146"/>
      <c r="J4" s="1146"/>
      <c r="K4" s="1146"/>
      <c r="L4" s="1146"/>
      <c r="M4" s="1146"/>
      <c r="N4" s="1146"/>
      <c r="O4" s="1146"/>
      <c r="P4" s="1146"/>
      <c r="Q4" s="1146"/>
      <c r="R4" s="1146"/>
      <c r="S4" s="1146"/>
      <c r="T4" s="1146"/>
      <c r="U4" s="1146"/>
      <c r="V4" s="1146"/>
      <c r="W4" s="1146"/>
      <c r="X4" s="1146"/>
      <c r="Y4" s="978"/>
      <c r="Z4" s="1146"/>
      <c r="AA4" s="1146"/>
      <c r="AB4" s="1146"/>
      <c r="AC4" s="1146"/>
      <c r="AD4" s="1146"/>
      <c r="AE4" s="1146"/>
      <c r="AF4" s="978"/>
      <c r="AG4" s="1146"/>
      <c r="AH4" s="1146"/>
      <c r="AI4" s="1146"/>
      <c r="AJ4" s="1146"/>
      <c r="AK4" s="1146"/>
      <c r="AL4" s="1146"/>
      <c r="AM4" s="1146"/>
      <c r="AN4" s="1146"/>
      <c r="AO4" s="1146"/>
      <c r="AP4" s="1146"/>
      <c r="AQ4" s="1146"/>
      <c r="AR4" s="1146"/>
      <c r="AS4" s="1146"/>
      <c r="AT4" s="1146"/>
      <c r="AU4" s="1146"/>
      <c r="AV4" s="1146"/>
      <c r="AW4" s="1146"/>
      <c r="AX4" s="1146"/>
      <c r="AY4" s="1146"/>
      <c r="AZ4" s="1146"/>
      <c r="BA4" s="1146"/>
      <c r="BB4" s="1146"/>
      <c r="BC4" s="1146"/>
      <c r="BD4" s="1146"/>
      <c r="BE4" s="1146"/>
      <c r="BF4" s="1146"/>
      <c r="BG4" s="1146"/>
      <c r="BH4" s="1146"/>
      <c r="BI4" s="1146"/>
      <c r="BJ4" s="1146"/>
      <c r="BK4" s="1146"/>
      <c r="BL4" s="1146"/>
      <c r="BM4" s="1146"/>
      <c r="BN4" s="1146"/>
      <c r="BO4" s="1146"/>
      <c r="BP4" s="1146"/>
      <c r="BQ4" s="1146"/>
      <c r="BR4" s="1146"/>
      <c r="BS4" s="1146"/>
      <c r="BT4" s="1146"/>
      <c r="BU4" s="1146"/>
      <c r="BV4" s="1146"/>
      <c r="BW4" s="1146"/>
      <c r="BX4" s="1146"/>
      <c r="BY4" s="1146"/>
      <c r="BZ4" s="1146"/>
      <c r="CA4" s="1146"/>
      <c r="CB4" s="1146"/>
      <c r="CC4" s="1146"/>
      <c r="CD4" s="1146"/>
      <c r="CE4" s="1146"/>
      <c r="CF4" s="1146"/>
      <c r="CG4" s="1146"/>
      <c r="CH4" s="1146"/>
      <c r="CI4" s="1146"/>
      <c r="CJ4" s="1146"/>
      <c r="CK4" s="1146"/>
      <c r="CL4" s="1146"/>
      <c r="CM4" s="1146"/>
      <c r="CN4" s="1146"/>
      <c r="CO4" s="1146"/>
      <c r="CP4" s="1146"/>
      <c r="CQ4" s="1146"/>
      <c r="CR4" s="1146"/>
      <c r="CS4" s="1146"/>
      <c r="CT4" s="1146"/>
      <c r="CU4" s="1146"/>
      <c r="CV4" s="1146"/>
      <c r="CW4" s="1146"/>
      <c r="CX4" s="1146"/>
      <c r="CY4" s="1146"/>
      <c r="CZ4" s="978"/>
      <c r="DA4" s="1146"/>
      <c r="DB4" s="1146"/>
      <c r="DC4" s="1146"/>
      <c r="DD4" s="1146"/>
      <c r="DE4" s="1146"/>
      <c r="DF4" s="1146"/>
      <c r="DG4" s="1146"/>
      <c r="DH4" s="1146"/>
      <c r="DI4" s="1146"/>
      <c r="DJ4" s="1146"/>
      <c r="DK4" s="1146"/>
      <c r="DL4" s="1146"/>
      <c r="DM4" s="1146"/>
      <c r="DN4" s="1146"/>
      <c r="DO4" s="1146"/>
      <c r="DP4" s="1146"/>
      <c r="DQ4" s="1146"/>
      <c r="DR4" s="1146"/>
      <c r="DS4" s="1146"/>
      <c r="DT4" s="1146"/>
      <c r="DU4" s="1146"/>
      <c r="DV4" s="1146"/>
      <c r="DW4" s="1146"/>
      <c r="DX4" s="1146"/>
      <c r="DY4" s="1146"/>
      <c r="DZ4" s="1146"/>
      <c r="EA4" s="1146"/>
      <c r="EB4" s="1146"/>
      <c r="EC4" s="1146"/>
      <c r="ED4" s="1146"/>
      <c r="EE4" s="1146"/>
      <c r="EF4" s="1146"/>
      <c r="EG4" s="1146"/>
      <c r="EH4" s="1146"/>
      <c r="EI4" s="1146"/>
      <c r="EJ4" s="1146"/>
      <c r="EK4" s="1146"/>
      <c r="EL4" s="1146"/>
      <c r="EM4" s="1146"/>
      <c r="EN4" s="1146"/>
      <c r="EO4" s="1146"/>
      <c r="EP4" s="1146"/>
      <c r="EQ4" s="1146"/>
      <c r="ER4" s="1146"/>
      <c r="ES4" s="1146"/>
      <c r="ET4" s="1146"/>
      <c r="EU4" s="1146"/>
      <c r="EV4" s="1146"/>
      <c r="EW4" s="1146"/>
      <c r="EX4" s="1146"/>
      <c r="EY4" s="1146"/>
      <c r="EZ4" s="1146"/>
      <c r="FA4" s="1146"/>
      <c r="FB4" s="1146"/>
      <c r="FC4" s="1146"/>
      <c r="FD4" s="1146"/>
      <c r="FE4" s="1146"/>
      <c r="FF4" s="1146"/>
      <c r="FG4" s="1146"/>
      <c r="FH4" s="1146"/>
      <c r="FI4" s="1146"/>
      <c r="FJ4" s="1146"/>
      <c r="FK4" s="1146"/>
      <c r="FL4" s="1146"/>
      <c r="FM4" s="1146"/>
      <c r="FN4" s="1146"/>
      <c r="FO4" s="1146"/>
      <c r="FP4" s="1146"/>
      <c r="FQ4" s="1146"/>
      <c r="FR4" s="1146"/>
      <c r="FS4" s="1146"/>
      <c r="FT4" s="1146"/>
      <c r="FU4" s="1146"/>
      <c r="FV4" s="1146"/>
      <c r="FW4" s="1146"/>
      <c r="FX4" s="1146"/>
      <c r="FY4" s="1146"/>
      <c r="FZ4" s="1146"/>
      <c r="GA4" s="1146"/>
      <c r="GB4" s="1146"/>
      <c r="GC4" s="1146"/>
      <c r="GD4" s="1146"/>
      <c r="GE4" s="1146"/>
      <c r="GF4" s="1146"/>
      <c r="GG4" s="1146"/>
      <c r="GH4" s="1146"/>
      <c r="GI4" s="1146"/>
      <c r="GJ4" s="1146"/>
      <c r="GK4" s="1146"/>
      <c r="GL4" s="1146"/>
      <c r="GM4" s="1146"/>
      <c r="GN4" s="1146"/>
      <c r="GO4" s="1146"/>
      <c r="GP4" s="1146"/>
      <c r="GQ4" s="1146"/>
      <c r="GR4" s="1146"/>
      <c r="GS4" s="1146"/>
      <c r="GT4" s="1146"/>
      <c r="GU4" s="1146"/>
      <c r="GV4" s="1146"/>
      <c r="GW4" s="1146"/>
      <c r="GX4" s="1146"/>
      <c r="GY4" s="1146"/>
      <c r="GZ4" s="1146"/>
      <c r="HA4" s="1146"/>
      <c r="HB4" s="1146"/>
      <c r="HC4" s="1146"/>
      <c r="HD4" s="1146"/>
      <c r="HE4" s="1146"/>
      <c r="HF4" s="1146"/>
      <c r="HG4" s="1146"/>
      <c r="HH4" s="1146"/>
      <c r="HI4" s="1146"/>
      <c r="HJ4" s="1146"/>
      <c r="HK4" s="1146"/>
      <c r="HL4" s="1146"/>
      <c r="HM4" s="1146"/>
      <c r="HN4" s="1146"/>
      <c r="HO4" s="1146"/>
      <c r="HP4" s="1146"/>
      <c r="HQ4" s="1146"/>
      <c r="HR4" s="1146"/>
      <c r="HS4" s="1146"/>
      <c r="HT4" s="1146"/>
      <c r="HU4" s="1146"/>
      <c r="HV4" s="1146"/>
      <c r="HW4" s="1146"/>
      <c r="HX4" s="1146"/>
      <c r="HY4" s="1146"/>
      <c r="HZ4" s="1146"/>
      <c r="IA4" s="1146"/>
      <c r="IB4" s="1146"/>
      <c r="IC4" s="1146"/>
      <c r="ID4" s="1146"/>
      <c r="IE4" s="1146"/>
      <c r="IF4" s="1146"/>
      <c r="IG4" s="1146"/>
      <c r="IH4" s="1146"/>
      <c r="II4" s="1146"/>
      <c r="IJ4" s="1146"/>
      <c r="IK4" s="1146"/>
      <c r="IL4" s="1146"/>
      <c r="IM4" s="1146"/>
      <c r="IN4" s="1146"/>
      <c r="IO4" s="1146"/>
      <c r="IP4" s="1146"/>
      <c r="IQ4" s="1146"/>
      <c r="IR4" s="1146"/>
      <c r="IS4" s="1146"/>
      <c r="IT4" s="1146"/>
      <c r="IU4" s="1146"/>
      <c r="IV4" s="1146"/>
    </row>
    <row r="5" spans="1:256">
      <c r="A5" s="3" t="s">
        <v>0</v>
      </c>
      <c r="B5" s="4"/>
      <c r="C5" s="5" t="s">
        <v>1</v>
      </c>
      <c r="D5" s="6"/>
      <c r="E5" s="6"/>
      <c r="F5" s="7"/>
      <c r="G5" s="1146"/>
      <c r="H5" s="1146"/>
      <c r="I5" s="1146"/>
      <c r="J5" s="28"/>
      <c r="K5" s="1146"/>
      <c r="L5" s="1146"/>
      <c r="M5" s="1146"/>
      <c r="N5" s="1146"/>
      <c r="O5" s="1146"/>
      <c r="P5" s="1146"/>
      <c r="Q5" s="1146"/>
      <c r="R5" s="1146"/>
      <c r="S5" s="1146"/>
      <c r="T5" s="1146"/>
      <c r="U5" s="1146"/>
      <c r="V5" s="1146"/>
      <c r="W5" s="1146"/>
      <c r="X5" s="1146"/>
      <c r="Y5" s="978"/>
      <c r="Z5" s="1146"/>
      <c r="AA5" s="1146"/>
      <c r="AB5" s="1146"/>
      <c r="AC5" s="1146"/>
      <c r="AD5" s="1146"/>
      <c r="AE5" s="1146"/>
      <c r="AF5" s="978"/>
      <c r="AG5" s="1146"/>
      <c r="AH5" s="1146"/>
      <c r="AI5" s="1146"/>
      <c r="AJ5" s="1146"/>
      <c r="AK5" s="1146"/>
      <c r="AL5" s="1146"/>
      <c r="AM5" s="1146"/>
      <c r="AN5" s="1146"/>
      <c r="AO5" s="1146"/>
      <c r="AP5" s="1146"/>
      <c r="AQ5" s="1146"/>
      <c r="AR5" s="1146"/>
      <c r="AS5" s="1146"/>
      <c r="AT5" s="1146"/>
      <c r="AU5" s="1146"/>
      <c r="AV5" s="1146"/>
      <c r="AW5" s="1146"/>
      <c r="AX5" s="1146"/>
      <c r="AY5" s="1146"/>
      <c r="AZ5" s="1146"/>
      <c r="BA5" s="1146"/>
      <c r="BB5" s="1146"/>
      <c r="BC5" s="1146"/>
      <c r="BD5" s="1146"/>
      <c r="BE5" s="1146"/>
      <c r="BF5" s="1146"/>
      <c r="BG5" s="1146"/>
      <c r="BH5" s="1146"/>
      <c r="BI5" s="1146"/>
      <c r="BJ5" s="1146"/>
      <c r="BK5" s="1146"/>
      <c r="BL5" s="1146"/>
      <c r="BM5" s="1146"/>
      <c r="BN5" s="1146"/>
      <c r="BO5" s="1146"/>
      <c r="BP5" s="1146"/>
      <c r="BQ5" s="1146"/>
      <c r="BR5" s="1146"/>
      <c r="BS5" s="1146"/>
      <c r="BT5" s="1146"/>
      <c r="BU5" s="1146"/>
      <c r="BV5" s="1146"/>
      <c r="BW5" s="1146"/>
      <c r="BX5" s="1146"/>
      <c r="BY5" s="1146"/>
      <c r="BZ5" s="1146"/>
      <c r="CA5" s="1146"/>
      <c r="CB5" s="1146"/>
      <c r="CC5" s="1146"/>
      <c r="CD5" s="1146"/>
      <c r="CE5" s="1146"/>
      <c r="CF5" s="1146"/>
      <c r="CG5" s="1146"/>
      <c r="CH5" s="1146"/>
      <c r="CI5" s="1146"/>
      <c r="CJ5" s="1146"/>
      <c r="CK5" s="1146"/>
      <c r="CL5" s="1146"/>
      <c r="CM5" s="1146"/>
      <c r="CN5" s="1146"/>
      <c r="CO5" s="1146"/>
      <c r="CP5" s="1146"/>
      <c r="CQ5" s="1146"/>
      <c r="CR5" s="1146"/>
      <c r="CS5" s="1146"/>
      <c r="CT5" s="1146"/>
      <c r="CU5" s="1146"/>
      <c r="CV5" s="1146"/>
      <c r="CW5" s="1146"/>
      <c r="CX5" s="1146"/>
      <c r="CY5" s="1146"/>
      <c r="CZ5" s="978"/>
      <c r="DA5" s="1146"/>
      <c r="DB5" s="1146"/>
      <c r="DC5" s="1146"/>
      <c r="DD5" s="1146"/>
      <c r="DE5" s="1146"/>
      <c r="DF5" s="1146"/>
      <c r="DG5" s="1146"/>
      <c r="DH5" s="1146"/>
      <c r="DI5" s="1146"/>
      <c r="DJ5" s="1146"/>
      <c r="DK5" s="1146"/>
      <c r="DL5" s="1146"/>
      <c r="DM5" s="1146"/>
      <c r="DN5" s="1146"/>
      <c r="DO5" s="1146"/>
      <c r="DP5" s="1146"/>
      <c r="DQ5" s="1146"/>
      <c r="DR5" s="1146"/>
      <c r="DS5" s="1146"/>
      <c r="DT5" s="1146"/>
      <c r="DU5" s="1146"/>
      <c r="DV5" s="1146"/>
      <c r="DW5" s="1146"/>
      <c r="DX5" s="1146"/>
      <c r="DY5" s="1146"/>
      <c r="DZ5" s="1146"/>
      <c r="EA5" s="1146"/>
      <c r="EB5" s="1146"/>
      <c r="EC5" s="1146"/>
      <c r="ED5" s="1146"/>
      <c r="EE5" s="1146"/>
      <c r="EF5" s="1146"/>
      <c r="EG5" s="1146"/>
      <c r="EH5" s="1146"/>
      <c r="EI5" s="1146"/>
      <c r="EJ5" s="1146"/>
      <c r="EK5" s="1146"/>
      <c r="EL5" s="1146"/>
      <c r="EM5" s="1146"/>
      <c r="EN5" s="1146"/>
      <c r="EO5" s="1146"/>
      <c r="EP5" s="1146"/>
      <c r="EQ5" s="1146"/>
      <c r="ER5" s="1146"/>
      <c r="ES5" s="1146"/>
      <c r="ET5" s="1146"/>
      <c r="EU5" s="1146"/>
      <c r="EV5" s="1146"/>
      <c r="EW5" s="1146"/>
      <c r="EX5" s="1146"/>
      <c r="EY5" s="1146"/>
      <c r="EZ5" s="1146"/>
      <c r="FA5" s="1146"/>
      <c r="FB5" s="1146"/>
      <c r="FC5" s="1146"/>
      <c r="FD5" s="1146"/>
      <c r="FE5" s="1146"/>
      <c r="FF5" s="1146"/>
      <c r="FG5" s="1146"/>
      <c r="FH5" s="1146"/>
      <c r="FI5" s="1146"/>
      <c r="FJ5" s="1146"/>
      <c r="FK5" s="1146"/>
      <c r="FL5" s="1146"/>
      <c r="FM5" s="1146"/>
      <c r="FN5" s="1146"/>
      <c r="FO5" s="1146"/>
      <c r="FP5" s="1146"/>
      <c r="FQ5" s="1146"/>
      <c r="FR5" s="1146"/>
      <c r="FS5" s="1146"/>
      <c r="FT5" s="1146"/>
      <c r="FU5" s="1146"/>
      <c r="FV5" s="1146"/>
      <c r="FW5" s="1146"/>
      <c r="FX5" s="1146"/>
      <c r="FY5" s="1146"/>
      <c r="FZ5" s="1146"/>
      <c r="GA5" s="1146"/>
      <c r="GB5" s="1146"/>
      <c r="GC5" s="1146"/>
      <c r="GD5" s="1146"/>
      <c r="GE5" s="1146"/>
      <c r="GF5" s="1146"/>
      <c r="GG5" s="1146"/>
      <c r="GH5" s="1146"/>
      <c r="GI5" s="1146"/>
      <c r="GJ5" s="1146"/>
      <c r="GK5" s="1146"/>
      <c r="GL5" s="1146"/>
      <c r="GM5" s="1146"/>
      <c r="GN5" s="1146"/>
      <c r="GO5" s="1146"/>
      <c r="GP5" s="1146"/>
      <c r="GQ5" s="1146"/>
      <c r="GR5" s="1146"/>
      <c r="GS5" s="1146"/>
      <c r="GT5" s="1146"/>
      <c r="GU5" s="1146"/>
      <c r="GV5" s="1146"/>
      <c r="GW5" s="1146"/>
      <c r="GX5" s="1146"/>
      <c r="GY5" s="1146"/>
      <c r="GZ5" s="1146"/>
      <c r="HA5" s="1146"/>
      <c r="HB5" s="1146"/>
      <c r="HC5" s="1146"/>
      <c r="HD5" s="1146"/>
      <c r="HE5" s="1146"/>
      <c r="HF5" s="1146"/>
      <c r="HG5" s="1146"/>
      <c r="HH5" s="1146"/>
      <c r="HI5" s="1146"/>
      <c r="HJ5" s="1146"/>
      <c r="HK5" s="1146"/>
      <c r="HL5" s="1146"/>
      <c r="HM5" s="1146"/>
      <c r="HN5" s="1146"/>
      <c r="HO5" s="1146"/>
      <c r="HP5" s="1146"/>
      <c r="HQ5" s="1146"/>
      <c r="HR5" s="1146"/>
      <c r="HS5" s="1146"/>
      <c r="HT5" s="1146"/>
      <c r="HU5" s="1146"/>
      <c r="HV5" s="1146"/>
      <c r="HW5" s="1146"/>
      <c r="HX5" s="1146"/>
      <c r="HY5" s="1146"/>
      <c r="HZ5" s="1146"/>
      <c r="IA5" s="1146"/>
      <c r="IB5" s="1146"/>
      <c r="IC5" s="1146"/>
      <c r="ID5" s="1146"/>
      <c r="IE5" s="1146"/>
      <c r="IF5" s="1146"/>
      <c r="IG5" s="1146"/>
      <c r="IH5" s="1146"/>
      <c r="II5" s="1146"/>
      <c r="IJ5" s="1146"/>
      <c r="IK5" s="1146"/>
      <c r="IL5" s="1146"/>
      <c r="IM5" s="1146"/>
      <c r="IN5" s="1146"/>
      <c r="IO5" s="1146"/>
      <c r="IP5" s="1146"/>
      <c r="IQ5" s="1146"/>
      <c r="IR5" s="1146"/>
      <c r="IS5" s="1146"/>
      <c r="IT5" s="1146"/>
      <c r="IU5" s="1146"/>
      <c r="IV5" s="1146"/>
    </row>
    <row r="6" spans="1:256">
      <c r="A6" s="3" t="s">
        <v>2</v>
      </c>
      <c r="B6" s="4"/>
      <c r="C6" s="9" t="s">
        <v>384</v>
      </c>
      <c r="D6" s="1147"/>
      <c r="E6" s="1147"/>
      <c r="F6" s="1148"/>
      <c r="G6" s="1149"/>
      <c r="H6" s="1149"/>
      <c r="I6" s="1146"/>
      <c r="J6" s="28"/>
      <c r="K6" s="1146"/>
      <c r="L6" s="1146"/>
      <c r="M6" s="1146"/>
      <c r="N6" s="1146"/>
      <c r="O6" s="1146"/>
      <c r="P6" s="1146"/>
      <c r="Q6" s="1146"/>
      <c r="R6" s="1146"/>
      <c r="S6" s="1146"/>
      <c r="T6" s="1146"/>
      <c r="U6" s="1146"/>
      <c r="V6" s="1146"/>
      <c r="W6" s="1146"/>
      <c r="X6" s="1146"/>
      <c r="Y6" s="978"/>
      <c r="Z6" s="1146"/>
      <c r="AA6" s="1146"/>
      <c r="AB6" s="1146"/>
      <c r="AC6" s="1146"/>
      <c r="AD6" s="1146"/>
      <c r="AE6" s="1146"/>
      <c r="AF6" s="978"/>
      <c r="AG6" s="1146"/>
      <c r="AH6" s="1146"/>
      <c r="AI6" s="1146"/>
      <c r="AJ6" s="1146"/>
      <c r="AK6" s="1146"/>
      <c r="AL6" s="1146"/>
      <c r="AM6" s="1146"/>
      <c r="AN6" s="1146"/>
      <c r="AO6" s="1146"/>
      <c r="AP6" s="1146"/>
      <c r="AQ6" s="1146"/>
      <c r="AR6" s="1146"/>
      <c r="AS6" s="1146"/>
      <c r="AT6" s="1146"/>
      <c r="AU6" s="1146"/>
      <c r="AV6" s="1146"/>
      <c r="AW6" s="1146"/>
      <c r="AX6" s="1146"/>
      <c r="AY6" s="1146"/>
      <c r="AZ6" s="1146"/>
      <c r="BA6" s="1146"/>
      <c r="BB6" s="1146"/>
      <c r="BC6" s="1146"/>
      <c r="BD6" s="1146"/>
      <c r="BE6" s="1146"/>
      <c r="BF6" s="1146"/>
      <c r="BG6" s="1146"/>
      <c r="BH6" s="1146"/>
      <c r="BI6" s="1146"/>
      <c r="BJ6" s="1146"/>
      <c r="BK6" s="1146"/>
      <c r="BL6" s="1146"/>
      <c r="BM6" s="1146"/>
      <c r="BN6" s="1146"/>
      <c r="BO6" s="1146"/>
      <c r="BP6" s="1146"/>
      <c r="BQ6" s="1146"/>
      <c r="BR6" s="1146"/>
      <c r="BS6" s="1146"/>
      <c r="BT6" s="1146"/>
      <c r="BU6" s="1146"/>
      <c r="BV6" s="1146"/>
      <c r="BW6" s="1146"/>
      <c r="BX6" s="1146"/>
      <c r="BY6" s="1146"/>
      <c r="BZ6" s="1146"/>
      <c r="CA6" s="1146"/>
      <c r="CB6" s="1146"/>
      <c r="CC6" s="1146"/>
      <c r="CD6" s="1146"/>
      <c r="CE6" s="1146"/>
      <c r="CF6" s="1146"/>
      <c r="CG6" s="1146"/>
      <c r="CH6" s="1146"/>
      <c r="CI6" s="1146"/>
      <c r="CJ6" s="1146"/>
      <c r="CK6" s="1146"/>
      <c r="CL6" s="1146"/>
      <c r="CM6" s="1146"/>
      <c r="CN6" s="1146"/>
      <c r="CO6" s="1146"/>
      <c r="CP6" s="1146"/>
      <c r="CQ6" s="1146"/>
      <c r="CR6" s="1146"/>
      <c r="CS6" s="1146"/>
      <c r="CT6" s="1146"/>
      <c r="CU6" s="1146"/>
      <c r="CV6" s="1146"/>
      <c r="CW6" s="1146"/>
      <c r="CX6" s="1146"/>
      <c r="CY6" s="1146"/>
      <c r="CZ6" s="978"/>
      <c r="DA6" s="1146"/>
      <c r="DB6" s="1146"/>
      <c r="DC6" s="1146"/>
      <c r="DD6" s="1146"/>
      <c r="DE6" s="1146"/>
      <c r="DF6" s="1146"/>
      <c r="DG6" s="1146"/>
      <c r="DH6" s="1146"/>
      <c r="DI6" s="1146"/>
      <c r="DJ6" s="1146"/>
      <c r="DK6" s="1146"/>
      <c r="DL6" s="1146"/>
      <c r="DM6" s="1146"/>
      <c r="DN6" s="1146"/>
      <c r="DO6" s="1146"/>
      <c r="DP6" s="1146"/>
      <c r="DQ6" s="1146"/>
      <c r="DR6" s="1146"/>
      <c r="DS6" s="1146"/>
      <c r="DT6" s="1146"/>
      <c r="DU6" s="1146"/>
      <c r="DV6" s="1146"/>
      <c r="DW6" s="1146"/>
      <c r="DX6" s="1146"/>
      <c r="DY6" s="1146"/>
      <c r="DZ6" s="1146"/>
      <c r="EA6" s="1146"/>
      <c r="EB6" s="1146"/>
      <c r="EC6" s="1146"/>
      <c r="ED6" s="1146"/>
      <c r="EE6" s="1146"/>
      <c r="EF6" s="1146"/>
      <c r="EG6" s="1146"/>
      <c r="EH6" s="1146"/>
      <c r="EI6" s="1146"/>
      <c r="EJ6" s="1146"/>
      <c r="EK6" s="1146"/>
      <c r="EL6" s="1146"/>
      <c r="EM6" s="1146"/>
      <c r="EN6" s="1146"/>
      <c r="EO6" s="1146"/>
      <c r="EP6" s="1146"/>
      <c r="EQ6" s="1146"/>
      <c r="ER6" s="1146"/>
      <c r="ES6" s="1146"/>
      <c r="ET6" s="1146"/>
      <c r="EU6" s="1146"/>
      <c r="EV6" s="1146"/>
      <c r="EW6" s="1146"/>
      <c r="EX6" s="1146"/>
      <c r="EY6" s="1146"/>
      <c r="EZ6" s="1146"/>
      <c r="FA6" s="1146"/>
      <c r="FB6" s="1146"/>
      <c r="FC6" s="1146"/>
      <c r="FD6" s="1146"/>
      <c r="FE6" s="1146"/>
      <c r="FF6" s="1146"/>
      <c r="FG6" s="1146"/>
      <c r="FH6" s="1146"/>
      <c r="FI6" s="1146"/>
      <c r="FJ6" s="1146"/>
      <c r="FK6" s="1146"/>
      <c r="FL6" s="1146"/>
      <c r="FM6" s="1146"/>
      <c r="FN6" s="1146"/>
      <c r="FO6" s="1146"/>
      <c r="FP6" s="1146"/>
      <c r="FQ6" s="1146"/>
      <c r="FR6" s="1146"/>
      <c r="FS6" s="1146"/>
      <c r="FT6" s="1146"/>
      <c r="FU6" s="1146"/>
      <c r="FV6" s="1146"/>
      <c r="FW6" s="1146"/>
      <c r="FX6" s="1146"/>
      <c r="FY6" s="1146"/>
      <c r="FZ6" s="1146"/>
      <c r="GA6" s="1146"/>
      <c r="GB6" s="1146"/>
      <c r="GC6" s="1146"/>
      <c r="GD6" s="1146"/>
      <c r="GE6" s="1146"/>
      <c r="GF6" s="1146"/>
      <c r="GG6" s="1146"/>
      <c r="GH6" s="1146"/>
      <c r="GI6" s="1146"/>
      <c r="GJ6" s="1146"/>
      <c r="GK6" s="1146"/>
      <c r="GL6" s="1146"/>
      <c r="GM6" s="1146"/>
      <c r="GN6" s="1146"/>
      <c r="GO6" s="1146"/>
      <c r="GP6" s="1146"/>
      <c r="GQ6" s="1146"/>
      <c r="GR6" s="1146"/>
      <c r="GS6" s="1146"/>
      <c r="GT6" s="1146"/>
      <c r="GU6" s="1146"/>
      <c r="GV6" s="1146"/>
      <c r="GW6" s="1146"/>
      <c r="GX6" s="1146"/>
      <c r="GY6" s="1146"/>
      <c r="GZ6" s="1146"/>
      <c r="HA6" s="1146"/>
      <c r="HB6" s="1146"/>
      <c r="HC6" s="1146"/>
      <c r="HD6" s="1146"/>
      <c r="HE6" s="1146"/>
      <c r="HF6" s="1146"/>
      <c r="HG6" s="1146"/>
      <c r="HH6" s="1146"/>
      <c r="HI6" s="1146"/>
      <c r="HJ6" s="1146"/>
      <c r="HK6" s="1146"/>
      <c r="HL6" s="1146"/>
      <c r="HM6" s="1146"/>
      <c r="HN6" s="1146"/>
      <c r="HO6" s="1146"/>
      <c r="HP6" s="1146"/>
      <c r="HQ6" s="1146"/>
      <c r="HR6" s="1146"/>
      <c r="HS6" s="1146"/>
      <c r="HT6" s="1146"/>
      <c r="HU6" s="1146"/>
      <c r="HV6" s="1146"/>
      <c r="HW6" s="1146"/>
      <c r="HX6" s="1146"/>
      <c r="HY6" s="1146"/>
      <c r="HZ6" s="1146"/>
      <c r="IA6" s="1146"/>
      <c r="IB6" s="1146"/>
      <c r="IC6" s="1146"/>
      <c r="ID6" s="1146"/>
      <c r="IE6" s="1146"/>
      <c r="IF6" s="1146"/>
      <c r="IG6" s="1146"/>
      <c r="IH6" s="1146"/>
      <c r="II6" s="1146"/>
      <c r="IJ6" s="1146"/>
      <c r="IK6" s="1146"/>
      <c r="IL6" s="1146"/>
      <c r="IM6" s="1146"/>
      <c r="IN6" s="1146"/>
      <c r="IO6" s="1146"/>
      <c r="IP6" s="1146"/>
      <c r="IQ6" s="1146"/>
      <c r="IR6" s="1146"/>
      <c r="IS6" s="1146"/>
      <c r="IT6" s="1146"/>
      <c r="IU6" s="1146"/>
      <c r="IV6" s="1146"/>
    </row>
    <row r="7" spans="1:256">
      <c r="A7" s="3" t="s">
        <v>4</v>
      </c>
      <c r="B7" s="4"/>
      <c r="C7" s="9" t="s">
        <v>958</v>
      </c>
      <c r="D7" s="1147"/>
      <c r="E7" s="1147"/>
      <c r="F7" s="1148"/>
      <c r="G7" s="1149"/>
      <c r="H7" s="1149"/>
      <c r="I7" s="1146"/>
      <c r="J7" s="28"/>
      <c r="K7" s="1146"/>
      <c r="L7" s="1146"/>
      <c r="M7" s="1146"/>
      <c r="N7" s="1146"/>
      <c r="O7" s="1146"/>
      <c r="P7" s="1146"/>
      <c r="Q7" s="1146"/>
      <c r="R7" s="1146"/>
      <c r="S7" s="1146"/>
      <c r="T7" s="1146"/>
      <c r="U7" s="1146"/>
      <c r="V7" s="1146"/>
      <c r="W7" s="1146"/>
      <c r="X7" s="1146"/>
      <c r="Y7" s="978"/>
      <c r="Z7" s="1146"/>
      <c r="AA7" s="1146"/>
      <c r="AB7" s="1146"/>
      <c r="AC7" s="1146"/>
      <c r="AD7" s="1146"/>
      <c r="AE7" s="1146"/>
      <c r="AF7" s="978"/>
      <c r="AG7" s="1146"/>
      <c r="AH7" s="1146"/>
      <c r="AI7" s="1146"/>
      <c r="AJ7" s="1146"/>
      <c r="AK7" s="1146"/>
      <c r="AL7" s="1146"/>
      <c r="AM7" s="1146"/>
      <c r="AN7" s="1146"/>
      <c r="AO7" s="1146"/>
      <c r="AP7" s="1146"/>
      <c r="AQ7" s="1146"/>
      <c r="AR7" s="1146"/>
      <c r="AS7" s="1146"/>
      <c r="AT7" s="1146"/>
      <c r="AU7" s="1146"/>
      <c r="AV7" s="1146"/>
      <c r="AW7" s="1146"/>
      <c r="AX7" s="1146"/>
      <c r="AY7" s="1146"/>
      <c r="AZ7" s="1146"/>
      <c r="BA7" s="1146"/>
      <c r="BB7" s="1146"/>
      <c r="BC7" s="1146"/>
      <c r="BD7" s="1146"/>
      <c r="BE7" s="1146"/>
      <c r="BF7" s="1146"/>
      <c r="BG7" s="1146"/>
      <c r="BH7" s="1146"/>
      <c r="BI7" s="1146"/>
      <c r="BJ7" s="1146"/>
      <c r="BK7" s="1146"/>
      <c r="BL7" s="1146"/>
      <c r="BM7" s="1146"/>
      <c r="BN7" s="1146"/>
      <c r="BO7" s="1146"/>
      <c r="BP7" s="1146"/>
      <c r="BQ7" s="1146"/>
      <c r="BR7" s="1146"/>
      <c r="BS7" s="1146"/>
      <c r="BT7" s="1146"/>
      <c r="BU7" s="1146"/>
      <c r="BV7" s="1146"/>
      <c r="BW7" s="1146"/>
      <c r="BX7" s="1146"/>
      <c r="BY7" s="1146"/>
      <c r="BZ7" s="1146"/>
      <c r="CA7" s="1146"/>
      <c r="CB7" s="1146"/>
      <c r="CC7" s="1146"/>
      <c r="CD7" s="1146"/>
      <c r="CE7" s="1146"/>
      <c r="CF7" s="1146"/>
      <c r="CG7" s="1146"/>
      <c r="CH7" s="1146"/>
      <c r="CI7" s="1146"/>
      <c r="CJ7" s="1146"/>
      <c r="CK7" s="1146"/>
      <c r="CL7" s="1146"/>
      <c r="CM7" s="1146"/>
      <c r="CN7" s="1146"/>
      <c r="CO7" s="1146"/>
      <c r="CP7" s="1146"/>
      <c r="CQ7" s="1146"/>
      <c r="CR7" s="1146"/>
      <c r="CS7" s="1146"/>
      <c r="CT7" s="1146"/>
      <c r="CU7" s="1146"/>
      <c r="CV7" s="1146"/>
      <c r="CW7" s="1146"/>
      <c r="CX7" s="1146"/>
      <c r="CY7" s="1146"/>
      <c r="CZ7" s="978"/>
      <c r="DA7" s="1146"/>
      <c r="DB7" s="1146"/>
      <c r="DC7" s="1146"/>
      <c r="DD7" s="1146"/>
      <c r="DE7" s="1146"/>
      <c r="DF7" s="1146"/>
      <c r="DG7" s="1146"/>
      <c r="DH7" s="1146"/>
      <c r="DI7" s="1146"/>
      <c r="DJ7" s="1146"/>
      <c r="DK7" s="1146"/>
      <c r="DL7" s="1146"/>
      <c r="DM7" s="1146"/>
      <c r="DN7" s="1146"/>
      <c r="DO7" s="1146"/>
      <c r="DP7" s="1146"/>
      <c r="DQ7" s="1146"/>
      <c r="DR7" s="1146"/>
      <c r="DS7" s="1146"/>
      <c r="DT7" s="1146"/>
      <c r="DU7" s="1146"/>
      <c r="DV7" s="1146"/>
      <c r="DW7" s="1146"/>
      <c r="DX7" s="1146"/>
      <c r="DY7" s="1146"/>
      <c r="DZ7" s="1146"/>
      <c r="EA7" s="1146"/>
      <c r="EB7" s="1146"/>
      <c r="EC7" s="1146"/>
      <c r="ED7" s="1146"/>
      <c r="EE7" s="1146"/>
      <c r="EF7" s="1146"/>
      <c r="EG7" s="1146"/>
      <c r="EH7" s="1146"/>
      <c r="EI7" s="1146"/>
      <c r="EJ7" s="1146"/>
      <c r="EK7" s="1146"/>
      <c r="EL7" s="1146"/>
      <c r="EM7" s="1146"/>
      <c r="EN7" s="1146"/>
      <c r="EO7" s="1146"/>
      <c r="EP7" s="1146"/>
      <c r="EQ7" s="1146"/>
      <c r="ER7" s="1146"/>
      <c r="ES7" s="1146"/>
      <c r="ET7" s="1146"/>
      <c r="EU7" s="1146"/>
      <c r="EV7" s="1146"/>
      <c r="EW7" s="1146"/>
      <c r="EX7" s="1146"/>
      <c r="EY7" s="1146"/>
      <c r="EZ7" s="1146"/>
      <c r="FA7" s="1146"/>
      <c r="FB7" s="1146"/>
      <c r="FC7" s="1146"/>
      <c r="FD7" s="1146"/>
      <c r="FE7" s="1146"/>
      <c r="FF7" s="1146"/>
      <c r="FG7" s="1146"/>
      <c r="FH7" s="1146"/>
      <c r="FI7" s="1146"/>
      <c r="FJ7" s="1146"/>
      <c r="FK7" s="1146"/>
      <c r="FL7" s="1146"/>
      <c r="FM7" s="1146"/>
      <c r="FN7" s="1146"/>
      <c r="FO7" s="1146"/>
      <c r="FP7" s="1146"/>
      <c r="FQ7" s="1146"/>
      <c r="FR7" s="1146"/>
      <c r="FS7" s="1146"/>
      <c r="FT7" s="1146"/>
      <c r="FU7" s="1146"/>
      <c r="FV7" s="1146"/>
      <c r="FW7" s="1146"/>
      <c r="FX7" s="1146"/>
      <c r="FY7" s="1146"/>
      <c r="FZ7" s="1146"/>
      <c r="GA7" s="1146"/>
      <c r="GB7" s="1146"/>
      <c r="GC7" s="1146"/>
      <c r="GD7" s="1146"/>
      <c r="GE7" s="1146"/>
      <c r="GF7" s="1146"/>
      <c r="GG7" s="1146"/>
      <c r="GH7" s="1146"/>
      <c r="GI7" s="1146"/>
      <c r="GJ7" s="1146"/>
      <c r="GK7" s="1146"/>
      <c r="GL7" s="1146"/>
      <c r="GM7" s="1146"/>
      <c r="GN7" s="1146"/>
      <c r="GO7" s="1146"/>
      <c r="GP7" s="1146"/>
      <c r="GQ7" s="1146"/>
      <c r="GR7" s="1146"/>
      <c r="GS7" s="1146"/>
      <c r="GT7" s="1146"/>
      <c r="GU7" s="1146"/>
      <c r="GV7" s="1146"/>
      <c r="GW7" s="1146"/>
      <c r="GX7" s="1146"/>
      <c r="GY7" s="1146"/>
      <c r="GZ7" s="1146"/>
      <c r="HA7" s="1146"/>
      <c r="HB7" s="1146"/>
      <c r="HC7" s="1146"/>
      <c r="HD7" s="1146"/>
      <c r="HE7" s="1146"/>
      <c r="HF7" s="1146"/>
      <c r="HG7" s="1146"/>
      <c r="HH7" s="1146"/>
      <c r="HI7" s="1146"/>
      <c r="HJ7" s="1146"/>
      <c r="HK7" s="1146"/>
      <c r="HL7" s="1146"/>
      <c r="HM7" s="1146"/>
      <c r="HN7" s="1146"/>
      <c r="HO7" s="1146"/>
      <c r="HP7" s="1146"/>
      <c r="HQ7" s="1146"/>
      <c r="HR7" s="1146"/>
      <c r="HS7" s="1146"/>
      <c r="HT7" s="1146"/>
      <c r="HU7" s="1146"/>
      <c r="HV7" s="1146"/>
      <c r="HW7" s="1146"/>
      <c r="HX7" s="1146"/>
      <c r="HY7" s="1146"/>
      <c r="HZ7" s="1146"/>
      <c r="IA7" s="1146"/>
      <c r="IB7" s="1146"/>
      <c r="IC7" s="1146"/>
      <c r="ID7" s="1146"/>
      <c r="IE7" s="1146"/>
      <c r="IF7" s="1146"/>
      <c r="IG7" s="1146"/>
      <c r="IH7" s="1146"/>
      <c r="II7" s="1146"/>
      <c r="IJ7" s="1146"/>
      <c r="IK7" s="1146"/>
      <c r="IL7" s="1146"/>
      <c r="IM7" s="1146"/>
      <c r="IN7" s="1146"/>
      <c r="IO7" s="1146"/>
      <c r="IP7" s="1146"/>
      <c r="IQ7" s="1146"/>
      <c r="IR7" s="1146"/>
      <c r="IS7" s="1146"/>
      <c r="IT7" s="1146"/>
      <c r="IU7" s="1146"/>
      <c r="IV7" s="1146"/>
    </row>
    <row r="8" spans="1:256">
      <c r="A8" s="3" t="s">
        <v>6</v>
      </c>
      <c r="B8" s="4"/>
      <c r="C8" s="9" t="s">
        <v>959</v>
      </c>
      <c r="D8" s="1147"/>
      <c r="E8" s="1147"/>
      <c r="F8" s="1148"/>
      <c r="G8" s="1149"/>
      <c r="H8" s="1149"/>
      <c r="I8" s="1146"/>
      <c r="J8" s="28"/>
      <c r="K8" s="1146"/>
      <c r="L8" s="1146"/>
      <c r="M8" s="1146"/>
      <c r="N8" s="1146"/>
      <c r="O8" s="1146"/>
      <c r="P8" s="1146"/>
      <c r="Q8" s="1146"/>
      <c r="R8" s="1146"/>
      <c r="S8" s="1146"/>
      <c r="T8" s="1146"/>
      <c r="U8" s="1146"/>
      <c r="V8" s="1146"/>
      <c r="W8" s="1146"/>
      <c r="X8" s="1146"/>
      <c r="Y8" s="978"/>
      <c r="Z8" s="1146"/>
      <c r="AA8" s="1146"/>
      <c r="AB8" s="1146"/>
      <c r="AC8" s="1146"/>
      <c r="AD8" s="1146"/>
      <c r="AE8" s="1146"/>
      <c r="AF8" s="978"/>
      <c r="AG8" s="1146"/>
      <c r="AH8" s="1146"/>
      <c r="AI8" s="1146"/>
      <c r="AJ8" s="1146"/>
      <c r="AK8" s="1146"/>
      <c r="AL8" s="1146"/>
      <c r="AM8" s="1146"/>
      <c r="AN8" s="1146"/>
      <c r="AO8" s="1146"/>
      <c r="AP8" s="1146"/>
      <c r="AQ8" s="1146"/>
      <c r="AR8" s="1146"/>
      <c r="AS8" s="1146"/>
      <c r="AT8" s="1146"/>
      <c r="AU8" s="1146"/>
      <c r="AV8" s="1146"/>
      <c r="AW8" s="1146"/>
      <c r="AX8" s="1146"/>
      <c r="AY8" s="1146"/>
      <c r="AZ8" s="1146"/>
      <c r="BA8" s="1146"/>
      <c r="BB8" s="1146"/>
      <c r="BC8" s="1146"/>
      <c r="BD8" s="1146"/>
      <c r="BE8" s="1146"/>
      <c r="BF8" s="1146"/>
      <c r="BG8" s="1146"/>
      <c r="BH8" s="1146"/>
      <c r="BI8" s="1146"/>
      <c r="BJ8" s="1146"/>
      <c r="BK8" s="1146"/>
      <c r="BL8" s="1146"/>
      <c r="BM8" s="1146"/>
      <c r="BN8" s="1146"/>
      <c r="BO8" s="1146"/>
      <c r="BP8" s="1146"/>
      <c r="BQ8" s="1146"/>
      <c r="BR8" s="1146"/>
      <c r="BS8" s="1146"/>
      <c r="BT8" s="1146"/>
      <c r="BU8" s="1146"/>
      <c r="BV8" s="1146"/>
      <c r="BW8" s="1146"/>
      <c r="BX8" s="1146"/>
      <c r="BY8" s="1146"/>
      <c r="BZ8" s="1146"/>
      <c r="CA8" s="1146"/>
      <c r="CB8" s="1146"/>
      <c r="CC8" s="1146"/>
      <c r="CD8" s="1146"/>
      <c r="CE8" s="1146"/>
      <c r="CF8" s="1146"/>
      <c r="CG8" s="1146"/>
      <c r="CH8" s="1146"/>
      <c r="CI8" s="1146"/>
      <c r="CJ8" s="1146"/>
      <c r="CK8" s="1146"/>
      <c r="CL8" s="1146"/>
      <c r="CM8" s="1146"/>
      <c r="CN8" s="1146"/>
      <c r="CO8" s="1146"/>
      <c r="CP8" s="1146"/>
      <c r="CQ8" s="1146"/>
      <c r="CR8" s="1146"/>
      <c r="CS8" s="1146"/>
      <c r="CT8" s="1146"/>
      <c r="CU8" s="1146"/>
      <c r="CV8" s="1146"/>
      <c r="CW8" s="1146"/>
      <c r="CX8" s="1146"/>
      <c r="CY8" s="1146"/>
      <c r="CZ8" s="978"/>
      <c r="DA8" s="1146"/>
      <c r="DB8" s="1146"/>
      <c r="DC8" s="1146"/>
      <c r="DD8" s="1146"/>
      <c r="DE8" s="1146"/>
      <c r="DF8" s="1146"/>
      <c r="DG8" s="1146"/>
      <c r="DH8" s="1146"/>
      <c r="DI8" s="1146"/>
      <c r="DJ8" s="1146"/>
      <c r="DK8" s="1146"/>
      <c r="DL8" s="1146"/>
      <c r="DM8" s="1146"/>
      <c r="DN8" s="1146"/>
      <c r="DO8" s="1146"/>
      <c r="DP8" s="1146"/>
      <c r="DQ8" s="1146"/>
      <c r="DR8" s="1146"/>
      <c r="DS8" s="1146"/>
      <c r="DT8" s="1146"/>
      <c r="DU8" s="1146"/>
      <c r="DV8" s="1146"/>
      <c r="DW8" s="1146"/>
      <c r="DX8" s="1146"/>
      <c r="DY8" s="1146"/>
      <c r="DZ8" s="1146"/>
      <c r="EA8" s="1146"/>
      <c r="EB8" s="1146"/>
      <c r="EC8" s="1146"/>
      <c r="ED8" s="1146"/>
      <c r="EE8" s="1146"/>
      <c r="EF8" s="1146"/>
      <c r="EG8" s="1146"/>
      <c r="EH8" s="1146"/>
      <c r="EI8" s="1146"/>
      <c r="EJ8" s="1146"/>
      <c r="EK8" s="1146"/>
      <c r="EL8" s="1146"/>
      <c r="EM8" s="1146"/>
      <c r="EN8" s="1146"/>
      <c r="EO8" s="1146"/>
      <c r="EP8" s="1146"/>
      <c r="EQ8" s="1146"/>
      <c r="ER8" s="1146"/>
      <c r="ES8" s="1146"/>
      <c r="ET8" s="1146"/>
      <c r="EU8" s="1146"/>
      <c r="EV8" s="1146"/>
      <c r="EW8" s="1146"/>
      <c r="EX8" s="1146"/>
      <c r="EY8" s="1146"/>
      <c r="EZ8" s="1146"/>
      <c r="FA8" s="1146"/>
      <c r="FB8" s="1146"/>
      <c r="FC8" s="1146"/>
      <c r="FD8" s="1146"/>
      <c r="FE8" s="1146"/>
      <c r="FF8" s="1146"/>
      <c r="FG8" s="1146"/>
      <c r="FH8" s="1146"/>
      <c r="FI8" s="1146"/>
      <c r="FJ8" s="1146"/>
      <c r="FK8" s="1146"/>
      <c r="FL8" s="1146"/>
      <c r="FM8" s="1146"/>
      <c r="FN8" s="1146"/>
      <c r="FO8" s="1146"/>
      <c r="FP8" s="1146"/>
      <c r="FQ8" s="1146"/>
      <c r="FR8" s="1146"/>
      <c r="FS8" s="1146"/>
      <c r="FT8" s="1146"/>
      <c r="FU8" s="1146"/>
      <c r="FV8" s="1146"/>
      <c r="FW8" s="1146"/>
      <c r="FX8" s="1146"/>
      <c r="FY8" s="1146"/>
      <c r="FZ8" s="1146"/>
      <c r="GA8" s="1146"/>
      <c r="GB8" s="1146"/>
      <c r="GC8" s="1146"/>
      <c r="GD8" s="1146"/>
      <c r="GE8" s="1146"/>
      <c r="GF8" s="1146"/>
      <c r="GG8" s="1146"/>
      <c r="GH8" s="1146"/>
      <c r="GI8" s="1146"/>
      <c r="GJ8" s="1146"/>
      <c r="GK8" s="1146"/>
      <c r="GL8" s="1146"/>
      <c r="GM8" s="1146"/>
      <c r="GN8" s="1146"/>
      <c r="GO8" s="1146"/>
      <c r="GP8" s="1146"/>
      <c r="GQ8" s="1146"/>
      <c r="GR8" s="1146"/>
      <c r="GS8" s="1146"/>
      <c r="GT8" s="1146"/>
      <c r="GU8" s="1146"/>
      <c r="GV8" s="1146"/>
      <c r="GW8" s="1146"/>
      <c r="GX8" s="1146"/>
      <c r="GY8" s="1146"/>
      <c r="GZ8" s="1146"/>
      <c r="HA8" s="1146"/>
      <c r="HB8" s="1146"/>
      <c r="HC8" s="1146"/>
      <c r="HD8" s="1146"/>
      <c r="HE8" s="1146"/>
      <c r="HF8" s="1146"/>
      <c r="HG8" s="1146"/>
      <c r="HH8" s="1146"/>
      <c r="HI8" s="1146"/>
      <c r="HJ8" s="1146"/>
      <c r="HK8" s="1146"/>
      <c r="HL8" s="1146"/>
      <c r="HM8" s="1146"/>
      <c r="HN8" s="1146"/>
      <c r="HO8" s="1146"/>
      <c r="HP8" s="1146"/>
      <c r="HQ8" s="1146"/>
      <c r="HR8" s="1146"/>
      <c r="HS8" s="1146"/>
      <c r="HT8" s="1146"/>
      <c r="HU8" s="1146"/>
      <c r="HV8" s="1146"/>
      <c r="HW8" s="1146"/>
      <c r="HX8" s="1146"/>
      <c r="HY8" s="1146"/>
      <c r="HZ8" s="1146"/>
      <c r="IA8" s="1146"/>
      <c r="IB8" s="1146"/>
      <c r="IC8" s="1146"/>
      <c r="ID8" s="1146"/>
      <c r="IE8" s="1146"/>
      <c r="IF8" s="1146"/>
      <c r="IG8" s="1146"/>
      <c r="IH8" s="1146"/>
      <c r="II8" s="1146"/>
      <c r="IJ8" s="1146"/>
      <c r="IK8" s="1146"/>
      <c r="IL8" s="1146"/>
      <c r="IM8" s="1146"/>
      <c r="IN8" s="1146"/>
      <c r="IO8" s="1146"/>
      <c r="IP8" s="1146"/>
      <c r="IQ8" s="1146"/>
      <c r="IR8" s="1146"/>
      <c r="IS8" s="1146"/>
      <c r="IT8" s="1146"/>
      <c r="IU8" s="1146"/>
      <c r="IV8" s="1146"/>
    </row>
    <row r="9" spans="1:256">
      <c r="A9" s="3" t="s">
        <v>8</v>
      </c>
      <c r="B9" s="4"/>
      <c r="C9" s="9" t="s">
        <v>960</v>
      </c>
      <c r="D9" s="1147"/>
      <c r="E9" s="1147"/>
      <c r="F9" s="1148"/>
      <c r="G9" s="13"/>
      <c r="H9" s="13"/>
      <c r="I9" s="1150"/>
      <c r="J9" s="1146"/>
      <c r="K9" s="1146"/>
      <c r="L9" s="1146"/>
      <c r="M9" s="1146"/>
      <c r="N9" s="1146"/>
      <c r="O9" s="1146"/>
      <c r="P9" s="1146"/>
      <c r="Q9" s="1146"/>
      <c r="R9" s="1146"/>
      <c r="S9" s="1146"/>
      <c r="T9" s="1146"/>
      <c r="U9" s="1146"/>
      <c r="V9" s="1146"/>
      <c r="W9" s="1146"/>
      <c r="X9" s="1146"/>
      <c r="Y9" s="978"/>
      <c r="Z9" s="1146"/>
      <c r="AA9" s="1146"/>
      <c r="AB9" s="1146"/>
      <c r="AC9" s="1146"/>
      <c r="AD9" s="1146"/>
      <c r="AE9" s="1146"/>
      <c r="AF9" s="978"/>
      <c r="AG9" s="1146"/>
      <c r="AH9" s="1146"/>
      <c r="AI9" s="1146"/>
      <c r="AJ9" s="1146"/>
      <c r="AK9" s="1146"/>
      <c r="AL9" s="1146"/>
      <c r="AM9" s="1146"/>
      <c r="AN9" s="1146"/>
      <c r="AO9" s="1146"/>
      <c r="AP9" s="1146"/>
      <c r="AQ9" s="1146"/>
      <c r="AR9" s="1146"/>
      <c r="AS9" s="1146"/>
      <c r="AT9" s="1146"/>
      <c r="AU9" s="1146"/>
      <c r="AV9" s="1146"/>
      <c r="AW9" s="1146"/>
      <c r="AX9" s="1146"/>
      <c r="AY9" s="1146"/>
      <c r="AZ9" s="1146"/>
      <c r="BA9" s="1146"/>
      <c r="BB9" s="1146"/>
      <c r="BC9" s="1146"/>
      <c r="BD9" s="1146"/>
      <c r="BE9" s="1146"/>
      <c r="BF9" s="1146"/>
      <c r="BG9" s="1146"/>
      <c r="BH9" s="1146"/>
      <c r="BI9" s="1146"/>
      <c r="BJ9" s="1146"/>
      <c r="BK9" s="1146"/>
      <c r="BL9" s="1146"/>
      <c r="BM9" s="1146"/>
      <c r="BN9" s="1146"/>
      <c r="BO9" s="1146"/>
      <c r="BP9" s="1146"/>
      <c r="BQ9" s="1146"/>
      <c r="BR9" s="1146"/>
      <c r="BS9" s="1146"/>
      <c r="BT9" s="1146"/>
      <c r="BU9" s="1146"/>
      <c r="BV9" s="1146"/>
      <c r="BW9" s="1146"/>
      <c r="BX9" s="1146"/>
      <c r="BY9" s="1146"/>
      <c r="BZ9" s="1146"/>
      <c r="CA9" s="1146"/>
      <c r="CB9" s="1146"/>
      <c r="CC9" s="1146"/>
      <c r="CD9" s="1146"/>
      <c r="CE9" s="1146"/>
      <c r="CF9" s="1146"/>
      <c r="CG9" s="1146"/>
      <c r="CH9" s="1146"/>
      <c r="CI9" s="1146"/>
      <c r="CJ9" s="1146"/>
      <c r="CK9" s="1146"/>
      <c r="CL9" s="1146"/>
      <c r="CM9" s="1146"/>
      <c r="CN9" s="1146"/>
      <c r="CO9" s="1146"/>
      <c r="CP9" s="1146"/>
      <c r="CQ9" s="1146"/>
      <c r="CR9" s="1146"/>
      <c r="CS9" s="1146"/>
      <c r="CT9" s="1146"/>
      <c r="CU9" s="1146"/>
      <c r="CV9" s="1146"/>
      <c r="CW9" s="1146"/>
      <c r="CX9" s="1146"/>
      <c r="CY9" s="1146"/>
      <c r="CZ9" s="978"/>
      <c r="DA9" s="1146"/>
      <c r="DB9" s="1146"/>
      <c r="DC9" s="1146"/>
      <c r="DD9" s="1146"/>
      <c r="DE9" s="1146"/>
      <c r="DF9" s="1146"/>
      <c r="DG9" s="1146"/>
      <c r="DH9" s="1146"/>
      <c r="DI9" s="1146"/>
      <c r="DJ9" s="1146"/>
      <c r="DK9" s="1146"/>
      <c r="DL9" s="1146"/>
      <c r="DM9" s="1146"/>
      <c r="DN9" s="1146"/>
      <c r="DO9" s="1146"/>
      <c r="DP9" s="1146"/>
      <c r="DQ9" s="1146"/>
      <c r="DR9" s="1146"/>
      <c r="DS9" s="1146"/>
      <c r="DT9" s="1146"/>
      <c r="DU9" s="1146"/>
      <c r="DV9" s="1146"/>
      <c r="DW9" s="1146"/>
      <c r="DX9" s="1146"/>
      <c r="DY9" s="1146"/>
      <c r="DZ9" s="1146"/>
      <c r="EA9" s="1146"/>
      <c r="EB9" s="1146"/>
      <c r="EC9" s="1146"/>
      <c r="ED9" s="1146"/>
      <c r="EE9" s="1146"/>
      <c r="EF9" s="1146"/>
      <c r="EG9" s="1146"/>
      <c r="EH9" s="1146"/>
      <c r="EI9" s="1146"/>
      <c r="EJ9" s="1146"/>
      <c r="EK9" s="1146"/>
      <c r="EL9" s="1146"/>
      <c r="EM9" s="1146"/>
      <c r="EN9" s="1146"/>
      <c r="EO9" s="1146"/>
      <c r="EP9" s="1146"/>
      <c r="EQ9" s="1146"/>
      <c r="ER9" s="1146"/>
      <c r="ES9" s="1146"/>
      <c r="ET9" s="1146"/>
      <c r="EU9" s="1146"/>
      <c r="EV9" s="1146"/>
      <c r="EW9" s="1146"/>
      <c r="EX9" s="1146"/>
      <c r="EY9" s="1146"/>
      <c r="EZ9" s="1146"/>
      <c r="FA9" s="1146"/>
      <c r="FB9" s="1146"/>
      <c r="FC9" s="1146"/>
      <c r="FD9" s="1146"/>
      <c r="FE9" s="1146"/>
      <c r="FF9" s="1146"/>
      <c r="FG9" s="1146"/>
      <c r="FH9" s="1146"/>
      <c r="FI9" s="1146"/>
      <c r="FJ9" s="1146"/>
      <c r="FK9" s="1146"/>
      <c r="FL9" s="1146"/>
      <c r="FM9" s="1146"/>
      <c r="FN9" s="1146"/>
      <c r="FO9" s="1146"/>
      <c r="FP9" s="1146"/>
      <c r="FQ9" s="1146"/>
      <c r="FR9" s="1146"/>
      <c r="FS9" s="1146"/>
      <c r="FT9" s="1146"/>
      <c r="FU9" s="1146"/>
      <c r="FV9" s="1146"/>
      <c r="FW9" s="1146"/>
      <c r="FX9" s="1146"/>
      <c r="FY9" s="1146"/>
      <c r="FZ9" s="1146"/>
      <c r="GA9" s="1146"/>
      <c r="GB9" s="1146"/>
      <c r="GC9" s="1146"/>
      <c r="GD9" s="1146"/>
      <c r="GE9" s="1146"/>
      <c r="GF9" s="1146"/>
      <c r="GG9" s="1146"/>
      <c r="GH9" s="1146"/>
      <c r="GI9" s="1146"/>
      <c r="GJ9" s="1146"/>
      <c r="GK9" s="1146"/>
      <c r="GL9" s="1146"/>
      <c r="GM9" s="1146"/>
      <c r="GN9" s="1146"/>
      <c r="GO9" s="1146"/>
      <c r="GP9" s="1146"/>
      <c r="GQ9" s="1146"/>
      <c r="GR9" s="1146"/>
      <c r="GS9" s="1146"/>
      <c r="GT9" s="1146"/>
      <c r="GU9" s="1146"/>
      <c r="GV9" s="1146"/>
      <c r="GW9" s="1146"/>
      <c r="GX9" s="1146"/>
      <c r="GY9" s="1146"/>
      <c r="GZ9" s="1146"/>
      <c r="HA9" s="1146"/>
      <c r="HB9" s="1146"/>
      <c r="HC9" s="1146"/>
      <c r="HD9" s="1146"/>
      <c r="HE9" s="1146"/>
      <c r="HF9" s="1146"/>
      <c r="HG9" s="1146"/>
      <c r="HH9" s="1146"/>
      <c r="HI9" s="1146"/>
      <c r="HJ9" s="1146"/>
      <c r="HK9" s="1146"/>
      <c r="HL9" s="1146"/>
      <c r="HM9" s="1146"/>
      <c r="HN9" s="1146"/>
      <c r="HO9" s="1146"/>
      <c r="HP9" s="1146"/>
      <c r="HQ9" s="1146"/>
      <c r="HR9" s="1146"/>
      <c r="HS9" s="1146"/>
      <c r="HT9" s="1146"/>
      <c r="HU9" s="1146"/>
      <c r="HV9" s="1146"/>
      <c r="HW9" s="1146"/>
      <c r="HX9" s="1146"/>
      <c r="HY9" s="1146"/>
      <c r="HZ9" s="1146"/>
      <c r="IA9" s="1146"/>
      <c r="IB9" s="1146"/>
      <c r="IC9" s="1146"/>
      <c r="ID9" s="1146"/>
      <c r="IE9" s="1146"/>
      <c r="IF9" s="1146"/>
      <c r="IG9" s="1146"/>
      <c r="IH9" s="1146"/>
      <c r="II9" s="1146"/>
      <c r="IJ9" s="1146"/>
      <c r="IK9" s="1146"/>
      <c r="IL9" s="1146"/>
      <c r="IM9" s="1146"/>
      <c r="IN9" s="1146"/>
      <c r="IO9" s="1146"/>
      <c r="IP9" s="1146"/>
      <c r="IQ9" s="1146"/>
      <c r="IR9" s="1146"/>
      <c r="IS9" s="1146"/>
      <c r="IT9" s="1146"/>
      <c r="IU9" s="1146"/>
      <c r="IV9" s="1146"/>
    </row>
    <row r="10" spans="1:256">
      <c r="A10" s="3" t="s">
        <v>10</v>
      </c>
      <c r="B10" s="4"/>
      <c r="C10" s="9" t="s">
        <v>961</v>
      </c>
      <c r="D10" s="1147"/>
      <c r="E10" s="1147"/>
      <c r="F10" s="1148"/>
      <c r="G10" s="1151"/>
      <c r="H10" s="1151"/>
      <c r="I10" s="1150"/>
      <c r="J10" s="1146"/>
      <c r="K10" s="1146"/>
      <c r="L10" s="1146"/>
      <c r="M10" s="1146"/>
      <c r="N10" s="1146"/>
      <c r="O10" s="1146"/>
      <c r="P10" s="1146"/>
      <c r="Q10" s="1146"/>
      <c r="R10" s="1146"/>
      <c r="S10" s="1146"/>
      <c r="T10" s="1146"/>
      <c r="U10" s="1146"/>
      <c r="V10" s="1146"/>
      <c r="W10" s="1146"/>
      <c r="X10" s="1146"/>
      <c r="Y10" s="978"/>
      <c r="Z10" s="1146"/>
      <c r="AA10" s="1146"/>
      <c r="AB10" s="1146"/>
      <c r="AC10" s="1146"/>
      <c r="AD10" s="1146"/>
      <c r="AE10" s="1146"/>
      <c r="AF10" s="978"/>
      <c r="AG10" s="1146"/>
      <c r="AH10" s="1146"/>
      <c r="AI10" s="1146"/>
      <c r="AJ10" s="1146"/>
      <c r="AK10" s="1146"/>
      <c r="AL10" s="1146"/>
      <c r="AM10" s="1146"/>
      <c r="AN10" s="1146"/>
      <c r="AO10" s="1146"/>
      <c r="AP10" s="1146"/>
      <c r="AQ10" s="1146"/>
      <c r="AR10" s="1146"/>
      <c r="AS10" s="1146"/>
      <c r="AT10" s="1146"/>
      <c r="AU10" s="1146"/>
      <c r="AV10" s="1146"/>
      <c r="AW10" s="1146"/>
      <c r="AX10" s="1146"/>
      <c r="AY10" s="1146"/>
      <c r="AZ10" s="1146"/>
      <c r="BA10" s="1146"/>
      <c r="BB10" s="1146"/>
      <c r="BC10" s="1146"/>
      <c r="BD10" s="1146"/>
      <c r="BE10" s="1146"/>
      <c r="BF10" s="1146"/>
      <c r="BG10" s="1146"/>
      <c r="BH10" s="1146"/>
      <c r="BI10" s="1146"/>
      <c r="BJ10" s="1146"/>
      <c r="BK10" s="1146"/>
      <c r="BL10" s="1146"/>
      <c r="BM10" s="1146"/>
      <c r="BN10" s="1146"/>
      <c r="BO10" s="1146"/>
      <c r="BP10" s="1146"/>
      <c r="BQ10" s="1146"/>
      <c r="BR10" s="1146"/>
      <c r="BS10" s="1146"/>
      <c r="BT10" s="1146"/>
      <c r="BU10" s="1146"/>
      <c r="BV10" s="1146"/>
      <c r="BW10" s="1146"/>
      <c r="BX10" s="1146"/>
      <c r="BY10" s="1146"/>
      <c r="BZ10" s="1146"/>
      <c r="CA10" s="1146"/>
      <c r="CB10" s="1146"/>
      <c r="CC10" s="1146"/>
      <c r="CD10" s="1146"/>
      <c r="CE10" s="1146"/>
      <c r="CF10" s="1146"/>
      <c r="CG10" s="1146"/>
      <c r="CH10" s="1146"/>
      <c r="CI10" s="1146"/>
      <c r="CJ10" s="1146"/>
      <c r="CK10" s="1146"/>
      <c r="CL10" s="1146"/>
      <c r="CM10" s="1146"/>
      <c r="CN10" s="1146"/>
      <c r="CO10" s="1146"/>
      <c r="CP10" s="1146"/>
      <c r="CQ10" s="1146"/>
      <c r="CR10" s="1146"/>
      <c r="CS10" s="1146"/>
      <c r="CT10" s="1146"/>
      <c r="CU10" s="1146"/>
      <c r="CV10" s="1146"/>
      <c r="CW10" s="1146"/>
      <c r="CX10" s="1146"/>
      <c r="CY10" s="1146"/>
      <c r="CZ10" s="978"/>
      <c r="DA10" s="1146"/>
      <c r="DB10" s="1146"/>
      <c r="DC10" s="1146"/>
      <c r="DD10" s="1146"/>
      <c r="DE10" s="1146"/>
      <c r="DF10" s="1146"/>
      <c r="DG10" s="1146"/>
      <c r="DH10" s="1146"/>
      <c r="DI10" s="1146"/>
      <c r="DJ10" s="1146"/>
      <c r="DK10" s="1146"/>
      <c r="DL10" s="1146"/>
      <c r="DM10" s="1146"/>
      <c r="DN10" s="1146"/>
      <c r="DO10" s="1146"/>
      <c r="DP10" s="1146"/>
      <c r="DQ10" s="1146"/>
      <c r="DR10" s="1146"/>
      <c r="DS10" s="1146"/>
      <c r="DT10" s="1146"/>
      <c r="DU10" s="1146"/>
      <c r="DV10" s="1146"/>
      <c r="DW10" s="1146"/>
      <c r="DX10" s="1146"/>
      <c r="DY10" s="1146"/>
      <c r="DZ10" s="1146"/>
      <c r="EA10" s="1146"/>
      <c r="EB10" s="1146"/>
      <c r="EC10" s="1146"/>
      <c r="ED10" s="1146"/>
      <c r="EE10" s="1146"/>
      <c r="EF10" s="1146"/>
      <c r="EG10" s="1146"/>
      <c r="EH10" s="1146"/>
      <c r="EI10" s="1146"/>
      <c r="EJ10" s="1146"/>
      <c r="EK10" s="1146"/>
      <c r="EL10" s="1146"/>
      <c r="EM10" s="1146"/>
      <c r="EN10" s="1146"/>
      <c r="EO10" s="1146"/>
      <c r="EP10" s="1146"/>
      <c r="EQ10" s="1146"/>
      <c r="ER10" s="1146"/>
      <c r="ES10" s="1146"/>
      <c r="ET10" s="1146"/>
      <c r="EU10" s="1146"/>
      <c r="EV10" s="1146"/>
      <c r="EW10" s="1146"/>
      <c r="EX10" s="1146"/>
      <c r="EY10" s="1146"/>
      <c r="EZ10" s="1146"/>
      <c r="FA10" s="1146"/>
      <c r="FB10" s="1146"/>
      <c r="FC10" s="1146"/>
      <c r="FD10" s="1146"/>
      <c r="FE10" s="1146"/>
      <c r="FF10" s="1146"/>
      <c r="FG10" s="1146"/>
      <c r="FH10" s="1146"/>
      <c r="FI10" s="1146"/>
      <c r="FJ10" s="1146"/>
      <c r="FK10" s="1146"/>
      <c r="FL10" s="1146"/>
      <c r="FM10" s="1146"/>
      <c r="FN10" s="1146"/>
      <c r="FO10" s="1146"/>
      <c r="FP10" s="1146"/>
      <c r="FQ10" s="1146"/>
      <c r="FR10" s="1146"/>
      <c r="FS10" s="1146"/>
      <c r="FT10" s="1146"/>
      <c r="FU10" s="1146"/>
      <c r="FV10" s="1146"/>
      <c r="FW10" s="1146"/>
      <c r="FX10" s="1146"/>
      <c r="FY10" s="1146"/>
      <c r="FZ10" s="1146"/>
      <c r="GA10" s="1146"/>
      <c r="GB10" s="1146"/>
      <c r="GC10" s="1146"/>
      <c r="GD10" s="1146"/>
      <c r="GE10" s="1146"/>
      <c r="GF10" s="1146"/>
      <c r="GG10" s="1146"/>
      <c r="GH10" s="1146"/>
      <c r="GI10" s="1146"/>
      <c r="GJ10" s="1146"/>
      <c r="GK10" s="1146"/>
      <c r="GL10" s="1146"/>
      <c r="GM10" s="1146"/>
      <c r="GN10" s="1146"/>
      <c r="GO10" s="1146"/>
      <c r="GP10" s="1146"/>
      <c r="GQ10" s="1146"/>
      <c r="GR10" s="1146"/>
      <c r="GS10" s="1146"/>
      <c r="GT10" s="1146"/>
      <c r="GU10" s="1146"/>
      <c r="GV10" s="1146"/>
      <c r="GW10" s="1146"/>
      <c r="GX10" s="1146"/>
      <c r="GY10" s="1146"/>
      <c r="GZ10" s="1146"/>
      <c r="HA10" s="1146"/>
      <c r="HB10" s="1146"/>
      <c r="HC10" s="1146"/>
      <c r="HD10" s="1146"/>
      <c r="HE10" s="1146"/>
      <c r="HF10" s="1146"/>
      <c r="HG10" s="1146"/>
      <c r="HH10" s="1146"/>
      <c r="HI10" s="1146"/>
      <c r="HJ10" s="1146"/>
      <c r="HK10" s="1146"/>
      <c r="HL10" s="1146"/>
      <c r="HM10" s="1146"/>
      <c r="HN10" s="1146"/>
      <c r="HO10" s="1146"/>
      <c r="HP10" s="1146"/>
      <c r="HQ10" s="1146"/>
      <c r="HR10" s="1146"/>
      <c r="HS10" s="1146"/>
      <c r="HT10" s="1146"/>
      <c r="HU10" s="1146"/>
      <c r="HV10" s="1146"/>
      <c r="HW10" s="1146"/>
      <c r="HX10" s="1146"/>
      <c r="HY10" s="1146"/>
      <c r="HZ10" s="1146"/>
      <c r="IA10" s="1146"/>
      <c r="IB10" s="1146"/>
      <c r="IC10" s="1146"/>
      <c r="ID10" s="1146"/>
      <c r="IE10" s="1146"/>
      <c r="IF10" s="1146"/>
      <c r="IG10" s="1146"/>
      <c r="IH10" s="1146"/>
      <c r="II10" s="1146"/>
      <c r="IJ10" s="1146"/>
      <c r="IK10" s="1146"/>
      <c r="IL10" s="1146"/>
      <c r="IM10" s="1146"/>
      <c r="IN10" s="1146"/>
      <c r="IO10" s="1146"/>
      <c r="IP10" s="1146"/>
      <c r="IQ10" s="1146"/>
      <c r="IR10" s="1146"/>
      <c r="IS10" s="1146"/>
      <c r="IT10" s="1146"/>
      <c r="IU10" s="1146"/>
      <c r="IV10" s="1146"/>
    </row>
    <row r="11" spans="1:256">
      <c r="A11" s="3" t="s">
        <v>12</v>
      </c>
      <c r="B11" s="4"/>
      <c r="C11" s="9" t="s">
        <v>961</v>
      </c>
      <c r="D11" s="1147"/>
      <c r="E11" s="1147"/>
      <c r="F11" s="1148"/>
      <c r="G11" s="1151"/>
      <c r="H11" s="1151"/>
      <c r="I11" s="1150"/>
      <c r="J11" s="1146"/>
      <c r="K11" s="1146"/>
      <c r="L11" s="1146"/>
      <c r="M11" s="1146"/>
      <c r="N11" s="1146"/>
      <c r="O11" s="1146"/>
      <c r="P11" s="1146"/>
      <c r="Q11" s="1146"/>
      <c r="R11" s="1146"/>
      <c r="S11" s="1146"/>
      <c r="T11" s="1146"/>
      <c r="U11" s="1146"/>
      <c r="V11" s="1146"/>
      <c r="W11" s="1146"/>
      <c r="X11" s="1146"/>
      <c r="Y11" s="978"/>
      <c r="Z11" s="1146"/>
      <c r="AA11" s="1146"/>
      <c r="AB11" s="1146"/>
      <c r="AC11" s="1146"/>
      <c r="AD11" s="1146"/>
      <c r="AE11" s="1146"/>
      <c r="AF11" s="978"/>
      <c r="AG11" s="1146"/>
      <c r="AH11" s="1146"/>
      <c r="AI11" s="1146"/>
      <c r="AJ11" s="1146"/>
      <c r="AK11" s="1146"/>
      <c r="AL11" s="1146"/>
      <c r="AM11" s="1146"/>
      <c r="AN11" s="1146"/>
      <c r="AO11" s="1146"/>
      <c r="AP11" s="1146"/>
      <c r="AQ11" s="1146"/>
      <c r="AR11" s="1146"/>
      <c r="AS11" s="1146"/>
      <c r="AT11" s="1146"/>
      <c r="AU11" s="1146"/>
      <c r="AV11" s="1146"/>
      <c r="AW11" s="1146"/>
      <c r="AX11" s="1146"/>
      <c r="AY11" s="1146"/>
      <c r="AZ11" s="1146"/>
      <c r="BA11" s="1146"/>
      <c r="BB11" s="1146"/>
      <c r="BC11" s="1146"/>
      <c r="BD11" s="1146"/>
      <c r="BE11" s="1146"/>
      <c r="BF11" s="1146"/>
      <c r="BG11" s="1146"/>
      <c r="BH11" s="1146"/>
      <c r="BI11" s="1146"/>
      <c r="BJ11" s="1146"/>
      <c r="BK11" s="1146"/>
      <c r="BL11" s="1146"/>
      <c r="BM11" s="1146"/>
      <c r="BN11" s="1146"/>
      <c r="BO11" s="1146"/>
      <c r="BP11" s="1146"/>
      <c r="BQ11" s="1146"/>
      <c r="BR11" s="1146"/>
      <c r="BS11" s="1146"/>
      <c r="BT11" s="1146"/>
      <c r="BU11" s="1146"/>
      <c r="BV11" s="1146"/>
      <c r="BW11" s="1146"/>
      <c r="BX11" s="1146"/>
      <c r="BY11" s="1146"/>
      <c r="BZ11" s="1146"/>
      <c r="CA11" s="1146"/>
      <c r="CB11" s="1146"/>
      <c r="CC11" s="1146"/>
      <c r="CD11" s="1146"/>
      <c r="CE11" s="1146"/>
      <c r="CF11" s="1146"/>
      <c r="CG11" s="1146"/>
      <c r="CH11" s="1146"/>
      <c r="CI11" s="1146"/>
      <c r="CJ11" s="1146"/>
      <c r="CK11" s="1146"/>
      <c r="CL11" s="1146"/>
      <c r="CM11" s="1146"/>
      <c r="CN11" s="1146"/>
      <c r="CO11" s="1146"/>
      <c r="CP11" s="1146"/>
      <c r="CQ11" s="1146"/>
      <c r="CR11" s="1146"/>
      <c r="CS11" s="1146"/>
      <c r="CT11" s="1146"/>
      <c r="CU11" s="1146"/>
      <c r="CV11" s="1146"/>
      <c r="CW11" s="1146"/>
      <c r="CX11" s="1146"/>
      <c r="CY11" s="1146"/>
      <c r="CZ11" s="978"/>
      <c r="DA11" s="1146"/>
      <c r="DB11" s="1146"/>
      <c r="DC11" s="1146"/>
      <c r="DD11" s="1146"/>
      <c r="DE11" s="1146"/>
      <c r="DF11" s="1146"/>
      <c r="DG11" s="1146"/>
      <c r="DH11" s="1146"/>
      <c r="DI11" s="1146"/>
      <c r="DJ11" s="1146"/>
      <c r="DK11" s="1146"/>
      <c r="DL11" s="1146"/>
      <c r="DM11" s="1146"/>
      <c r="DN11" s="1146"/>
      <c r="DO11" s="1146"/>
      <c r="DP11" s="1146"/>
      <c r="DQ11" s="1146"/>
      <c r="DR11" s="1146"/>
      <c r="DS11" s="1146"/>
      <c r="DT11" s="1146"/>
      <c r="DU11" s="1146"/>
      <c r="DV11" s="1146"/>
      <c r="DW11" s="1146"/>
      <c r="DX11" s="1146"/>
      <c r="DY11" s="1146"/>
      <c r="DZ11" s="1146"/>
      <c r="EA11" s="1146"/>
      <c r="EB11" s="1146"/>
      <c r="EC11" s="1146"/>
      <c r="ED11" s="1146"/>
      <c r="EE11" s="1146"/>
      <c r="EF11" s="1146"/>
      <c r="EG11" s="1146"/>
      <c r="EH11" s="1146"/>
      <c r="EI11" s="1146"/>
      <c r="EJ11" s="1146"/>
      <c r="EK11" s="1146"/>
      <c r="EL11" s="1146"/>
      <c r="EM11" s="1146"/>
      <c r="EN11" s="1146"/>
      <c r="EO11" s="1146"/>
      <c r="EP11" s="1146"/>
      <c r="EQ11" s="1146"/>
      <c r="ER11" s="1146"/>
      <c r="ES11" s="1146"/>
      <c r="ET11" s="1146"/>
      <c r="EU11" s="1146"/>
      <c r="EV11" s="1146"/>
      <c r="EW11" s="1146"/>
      <c r="EX11" s="1146"/>
      <c r="EY11" s="1146"/>
      <c r="EZ11" s="1146"/>
      <c r="FA11" s="1146"/>
      <c r="FB11" s="1146"/>
      <c r="FC11" s="1146"/>
      <c r="FD11" s="1146"/>
      <c r="FE11" s="1146"/>
      <c r="FF11" s="1146"/>
      <c r="FG11" s="1146"/>
      <c r="FH11" s="1146"/>
      <c r="FI11" s="1146"/>
      <c r="FJ11" s="1146"/>
      <c r="FK11" s="1146"/>
      <c r="FL11" s="1146"/>
      <c r="FM11" s="1146"/>
      <c r="FN11" s="1146"/>
      <c r="FO11" s="1146"/>
      <c r="FP11" s="1146"/>
      <c r="FQ11" s="1146"/>
      <c r="FR11" s="1146"/>
      <c r="FS11" s="1146"/>
      <c r="FT11" s="1146"/>
      <c r="FU11" s="1146"/>
      <c r="FV11" s="1146"/>
      <c r="FW11" s="1146"/>
      <c r="FX11" s="1146"/>
      <c r="FY11" s="1146"/>
      <c r="FZ11" s="1146"/>
      <c r="GA11" s="1146"/>
      <c r="GB11" s="1146"/>
      <c r="GC11" s="1146"/>
      <c r="GD11" s="1146"/>
      <c r="GE11" s="1146"/>
      <c r="GF11" s="1146"/>
      <c r="GG11" s="1146"/>
      <c r="GH11" s="1146"/>
      <c r="GI11" s="1146"/>
      <c r="GJ11" s="1146"/>
      <c r="GK11" s="1146"/>
      <c r="GL11" s="1146"/>
      <c r="GM11" s="1146"/>
      <c r="GN11" s="1146"/>
      <c r="GO11" s="1146"/>
      <c r="GP11" s="1146"/>
      <c r="GQ11" s="1146"/>
      <c r="GR11" s="1146"/>
      <c r="GS11" s="1146"/>
      <c r="GT11" s="1146"/>
      <c r="GU11" s="1146"/>
      <c r="GV11" s="1146"/>
      <c r="GW11" s="1146"/>
      <c r="GX11" s="1146"/>
      <c r="GY11" s="1146"/>
      <c r="GZ11" s="1146"/>
      <c r="HA11" s="1146"/>
      <c r="HB11" s="1146"/>
      <c r="HC11" s="1146"/>
      <c r="HD11" s="1146"/>
      <c r="HE11" s="1146"/>
      <c r="HF11" s="1146"/>
      <c r="HG11" s="1146"/>
      <c r="HH11" s="1146"/>
      <c r="HI11" s="1146"/>
      <c r="HJ11" s="1146"/>
      <c r="HK11" s="1146"/>
      <c r="HL11" s="1146"/>
      <c r="HM11" s="1146"/>
      <c r="HN11" s="1146"/>
      <c r="HO11" s="1146"/>
      <c r="HP11" s="1146"/>
      <c r="HQ11" s="1146"/>
      <c r="HR11" s="1146"/>
      <c r="HS11" s="1146"/>
      <c r="HT11" s="1146"/>
      <c r="HU11" s="1146"/>
      <c r="HV11" s="1146"/>
      <c r="HW11" s="1146"/>
      <c r="HX11" s="1146"/>
      <c r="HY11" s="1146"/>
      <c r="HZ11" s="1146"/>
      <c r="IA11" s="1146"/>
      <c r="IB11" s="1146"/>
      <c r="IC11" s="1146"/>
      <c r="ID11" s="1146"/>
      <c r="IE11" s="1146"/>
      <c r="IF11" s="1146"/>
      <c r="IG11" s="1146"/>
      <c r="IH11" s="1146"/>
      <c r="II11" s="1146"/>
      <c r="IJ11" s="1146"/>
      <c r="IK11" s="1146"/>
      <c r="IL11" s="1146"/>
      <c r="IM11" s="1146"/>
      <c r="IN11" s="1146"/>
      <c r="IO11" s="1146"/>
      <c r="IP11" s="1146"/>
      <c r="IQ11" s="1146"/>
      <c r="IR11" s="1146"/>
      <c r="IS11" s="1146"/>
      <c r="IT11" s="1146"/>
      <c r="IU11" s="1146"/>
      <c r="IV11" s="1146"/>
    </row>
    <row r="12" spans="1:256">
      <c r="A12" s="3" t="s">
        <v>14</v>
      </c>
      <c r="B12" s="4"/>
      <c r="C12" s="9" t="s">
        <v>962</v>
      </c>
      <c r="D12" s="1147"/>
      <c r="E12" s="1147"/>
      <c r="F12" s="1148"/>
      <c r="G12" s="1151"/>
      <c r="H12" s="1151"/>
      <c r="I12" s="1150"/>
      <c r="J12" s="1146"/>
      <c r="K12" s="1146"/>
      <c r="L12" s="1146"/>
      <c r="M12" s="1146"/>
      <c r="N12" s="1146"/>
      <c r="O12" s="1146"/>
      <c r="P12" s="1146"/>
      <c r="Q12" s="1146"/>
      <c r="R12" s="1146"/>
      <c r="S12" s="1146"/>
      <c r="T12" s="1146"/>
      <c r="U12" s="1146"/>
      <c r="V12" s="1146"/>
      <c r="W12" s="1146"/>
      <c r="X12" s="1146"/>
      <c r="Y12" s="978"/>
      <c r="Z12" s="1146"/>
      <c r="AA12" s="1146"/>
      <c r="AB12" s="1146"/>
      <c r="AC12" s="1146"/>
      <c r="AD12" s="1146"/>
      <c r="AE12" s="1146"/>
      <c r="AF12" s="978"/>
      <c r="AG12" s="1146"/>
      <c r="AH12" s="1146"/>
      <c r="AI12" s="1146"/>
      <c r="AJ12" s="1146"/>
      <c r="AK12" s="1146"/>
      <c r="AL12" s="1146"/>
      <c r="AM12" s="1146"/>
      <c r="AN12" s="1146"/>
      <c r="AO12" s="1146"/>
      <c r="AP12" s="1146"/>
      <c r="AQ12" s="1146"/>
      <c r="AR12" s="1146"/>
      <c r="AS12" s="1146"/>
      <c r="AT12" s="1146"/>
      <c r="AU12" s="1146"/>
      <c r="AV12" s="1146"/>
      <c r="AW12" s="1146"/>
      <c r="AX12" s="1146"/>
      <c r="AY12" s="1146"/>
      <c r="AZ12" s="1146"/>
      <c r="BA12" s="1146"/>
      <c r="BB12" s="1146"/>
      <c r="BC12" s="1146"/>
      <c r="BD12" s="1146"/>
      <c r="BE12" s="1146"/>
      <c r="BF12" s="1146"/>
      <c r="BG12" s="1146"/>
      <c r="BH12" s="1146"/>
      <c r="BI12" s="1146"/>
      <c r="BJ12" s="1146"/>
      <c r="BK12" s="1146"/>
      <c r="BL12" s="1146"/>
      <c r="BM12" s="1146"/>
      <c r="BN12" s="1146"/>
      <c r="BO12" s="1146"/>
      <c r="BP12" s="1146"/>
      <c r="BQ12" s="1146"/>
      <c r="BR12" s="1146"/>
      <c r="BS12" s="1146"/>
      <c r="BT12" s="1146"/>
      <c r="BU12" s="1146"/>
      <c r="BV12" s="1146"/>
      <c r="BW12" s="1146"/>
      <c r="BX12" s="1146"/>
      <c r="BY12" s="1146"/>
      <c r="BZ12" s="1146"/>
      <c r="CA12" s="1146"/>
      <c r="CB12" s="1146"/>
      <c r="CC12" s="1146"/>
      <c r="CD12" s="1146"/>
      <c r="CE12" s="1146"/>
      <c r="CF12" s="1146"/>
      <c r="CG12" s="1146"/>
      <c r="CH12" s="1146"/>
      <c r="CI12" s="1146"/>
      <c r="CJ12" s="1146"/>
      <c r="CK12" s="1146"/>
      <c r="CL12" s="1146"/>
      <c r="CM12" s="1146"/>
      <c r="CN12" s="1146"/>
      <c r="CO12" s="1146"/>
      <c r="CP12" s="1146"/>
      <c r="CQ12" s="1146"/>
      <c r="CR12" s="1146"/>
      <c r="CS12" s="1146"/>
      <c r="CT12" s="1146"/>
      <c r="CU12" s="1146"/>
      <c r="CV12" s="1146"/>
      <c r="CW12" s="1146"/>
      <c r="CX12" s="1146"/>
      <c r="CY12" s="1146"/>
      <c r="CZ12" s="978"/>
      <c r="DA12" s="1146"/>
      <c r="DB12" s="1146"/>
      <c r="DC12" s="1146"/>
      <c r="DD12" s="1146"/>
      <c r="DE12" s="1146"/>
      <c r="DF12" s="1146"/>
      <c r="DG12" s="1146"/>
      <c r="DH12" s="1146"/>
      <c r="DI12" s="1146"/>
      <c r="DJ12" s="1146"/>
      <c r="DK12" s="1146"/>
      <c r="DL12" s="1146"/>
      <c r="DM12" s="1146"/>
      <c r="DN12" s="1146"/>
      <c r="DO12" s="1146"/>
      <c r="DP12" s="1146"/>
      <c r="DQ12" s="1146"/>
      <c r="DR12" s="1146"/>
      <c r="DS12" s="1146"/>
      <c r="DT12" s="1146"/>
      <c r="DU12" s="1146"/>
      <c r="DV12" s="1146"/>
      <c r="DW12" s="1146"/>
      <c r="DX12" s="1146"/>
      <c r="DY12" s="1146"/>
      <c r="DZ12" s="1146"/>
      <c r="EA12" s="1146"/>
      <c r="EB12" s="1146"/>
      <c r="EC12" s="1146"/>
      <c r="ED12" s="1146"/>
      <c r="EE12" s="1146"/>
      <c r="EF12" s="1146"/>
      <c r="EG12" s="1146"/>
      <c r="EH12" s="1146"/>
      <c r="EI12" s="1146"/>
      <c r="EJ12" s="1146"/>
      <c r="EK12" s="1146"/>
      <c r="EL12" s="1146"/>
      <c r="EM12" s="1146"/>
      <c r="EN12" s="1146"/>
      <c r="EO12" s="1146"/>
      <c r="EP12" s="1146"/>
      <c r="EQ12" s="1146"/>
      <c r="ER12" s="1146"/>
      <c r="ES12" s="1146"/>
      <c r="ET12" s="1146"/>
      <c r="EU12" s="1146"/>
      <c r="EV12" s="1146"/>
      <c r="EW12" s="1146"/>
      <c r="EX12" s="1146"/>
      <c r="EY12" s="1146"/>
      <c r="EZ12" s="1146"/>
      <c r="FA12" s="1146"/>
      <c r="FB12" s="1146"/>
      <c r="FC12" s="1146"/>
      <c r="FD12" s="1146"/>
      <c r="FE12" s="1146"/>
      <c r="FF12" s="1146"/>
      <c r="FG12" s="1146"/>
      <c r="FH12" s="1146"/>
      <c r="FI12" s="1146"/>
      <c r="FJ12" s="1146"/>
      <c r="FK12" s="1146"/>
      <c r="FL12" s="1146"/>
      <c r="FM12" s="1146"/>
      <c r="FN12" s="1146"/>
      <c r="FO12" s="1146"/>
      <c r="FP12" s="1146"/>
      <c r="FQ12" s="1146"/>
      <c r="FR12" s="1146"/>
      <c r="FS12" s="1146"/>
      <c r="FT12" s="1146"/>
      <c r="FU12" s="1146"/>
      <c r="FV12" s="1146"/>
      <c r="FW12" s="1146"/>
      <c r="FX12" s="1146"/>
      <c r="FY12" s="1146"/>
      <c r="FZ12" s="1146"/>
      <c r="GA12" s="1146"/>
      <c r="GB12" s="1146"/>
      <c r="GC12" s="1146"/>
      <c r="GD12" s="1146"/>
      <c r="GE12" s="1146"/>
      <c r="GF12" s="1146"/>
      <c r="GG12" s="1146"/>
      <c r="GH12" s="1146"/>
      <c r="GI12" s="1146"/>
      <c r="GJ12" s="1146"/>
      <c r="GK12" s="1146"/>
      <c r="GL12" s="1146"/>
      <c r="GM12" s="1146"/>
      <c r="GN12" s="1146"/>
      <c r="GO12" s="1146"/>
      <c r="GP12" s="1146"/>
      <c r="GQ12" s="1146"/>
      <c r="GR12" s="1146"/>
      <c r="GS12" s="1146"/>
      <c r="GT12" s="1146"/>
      <c r="GU12" s="1146"/>
      <c r="GV12" s="1146"/>
      <c r="GW12" s="1146"/>
      <c r="GX12" s="1146"/>
      <c r="GY12" s="1146"/>
      <c r="GZ12" s="1146"/>
      <c r="HA12" s="1146"/>
      <c r="HB12" s="1146"/>
      <c r="HC12" s="1146"/>
      <c r="HD12" s="1146"/>
      <c r="HE12" s="1146"/>
      <c r="HF12" s="1146"/>
      <c r="HG12" s="1146"/>
      <c r="HH12" s="1146"/>
      <c r="HI12" s="1146"/>
      <c r="HJ12" s="1146"/>
      <c r="HK12" s="1146"/>
      <c r="HL12" s="1146"/>
      <c r="HM12" s="1146"/>
      <c r="HN12" s="1146"/>
      <c r="HO12" s="1146"/>
      <c r="HP12" s="1146"/>
      <c r="HQ12" s="1146"/>
      <c r="HR12" s="1146"/>
      <c r="HS12" s="1146"/>
      <c r="HT12" s="1146"/>
      <c r="HU12" s="1146"/>
      <c r="HV12" s="1146"/>
      <c r="HW12" s="1146"/>
      <c r="HX12" s="1146"/>
      <c r="HY12" s="1146"/>
      <c r="HZ12" s="1146"/>
      <c r="IA12" s="1146"/>
      <c r="IB12" s="1146"/>
      <c r="IC12" s="1146"/>
      <c r="ID12" s="1146"/>
      <c r="IE12" s="1146"/>
      <c r="IF12" s="1146"/>
      <c r="IG12" s="1146"/>
      <c r="IH12" s="1146"/>
      <c r="II12" s="1146"/>
      <c r="IJ12" s="1146"/>
      <c r="IK12" s="1146"/>
      <c r="IL12" s="1146"/>
      <c r="IM12" s="1146"/>
      <c r="IN12" s="1146"/>
      <c r="IO12" s="1146"/>
      <c r="IP12" s="1146"/>
      <c r="IQ12" s="1146"/>
      <c r="IR12" s="1146"/>
      <c r="IS12" s="1146"/>
      <c r="IT12" s="1146"/>
      <c r="IU12" s="1146"/>
      <c r="IV12" s="1146"/>
    </row>
    <row r="13" spans="1:256">
      <c r="A13" s="16" t="s">
        <v>16</v>
      </c>
      <c r="B13" s="17"/>
      <c r="C13" s="24" t="s">
        <v>17</v>
      </c>
      <c r="D13" s="20" t="s">
        <v>18</v>
      </c>
      <c r="E13" s="20"/>
      <c r="F13" s="20">
        <v>2017</v>
      </c>
      <c r="G13" s="1152"/>
      <c r="H13" s="1152"/>
      <c r="I13" s="1150"/>
      <c r="J13" s="1146"/>
      <c r="K13" s="1146"/>
      <c r="L13" s="1146"/>
      <c r="M13" s="1146"/>
      <c r="N13" s="1146"/>
      <c r="O13" s="1146"/>
      <c r="P13" s="1146"/>
      <c r="Q13" s="1146"/>
      <c r="R13" s="1153"/>
      <c r="S13" s="1146"/>
      <c r="T13" s="1146"/>
      <c r="U13" s="1146"/>
      <c r="V13" s="1146"/>
      <c r="W13" s="1146"/>
      <c r="X13" s="1146"/>
      <c r="Y13" s="978"/>
      <c r="Z13" s="1146"/>
      <c r="AA13" s="1146"/>
      <c r="AB13" s="1146"/>
      <c r="AC13" s="1146"/>
      <c r="AD13" s="1146"/>
      <c r="AE13" s="1146"/>
      <c r="AF13" s="978"/>
      <c r="AG13" s="1154"/>
      <c r="AH13" s="1146"/>
      <c r="AI13" s="1146"/>
      <c r="AJ13" s="1146"/>
      <c r="AK13" s="1146"/>
      <c r="AL13" s="1146"/>
      <c r="AM13" s="1146"/>
      <c r="AN13" s="1154"/>
      <c r="AO13" s="1146"/>
      <c r="AP13" s="1146"/>
      <c r="AQ13" s="1146"/>
      <c r="AR13" s="1146"/>
      <c r="AS13" s="1146"/>
      <c r="AT13" s="1146"/>
      <c r="AU13" s="1146"/>
      <c r="AV13" s="1146"/>
      <c r="AW13" s="1146"/>
      <c r="AX13" s="1146"/>
      <c r="AY13" s="1146"/>
      <c r="AZ13" s="1146"/>
      <c r="BA13" s="1146"/>
      <c r="BB13" s="1146"/>
      <c r="BC13" s="1146"/>
      <c r="BD13" s="1146"/>
      <c r="BE13" s="1146"/>
      <c r="BF13" s="1146"/>
      <c r="BG13" s="1146"/>
      <c r="BH13" s="1146"/>
      <c r="BI13" s="1146"/>
      <c r="BJ13" s="1146"/>
      <c r="BK13" s="1146"/>
      <c r="BL13" s="1146"/>
      <c r="BM13" s="1146"/>
      <c r="BN13" s="1146"/>
      <c r="BO13" s="1146"/>
      <c r="BP13" s="1146"/>
      <c r="BQ13" s="1146"/>
      <c r="BR13" s="1146"/>
      <c r="BS13" s="1146"/>
      <c r="BT13" s="1146"/>
      <c r="BU13" s="1146"/>
      <c r="BV13" s="1146"/>
      <c r="BW13" s="1146"/>
      <c r="BX13" s="1146"/>
      <c r="BY13" s="1146"/>
      <c r="BZ13" s="1146"/>
      <c r="CA13" s="1146"/>
      <c r="CB13" s="1146"/>
      <c r="CC13" s="1146"/>
      <c r="CD13" s="1146"/>
      <c r="CE13" s="1146"/>
      <c r="CF13" s="1146"/>
      <c r="CG13" s="1146"/>
      <c r="CH13" s="1146"/>
      <c r="CI13" s="1146"/>
      <c r="CJ13" s="1146"/>
      <c r="CK13" s="1146"/>
      <c r="CL13" s="1146"/>
      <c r="CM13" s="1146"/>
      <c r="CN13" s="1146"/>
      <c r="CO13" s="1146"/>
      <c r="CP13" s="1146"/>
      <c r="CQ13" s="1146"/>
      <c r="CR13" s="1146"/>
      <c r="CS13" s="1146"/>
      <c r="CT13" s="1146"/>
      <c r="CU13" s="1146"/>
      <c r="CV13" s="1146"/>
      <c r="CW13" s="1146"/>
      <c r="CX13" s="1146"/>
      <c r="CY13" s="1146"/>
      <c r="CZ13" s="978"/>
      <c r="DA13" s="1146"/>
      <c r="DB13" s="1146"/>
      <c r="DC13" s="1146"/>
      <c r="DD13" s="1146"/>
      <c r="DE13" s="1146"/>
      <c r="DF13" s="1146"/>
      <c r="DG13" s="1146"/>
      <c r="DH13" s="1146"/>
      <c r="DI13" s="1146"/>
      <c r="DJ13" s="1146"/>
      <c r="DK13" s="1146"/>
      <c r="DL13" s="1146"/>
      <c r="DM13" s="1146"/>
      <c r="DN13" s="1146"/>
      <c r="DO13" s="1146"/>
      <c r="DP13" s="1146"/>
      <c r="DQ13" s="1146"/>
      <c r="DR13" s="1146"/>
      <c r="DS13" s="1146"/>
      <c r="DT13" s="1146"/>
      <c r="DU13" s="1146"/>
      <c r="DV13" s="1146"/>
      <c r="DW13" s="1146"/>
      <c r="DX13" s="1146"/>
      <c r="DY13" s="1146"/>
      <c r="DZ13" s="1146"/>
      <c r="EA13" s="1146"/>
      <c r="EB13" s="1146"/>
      <c r="EC13" s="1146"/>
      <c r="ED13" s="1146"/>
      <c r="EE13" s="1146"/>
      <c r="EF13" s="1146"/>
      <c r="EG13" s="1146"/>
      <c r="EH13" s="1146"/>
      <c r="EI13" s="1146"/>
      <c r="EJ13" s="1146"/>
      <c r="EK13" s="1146"/>
      <c r="EL13" s="1146"/>
      <c r="EM13" s="1146"/>
      <c r="EN13" s="1146"/>
      <c r="EO13" s="1146"/>
      <c r="EP13" s="1146"/>
      <c r="EQ13" s="1146"/>
      <c r="ER13" s="1146"/>
      <c r="ES13" s="1146"/>
      <c r="ET13" s="1146"/>
      <c r="EU13" s="1146"/>
      <c r="EV13" s="1146"/>
      <c r="EW13" s="1146"/>
      <c r="EX13" s="1146"/>
      <c r="EY13" s="1146"/>
      <c r="EZ13" s="1146"/>
      <c r="FA13" s="1146"/>
      <c r="FB13" s="1146"/>
      <c r="FC13" s="1146"/>
      <c r="FD13" s="1146"/>
      <c r="FE13" s="1146"/>
      <c r="FF13" s="1146"/>
      <c r="FG13" s="1146"/>
      <c r="FH13" s="1146"/>
      <c r="FI13" s="1146"/>
      <c r="FJ13" s="1146"/>
      <c r="FK13" s="1146"/>
      <c r="FL13" s="1146"/>
      <c r="FM13" s="1146"/>
      <c r="FN13" s="1146"/>
      <c r="FO13" s="1146"/>
      <c r="FP13" s="1146"/>
      <c r="FQ13" s="1146"/>
      <c r="FR13" s="1146"/>
      <c r="FS13" s="1146"/>
      <c r="FT13" s="1146"/>
      <c r="FU13" s="1146"/>
      <c r="FV13" s="1146"/>
      <c r="FW13" s="1146"/>
      <c r="FX13" s="1146"/>
      <c r="FY13" s="1146"/>
      <c r="FZ13" s="1146"/>
      <c r="GA13" s="1146"/>
      <c r="GB13" s="1146"/>
      <c r="GC13" s="1146"/>
      <c r="GD13" s="1146"/>
      <c r="GE13" s="1146"/>
      <c r="GF13" s="1146"/>
      <c r="GG13" s="1146"/>
      <c r="GH13" s="1146"/>
      <c r="GI13" s="1146"/>
      <c r="GJ13" s="1146"/>
      <c r="GK13" s="1146"/>
      <c r="GL13" s="1146"/>
      <c r="GM13" s="1146"/>
      <c r="GN13" s="1146"/>
      <c r="GO13" s="1146"/>
      <c r="GP13" s="1146"/>
      <c r="GQ13" s="1146"/>
      <c r="GR13" s="1146"/>
      <c r="GS13" s="1146"/>
      <c r="GT13" s="1146"/>
      <c r="GU13" s="1146"/>
      <c r="GV13" s="1146"/>
      <c r="GW13" s="1146"/>
      <c r="GX13" s="1146"/>
      <c r="GY13" s="1146"/>
      <c r="GZ13" s="1146"/>
      <c r="HA13" s="1146"/>
      <c r="HB13" s="1146"/>
      <c r="HC13" s="1146"/>
      <c r="HD13" s="1146"/>
      <c r="HE13" s="1146"/>
      <c r="HF13" s="1146"/>
      <c r="HG13" s="1146"/>
      <c r="HH13" s="1146"/>
      <c r="HI13" s="1146"/>
      <c r="HJ13" s="1146"/>
      <c r="HK13" s="1146"/>
      <c r="HL13" s="1146"/>
      <c r="HM13" s="1146"/>
      <c r="HN13" s="1146"/>
      <c r="HO13" s="1146"/>
      <c r="HP13" s="1146"/>
      <c r="HQ13" s="1146"/>
      <c r="HR13" s="1146"/>
      <c r="HS13" s="1146"/>
      <c r="HT13" s="1146"/>
      <c r="HU13" s="1146"/>
      <c r="HV13" s="1146"/>
      <c r="HW13" s="1146"/>
      <c r="HX13" s="1146"/>
      <c r="HY13" s="1146"/>
      <c r="HZ13" s="1146"/>
      <c r="IA13" s="1146"/>
      <c r="IB13" s="1146"/>
      <c r="IC13" s="1146"/>
      <c r="ID13" s="1146"/>
      <c r="IE13" s="1146"/>
      <c r="IF13" s="1146"/>
      <c r="IG13" s="1146"/>
      <c r="IH13" s="1146"/>
      <c r="II13" s="1146"/>
      <c r="IJ13" s="1146"/>
      <c r="IK13" s="1146"/>
      <c r="IL13" s="1146"/>
      <c r="IM13" s="1146"/>
      <c r="IN13" s="1146"/>
      <c r="IO13" s="1146"/>
      <c r="IP13" s="1146"/>
      <c r="IQ13" s="1146"/>
      <c r="IR13" s="1146"/>
      <c r="IS13" s="1146"/>
      <c r="IT13" s="1146"/>
      <c r="IU13" s="1146"/>
      <c r="IV13" s="1146"/>
    </row>
    <row r="14" spans="1:256">
      <c r="A14" s="22"/>
      <c r="B14" s="23"/>
      <c r="C14" s="24" t="s">
        <v>19</v>
      </c>
      <c r="D14" s="20" t="s">
        <v>389</v>
      </c>
      <c r="E14" s="20"/>
      <c r="F14" s="20"/>
      <c r="G14" s="978"/>
      <c r="H14" s="978"/>
      <c r="I14" s="1146"/>
      <c r="J14" s="1146"/>
      <c r="K14" s="1146"/>
      <c r="L14" s="1146"/>
      <c r="M14" s="1146"/>
      <c r="N14" s="1146"/>
      <c r="O14" s="1146"/>
      <c r="P14" s="1146"/>
      <c r="Q14" s="1146"/>
      <c r="R14" s="1146"/>
      <c r="S14" s="1146"/>
      <c r="T14" s="1146"/>
      <c r="U14" s="1146"/>
      <c r="V14" s="1146"/>
      <c r="W14" s="1146"/>
      <c r="X14" s="1146"/>
      <c r="Y14" s="978"/>
      <c r="Z14" s="1146"/>
      <c r="AA14" s="1146"/>
      <c r="AB14" s="1146"/>
      <c r="AC14" s="1146"/>
      <c r="AD14" s="1146"/>
      <c r="AE14" s="1146"/>
      <c r="AF14" s="978"/>
      <c r="AG14" s="1155"/>
      <c r="AH14" s="1146"/>
      <c r="AI14" s="1146"/>
      <c r="AJ14" s="1146"/>
      <c r="AK14" s="1146"/>
      <c r="AL14" s="1146"/>
      <c r="AM14" s="1146"/>
      <c r="AN14" s="1155"/>
      <c r="AO14" s="1146"/>
      <c r="AP14" s="1146"/>
      <c r="AQ14" s="1146"/>
      <c r="AR14" s="1146"/>
      <c r="AS14" s="1146"/>
      <c r="AT14" s="1146"/>
      <c r="AU14" s="1146"/>
      <c r="AV14" s="1146"/>
      <c r="AW14" s="1146"/>
      <c r="AX14" s="1146"/>
      <c r="AY14" s="1146"/>
      <c r="AZ14" s="1146"/>
      <c r="BA14" s="1146"/>
      <c r="BB14" s="1146"/>
      <c r="BC14" s="1146"/>
      <c r="BD14" s="1146"/>
      <c r="BE14" s="1146"/>
      <c r="BF14" s="1146"/>
      <c r="BG14" s="1146"/>
      <c r="BH14" s="1146"/>
      <c r="BI14" s="1146"/>
      <c r="BJ14" s="1146"/>
      <c r="BK14" s="1146"/>
      <c r="BL14" s="1146"/>
      <c r="BM14" s="1146"/>
      <c r="BN14" s="1146"/>
      <c r="BO14" s="1146"/>
      <c r="BP14" s="1146"/>
      <c r="BQ14" s="1146"/>
      <c r="BR14" s="1146"/>
      <c r="BS14" s="1146"/>
      <c r="BT14" s="1146"/>
      <c r="BU14" s="1146"/>
      <c r="BV14" s="1146"/>
      <c r="BW14" s="1146"/>
      <c r="BX14" s="1146"/>
      <c r="BY14" s="1146"/>
      <c r="BZ14" s="1146"/>
      <c r="CA14" s="1146"/>
      <c r="CB14" s="1146"/>
      <c r="CC14" s="1146"/>
      <c r="CD14" s="1146"/>
      <c r="CE14" s="1146"/>
      <c r="CF14" s="1146"/>
      <c r="CG14" s="1146"/>
      <c r="CH14" s="1146"/>
      <c r="CI14" s="1146"/>
      <c r="CJ14" s="1146"/>
      <c r="CK14" s="1146"/>
      <c r="CL14" s="1146"/>
      <c r="CM14" s="1146"/>
      <c r="CN14" s="1146"/>
      <c r="CO14" s="1146"/>
      <c r="CP14" s="1146"/>
      <c r="CQ14" s="1146"/>
      <c r="CR14" s="1146"/>
      <c r="CS14" s="1146"/>
      <c r="CT14" s="1146"/>
      <c r="CU14" s="1146"/>
      <c r="CV14" s="1146"/>
      <c r="CW14" s="1146"/>
      <c r="CX14" s="1146"/>
      <c r="CY14" s="1146"/>
      <c r="CZ14" s="978"/>
      <c r="DA14" s="1146"/>
      <c r="DB14" s="1146"/>
      <c r="DC14" s="1146"/>
      <c r="DD14" s="1146"/>
      <c r="DE14" s="1146"/>
      <c r="DF14" s="1146"/>
      <c r="DG14" s="1146"/>
      <c r="DH14" s="1146"/>
      <c r="DI14" s="1146"/>
      <c r="DJ14" s="1146"/>
      <c r="DK14" s="1146"/>
      <c r="DL14" s="1146"/>
      <c r="DM14" s="1146"/>
      <c r="DN14" s="1146"/>
      <c r="DO14" s="1146"/>
      <c r="DP14" s="1146"/>
      <c r="DQ14" s="1146"/>
      <c r="DR14" s="1146"/>
      <c r="DS14" s="1146"/>
      <c r="DT14" s="1146"/>
      <c r="DU14" s="1146"/>
      <c r="DV14" s="1146"/>
      <c r="DW14" s="1146"/>
      <c r="DX14" s="1146"/>
      <c r="DY14" s="1146"/>
      <c r="DZ14" s="1146"/>
      <c r="EA14" s="1146"/>
      <c r="EB14" s="1146"/>
      <c r="EC14" s="1146"/>
      <c r="ED14" s="1146"/>
      <c r="EE14" s="1146"/>
      <c r="EF14" s="1146"/>
      <c r="EG14" s="1146"/>
      <c r="EH14" s="1146"/>
      <c r="EI14" s="1146"/>
      <c r="EJ14" s="1146"/>
      <c r="EK14" s="1146"/>
      <c r="EL14" s="1146"/>
      <c r="EM14" s="1146"/>
      <c r="EN14" s="1146"/>
      <c r="EO14" s="1146"/>
      <c r="EP14" s="1146"/>
      <c r="EQ14" s="1146"/>
      <c r="ER14" s="1146"/>
      <c r="ES14" s="1146"/>
      <c r="ET14" s="1146"/>
      <c r="EU14" s="1146"/>
      <c r="EV14" s="1146"/>
      <c r="EW14" s="1146"/>
      <c r="EX14" s="1146"/>
      <c r="EY14" s="1146"/>
      <c r="EZ14" s="1146"/>
      <c r="FA14" s="1146"/>
      <c r="FB14" s="1146"/>
      <c r="FC14" s="1146"/>
      <c r="FD14" s="1146"/>
      <c r="FE14" s="1146"/>
      <c r="FF14" s="1146"/>
      <c r="FG14" s="1146"/>
      <c r="FH14" s="1146"/>
      <c r="FI14" s="1146"/>
      <c r="FJ14" s="1146"/>
      <c r="FK14" s="1146"/>
      <c r="FL14" s="1146"/>
      <c r="FM14" s="1146"/>
      <c r="FN14" s="1146"/>
      <c r="FO14" s="1146"/>
      <c r="FP14" s="1146"/>
      <c r="FQ14" s="1146"/>
      <c r="FR14" s="1146"/>
      <c r="FS14" s="1146"/>
      <c r="FT14" s="1146"/>
      <c r="FU14" s="1146"/>
      <c r="FV14" s="1146"/>
      <c r="FW14" s="1146"/>
      <c r="FX14" s="1146"/>
      <c r="FY14" s="1146"/>
      <c r="FZ14" s="1146"/>
      <c r="GA14" s="1146"/>
      <c r="GB14" s="1146"/>
      <c r="GC14" s="1146"/>
      <c r="GD14" s="1146"/>
      <c r="GE14" s="1146"/>
      <c r="GF14" s="1146"/>
      <c r="GG14" s="1146"/>
      <c r="GH14" s="1146"/>
      <c r="GI14" s="1146"/>
      <c r="GJ14" s="1146"/>
      <c r="GK14" s="1146"/>
      <c r="GL14" s="1146"/>
      <c r="GM14" s="1146"/>
      <c r="GN14" s="1146"/>
      <c r="GO14" s="1146"/>
      <c r="GP14" s="1146"/>
      <c r="GQ14" s="1146"/>
      <c r="GR14" s="1146"/>
      <c r="GS14" s="1146"/>
      <c r="GT14" s="1146"/>
      <c r="GU14" s="1146"/>
      <c r="GV14" s="1146"/>
      <c r="GW14" s="1146"/>
      <c r="GX14" s="1146"/>
      <c r="GY14" s="1146"/>
      <c r="GZ14" s="1146"/>
      <c r="HA14" s="1146"/>
      <c r="HB14" s="1146"/>
      <c r="HC14" s="1146"/>
      <c r="HD14" s="1146"/>
      <c r="HE14" s="1146"/>
      <c r="HF14" s="1146"/>
      <c r="HG14" s="1146"/>
      <c r="HH14" s="1146"/>
      <c r="HI14" s="1146"/>
      <c r="HJ14" s="1146"/>
      <c r="HK14" s="1146"/>
      <c r="HL14" s="1146"/>
      <c r="HM14" s="1146"/>
      <c r="HN14" s="1146"/>
      <c r="HO14" s="1146"/>
      <c r="HP14" s="1146"/>
      <c r="HQ14" s="1146"/>
      <c r="HR14" s="1146"/>
      <c r="HS14" s="1146"/>
      <c r="HT14" s="1146"/>
      <c r="HU14" s="1146"/>
      <c r="HV14" s="1146"/>
      <c r="HW14" s="1146"/>
      <c r="HX14" s="1146"/>
      <c r="HY14" s="1146"/>
      <c r="HZ14" s="1146"/>
      <c r="IA14" s="1146"/>
      <c r="IB14" s="1146"/>
      <c r="IC14" s="1146"/>
      <c r="ID14" s="1146"/>
      <c r="IE14" s="1146"/>
      <c r="IF14" s="1146"/>
      <c r="IG14" s="1146"/>
      <c r="IH14" s="1146"/>
      <c r="II14" s="1146"/>
      <c r="IJ14" s="1146"/>
      <c r="IK14" s="1146"/>
      <c r="IL14" s="1146"/>
      <c r="IM14" s="1146"/>
      <c r="IN14" s="1146"/>
      <c r="IO14" s="1146"/>
      <c r="IP14" s="1146"/>
      <c r="IQ14" s="1146"/>
      <c r="IR14" s="1146"/>
      <c r="IS14" s="1146"/>
      <c r="IT14" s="1146"/>
      <c r="IU14" s="1146"/>
      <c r="IV14" s="1146"/>
    </row>
    <row r="15" spans="1:256">
      <c r="B15" s="27"/>
      <c r="C15" s="27"/>
      <c r="D15" s="28"/>
      <c r="E15" s="28"/>
      <c r="F15" s="28"/>
      <c r="G15" s="28"/>
      <c r="H15" s="28"/>
      <c r="I15" s="28"/>
      <c r="R15" s="1146"/>
      <c r="S15" s="1154"/>
      <c r="Z15" s="1154"/>
      <c r="AG15" s="1154"/>
      <c r="AN15" s="1154"/>
      <c r="AU15" s="1154"/>
      <c r="BB15" s="1154"/>
      <c r="BI15" s="1154"/>
      <c r="BP15" s="1154"/>
      <c r="BW15" s="1154"/>
      <c r="CD15" s="1154"/>
      <c r="CK15" s="1154"/>
      <c r="CR15" s="1154"/>
    </row>
    <row r="16" spans="1:256">
      <c r="B16" s="27"/>
      <c r="C16" s="27"/>
      <c r="D16" s="28"/>
      <c r="E16" s="28"/>
      <c r="F16" s="28"/>
      <c r="G16" s="28"/>
      <c r="H16" s="28"/>
      <c r="I16" s="28"/>
      <c r="R16" s="1146"/>
      <c r="S16" s="1157"/>
      <c r="Z16" s="1157"/>
      <c r="AG16" s="1157"/>
      <c r="AN16" s="1157"/>
      <c r="AU16" s="1157"/>
      <c r="BB16" s="1157"/>
      <c r="BI16" s="1157"/>
      <c r="BP16" s="1157"/>
      <c r="BW16" s="1157"/>
      <c r="CD16" s="1157"/>
      <c r="CK16" s="1157"/>
      <c r="CR16" s="1157"/>
    </row>
    <row r="17" spans="1:256" ht="15.75">
      <c r="A17" s="31" t="s">
        <v>21</v>
      </c>
      <c r="B17" s="32"/>
      <c r="C17" s="33"/>
      <c r="D17" s="33"/>
      <c r="E17" s="33"/>
      <c r="F17" s="33"/>
      <c r="G17" s="34"/>
      <c r="H17" s="34"/>
      <c r="I17" s="34"/>
      <c r="J17" s="35"/>
      <c r="K17" s="34"/>
      <c r="L17" s="34"/>
      <c r="M17" s="34"/>
      <c r="N17" s="34"/>
      <c r="O17" s="36"/>
      <c r="P17" s="36"/>
      <c r="Q17" s="33"/>
      <c r="R17" s="37"/>
      <c r="S17" s="33"/>
      <c r="T17" s="33"/>
      <c r="U17" s="33"/>
      <c r="V17" s="33"/>
      <c r="W17" s="197"/>
      <c r="X17" s="33"/>
      <c r="Y17" s="1158"/>
      <c r="Z17" s="33"/>
      <c r="AA17" s="33"/>
      <c r="AB17" s="33"/>
      <c r="AC17" s="33"/>
      <c r="AD17" s="197"/>
      <c r="AE17" s="33"/>
      <c r="AF17" s="1158"/>
      <c r="AG17" s="33"/>
      <c r="AH17" s="33"/>
      <c r="AI17" s="33"/>
      <c r="AJ17" s="33"/>
      <c r="AK17" s="197"/>
      <c r="AL17" s="33"/>
      <c r="AM17" s="33"/>
      <c r="AN17" s="33"/>
      <c r="AO17" s="33"/>
      <c r="AP17" s="33"/>
      <c r="AQ17" s="33"/>
      <c r="AR17" s="197"/>
      <c r="AS17" s="33"/>
      <c r="AT17" s="33"/>
      <c r="AU17" s="33"/>
      <c r="AV17" s="33"/>
      <c r="AW17" s="33"/>
      <c r="AX17" s="33"/>
      <c r="AY17" s="33"/>
      <c r="AZ17" s="33"/>
      <c r="BA17" s="33"/>
      <c r="BB17" s="33"/>
      <c r="BC17" s="33"/>
      <c r="BD17" s="33"/>
      <c r="BE17" s="33"/>
      <c r="BF17" s="197"/>
      <c r="BG17" s="33"/>
      <c r="BH17" s="33"/>
      <c r="BI17" s="33"/>
      <c r="BJ17" s="33"/>
      <c r="BK17" s="33"/>
      <c r="BL17" s="33"/>
      <c r="BM17" s="197"/>
      <c r="BN17" s="33"/>
      <c r="BO17" s="33"/>
      <c r="BP17" s="33"/>
      <c r="BQ17" s="33"/>
      <c r="BR17" s="33"/>
      <c r="BS17" s="33"/>
      <c r="BT17" s="197"/>
      <c r="BU17" s="33"/>
      <c r="BV17" s="33"/>
      <c r="BW17" s="33"/>
      <c r="BX17" s="33"/>
      <c r="BY17" s="33"/>
      <c r="BZ17" s="33"/>
      <c r="CA17" s="197"/>
      <c r="CB17" s="33"/>
      <c r="CC17" s="33"/>
      <c r="CD17" s="33"/>
      <c r="CE17" s="33"/>
      <c r="CF17" s="33"/>
      <c r="CG17" s="33"/>
      <c r="CH17" s="197"/>
      <c r="CI17" s="33"/>
      <c r="CJ17" s="33"/>
      <c r="CK17" s="33"/>
      <c r="CL17" s="33"/>
      <c r="CM17" s="33"/>
      <c r="CN17" s="33"/>
      <c r="CO17" s="197"/>
      <c r="CP17" s="33"/>
      <c r="CQ17" s="33"/>
      <c r="CR17" s="33"/>
      <c r="CS17" s="33"/>
      <c r="CT17" s="33"/>
      <c r="CU17" s="33"/>
      <c r="CV17" s="197"/>
      <c r="CW17" s="33"/>
      <c r="CX17" s="33"/>
      <c r="CY17" s="33"/>
      <c r="CZ17" s="1159" t="s">
        <v>22</v>
      </c>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row>
    <row r="18" spans="1:256" ht="15.75">
      <c r="A18" s="1160" t="s">
        <v>23</v>
      </c>
      <c r="B18" s="1160"/>
      <c r="C18" s="1160" t="s">
        <v>24</v>
      </c>
      <c r="D18" s="1160" t="s">
        <v>25</v>
      </c>
      <c r="E18" s="1160"/>
      <c r="F18" s="1160"/>
      <c r="G18" s="1160"/>
      <c r="H18" s="1160"/>
      <c r="I18" s="1160"/>
      <c r="J18" s="1161" t="s">
        <v>26</v>
      </c>
      <c r="K18" s="1161"/>
      <c r="L18" s="1161"/>
      <c r="M18" s="1161"/>
      <c r="N18" s="1161"/>
      <c r="O18" s="1161"/>
      <c r="P18" s="1161"/>
      <c r="Q18" s="1160" t="s">
        <v>27</v>
      </c>
      <c r="R18" s="1160"/>
      <c r="S18" s="1162" t="s">
        <v>28</v>
      </c>
      <c r="T18" s="1162"/>
      <c r="U18" s="1162"/>
      <c r="V18" s="1162"/>
      <c r="W18" s="1162"/>
      <c r="X18" s="1162"/>
      <c r="Y18" s="1162"/>
      <c r="Z18" s="1162" t="s">
        <v>29</v>
      </c>
      <c r="AA18" s="1162"/>
      <c r="AB18" s="1162"/>
      <c r="AC18" s="1162"/>
      <c r="AD18" s="1162"/>
      <c r="AE18" s="1162"/>
      <c r="AF18" s="1162"/>
      <c r="AG18" s="1162" t="s">
        <v>30</v>
      </c>
      <c r="AH18" s="1162"/>
      <c r="AI18" s="1162"/>
      <c r="AJ18" s="1162"/>
      <c r="AK18" s="1162"/>
      <c r="AL18" s="1162"/>
      <c r="AM18" s="1163" t="s">
        <v>31</v>
      </c>
      <c r="AN18" s="1162" t="s">
        <v>32</v>
      </c>
      <c r="AO18" s="1162"/>
      <c r="AP18" s="1162"/>
      <c r="AQ18" s="1162"/>
      <c r="AR18" s="1162"/>
      <c r="AS18" s="1162"/>
      <c r="AT18" s="1162"/>
      <c r="AU18" s="1162" t="s">
        <v>33</v>
      </c>
      <c r="AV18" s="1162"/>
      <c r="AW18" s="1162"/>
      <c r="AX18" s="1162"/>
      <c r="AY18" s="1162"/>
      <c r="AZ18" s="1162"/>
      <c r="BA18" s="1162"/>
      <c r="BB18" s="1162" t="s">
        <v>34</v>
      </c>
      <c r="BC18" s="1162"/>
      <c r="BD18" s="1162"/>
      <c r="BE18" s="1162"/>
      <c r="BF18" s="1162"/>
      <c r="BG18" s="1162"/>
      <c r="BH18" s="1163" t="s">
        <v>35</v>
      </c>
      <c r="BI18" s="1162" t="s">
        <v>36</v>
      </c>
      <c r="BJ18" s="1162"/>
      <c r="BK18" s="1162"/>
      <c r="BL18" s="1162"/>
      <c r="BM18" s="1162"/>
      <c r="BN18" s="1162"/>
      <c r="BO18" s="1162"/>
      <c r="BP18" s="1162" t="s">
        <v>37</v>
      </c>
      <c r="BQ18" s="1162"/>
      <c r="BR18" s="1162"/>
      <c r="BS18" s="1162"/>
      <c r="BT18" s="1162"/>
      <c r="BU18" s="1162"/>
      <c r="BV18" s="1162"/>
      <c r="BW18" s="1162" t="s">
        <v>38</v>
      </c>
      <c r="BX18" s="1162"/>
      <c r="BY18" s="1162"/>
      <c r="BZ18" s="1162"/>
      <c r="CA18" s="1162"/>
      <c r="CB18" s="1162"/>
      <c r="CC18" s="1163" t="s">
        <v>39</v>
      </c>
      <c r="CD18" s="1162" t="s">
        <v>40</v>
      </c>
      <c r="CE18" s="1162"/>
      <c r="CF18" s="1162"/>
      <c r="CG18" s="1162"/>
      <c r="CH18" s="1162"/>
      <c r="CI18" s="1162"/>
      <c r="CJ18" s="1162"/>
      <c r="CK18" s="1162" t="s">
        <v>41</v>
      </c>
      <c r="CL18" s="1162"/>
      <c r="CM18" s="1162"/>
      <c r="CN18" s="1162"/>
      <c r="CO18" s="1162"/>
      <c r="CP18" s="1162"/>
      <c r="CQ18" s="1162"/>
      <c r="CR18" s="1162" t="s">
        <v>42</v>
      </c>
      <c r="CS18" s="1162"/>
      <c r="CT18" s="1162"/>
      <c r="CU18" s="1162"/>
      <c r="CV18" s="1162"/>
      <c r="CW18" s="1162"/>
      <c r="CX18" s="1163" t="s">
        <v>43</v>
      </c>
      <c r="CY18" s="1164"/>
      <c r="CZ18" s="1165" t="s">
        <v>963</v>
      </c>
      <c r="DA18" s="1165"/>
      <c r="DB18" s="1165"/>
      <c r="DC18" s="1165"/>
      <c r="DD18" s="1165"/>
      <c r="DE18" s="1165"/>
      <c r="DF18" s="1165"/>
      <c r="DG18" s="1165"/>
      <c r="DH18" s="1165"/>
      <c r="DI18" s="1166" t="s">
        <v>45</v>
      </c>
      <c r="DJ18" s="1167"/>
      <c r="DK18" s="1167"/>
      <c r="DL18" s="1167"/>
      <c r="DM18" s="1167"/>
      <c r="DN18" s="1167"/>
      <c r="DO18" s="1167"/>
      <c r="DP18" s="1167"/>
      <c r="DQ18" s="1168"/>
      <c r="DR18" s="1166" t="s">
        <v>46</v>
      </c>
      <c r="DS18" s="1167"/>
      <c r="DT18" s="1167"/>
      <c r="DU18" s="1167"/>
      <c r="DV18" s="1167"/>
      <c r="DW18" s="1167"/>
      <c r="DX18" s="1167"/>
      <c r="DY18" s="1167"/>
      <c r="DZ18" s="1168"/>
      <c r="EA18" s="1169" t="s">
        <v>964</v>
      </c>
      <c r="EB18" s="1169"/>
      <c r="EC18" s="1169"/>
      <c r="ED18" s="1169"/>
      <c r="EE18" s="1169"/>
      <c r="EF18" s="1169"/>
      <c r="EG18" s="1169"/>
      <c r="EH18" s="1169"/>
      <c r="EI18" s="1169"/>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row>
    <row r="19" spans="1:256" ht="15.75">
      <c r="A19" s="1160"/>
      <c r="B19" s="1160"/>
      <c r="C19" s="1160"/>
      <c r="D19" s="1160" t="s">
        <v>48</v>
      </c>
      <c r="E19" s="1160" t="s">
        <v>49</v>
      </c>
      <c r="F19" s="1160" t="s">
        <v>50</v>
      </c>
      <c r="G19" s="1160" t="s">
        <v>51</v>
      </c>
      <c r="H19" s="1160" t="s">
        <v>52</v>
      </c>
      <c r="I19" s="1160" t="s">
        <v>53</v>
      </c>
      <c r="J19" s="1170" t="s">
        <v>54</v>
      </c>
      <c r="K19" s="1170" t="s">
        <v>55</v>
      </c>
      <c r="L19" s="1170" t="s">
        <v>56</v>
      </c>
      <c r="M19" s="1170" t="s">
        <v>57</v>
      </c>
      <c r="N19" s="1170" t="s">
        <v>58</v>
      </c>
      <c r="O19" s="1170" t="s">
        <v>59</v>
      </c>
      <c r="P19" s="1170" t="s">
        <v>60</v>
      </c>
      <c r="Q19" s="1160" t="s">
        <v>61</v>
      </c>
      <c r="R19" s="1160" t="s">
        <v>62</v>
      </c>
      <c r="S19" s="1162"/>
      <c r="T19" s="1162"/>
      <c r="U19" s="1162"/>
      <c r="V19" s="1162"/>
      <c r="W19" s="1162"/>
      <c r="X19" s="1162"/>
      <c r="Y19" s="1162"/>
      <c r="Z19" s="1162"/>
      <c r="AA19" s="1162"/>
      <c r="AB19" s="1162"/>
      <c r="AC19" s="1162"/>
      <c r="AD19" s="1162"/>
      <c r="AE19" s="1162"/>
      <c r="AF19" s="1162"/>
      <c r="AG19" s="1162"/>
      <c r="AH19" s="1162"/>
      <c r="AI19" s="1162"/>
      <c r="AJ19" s="1162"/>
      <c r="AK19" s="1162"/>
      <c r="AL19" s="1162"/>
      <c r="AM19" s="1163"/>
      <c r="AN19" s="1162"/>
      <c r="AO19" s="1162"/>
      <c r="AP19" s="1162"/>
      <c r="AQ19" s="1162"/>
      <c r="AR19" s="1162"/>
      <c r="AS19" s="1162"/>
      <c r="AT19" s="1162"/>
      <c r="AU19" s="1162"/>
      <c r="AV19" s="1162"/>
      <c r="AW19" s="1162"/>
      <c r="AX19" s="1162"/>
      <c r="AY19" s="1162"/>
      <c r="AZ19" s="1162"/>
      <c r="BA19" s="1162"/>
      <c r="BB19" s="1162"/>
      <c r="BC19" s="1162"/>
      <c r="BD19" s="1162"/>
      <c r="BE19" s="1162"/>
      <c r="BF19" s="1162"/>
      <c r="BG19" s="1162"/>
      <c r="BH19" s="1163"/>
      <c r="BI19" s="1162"/>
      <c r="BJ19" s="1162"/>
      <c r="BK19" s="1162"/>
      <c r="BL19" s="1162"/>
      <c r="BM19" s="1162"/>
      <c r="BN19" s="1162"/>
      <c r="BO19" s="1162"/>
      <c r="BP19" s="1162"/>
      <c r="BQ19" s="1162"/>
      <c r="BR19" s="1162"/>
      <c r="BS19" s="1162"/>
      <c r="BT19" s="1162"/>
      <c r="BU19" s="1162"/>
      <c r="BV19" s="1162"/>
      <c r="BW19" s="1162"/>
      <c r="BX19" s="1162"/>
      <c r="BY19" s="1162"/>
      <c r="BZ19" s="1162"/>
      <c r="CA19" s="1162"/>
      <c r="CB19" s="1162"/>
      <c r="CC19" s="1163"/>
      <c r="CD19" s="1162"/>
      <c r="CE19" s="1162"/>
      <c r="CF19" s="1162"/>
      <c r="CG19" s="1162"/>
      <c r="CH19" s="1162"/>
      <c r="CI19" s="1162"/>
      <c r="CJ19" s="1162"/>
      <c r="CK19" s="1162"/>
      <c r="CL19" s="1162"/>
      <c r="CM19" s="1162"/>
      <c r="CN19" s="1162"/>
      <c r="CO19" s="1162"/>
      <c r="CP19" s="1162"/>
      <c r="CQ19" s="1162"/>
      <c r="CR19" s="1162"/>
      <c r="CS19" s="1162"/>
      <c r="CT19" s="1162"/>
      <c r="CU19" s="1162"/>
      <c r="CV19" s="1162"/>
      <c r="CW19" s="1162"/>
      <c r="CX19" s="1163"/>
      <c r="CY19" s="1164"/>
      <c r="CZ19" s="1171" t="s">
        <v>63</v>
      </c>
      <c r="DA19" s="1171"/>
      <c r="DB19" s="1171"/>
      <c r="DC19" s="1172" t="s">
        <v>64</v>
      </c>
      <c r="DD19" s="1172"/>
      <c r="DE19" s="1172"/>
      <c r="DF19" s="1173" t="s">
        <v>65</v>
      </c>
      <c r="DG19" s="1173"/>
      <c r="DH19" s="1173"/>
      <c r="DI19" s="1174" t="s">
        <v>63</v>
      </c>
      <c r="DJ19" s="1175"/>
      <c r="DK19" s="1176"/>
      <c r="DL19" s="1177" t="s">
        <v>64</v>
      </c>
      <c r="DM19" s="1178"/>
      <c r="DN19" s="1179"/>
      <c r="DO19" s="1180" t="s">
        <v>65</v>
      </c>
      <c r="DP19" s="1181"/>
      <c r="DQ19" s="1182"/>
      <c r="DR19" s="1174" t="s">
        <v>63</v>
      </c>
      <c r="DS19" s="1175"/>
      <c r="DT19" s="1176"/>
      <c r="DU19" s="1177" t="s">
        <v>64</v>
      </c>
      <c r="DV19" s="1178"/>
      <c r="DW19" s="1179"/>
      <c r="DX19" s="1180" t="s">
        <v>65</v>
      </c>
      <c r="DY19" s="1181"/>
      <c r="DZ19" s="1182"/>
      <c r="EA19" s="1183" t="s">
        <v>63</v>
      </c>
      <c r="EB19" s="1183"/>
      <c r="EC19" s="1183"/>
      <c r="ED19" s="1184" t="s">
        <v>64</v>
      </c>
      <c r="EE19" s="1184"/>
      <c r="EF19" s="1184"/>
      <c r="EG19" s="1185" t="s">
        <v>65</v>
      </c>
      <c r="EH19" s="1185"/>
      <c r="EI19" s="1185"/>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row>
    <row r="20" spans="1:256" ht="78.75">
      <c r="A20" s="1160"/>
      <c r="B20" s="1160"/>
      <c r="C20" s="1160"/>
      <c r="D20" s="1160"/>
      <c r="E20" s="1160"/>
      <c r="F20" s="1160"/>
      <c r="G20" s="1160"/>
      <c r="H20" s="1160"/>
      <c r="I20" s="1160"/>
      <c r="J20" s="1161"/>
      <c r="K20" s="1186"/>
      <c r="L20" s="1186"/>
      <c r="M20" s="1186"/>
      <c r="N20" s="1170"/>
      <c r="O20" s="1170"/>
      <c r="P20" s="1170"/>
      <c r="Q20" s="1160"/>
      <c r="R20" s="1160"/>
      <c r="S20" s="1187" t="s">
        <v>66</v>
      </c>
      <c r="T20" s="1188" t="s">
        <v>67</v>
      </c>
      <c r="U20" s="1187" t="s">
        <v>68</v>
      </c>
      <c r="V20" s="1188" t="s">
        <v>69</v>
      </c>
      <c r="W20" s="1187" t="s">
        <v>70</v>
      </c>
      <c r="X20" s="1188" t="s">
        <v>71</v>
      </c>
      <c r="Y20" s="1189" t="s">
        <v>72</v>
      </c>
      <c r="Z20" s="1187" t="s">
        <v>66</v>
      </c>
      <c r="AA20" s="1188" t="s">
        <v>67</v>
      </c>
      <c r="AB20" s="1187" t="s">
        <v>68</v>
      </c>
      <c r="AC20" s="1188" t="s">
        <v>69</v>
      </c>
      <c r="AD20" s="1187" t="s">
        <v>70</v>
      </c>
      <c r="AE20" s="1188" t="s">
        <v>71</v>
      </c>
      <c r="AF20" s="1189" t="s">
        <v>72</v>
      </c>
      <c r="AG20" s="1187" t="s">
        <v>66</v>
      </c>
      <c r="AH20" s="1188" t="s">
        <v>67</v>
      </c>
      <c r="AI20" s="1187" t="s">
        <v>68</v>
      </c>
      <c r="AJ20" s="1188" t="s">
        <v>69</v>
      </c>
      <c r="AK20" s="1187" t="s">
        <v>70</v>
      </c>
      <c r="AL20" s="1188" t="s">
        <v>71</v>
      </c>
      <c r="AM20" s="1163"/>
      <c r="AN20" s="1187" t="s">
        <v>66</v>
      </c>
      <c r="AO20" s="1188" t="s">
        <v>67</v>
      </c>
      <c r="AP20" s="1187" t="s">
        <v>68</v>
      </c>
      <c r="AQ20" s="1188" t="s">
        <v>69</v>
      </c>
      <c r="AR20" s="1187" t="s">
        <v>70</v>
      </c>
      <c r="AS20" s="1188" t="s">
        <v>71</v>
      </c>
      <c r="AT20" s="1189" t="s">
        <v>72</v>
      </c>
      <c r="AU20" s="1187" t="s">
        <v>66</v>
      </c>
      <c r="AV20" s="1188" t="s">
        <v>67</v>
      </c>
      <c r="AW20" s="1187" t="s">
        <v>68</v>
      </c>
      <c r="AX20" s="1188" t="s">
        <v>69</v>
      </c>
      <c r="AY20" s="1187" t="s">
        <v>70</v>
      </c>
      <c r="AZ20" s="1188" t="s">
        <v>71</v>
      </c>
      <c r="BA20" s="1189" t="s">
        <v>72</v>
      </c>
      <c r="BB20" s="1187" t="s">
        <v>66</v>
      </c>
      <c r="BC20" s="1188" t="s">
        <v>67</v>
      </c>
      <c r="BD20" s="1187" t="s">
        <v>68</v>
      </c>
      <c r="BE20" s="1188" t="s">
        <v>69</v>
      </c>
      <c r="BF20" s="1187" t="s">
        <v>70</v>
      </c>
      <c r="BG20" s="1188" t="s">
        <v>71</v>
      </c>
      <c r="BH20" s="1163"/>
      <c r="BI20" s="1187" t="s">
        <v>66</v>
      </c>
      <c r="BJ20" s="1188" t="s">
        <v>67</v>
      </c>
      <c r="BK20" s="1187" t="s">
        <v>68</v>
      </c>
      <c r="BL20" s="1188" t="s">
        <v>69</v>
      </c>
      <c r="BM20" s="1187" t="s">
        <v>70</v>
      </c>
      <c r="BN20" s="1188" t="s">
        <v>71</v>
      </c>
      <c r="BO20" s="1189" t="s">
        <v>72</v>
      </c>
      <c r="BP20" s="1187" t="s">
        <v>66</v>
      </c>
      <c r="BQ20" s="1188" t="s">
        <v>67</v>
      </c>
      <c r="BR20" s="1187" t="s">
        <v>68</v>
      </c>
      <c r="BS20" s="1188" t="s">
        <v>69</v>
      </c>
      <c r="BT20" s="1187" t="s">
        <v>70</v>
      </c>
      <c r="BU20" s="1188" t="s">
        <v>71</v>
      </c>
      <c r="BV20" s="1189" t="s">
        <v>72</v>
      </c>
      <c r="BW20" s="1187" t="s">
        <v>66</v>
      </c>
      <c r="BX20" s="1188" t="s">
        <v>67</v>
      </c>
      <c r="BY20" s="1187" t="s">
        <v>68</v>
      </c>
      <c r="BZ20" s="1188" t="s">
        <v>69</v>
      </c>
      <c r="CA20" s="1187" t="s">
        <v>70</v>
      </c>
      <c r="CB20" s="1188" t="s">
        <v>71</v>
      </c>
      <c r="CC20" s="1163"/>
      <c r="CD20" s="1187" t="s">
        <v>66</v>
      </c>
      <c r="CE20" s="1188" t="s">
        <v>67</v>
      </c>
      <c r="CF20" s="1187" t="s">
        <v>68</v>
      </c>
      <c r="CG20" s="1188" t="s">
        <v>69</v>
      </c>
      <c r="CH20" s="1187" t="s">
        <v>70</v>
      </c>
      <c r="CI20" s="1188" t="s">
        <v>71</v>
      </c>
      <c r="CJ20" s="1189" t="s">
        <v>72</v>
      </c>
      <c r="CK20" s="1187" t="s">
        <v>66</v>
      </c>
      <c r="CL20" s="1188" t="s">
        <v>67</v>
      </c>
      <c r="CM20" s="1187" t="s">
        <v>68</v>
      </c>
      <c r="CN20" s="1188" t="s">
        <v>69</v>
      </c>
      <c r="CO20" s="1187" t="s">
        <v>70</v>
      </c>
      <c r="CP20" s="1188" t="s">
        <v>71</v>
      </c>
      <c r="CQ20" s="1189" t="s">
        <v>72</v>
      </c>
      <c r="CR20" s="1187" t="s">
        <v>66</v>
      </c>
      <c r="CS20" s="1188" t="s">
        <v>67</v>
      </c>
      <c r="CT20" s="1187" t="s">
        <v>68</v>
      </c>
      <c r="CU20" s="1188" t="s">
        <v>69</v>
      </c>
      <c r="CV20" s="1187" t="s">
        <v>70</v>
      </c>
      <c r="CW20" s="1188" t="s">
        <v>71</v>
      </c>
      <c r="CX20" s="1163"/>
      <c r="CY20" s="1164"/>
      <c r="CZ20" s="1187" t="s">
        <v>73</v>
      </c>
      <c r="DA20" s="1187" t="s">
        <v>74</v>
      </c>
      <c r="DB20" s="1187" t="s">
        <v>75</v>
      </c>
      <c r="DC20" s="1190" t="s">
        <v>68</v>
      </c>
      <c r="DD20" s="1190" t="s">
        <v>69</v>
      </c>
      <c r="DE20" s="1190" t="s">
        <v>75</v>
      </c>
      <c r="DF20" s="1191" t="s">
        <v>76</v>
      </c>
      <c r="DG20" s="1191" t="s">
        <v>74</v>
      </c>
      <c r="DH20" s="1192" t="s">
        <v>75</v>
      </c>
      <c r="DI20" s="1193" t="s">
        <v>73</v>
      </c>
      <c r="DJ20" s="1193" t="s">
        <v>74</v>
      </c>
      <c r="DK20" s="1193" t="s">
        <v>75</v>
      </c>
      <c r="DL20" s="1194" t="s">
        <v>68</v>
      </c>
      <c r="DM20" s="1194" t="s">
        <v>69</v>
      </c>
      <c r="DN20" s="1194" t="s">
        <v>75</v>
      </c>
      <c r="DO20" s="1195" t="s">
        <v>76</v>
      </c>
      <c r="DP20" s="1195" t="s">
        <v>74</v>
      </c>
      <c r="DQ20" s="1196" t="s">
        <v>75</v>
      </c>
      <c r="DR20" s="1193" t="s">
        <v>73</v>
      </c>
      <c r="DS20" s="1193" t="s">
        <v>74</v>
      </c>
      <c r="DT20" s="1193" t="s">
        <v>75</v>
      </c>
      <c r="DU20" s="1194" t="s">
        <v>68</v>
      </c>
      <c r="DV20" s="1194" t="s">
        <v>69</v>
      </c>
      <c r="DW20" s="1194" t="s">
        <v>75</v>
      </c>
      <c r="DX20" s="1195" t="s">
        <v>76</v>
      </c>
      <c r="DY20" s="1195" t="s">
        <v>74</v>
      </c>
      <c r="DZ20" s="1196" t="s">
        <v>75</v>
      </c>
      <c r="EA20" s="1193" t="s">
        <v>73</v>
      </c>
      <c r="EB20" s="1193" t="s">
        <v>74</v>
      </c>
      <c r="EC20" s="1193" t="s">
        <v>75</v>
      </c>
      <c r="ED20" s="1194" t="s">
        <v>68</v>
      </c>
      <c r="EE20" s="1194" t="s">
        <v>69</v>
      </c>
      <c r="EF20" s="1194" t="s">
        <v>75</v>
      </c>
      <c r="EG20" s="1195" t="s">
        <v>76</v>
      </c>
      <c r="EH20" s="1195" t="s">
        <v>74</v>
      </c>
      <c r="EI20" s="1196" t="s">
        <v>75</v>
      </c>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row>
    <row r="21" spans="1:256" ht="85.5">
      <c r="A21" s="1197" t="s">
        <v>965</v>
      </c>
      <c r="B21" s="1197"/>
      <c r="C21" s="1197" t="s">
        <v>966</v>
      </c>
      <c r="D21" s="1198">
        <v>1</v>
      </c>
      <c r="E21" s="1198" t="s">
        <v>967</v>
      </c>
      <c r="F21" s="1199">
        <v>440</v>
      </c>
      <c r="G21" s="1198" t="s">
        <v>968</v>
      </c>
      <c r="H21" s="1200">
        <v>1</v>
      </c>
      <c r="I21" s="1200">
        <v>0.2</v>
      </c>
      <c r="J21" s="1201">
        <v>1</v>
      </c>
      <c r="K21" s="1197" t="s">
        <v>969</v>
      </c>
      <c r="L21" s="1201" t="s">
        <v>970</v>
      </c>
      <c r="M21" s="1197" t="s">
        <v>971</v>
      </c>
      <c r="N21" s="1202">
        <v>0.05</v>
      </c>
      <c r="O21" s="1203">
        <v>42795</v>
      </c>
      <c r="P21" s="1203">
        <v>42979</v>
      </c>
      <c r="Q21" s="1204" t="s">
        <v>972</v>
      </c>
      <c r="R21" s="1205">
        <v>0.5</v>
      </c>
      <c r="S21" s="1206">
        <v>0</v>
      </c>
      <c r="T21" s="1207">
        <v>0</v>
      </c>
      <c r="U21" s="1208">
        <f>+S21+S22</f>
        <v>0</v>
      </c>
      <c r="V21" s="1208">
        <f>+T21+T22</f>
        <v>0</v>
      </c>
      <c r="W21" s="1209">
        <f>+(((U21*$N$21)+(U23*$N$23))*$H$21)/($N$21+$N$23)</f>
        <v>2.2499999999999996E-2</v>
      </c>
      <c r="X21" s="1209">
        <f>+(((V21*$N$21)+(V23*$N$23))*$H$21)/($N$21+$N$23)</f>
        <v>2.2499999999999996E-2</v>
      </c>
      <c r="Y21" s="1207"/>
      <c r="Z21" s="1210">
        <v>0</v>
      </c>
      <c r="AA21" s="1207">
        <v>0</v>
      </c>
      <c r="AB21" s="1208">
        <f>+Z21+Z22</f>
        <v>0</v>
      </c>
      <c r="AC21" s="1208">
        <f>+AA21+AA22</f>
        <v>0</v>
      </c>
      <c r="AD21" s="1209">
        <f>+(((AB21*$N$21)+(AB23*$N$23))*$H$21)/($N$21+$N$23)</f>
        <v>4.4999999999999991E-2</v>
      </c>
      <c r="AE21" s="1209">
        <f>+(((AC21*$N$21)+(AC23*$N$23))*$H$21)/($N$21+$N$23)</f>
        <v>0.06</v>
      </c>
      <c r="AF21" s="1207"/>
      <c r="AG21" s="1210">
        <v>0.25</v>
      </c>
      <c r="AH21" s="1207">
        <v>0.25</v>
      </c>
      <c r="AI21" s="1208">
        <f>+AG21+AG22</f>
        <v>0.25</v>
      </c>
      <c r="AJ21" s="1208">
        <f>+AH21+AH22</f>
        <v>0.25</v>
      </c>
      <c r="AK21" s="1209">
        <f>+(((AI21*$N$21)+(AI23*$N$23))*$H$21)/($N$21+$N$23)</f>
        <v>0.23499999999999999</v>
      </c>
      <c r="AL21" s="1209">
        <f>+(((AJ21*$N$21)+(AJ23*$N$23))*$H$21)/($N$21+$N$23)</f>
        <v>0.21999999999999997</v>
      </c>
      <c r="AM21" s="1211" t="s">
        <v>973</v>
      </c>
      <c r="AN21" s="1210">
        <v>0</v>
      </c>
      <c r="AO21" s="1212"/>
      <c r="AP21" s="1208">
        <f>+AN21+AN22</f>
        <v>0.05</v>
      </c>
      <c r="AQ21" s="1208">
        <f>+AO21+AO22</f>
        <v>0.05</v>
      </c>
      <c r="AR21" s="1209">
        <f>+(((AP21*$N$21)+(AP23*$N$23))*$H$21)/($N$21+$N$23)</f>
        <v>0.26</v>
      </c>
      <c r="AS21" s="1209">
        <f>+(((AQ21*$N$21)+(AQ23*$N$23))*$H$21)/($N$21+$N$23)</f>
        <v>0.26750000000000002</v>
      </c>
      <c r="AT21" s="1213"/>
      <c r="AU21" s="1210">
        <v>0</v>
      </c>
      <c r="AV21" s="1214"/>
      <c r="AW21" s="1208">
        <f>+AU21+AU22</f>
        <v>0.2</v>
      </c>
      <c r="AX21" s="1208">
        <f>+AV21+AV22</f>
        <v>0.2</v>
      </c>
      <c r="AY21" s="1209">
        <f>+(((AW21*$N$21)+(AW23*$N$23))*$H$21)/($N$21+$N$23)</f>
        <v>0.125</v>
      </c>
      <c r="AZ21" s="1209">
        <f>+(((AX21*$N$21)+(AX23*$N$23))*$H$21)/($N$21+$N$23)</f>
        <v>0.13999999999999999</v>
      </c>
      <c r="BA21" s="1213"/>
      <c r="BB21" s="1210">
        <v>0</v>
      </c>
      <c r="BC21" s="1215"/>
      <c r="BD21" s="1208">
        <f>+BB21+BB22</f>
        <v>0.25</v>
      </c>
      <c r="BE21" s="1208">
        <f>+BC21+BC22</f>
        <v>0.25</v>
      </c>
      <c r="BF21" s="1209">
        <f>+(((BD21*$N$21)+(BD23*$N$23))*$H$21)/($N$21+$N$23)</f>
        <v>0.13</v>
      </c>
      <c r="BG21" s="1209">
        <f>+(((BE21*$N$21)+(BE23*$N$23))*$H$21)/($N$21+$N$23)</f>
        <v>0.13</v>
      </c>
      <c r="BH21" s="1213"/>
      <c r="BI21" s="1210">
        <v>0</v>
      </c>
      <c r="BJ21" s="1213"/>
      <c r="BK21" s="1208">
        <f>+BI21+BI22</f>
        <v>0</v>
      </c>
      <c r="BL21" s="1208">
        <f>+BJ21+BJ22</f>
        <v>0</v>
      </c>
      <c r="BM21" s="1209">
        <f>+(((BK21*$N$21)+(BK23*$N$23))*$H$21)/($N$21+$N$23)</f>
        <v>0</v>
      </c>
      <c r="BN21" s="1209">
        <f>+(((BL21*$N$21)+(BL23*$N$23))*$H$21)/($N$21+$N$23)</f>
        <v>0</v>
      </c>
      <c r="BO21" s="1213"/>
      <c r="BP21" s="1210">
        <v>0</v>
      </c>
      <c r="BQ21" s="1213"/>
      <c r="BR21" s="1208">
        <f>+BP21+BP22</f>
        <v>0</v>
      </c>
      <c r="BS21" s="1208">
        <f>+BQ21+BQ22</f>
        <v>0</v>
      </c>
      <c r="BT21" s="1209">
        <f>+(((BR21*$N$21)+(BR23*$N$23))*$H$21)/($N$21+$N$23)</f>
        <v>0</v>
      </c>
      <c r="BU21" s="1209">
        <f>+(((BS21*$N$21)+(BS23*$N$23))*$H$21)/($N$21+$N$23)</f>
        <v>0</v>
      </c>
      <c r="BV21" s="1213"/>
      <c r="BW21" s="1210">
        <v>0.25</v>
      </c>
      <c r="BX21" s="1213"/>
      <c r="BY21" s="1208">
        <f>+BW21+BW22</f>
        <v>0.25</v>
      </c>
      <c r="BZ21" s="1208">
        <f>+BX21+BX22</f>
        <v>0</v>
      </c>
      <c r="CA21" s="1209">
        <f>+(((BY21*$N$21)+(BY23*$N$23))*$H$21)/($N$21+$N$23)</f>
        <v>0.1225</v>
      </c>
      <c r="CB21" s="1209">
        <f>+(((BZ21*$N$21)+(BZ23*$N$23))*$H$21)/($N$21+$N$23)</f>
        <v>0</v>
      </c>
      <c r="CC21" s="1213"/>
      <c r="CD21" s="1210">
        <v>0</v>
      </c>
      <c r="CE21" s="1213"/>
      <c r="CF21" s="1208">
        <f>+CD21+CD22</f>
        <v>0</v>
      </c>
      <c r="CG21" s="1208">
        <f>+CE21+CE22</f>
        <v>0</v>
      </c>
      <c r="CH21" s="1209">
        <f>+(((CF21*$N$21)+(CF23*$N$23))*$H$21)/($N$21+$N$23)</f>
        <v>0</v>
      </c>
      <c r="CI21" s="1209">
        <f>+(((CG21*$N$21)+(CG23*$N$23))*$H$21)/($N$21+$N$23)</f>
        <v>0</v>
      </c>
      <c r="CJ21" s="1213"/>
      <c r="CK21" s="1210">
        <v>0</v>
      </c>
      <c r="CL21" s="1212"/>
      <c r="CM21" s="1202">
        <f>+CK21+CK22</f>
        <v>0</v>
      </c>
      <c r="CN21" s="1202">
        <f>+CL21+CL22</f>
        <v>0</v>
      </c>
      <c r="CO21" s="1200">
        <f>+(((CM21*$N$21)+(CM23*$N$23))*$H$21)/($N$21+$N$23)</f>
        <v>0</v>
      </c>
      <c r="CP21" s="1200">
        <f>+(((CN21*$N$21)+(CN23*$N$23))*$H$21)/($N$21+$N$23)</f>
        <v>0</v>
      </c>
      <c r="CQ21" s="1212"/>
      <c r="CR21" s="1216">
        <v>0</v>
      </c>
      <c r="CS21" s="1212"/>
      <c r="CT21" s="1202">
        <f>+CR21+CR22</f>
        <v>0</v>
      </c>
      <c r="CU21" s="1202">
        <f>+CS21+CS22</f>
        <v>0</v>
      </c>
      <c r="CV21" s="1200">
        <f>+(((CT21*$N$21)+(CT23*$N$23))*$H$21)/($N$21+$N$23)</f>
        <v>0.06</v>
      </c>
      <c r="CW21" s="1200">
        <f>+(((CU21*$N$21)+(CU23*$N$23))*$H$21)/($N$21+$N$23)</f>
        <v>0</v>
      </c>
      <c r="CX21" s="1212"/>
      <c r="CY21" s="1217"/>
      <c r="CZ21" s="1218">
        <f>+S21+Z21+AG21+AN21+AU21+BB21</f>
        <v>0.25</v>
      </c>
      <c r="DA21" s="1218">
        <f>+T21+AA21+AH21+AO21+AV21+BC21</f>
        <v>0.25</v>
      </c>
      <c r="DB21" s="1219">
        <f>+DA21/CZ21</f>
        <v>1</v>
      </c>
      <c r="DC21" s="1202">
        <f>+U21+AB21+AI21+AP21+AW21+BD21</f>
        <v>0.75</v>
      </c>
      <c r="DD21" s="1202">
        <f>+V21+AC21+AJ21+AQ21+AX21+BE21</f>
        <v>0.75</v>
      </c>
      <c r="DE21" s="1220">
        <f>+DD21/DC21</f>
        <v>1</v>
      </c>
      <c r="DF21" s="1200">
        <f>+W21+AD21+AK21+AR21+AY21+BF21</f>
        <v>0.8175</v>
      </c>
      <c r="DG21" s="1200">
        <f>+X21+AE21+AL21+AS21+AZ21+BG21</f>
        <v>0.84000000000000008</v>
      </c>
      <c r="DH21" s="1220">
        <f>+DG21/DF21</f>
        <v>1.0275229357798166</v>
      </c>
      <c r="DI21" s="1221">
        <f>+CZ21+AN21+AU21+BB21</f>
        <v>0.25</v>
      </c>
      <c r="DJ21" s="1221">
        <f>+DA21+AO21+AV21+BC21</f>
        <v>0.25</v>
      </c>
      <c r="DK21" s="1222">
        <f t="shared" ref="DK21:DK33" si="0">+DJ21/DI21</f>
        <v>1</v>
      </c>
      <c r="DL21" s="1223">
        <f>+DC21+AP21+AW21+BD21</f>
        <v>1.25</v>
      </c>
      <c r="DM21" s="1223">
        <f>+DD21+AQ21+AX21+BE21</f>
        <v>1.25</v>
      </c>
      <c r="DN21" s="1224">
        <f>+DM21/DL21</f>
        <v>1</v>
      </c>
      <c r="DO21" s="1225">
        <f>+DF21+AR21+AY21+BF21</f>
        <v>1.3325</v>
      </c>
      <c r="DP21" s="1225">
        <f>+DG21+AS21+AZ21+BG21</f>
        <v>1.3774999999999999</v>
      </c>
      <c r="DQ21" s="1224">
        <f>+DP21/DO21</f>
        <v>1.0337711069418385</v>
      </c>
      <c r="DR21" s="1221">
        <f>+DI21+BI21+BP21+BW21</f>
        <v>0.5</v>
      </c>
      <c r="DS21" s="1221">
        <f>+DJ21+BJ21+BQ21+BX21</f>
        <v>0.25</v>
      </c>
      <c r="DT21" s="1222">
        <f>+DS21/DR21</f>
        <v>0.5</v>
      </c>
      <c r="DU21" s="1223">
        <f>+DL21+BK21+BR21+BY21</f>
        <v>1.5</v>
      </c>
      <c r="DV21" s="1223">
        <f>+DM21+BL21+BS21+BZ21</f>
        <v>1.25</v>
      </c>
      <c r="DW21" s="1224">
        <f>+DV21/DU21</f>
        <v>0.83333333333333337</v>
      </c>
      <c r="DX21" s="1225">
        <f>+DO21+BM21+BT21+CA21</f>
        <v>1.4550000000000001</v>
      </c>
      <c r="DY21" s="1225">
        <f>+DP21+BN21+BU21+CB21</f>
        <v>1.3774999999999999</v>
      </c>
      <c r="DZ21" s="1224">
        <f>+DY21/DX21</f>
        <v>0.9467353951890034</v>
      </c>
      <c r="EA21" s="1221">
        <f>+S21+AG21+Z21+AN21+AU21+BB21+BI21+BP21+BW21+CD21+CK21+CR21</f>
        <v>0.5</v>
      </c>
      <c r="EB21" s="1221">
        <f>+T21+AH21+AA21+AO21+AV21+BC21+BJ21+BQ21+BX21+CE21+CL21+CS21</f>
        <v>0.25</v>
      </c>
      <c r="EC21" s="1222">
        <f>+EB21/EA21</f>
        <v>0.5</v>
      </c>
      <c r="ED21" s="1200">
        <f>+CT21+CM21+CF21++BY21+BR21+BK21+BD21+AW21+AP21+AI21+AB21+U21</f>
        <v>1</v>
      </c>
      <c r="EE21" s="1200">
        <f>+CU21+CN21+CG21++BZ21+BS21+BL21+BE21+AX21+AQ21+AJ21+AC21+V21</f>
        <v>0.75</v>
      </c>
      <c r="EF21" s="1220">
        <f>+EE21/ED21</f>
        <v>0.75</v>
      </c>
      <c r="EG21" s="1200">
        <f>+CV21+CO21+CH21+CA21+BT21+BM21+BF21+AY21+AR21+AK21+AD21+W21</f>
        <v>1</v>
      </c>
      <c r="EH21" s="1200">
        <f>+CW21+CP21+CI21+CB21+BU21+BN21+BG21+AZ21+AS21+AL21+AE21+X21</f>
        <v>0.84000000000000008</v>
      </c>
      <c r="EI21" s="1220">
        <f>+EH21/EG21</f>
        <v>0.84000000000000008</v>
      </c>
      <c r="EJ21" s="197"/>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row>
    <row r="22" spans="1:256" ht="71.25">
      <c r="A22" s="1197"/>
      <c r="B22" s="1197"/>
      <c r="C22" s="1197"/>
      <c r="D22" s="1198"/>
      <c r="E22" s="1198"/>
      <c r="F22" s="1199"/>
      <c r="G22" s="1198"/>
      <c r="H22" s="1200"/>
      <c r="I22" s="1200"/>
      <c r="J22" s="1201"/>
      <c r="K22" s="1197"/>
      <c r="L22" s="1201"/>
      <c r="M22" s="1197"/>
      <c r="N22" s="1197"/>
      <c r="O22" s="1203"/>
      <c r="P22" s="1203"/>
      <c r="Q22" s="1226" t="s">
        <v>974</v>
      </c>
      <c r="R22" s="1205">
        <v>0.5</v>
      </c>
      <c r="S22" s="1206">
        <v>0</v>
      </c>
      <c r="T22" s="1207">
        <v>0</v>
      </c>
      <c r="U22" s="1201"/>
      <c r="V22" s="1201"/>
      <c r="W22" s="1209"/>
      <c r="X22" s="1209"/>
      <c r="Y22" s="1207"/>
      <c r="Z22" s="1210">
        <v>0</v>
      </c>
      <c r="AA22" s="1207">
        <v>0</v>
      </c>
      <c r="AB22" s="1201"/>
      <c r="AC22" s="1201"/>
      <c r="AD22" s="1209"/>
      <c r="AE22" s="1209"/>
      <c r="AF22" s="1207"/>
      <c r="AG22" s="1210">
        <v>0</v>
      </c>
      <c r="AH22" s="1207">
        <v>0</v>
      </c>
      <c r="AI22" s="1201"/>
      <c r="AJ22" s="1201"/>
      <c r="AK22" s="1209"/>
      <c r="AL22" s="1209"/>
      <c r="AM22" s="1227"/>
      <c r="AN22" s="1210">
        <v>0.05</v>
      </c>
      <c r="AO22" s="1214">
        <v>0.05</v>
      </c>
      <c r="AP22" s="1201"/>
      <c r="AQ22" s="1201"/>
      <c r="AR22" s="1209"/>
      <c r="AS22" s="1209"/>
      <c r="AT22" s="1213"/>
      <c r="AU22" s="1210">
        <v>0.2</v>
      </c>
      <c r="AV22" s="1214">
        <v>0.2</v>
      </c>
      <c r="AW22" s="1201"/>
      <c r="AX22" s="1201"/>
      <c r="AY22" s="1209"/>
      <c r="AZ22" s="1209"/>
      <c r="BA22" s="1228" t="s">
        <v>975</v>
      </c>
      <c r="BB22" s="1210">
        <v>0.25</v>
      </c>
      <c r="BC22" s="1215">
        <v>0.25</v>
      </c>
      <c r="BD22" s="1201"/>
      <c r="BE22" s="1201"/>
      <c r="BF22" s="1209"/>
      <c r="BG22" s="1209"/>
      <c r="BH22" s="1229" t="s">
        <v>976</v>
      </c>
      <c r="BI22" s="1210">
        <v>0</v>
      </c>
      <c r="BJ22" s="1213"/>
      <c r="BK22" s="1201"/>
      <c r="BL22" s="1201"/>
      <c r="BM22" s="1209"/>
      <c r="BN22" s="1209"/>
      <c r="BO22" s="1213"/>
      <c r="BP22" s="1210">
        <v>0</v>
      </c>
      <c r="BQ22" s="1213"/>
      <c r="BR22" s="1201"/>
      <c r="BS22" s="1201"/>
      <c r="BT22" s="1209"/>
      <c r="BU22" s="1209"/>
      <c r="BV22" s="1213"/>
      <c r="BW22" s="1210">
        <v>0</v>
      </c>
      <c r="BX22" s="1213"/>
      <c r="BY22" s="1201"/>
      <c r="BZ22" s="1201"/>
      <c r="CA22" s="1209"/>
      <c r="CB22" s="1209"/>
      <c r="CC22" s="1213"/>
      <c r="CD22" s="1210">
        <v>0</v>
      </c>
      <c r="CE22" s="1213"/>
      <c r="CF22" s="1201"/>
      <c r="CG22" s="1201"/>
      <c r="CH22" s="1209"/>
      <c r="CI22" s="1209"/>
      <c r="CJ22" s="1213"/>
      <c r="CK22" s="1210">
        <v>0</v>
      </c>
      <c r="CL22" s="1212"/>
      <c r="CM22" s="1197"/>
      <c r="CN22" s="1197"/>
      <c r="CO22" s="1200"/>
      <c r="CP22" s="1200"/>
      <c r="CQ22" s="1212"/>
      <c r="CR22" s="1216">
        <v>0</v>
      </c>
      <c r="CS22" s="1212"/>
      <c r="CT22" s="1197"/>
      <c r="CU22" s="1197"/>
      <c r="CV22" s="1200"/>
      <c r="CW22" s="1200"/>
      <c r="CX22" s="1212"/>
      <c r="CY22" s="1217"/>
      <c r="CZ22" s="1218">
        <f t="shared" ref="CZ22:DA33" si="1">+S22+Z22+AG22+AN22+AU22+BB22</f>
        <v>0.5</v>
      </c>
      <c r="DA22" s="1218">
        <f t="shared" si="1"/>
        <v>0.5</v>
      </c>
      <c r="DB22" s="1219">
        <f t="shared" ref="DB22:DB33" si="2">+DA22/CZ22</f>
        <v>1</v>
      </c>
      <c r="DC22" s="1197"/>
      <c r="DD22" s="1197"/>
      <c r="DE22" s="1220"/>
      <c r="DF22" s="1200"/>
      <c r="DG22" s="1200"/>
      <c r="DH22" s="1220"/>
      <c r="DI22" s="1221">
        <f t="shared" ref="DI22:DJ33" si="3">+CZ22+AN22+AU22+BB22</f>
        <v>1</v>
      </c>
      <c r="DJ22" s="1221">
        <f t="shared" si="3"/>
        <v>1</v>
      </c>
      <c r="DK22" s="1222">
        <f t="shared" si="0"/>
        <v>1</v>
      </c>
      <c r="DL22" s="1230"/>
      <c r="DM22" s="1230"/>
      <c r="DN22" s="1231"/>
      <c r="DO22" s="1225"/>
      <c r="DP22" s="1225"/>
      <c r="DQ22" s="1232"/>
      <c r="DR22" s="1221">
        <f t="shared" ref="DR22:DS33" si="4">+DI22+BI22+BP22+BW22</f>
        <v>1</v>
      </c>
      <c r="DS22" s="1221">
        <f t="shared" si="4"/>
        <v>1</v>
      </c>
      <c r="DT22" s="1222">
        <f t="shared" ref="DT22:DT33" si="5">+DS22/DR22</f>
        <v>1</v>
      </c>
      <c r="DU22" s="1230"/>
      <c r="DV22" s="1230"/>
      <c r="DW22" s="1231"/>
      <c r="DX22" s="1225"/>
      <c r="DY22" s="1225"/>
      <c r="DZ22" s="1232"/>
      <c r="EA22" s="1221">
        <f t="shared" ref="EA22:EB33" si="6">+S22+AG22+Z22+AN22+AU22+BB22+BI22+BP22+BW22+CD22+CK22+CR22</f>
        <v>0.5</v>
      </c>
      <c r="EB22" s="1221">
        <f t="shared" si="6"/>
        <v>0.5</v>
      </c>
      <c r="EC22" s="1222">
        <f t="shared" ref="EC22:EC33" si="7">+EB22/EA22</f>
        <v>1</v>
      </c>
      <c r="ED22" s="1200"/>
      <c r="EE22" s="1200"/>
      <c r="EF22" s="1220"/>
      <c r="EG22" s="1200"/>
      <c r="EH22" s="1200"/>
      <c r="EI22" s="1220"/>
      <c r="EJ22" s="197"/>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row>
    <row r="23" spans="1:256" ht="28.5">
      <c r="A23" s="1197"/>
      <c r="B23" s="1197"/>
      <c r="C23" s="1197"/>
      <c r="D23" s="1198"/>
      <c r="E23" s="1198"/>
      <c r="F23" s="1199"/>
      <c r="G23" s="1198"/>
      <c r="H23" s="1200"/>
      <c r="I23" s="1200"/>
      <c r="J23" s="1201">
        <v>2</v>
      </c>
      <c r="K23" s="1197" t="s">
        <v>977</v>
      </c>
      <c r="L23" s="1233" t="s">
        <v>978</v>
      </c>
      <c r="M23" s="1197" t="s">
        <v>971</v>
      </c>
      <c r="N23" s="1202">
        <v>0.15</v>
      </c>
      <c r="O23" s="1203">
        <v>42736</v>
      </c>
      <c r="P23" s="1203">
        <v>43070</v>
      </c>
      <c r="Q23" s="1226" t="s">
        <v>979</v>
      </c>
      <c r="R23" s="1234">
        <v>0.33</v>
      </c>
      <c r="S23" s="1206">
        <v>0</v>
      </c>
      <c r="T23" s="1207">
        <v>0</v>
      </c>
      <c r="U23" s="1208">
        <f>+SUM(S23:S25)</f>
        <v>0.03</v>
      </c>
      <c r="V23" s="1208">
        <f>+SUM(T23:T25)</f>
        <v>0.03</v>
      </c>
      <c r="W23" s="1209"/>
      <c r="X23" s="1209"/>
      <c r="Y23" s="1207"/>
      <c r="Z23" s="1210">
        <v>0</v>
      </c>
      <c r="AA23" s="1207">
        <v>0</v>
      </c>
      <c r="AB23" s="1208">
        <f>+SUM(Z23:Z25)</f>
        <v>0.06</v>
      </c>
      <c r="AC23" s="1208">
        <f>+SUM(AA23:AA25)</f>
        <v>0.08</v>
      </c>
      <c r="AD23" s="1209"/>
      <c r="AE23" s="1209"/>
      <c r="AF23" s="1207"/>
      <c r="AG23" s="1210">
        <v>7.0000000000000007E-2</v>
      </c>
      <c r="AH23" s="1207">
        <v>7.0000000000000007E-2</v>
      </c>
      <c r="AI23" s="1208">
        <f>+SUM(AG23:AG25)</f>
        <v>0.23</v>
      </c>
      <c r="AJ23" s="1208">
        <f>+SUM(AH23:AH25)</f>
        <v>0.21000000000000002</v>
      </c>
      <c r="AK23" s="1209"/>
      <c r="AL23" s="1209"/>
      <c r="AM23" s="1211" t="s">
        <v>980</v>
      </c>
      <c r="AN23" s="1210">
        <v>0.26</v>
      </c>
      <c r="AO23" s="1214">
        <v>0.23</v>
      </c>
      <c r="AP23" s="1208">
        <f>+SUM(AN23:AN25)</f>
        <v>0.33</v>
      </c>
      <c r="AQ23" s="1208">
        <f>+SUM(AO23:AO25)</f>
        <v>0.34</v>
      </c>
      <c r="AR23" s="1209"/>
      <c r="AS23" s="1209"/>
      <c r="AT23" s="1213"/>
      <c r="AU23" s="1210">
        <v>0</v>
      </c>
      <c r="AV23" s="1212"/>
      <c r="AW23" s="1208">
        <f>+SUM(AU23:AU25)</f>
        <v>0.1</v>
      </c>
      <c r="AX23" s="1208">
        <f>+SUM(AV23:AV25)</f>
        <v>0.12</v>
      </c>
      <c r="AY23" s="1209"/>
      <c r="AZ23" s="1209"/>
      <c r="BA23" s="1229" t="s">
        <v>981</v>
      </c>
      <c r="BB23" s="1210">
        <v>0</v>
      </c>
      <c r="BC23" s="1215">
        <v>0</v>
      </c>
      <c r="BD23" s="1208">
        <f>+SUM(BB23:BB25)</f>
        <v>0.09</v>
      </c>
      <c r="BE23" s="1208">
        <f>+SUM(BC23:BC25)</f>
        <v>0.09</v>
      </c>
      <c r="BF23" s="1209"/>
      <c r="BG23" s="1209"/>
      <c r="BH23" s="1235"/>
      <c r="BI23" s="1210">
        <v>0</v>
      </c>
      <c r="BJ23" s="1213"/>
      <c r="BK23" s="1208">
        <f>+SUM(BI23:BI25)</f>
        <v>0</v>
      </c>
      <c r="BL23" s="1208">
        <f>+SUM(BJ23:BJ25)</f>
        <v>0</v>
      </c>
      <c r="BM23" s="1209"/>
      <c r="BN23" s="1209"/>
      <c r="BO23" s="1213"/>
      <c r="BP23" s="1210">
        <v>0</v>
      </c>
      <c r="BQ23" s="1213"/>
      <c r="BR23" s="1208">
        <f>+SUM(BP23:BP25)</f>
        <v>0</v>
      </c>
      <c r="BS23" s="1208">
        <f>+SUM(BQ23:BQ25)</f>
        <v>0</v>
      </c>
      <c r="BT23" s="1209"/>
      <c r="BU23" s="1209"/>
      <c r="BV23" s="1213"/>
      <c r="BW23" s="1210">
        <v>0</v>
      </c>
      <c r="BX23" s="1213"/>
      <c r="BY23" s="1208">
        <f>+SUM(BW23:BW25)</f>
        <v>0.08</v>
      </c>
      <c r="BZ23" s="1208">
        <f>+SUM(BX23:BX25)</f>
        <v>0</v>
      </c>
      <c r="CA23" s="1209"/>
      <c r="CB23" s="1209"/>
      <c r="CC23" s="1213"/>
      <c r="CD23" s="1210">
        <v>0</v>
      </c>
      <c r="CE23" s="1213"/>
      <c r="CF23" s="1208">
        <f>+SUM(CD23:CD25)</f>
        <v>0</v>
      </c>
      <c r="CG23" s="1208">
        <f>+SUM(CE23:CE25)</f>
        <v>0</v>
      </c>
      <c r="CH23" s="1209"/>
      <c r="CI23" s="1209"/>
      <c r="CJ23" s="1213"/>
      <c r="CK23" s="1210">
        <v>0</v>
      </c>
      <c r="CL23" s="1212"/>
      <c r="CM23" s="1202">
        <f>+SUM(CK23:CK25)</f>
        <v>0</v>
      </c>
      <c r="CN23" s="1202">
        <f>+SUM(CL23:CL25)</f>
        <v>0</v>
      </c>
      <c r="CO23" s="1200"/>
      <c r="CP23" s="1200"/>
      <c r="CQ23" s="1212"/>
      <c r="CR23" s="1216">
        <v>0</v>
      </c>
      <c r="CS23" s="1212"/>
      <c r="CT23" s="1202">
        <f>+SUM(CR23:CR25)</f>
        <v>0.08</v>
      </c>
      <c r="CU23" s="1202">
        <f>+SUM(CS23:CS25)</f>
        <v>0</v>
      </c>
      <c r="CV23" s="1200"/>
      <c r="CW23" s="1200"/>
      <c r="CX23" s="1212"/>
      <c r="CY23" s="1217"/>
      <c r="CZ23" s="1218">
        <f t="shared" si="1"/>
        <v>0.33</v>
      </c>
      <c r="DA23" s="1218">
        <f t="shared" si="1"/>
        <v>0.30000000000000004</v>
      </c>
      <c r="DB23" s="1236">
        <f t="shared" si="2"/>
        <v>0.90909090909090917</v>
      </c>
      <c r="DC23" s="1202">
        <f>+BD23+AW23+AP23+AI23+AB23+U23</f>
        <v>0.84000000000000008</v>
      </c>
      <c r="DD23" s="1202">
        <f>+BE23+AX23+AQ23+AJ23+AC23+V23</f>
        <v>0.87</v>
      </c>
      <c r="DE23" s="1237">
        <f>+DD23/DC23</f>
        <v>1.0357142857142856</v>
      </c>
      <c r="DF23" s="1200"/>
      <c r="DG23" s="1200"/>
      <c r="DH23" s="1220"/>
      <c r="DI23" s="1221">
        <f t="shared" si="3"/>
        <v>0.59000000000000008</v>
      </c>
      <c r="DJ23" s="1221">
        <f t="shared" si="3"/>
        <v>0.53</v>
      </c>
      <c r="DK23" s="1222">
        <f t="shared" si="0"/>
        <v>0.89830508474576265</v>
      </c>
      <c r="DL23" s="1238">
        <f>+DC23+AP23+AW23+BD23</f>
        <v>1.3600000000000003</v>
      </c>
      <c r="DM23" s="1238">
        <f>+DD23+AQ23+AX23+BE23</f>
        <v>1.4200000000000002</v>
      </c>
      <c r="DN23" s="1224">
        <f>+DM23/DL23</f>
        <v>1.0441176470588234</v>
      </c>
      <c r="DO23" s="1225"/>
      <c r="DP23" s="1225"/>
      <c r="DQ23" s="1232"/>
      <c r="DR23" s="1221">
        <f t="shared" si="4"/>
        <v>0.59000000000000008</v>
      </c>
      <c r="DS23" s="1221">
        <f t="shared" si="4"/>
        <v>0.53</v>
      </c>
      <c r="DT23" s="1222">
        <f t="shared" si="5"/>
        <v>0.89830508474576265</v>
      </c>
      <c r="DU23" s="1238">
        <f>+DL23+BK23+BR23+BY23</f>
        <v>1.4400000000000004</v>
      </c>
      <c r="DV23" s="1238">
        <f>+DM23+BL23+BS23+BZ23</f>
        <v>1.4200000000000002</v>
      </c>
      <c r="DW23" s="1224">
        <f>+DV23/DU23</f>
        <v>0.98611111111111094</v>
      </c>
      <c r="DX23" s="1225"/>
      <c r="DY23" s="1225"/>
      <c r="DZ23" s="1232"/>
      <c r="EA23" s="1221">
        <f t="shared" si="6"/>
        <v>0.33</v>
      </c>
      <c r="EB23" s="1221">
        <f t="shared" si="6"/>
        <v>0.30000000000000004</v>
      </c>
      <c r="EC23" s="1222">
        <f t="shared" si="7"/>
        <v>0.90909090909090917</v>
      </c>
      <c r="ED23" s="1200">
        <f>+CT23+CM23+CF23++BY23+BR23+BK23+BD23+AW23+AP23+AI23+AB23+U23</f>
        <v>1</v>
      </c>
      <c r="EE23" s="1200">
        <f>+CU23+CN23+CG23++BZ23+BS23+BL23+BE23+AX23+AQ23+AJ23+AC23+V23</f>
        <v>0.87</v>
      </c>
      <c r="EF23" s="1220">
        <f>+EE23/ED23</f>
        <v>0.87</v>
      </c>
      <c r="EG23" s="1200"/>
      <c r="EH23" s="1200"/>
      <c r="EI23" s="1220"/>
      <c r="EJ23" s="197"/>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row>
    <row r="24" spans="1:256" ht="242.25">
      <c r="A24" s="1197"/>
      <c r="B24" s="1197"/>
      <c r="C24" s="1197"/>
      <c r="D24" s="1198"/>
      <c r="E24" s="1198"/>
      <c r="F24" s="1199"/>
      <c r="G24" s="1198"/>
      <c r="H24" s="1200"/>
      <c r="I24" s="1200"/>
      <c r="J24" s="1201"/>
      <c r="K24" s="1197"/>
      <c r="L24" s="1201" t="s">
        <v>982</v>
      </c>
      <c r="M24" s="1197"/>
      <c r="N24" s="1197"/>
      <c r="O24" s="1203"/>
      <c r="P24" s="1203"/>
      <c r="Q24" s="1226" t="s">
        <v>983</v>
      </c>
      <c r="R24" s="1234">
        <v>0.33</v>
      </c>
      <c r="S24" s="1206">
        <v>0.03</v>
      </c>
      <c r="T24" s="1207">
        <v>0.03</v>
      </c>
      <c r="U24" s="1201" t="e">
        <f>+S24+#REF!+S25+S26</f>
        <v>#REF!</v>
      </c>
      <c r="V24" s="1201" t="e">
        <f>+T24+#REF!+T25+T26</f>
        <v>#REF!</v>
      </c>
      <c r="W24" s="1209" t="e">
        <f>+((U24*$N$24)*$H$24)/($N$24)</f>
        <v>#REF!</v>
      </c>
      <c r="X24" s="1209" t="e">
        <f>+((V24*$N$24)*$H$24)/($N$24)</f>
        <v>#REF!</v>
      </c>
      <c r="Y24" s="1239" t="s">
        <v>984</v>
      </c>
      <c r="Z24" s="1210">
        <v>0.06</v>
      </c>
      <c r="AA24" s="1207">
        <v>0.06</v>
      </c>
      <c r="AB24" s="1201" t="e">
        <f>+Z24+#REF!+Z25+Z26</f>
        <v>#REF!</v>
      </c>
      <c r="AC24" s="1201" t="e">
        <f>+AA24+#REF!+AA25+AA26</f>
        <v>#REF!</v>
      </c>
      <c r="AD24" s="1209" t="e">
        <f>+((AB24*$N$24)*$H$24)/($N$24)</f>
        <v>#REF!</v>
      </c>
      <c r="AE24" s="1209" t="e">
        <f>+((AC24*$N$24)*$H$24)/($N$24)</f>
        <v>#REF!</v>
      </c>
      <c r="AF24" s="1207"/>
      <c r="AG24" s="1210">
        <v>7.0000000000000007E-2</v>
      </c>
      <c r="AH24" s="1207">
        <v>7.0000000000000007E-2</v>
      </c>
      <c r="AI24" s="1201" t="e">
        <f>+AG24+#REF!+AG25+AG26</f>
        <v>#REF!</v>
      </c>
      <c r="AJ24" s="1201" t="e">
        <f>+AH24+#REF!+AH25+AH26</f>
        <v>#REF!</v>
      </c>
      <c r="AK24" s="1209" t="e">
        <f>+((AI24*$N$24)*$H$24)/($N$24)</f>
        <v>#REF!</v>
      </c>
      <c r="AL24" s="1209" t="e">
        <f>+((AJ24*$N$24)*$H$24)/($N$24)</f>
        <v>#REF!</v>
      </c>
      <c r="AM24" s="1240"/>
      <c r="AN24" s="1210">
        <v>7.0000000000000007E-2</v>
      </c>
      <c r="AO24" s="1214">
        <v>7.0000000000000007E-2</v>
      </c>
      <c r="AP24" s="1201" t="e">
        <f>+AN24+#REF!+AN25+AN26</f>
        <v>#REF!</v>
      </c>
      <c r="AQ24" s="1201" t="e">
        <f>+AO24+#REF!+AO25+AO26</f>
        <v>#REF!</v>
      </c>
      <c r="AR24" s="1209" t="e">
        <f>+((AP24*$N$24)*$H$24)/($N$24)</f>
        <v>#REF!</v>
      </c>
      <c r="AS24" s="1209" t="e">
        <f>+((AQ24*$N$24)*$H$24)/($N$24)</f>
        <v>#REF!</v>
      </c>
      <c r="AT24" s="1213"/>
      <c r="AU24" s="1210">
        <v>0.1</v>
      </c>
      <c r="AV24" s="1214">
        <v>0.08</v>
      </c>
      <c r="AW24" s="1201" t="e">
        <f>+AU24+#REF!+AU25+AU26</f>
        <v>#REF!</v>
      </c>
      <c r="AX24" s="1201" t="e">
        <f>+AV24+#REF!+AV25+AV26</f>
        <v>#REF!</v>
      </c>
      <c r="AY24" s="1209" t="e">
        <f>+((AW24*$N$24)*$H$24)/($N$24)</f>
        <v>#REF!</v>
      </c>
      <c r="AZ24" s="1209" t="e">
        <f>+((AX24*$N$24)*$H$24)/($N$24)</f>
        <v>#REF!</v>
      </c>
      <c r="BA24" s="1229" t="s">
        <v>985</v>
      </c>
      <c r="BB24" s="1210">
        <v>0</v>
      </c>
      <c r="BC24" s="1215"/>
      <c r="BD24" s="1201" t="e">
        <f>+BB24+#REF!+BB25+BB26</f>
        <v>#REF!</v>
      </c>
      <c r="BE24" s="1201" t="e">
        <f>+BC24+#REF!+BC25+BC26</f>
        <v>#REF!</v>
      </c>
      <c r="BF24" s="1209" t="e">
        <f>+((BD24*$N$24)*$H$24)/($N$24)</f>
        <v>#REF!</v>
      </c>
      <c r="BG24" s="1209" t="e">
        <f>+((BE24*$N$24)*$H$24)/($N$24)</f>
        <v>#REF!</v>
      </c>
      <c r="BH24" s="1229" t="s">
        <v>986</v>
      </c>
      <c r="BI24" s="1210">
        <v>0</v>
      </c>
      <c r="BJ24" s="1213"/>
      <c r="BK24" s="1201" t="e">
        <f>+BI24+#REF!+BI25+BI26</f>
        <v>#REF!</v>
      </c>
      <c r="BL24" s="1201" t="e">
        <f>+BJ24+#REF!+BJ25+BJ26</f>
        <v>#REF!</v>
      </c>
      <c r="BM24" s="1209" t="e">
        <f>+((BK24*$N$24)*$H$24)/($N$24)</f>
        <v>#REF!</v>
      </c>
      <c r="BN24" s="1209" t="e">
        <f>+((BL24*$N$24)*$H$24)/($N$24)</f>
        <v>#REF!</v>
      </c>
      <c r="BO24" s="1213"/>
      <c r="BP24" s="1210">
        <v>0</v>
      </c>
      <c r="BQ24" s="1213"/>
      <c r="BR24" s="1201" t="e">
        <f>+BP24+#REF!+BP25+BP26</f>
        <v>#REF!</v>
      </c>
      <c r="BS24" s="1201" t="e">
        <f>+BQ24+#REF!+BQ25+BQ26</f>
        <v>#REF!</v>
      </c>
      <c r="BT24" s="1209" t="e">
        <f>+((BR24*$N$24)*$H$24)/($N$24)</f>
        <v>#REF!</v>
      </c>
      <c r="BU24" s="1209" t="e">
        <f>+((BS24*$N$24)*$H$24)/($N$24)</f>
        <v>#REF!</v>
      </c>
      <c r="BV24" s="1213"/>
      <c r="BW24" s="1210">
        <v>0</v>
      </c>
      <c r="BX24" s="1213"/>
      <c r="BY24" s="1201" t="e">
        <f>+BW24+#REF!+BW25+BW26</f>
        <v>#REF!</v>
      </c>
      <c r="BZ24" s="1201" t="e">
        <f>+BX24+#REF!+BX25+BX26</f>
        <v>#REF!</v>
      </c>
      <c r="CA24" s="1209" t="e">
        <f>+((BY24*$N$24)*$H$24)/($N$24)</f>
        <v>#REF!</v>
      </c>
      <c r="CB24" s="1209" t="e">
        <f>+((BZ24*$N$24)*$H$24)/($N$24)</f>
        <v>#REF!</v>
      </c>
      <c r="CC24" s="1213"/>
      <c r="CD24" s="1210">
        <v>0</v>
      </c>
      <c r="CE24" s="1213"/>
      <c r="CF24" s="1201" t="e">
        <f>+CD24+#REF!+CD25+CD26</f>
        <v>#REF!</v>
      </c>
      <c r="CG24" s="1201" t="e">
        <f>+CE24+#REF!+CE25+CE26</f>
        <v>#REF!</v>
      </c>
      <c r="CH24" s="1209" t="e">
        <f>+((CF24*$N$24)*$H$24)/($N$24)</f>
        <v>#REF!</v>
      </c>
      <c r="CI24" s="1209" t="e">
        <f>+((CG24*$N$24)*$H$24)/($N$24)</f>
        <v>#REF!</v>
      </c>
      <c r="CJ24" s="1213"/>
      <c r="CK24" s="1210">
        <v>0</v>
      </c>
      <c r="CL24" s="1212"/>
      <c r="CM24" s="1197" t="e">
        <f>+CK24+#REF!+CK25+CK26</f>
        <v>#REF!</v>
      </c>
      <c r="CN24" s="1197" t="e">
        <f>+CL24+#REF!+CL25+CL26</f>
        <v>#REF!</v>
      </c>
      <c r="CO24" s="1200" t="e">
        <f>+((CM24*$N$24)*$H$24)/($N$24)</f>
        <v>#REF!</v>
      </c>
      <c r="CP24" s="1200" t="e">
        <f>+((CN24*$N$24)*$H$24)/($N$24)</f>
        <v>#REF!</v>
      </c>
      <c r="CQ24" s="1212"/>
      <c r="CR24" s="1216">
        <v>0</v>
      </c>
      <c r="CS24" s="1212"/>
      <c r="CT24" s="1197" t="e">
        <f>+CR24+#REF!+CR25+CR26</f>
        <v>#REF!</v>
      </c>
      <c r="CU24" s="1197" t="e">
        <f>+CS24+#REF!+CS25+CS26</f>
        <v>#REF!</v>
      </c>
      <c r="CV24" s="1200" t="e">
        <f>+((CT24*$N$24)*$H$24)/($N$24)</f>
        <v>#REF!</v>
      </c>
      <c r="CW24" s="1200" t="e">
        <f>+((CU24*$N$24)*$H$24)/($N$24)</f>
        <v>#REF!</v>
      </c>
      <c r="CX24" s="1212"/>
      <c r="CY24" s="1217"/>
      <c r="CZ24" s="1218">
        <f t="shared" si="1"/>
        <v>0.33</v>
      </c>
      <c r="DA24" s="1218">
        <f t="shared" si="1"/>
        <v>0.31</v>
      </c>
      <c r="DB24" s="1236">
        <f t="shared" si="2"/>
        <v>0.93939393939393934</v>
      </c>
      <c r="DC24" s="1197" t="e">
        <f>+DA24+#REF!+DA25+DA26</f>
        <v>#REF!</v>
      </c>
      <c r="DD24" s="1197" t="e">
        <f>+DB24+#REF!+DB25+DB26</f>
        <v>#REF!</v>
      </c>
      <c r="DE24" s="1237"/>
      <c r="DF24" s="1200" t="e">
        <f>+W24+AD24+AK24</f>
        <v>#REF!</v>
      </c>
      <c r="DG24" s="1200" t="e">
        <f>+X24+AE24+AL24</f>
        <v>#REF!</v>
      </c>
      <c r="DH24" s="1220"/>
      <c r="DI24" s="1221">
        <f t="shared" si="3"/>
        <v>0.5</v>
      </c>
      <c r="DJ24" s="1221">
        <f t="shared" si="3"/>
        <v>0.46</v>
      </c>
      <c r="DK24" s="1222">
        <f t="shared" si="0"/>
        <v>0.92</v>
      </c>
      <c r="DL24" s="1241" t="e">
        <f>+DJ24+#REF!+DJ25+DJ26</f>
        <v>#REF!</v>
      </c>
      <c r="DM24" s="1241" t="e">
        <f>+DK24+#REF!+DK25+DK26</f>
        <v>#REF!</v>
      </c>
      <c r="DN24" s="1232"/>
      <c r="DO24" s="1225" t="e">
        <f>+DF24+AR24+AY24+BF24</f>
        <v>#REF!</v>
      </c>
      <c r="DP24" s="1225" t="e">
        <f>+DG24+AS24+AZ24+BG24</f>
        <v>#REF!</v>
      </c>
      <c r="DQ24" s="1232"/>
      <c r="DR24" s="1221">
        <f t="shared" si="4"/>
        <v>0.5</v>
      </c>
      <c r="DS24" s="1221">
        <f t="shared" si="4"/>
        <v>0.46</v>
      </c>
      <c r="DT24" s="1222">
        <f t="shared" si="5"/>
        <v>0.92</v>
      </c>
      <c r="DU24" s="1241" t="e">
        <f>+DS24+#REF!+DS25+DS26</f>
        <v>#REF!</v>
      </c>
      <c r="DV24" s="1241" t="e">
        <f>+DT24+#REF!+DT25+DT26</f>
        <v>#REF!</v>
      </c>
      <c r="DW24" s="1232"/>
      <c r="DX24" s="1225" t="e">
        <f>+DO24+BM24+BT24+CA24</f>
        <v>#REF!</v>
      </c>
      <c r="DY24" s="1225" t="e">
        <f>+DP24+BN24+BU24+CB24</f>
        <v>#REF!</v>
      </c>
      <c r="DZ24" s="1232"/>
      <c r="EA24" s="1221">
        <f t="shared" si="6"/>
        <v>0.33</v>
      </c>
      <c r="EB24" s="1221">
        <f t="shared" si="6"/>
        <v>0.31</v>
      </c>
      <c r="EC24" s="1222">
        <f t="shared" si="7"/>
        <v>0.93939393939393934</v>
      </c>
      <c r="ED24" s="1200"/>
      <c r="EE24" s="1200"/>
      <c r="EF24" s="1220"/>
      <c r="EG24" s="1200" t="e">
        <f>+DX24+CH24+CO24+CV24</f>
        <v>#REF!</v>
      </c>
      <c r="EH24" s="1200" t="e">
        <f>+DY24+CI24+CP24+CW24</f>
        <v>#REF!</v>
      </c>
      <c r="EI24" s="1220"/>
      <c r="EJ24" s="197"/>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row>
    <row r="25" spans="1:256" ht="85.5">
      <c r="A25" s="1197"/>
      <c r="B25" s="1197"/>
      <c r="C25" s="1197"/>
      <c r="D25" s="1198"/>
      <c r="E25" s="1198"/>
      <c r="F25" s="1199"/>
      <c r="G25" s="1198"/>
      <c r="H25" s="1200"/>
      <c r="I25" s="1200"/>
      <c r="J25" s="1201"/>
      <c r="K25" s="1197"/>
      <c r="L25" s="1201"/>
      <c r="M25" s="1197"/>
      <c r="N25" s="1197"/>
      <c r="O25" s="1203"/>
      <c r="P25" s="1203"/>
      <c r="Q25" s="1226" t="s">
        <v>987</v>
      </c>
      <c r="R25" s="1234">
        <v>0.34</v>
      </c>
      <c r="S25" s="1206">
        <v>0</v>
      </c>
      <c r="T25" s="1242">
        <v>0</v>
      </c>
      <c r="U25" s="1201"/>
      <c r="V25" s="1201"/>
      <c r="W25" s="1209"/>
      <c r="X25" s="1209"/>
      <c r="Y25" s="1242"/>
      <c r="Z25" s="1210">
        <v>0</v>
      </c>
      <c r="AA25" s="1242">
        <v>0.02</v>
      </c>
      <c r="AB25" s="1201"/>
      <c r="AC25" s="1201"/>
      <c r="AD25" s="1209"/>
      <c r="AE25" s="1209"/>
      <c r="AF25" s="1243" t="s">
        <v>988</v>
      </c>
      <c r="AG25" s="1210">
        <v>0.09</v>
      </c>
      <c r="AH25" s="1242">
        <v>7.0000000000000007E-2</v>
      </c>
      <c r="AI25" s="1201"/>
      <c r="AJ25" s="1201"/>
      <c r="AK25" s="1209"/>
      <c r="AL25" s="1209"/>
      <c r="AM25" s="1227"/>
      <c r="AN25" s="1210">
        <v>0</v>
      </c>
      <c r="AO25" s="1244">
        <v>0.04</v>
      </c>
      <c r="AP25" s="1201"/>
      <c r="AQ25" s="1201"/>
      <c r="AR25" s="1209"/>
      <c r="AS25" s="1209"/>
      <c r="AT25" s="1213"/>
      <c r="AU25" s="1210">
        <v>0</v>
      </c>
      <c r="AV25" s="1244">
        <v>0.04</v>
      </c>
      <c r="AW25" s="1201"/>
      <c r="AX25" s="1201"/>
      <c r="AY25" s="1209"/>
      <c r="AZ25" s="1209"/>
      <c r="BA25" s="1213"/>
      <c r="BB25" s="1210">
        <v>0.09</v>
      </c>
      <c r="BC25" s="1215">
        <v>0.09</v>
      </c>
      <c r="BD25" s="1201"/>
      <c r="BE25" s="1201"/>
      <c r="BF25" s="1209"/>
      <c r="BG25" s="1209"/>
      <c r="BH25" s="1229" t="s">
        <v>989</v>
      </c>
      <c r="BI25" s="1210">
        <v>0</v>
      </c>
      <c r="BJ25" s="1213"/>
      <c r="BK25" s="1201"/>
      <c r="BL25" s="1201"/>
      <c r="BM25" s="1209"/>
      <c r="BN25" s="1209"/>
      <c r="BO25" s="1213"/>
      <c r="BP25" s="1210">
        <v>0</v>
      </c>
      <c r="BQ25" s="1213"/>
      <c r="BR25" s="1201"/>
      <c r="BS25" s="1201"/>
      <c r="BT25" s="1209"/>
      <c r="BU25" s="1209"/>
      <c r="BV25" s="1213"/>
      <c r="BW25" s="1210">
        <v>0.08</v>
      </c>
      <c r="BX25" s="1213"/>
      <c r="BY25" s="1201"/>
      <c r="BZ25" s="1201"/>
      <c r="CA25" s="1209"/>
      <c r="CB25" s="1209"/>
      <c r="CC25" s="1213"/>
      <c r="CD25" s="1210">
        <v>0</v>
      </c>
      <c r="CE25" s="1213"/>
      <c r="CF25" s="1201"/>
      <c r="CG25" s="1201"/>
      <c r="CH25" s="1209"/>
      <c r="CI25" s="1209"/>
      <c r="CJ25" s="1213"/>
      <c r="CK25" s="1210">
        <v>0</v>
      </c>
      <c r="CL25" s="1213"/>
      <c r="CM25" s="1197"/>
      <c r="CN25" s="1197"/>
      <c r="CO25" s="1200"/>
      <c r="CP25" s="1200"/>
      <c r="CQ25" s="1213"/>
      <c r="CR25" s="1210">
        <v>0.08</v>
      </c>
      <c r="CS25" s="1213"/>
      <c r="CT25" s="1197"/>
      <c r="CU25" s="1197"/>
      <c r="CV25" s="1200"/>
      <c r="CW25" s="1200"/>
      <c r="CX25" s="1213"/>
      <c r="CY25" s="1245"/>
      <c r="CZ25" s="1218">
        <f t="shared" si="1"/>
        <v>0.18</v>
      </c>
      <c r="DA25" s="1218">
        <f t="shared" si="1"/>
        <v>0.26</v>
      </c>
      <c r="DB25" s="1236">
        <f t="shared" si="2"/>
        <v>1.4444444444444446</v>
      </c>
      <c r="DC25" s="1197"/>
      <c r="DD25" s="1197"/>
      <c r="DE25" s="1237"/>
      <c r="DF25" s="1200"/>
      <c r="DG25" s="1200"/>
      <c r="DH25" s="1220"/>
      <c r="DI25" s="1246">
        <f t="shared" si="3"/>
        <v>0.27</v>
      </c>
      <c r="DJ25" s="1246">
        <f t="shared" si="3"/>
        <v>0.42999999999999994</v>
      </c>
      <c r="DK25" s="1247">
        <f t="shared" si="0"/>
        <v>1.5925925925925923</v>
      </c>
      <c r="DL25" s="1241"/>
      <c r="DM25" s="1241"/>
      <c r="DN25" s="1231"/>
      <c r="DO25" s="1225"/>
      <c r="DP25" s="1225"/>
      <c r="DQ25" s="1231"/>
      <c r="DR25" s="1246">
        <f t="shared" si="4"/>
        <v>0.35000000000000003</v>
      </c>
      <c r="DS25" s="1246">
        <f t="shared" si="4"/>
        <v>0.42999999999999994</v>
      </c>
      <c r="DT25" s="1247">
        <f t="shared" si="5"/>
        <v>1.2285714285714282</v>
      </c>
      <c r="DU25" s="1241"/>
      <c r="DV25" s="1241"/>
      <c r="DW25" s="1231"/>
      <c r="DX25" s="1225"/>
      <c r="DY25" s="1225"/>
      <c r="DZ25" s="1231"/>
      <c r="EA25" s="1221">
        <f t="shared" si="6"/>
        <v>0.34</v>
      </c>
      <c r="EB25" s="1221">
        <f t="shared" si="6"/>
        <v>0.26</v>
      </c>
      <c r="EC25" s="1247">
        <f t="shared" si="7"/>
        <v>0.76470588235294112</v>
      </c>
      <c r="ED25" s="1200"/>
      <c r="EE25" s="1200"/>
      <c r="EF25" s="1220"/>
      <c r="EG25" s="1200"/>
      <c r="EH25" s="1200"/>
      <c r="EI25" s="1220"/>
      <c r="EJ25" s="197"/>
      <c r="EK25" s="33"/>
      <c r="EL25" s="382"/>
      <c r="EM25" s="382"/>
      <c r="EN25" s="382"/>
      <c r="EO25" s="382"/>
      <c r="EP25" s="382"/>
      <c r="EQ25" s="382"/>
      <c r="ER25" s="382"/>
      <c r="ES25" s="382"/>
      <c r="ET25" s="382"/>
      <c r="EU25" s="382"/>
      <c r="EV25" s="382"/>
      <c r="EW25" s="382"/>
      <c r="EX25" s="382"/>
      <c r="EY25" s="382"/>
      <c r="EZ25" s="382"/>
      <c r="FA25" s="382"/>
      <c r="FB25" s="382"/>
      <c r="FC25" s="382"/>
      <c r="FD25" s="382"/>
      <c r="FE25" s="382"/>
      <c r="FF25" s="382"/>
      <c r="FG25" s="382"/>
      <c r="FH25" s="382"/>
      <c r="FI25" s="382"/>
      <c r="FJ25" s="382"/>
      <c r="FK25" s="382"/>
      <c r="FL25" s="382"/>
      <c r="FM25" s="382"/>
      <c r="FN25" s="382"/>
      <c r="FO25" s="382"/>
      <c r="FP25" s="382"/>
      <c r="FQ25" s="382"/>
      <c r="FR25" s="382"/>
      <c r="FS25" s="382"/>
      <c r="FT25" s="382"/>
      <c r="FU25" s="382"/>
      <c r="FV25" s="382"/>
      <c r="FW25" s="382"/>
      <c r="FX25" s="382"/>
      <c r="FY25" s="382"/>
      <c r="FZ25" s="382"/>
      <c r="GA25" s="382"/>
      <c r="GB25" s="382"/>
      <c r="GC25" s="382"/>
      <c r="GD25" s="382"/>
      <c r="GE25" s="382"/>
      <c r="GF25" s="382"/>
      <c r="GG25" s="382"/>
      <c r="GH25" s="382"/>
      <c r="GI25" s="382"/>
      <c r="GJ25" s="382"/>
      <c r="GK25" s="382"/>
      <c r="GL25" s="382"/>
      <c r="GM25" s="382"/>
      <c r="GN25" s="382"/>
      <c r="GO25" s="382"/>
      <c r="GP25" s="382"/>
      <c r="GQ25" s="382"/>
      <c r="GR25" s="382"/>
      <c r="GS25" s="382"/>
      <c r="GT25" s="382"/>
      <c r="GU25" s="382"/>
      <c r="GV25" s="382"/>
      <c r="GW25" s="382"/>
      <c r="GX25" s="382"/>
      <c r="GY25" s="382"/>
      <c r="GZ25" s="382"/>
      <c r="HA25" s="382"/>
      <c r="HB25" s="382"/>
      <c r="HC25" s="382"/>
      <c r="HD25" s="382"/>
      <c r="HE25" s="382"/>
      <c r="HF25" s="382"/>
      <c r="HG25" s="382"/>
      <c r="HH25" s="382"/>
      <c r="HI25" s="382"/>
      <c r="HJ25" s="382"/>
      <c r="HK25" s="382"/>
      <c r="HL25" s="382"/>
      <c r="HM25" s="382"/>
      <c r="HN25" s="382"/>
      <c r="HO25" s="382"/>
      <c r="HP25" s="382"/>
      <c r="HQ25" s="382"/>
      <c r="HR25" s="382"/>
      <c r="HS25" s="382"/>
      <c r="HT25" s="382"/>
      <c r="HU25" s="382"/>
      <c r="HV25" s="382"/>
      <c r="HW25" s="382"/>
      <c r="HX25" s="382"/>
      <c r="HY25" s="382"/>
      <c r="HZ25" s="382"/>
      <c r="IA25" s="382"/>
      <c r="IB25" s="382"/>
      <c r="IC25" s="382"/>
      <c r="ID25" s="382"/>
      <c r="IE25" s="382"/>
      <c r="IF25" s="382"/>
      <c r="IG25" s="382"/>
      <c r="IH25" s="382"/>
      <c r="II25" s="382"/>
      <c r="IJ25" s="382"/>
      <c r="IK25" s="382"/>
      <c r="IL25" s="382"/>
      <c r="IM25" s="382"/>
      <c r="IN25" s="382"/>
      <c r="IO25" s="382"/>
      <c r="IP25" s="382"/>
      <c r="IQ25" s="382"/>
      <c r="IR25" s="382"/>
      <c r="IS25" s="382"/>
      <c r="IT25" s="382"/>
      <c r="IU25" s="382"/>
      <c r="IV25" s="382"/>
    </row>
    <row r="26" spans="1:256" ht="71.25">
      <c r="A26" s="1197" t="s">
        <v>990</v>
      </c>
      <c r="B26" s="1197"/>
      <c r="C26" s="1197" t="s">
        <v>991</v>
      </c>
      <c r="D26" s="1198">
        <v>2</v>
      </c>
      <c r="E26" s="1198" t="s">
        <v>992</v>
      </c>
      <c r="F26" s="1198">
        <v>0.3</v>
      </c>
      <c r="G26" s="1198" t="s">
        <v>968</v>
      </c>
      <c r="H26" s="1248">
        <v>0.2</v>
      </c>
      <c r="I26" s="1200">
        <v>0.5</v>
      </c>
      <c r="J26" s="1201">
        <v>3</v>
      </c>
      <c r="K26" s="1201" t="s">
        <v>993</v>
      </c>
      <c r="L26" s="1201" t="s">
        <v>994</v>
      </c>
      <c r="M26" s="1197" t="s">
        <v>995</v>
      </c>
      <c r="N26" s="1208">
        <v>0.25</v>
      </c>
      <c r="O26" s="1203">
        <v>42736</v>
      </c>
      <c r="P26" s="1203">
        <v>43070</v>
      </c>
      <c r="Q26" s="1226" t="s">
        <v>996</v>
      </c>
      <c r="R26" s="1249">
        <v>0.4</v>
      </c>
      <c r="S26" s="1250">
        <v>0</v>
      </c>
      <c r="T26" s="1207">
        <v>0</v>
      </c>
      <c r="U26" s="1251">
        <f>+SUM(S26:S27)</f>
        <v>4.8000000000000001E-2</v>
      </c>
      <c r="V26" s="1251">
        <f>+SUM(T26:T27)</f>
        <v>4.8000000000000001E-2</v>
      </c>
      <c r="W26" s="1252">
        <f>+(((U26*$N$26)+(U28*$N$28))*$H$26)/($N$26+$N$28)</f>
        <v>8.8000000000000005E-3</v>
      </c>
      <c r="X26" s="1252">
        <f>+(((V26*$N$26)+(V28*$N$28))*$H$26)/($N$26+$N$28)</f>
        <v>1.2800000000000001E-2</v>
      </c>
      <c r="Y26" s="1207"/>
      <c r="Z26" s="1216">
        <v>0</v>
      </c>
      <c r="AA26" s="1207">
        <v>0</v>
      </c>
      <c r="AB26" s="1251">
        <f>+SUM(Z26:Z27)</f>
        <v>4.8000000000000001E-2</v>
      </c>
      <c r="AC26" s="1251">
        <f>+SUM(AA26:AA27)</f>
        <v>4.8000000000000001E-2</v>
      </c>
      <c r="AD26" s="1252">
        <f>+(((AB26*$N$26)+(AB28*$N$28))*$H$26)/($N$26+$N$28)</f>
        <v>8.8000000000000005E-3</v>
      </c>
      <c r="AE26" s="1252">
        <f>+(((AC26*$N$26)+(AC28*$N$28))*$H$26)/($N$26+$N$28)</f>
        <v>1.4800000000000002E-2</v>
      </c>
      <c r="AF26" s="1207"/>
      <c r="AG26" s="1216">
        <v>0.1</v>
      </c>
      <c r="AH26" s="1207">
        <v>0.1</v>
      </c>
      <c r="AI26" s="1251">
        <f>+SUM(AG26:AG27)</f>
        <v>0.14800000000000002</v>
      </c>
      <c r="AJ26" s="1251">
        <f t="shared" ref="AJ26" si="8">+SUM(AH26:AH27)</f>
        <v>0.14800000000000002</v>
      </c>
      <c r="AK26" s="1252">
        <f>+(((AI26*$N$26)+(AI28*$N$28))*$H$26)/($N$26+$N$28)</f>
        <v>3.5800000000000005E-2</v>
      </c>
      <c r="AL26" s="1252">
        <f>+(((AJ26*$N$26)+(AJ28*$N$28))*$H$26)/($N$26+$N$28)</f>
        <v>2.5800000000000003E-2</v>
      </c>
      <c r="AM26" s="1239" t="s">
        <v>997</v>
      </c>
      <c r="AN26" s="1216">
        <v>0</v>
      </c>
      <c r="AO26" s="1212"/>
      <c r="AP26" s="1251">
        <f>+SUM(AN26:AN27)</f>
        <v>4.8000000000000001E-2</v>
      </c>
      <c r="AQ26" s="1251">
        <f t="shared" ref="AQ26" si="9">+SUM(AO26:AO27)</f>
        <v>4.8000000000000001E-2</v>
      </c>
      <c r="AR26" s="1252">
        <f>+(((AP26*$N$26)+(AP28*$N$28))*$H$26)/($N$26+$N$28)</f>
        <v>8.8000000000000005E-3</v>
      </c>
      <c r="AS26" s="1252">
        <f>+(((AQ26*$N$26)+(AQ28*$N$28))*$H$26)/($N$26+$N$28)</f>
        <v>8.8000000000000005E-3</v>
      </c>
      <c r="AT26" s="1212"/>
      <c r="AU26" s="1216">
        <v>0</v>
      </c>
      <c r="AV26" s="1212"/>
      <c r="AW26" s="1251">
        <f>+SUM(AU26:AU27)</f>
        <v>4.8000000000000001E-2</v>
      </c>
      <c r="AX26" s="1251">
        <f t="shared" ref="AX26" si="10">+SUM(AV26:AV27)</f>
        <v>4.8000000000000001E-2</v>
      </c>
      <c r="AY26" s="1252">
        <f>+(((AW26*$N$26)+(AW28*$N$28))*$H$26)/($N$26+$N$28)</f>
        <v>8.8000000000000005E-3</v>
      </c>
      <c r="AZ26" s="1252">
        <f>+(((AX26*$N$26)+(AX28*$N$28))*$H$26)/($N$26+$N$28)</f>
        <v>8.8000000000000005E-3</v>
      </c>
      <c r="BA26" s="1212"/>
      <c r="BB26" s="1216">
        <v>0.1</v>
      </c>
      <c r="BC26" s="1214">
        <v>0.1</v>
      </c>
      <c r="BD26" s="1251">
        <f>+SUM(BB26:BB27)</f>
        <v>0.14800000000000002</v>
      </c>
      <c r="BE26" s="1251">
        <f t="shared" ref="BE26" si="11">+SUM(BC26:BC27)</f>
        <v>0.14800000000000002</v>
      </c>
      <c r="BF26" s="1252">
        <f>+(((BD26*$N$26)+(BD28*$N$28))*$H$26)/($N$26+$N$28)</f>
        <v>1.8800000000000004E-2</v>
      </c>
      <c r="BG26" s="1252">
        <f>+(((BE26*$N$26)+(BE28*$N$28))*$H$26)/($N$26+$N$28)</f>
        <v>1.8800000000000004E-2</v>
      </c>
      <c r="BH26" s="1253" t="s">
        <v>998</v>
      </c>
      <c r="BI26" s="1216">
        <v>0</v>
      </c>
      <c r="BJ26" s="1212"/>
      <c r="BK26" s="1251">
        <f>+SUM(BI26:BI27)</f>
        <v>4.8000000000000001E-2</v>
      </c>
      <c r="BL26" s="1251">
        <f t="shared" ref="BL26" si="12">+SUM(BJ26:BJ27)</f>
        <v>0</v>
      </c>
      <c r="BM26" s="1252">
        <f>+(((BK26*$N$26)+(BK28*$N$28))*$H$26)/($N$26+$N$28)</f>
        <v>8.8000000000000005E-3</v>
      </c>
      <c r="BN26" s="1252">
        <f>+(((BL26*$N$26)+(BL28*$N$28))*$H$26)/($N$26+$N$28)</f>
        <v>0</v>
      </c>
      <c r="BO26" s="1212"/>
      <c r="BP26" s="1216">
        <v>0</v>
      </c>
      <c r="BQ26" s="1212"/>
      <c r="BR26" s="1251">
        <f>+SUM(BP26:BP27)</f>
        <v>4.8000000000000001E-2</v>
      </c>
      <c r="BS26" s="1251">
        <f t="shared" ref="BS26" si="13">+SUM(BQ26:BQ27)</f>
        <v>0</v>
      </c>
      <c r="BT26" s="1252">
        <f>+(((BR26*$N$26)+(BR28*$N$28))*$H$26)/($N$26+$N$28)</f>
        <v>8.8000000000000005E-3</v>
      </c>
      <c r="BU26" s="1252">
        <f>+(((BS26*$N$26)+(BS28*$N$28))*$H$26)/($N$26+$N$28)</f>
        <v>0</v>
      </c>
      <c r="BV26" s="1212"/>
      <c r="BW26" s="1216">
        <v>0.1</v>
      </c>
      <c r="BX26" s="1212"/>
      <c r="BY26" s="1251">
        <f>+SUM(BW26:BW27)</f>
        <v>0.154</v>
      </c>
      <c r="BZ26" s="1251">
        <f t="shared" ref="BZ26" si="14">+SUM(BX26:BX27)</f>
        <v>0</v>
      </c>
      <c r="CA26" s="1252">
        <f>+(((BY26*$N$26)+(BY28*$N$28))*$H$26)/($N$26+$N$28)</f>
        <v>2.0400000000000001E-2</v>
      </c>
      <c r="CB26" s="1252">
        <f>+(((BZ26*$N$26)+(BZ28*$N$28))*$H$26)/($N$26+$N$28)</f>
        <v>0</v>
      </c>
      <c r="CC26" s="1212"/>
      <c r="CD26" s="1216">
        <v>0</v>
      </c>
      <c r="CE26" s="1212"/>
      <c r="CF26" s="1251">
        <f>+SUM(CD26:CD27)</f>
        <v>5.3999999999999999E-2</v>
      </c>
      <c r="CG26" s="1251">
        <f t="shared" ref="CG26" si="15">+SUM(CE26:CE27)</f>
        <v>0</v>
      </c>
      <c r="CH26" s="1252">
        <f>+(((CF26*$N$26)+(CF28*$N$28))*$H$26)/($N$26+$N$28)</f>
        <v>2.24E-2</v>
      </c>
      <c r="CI26" s="1252">
        <f>+(((CG26*$N$26)+(CG28*$N$28))*$H$26)/($N$26+$N$28)</f>
        <v>0</v>
      </c>
      <c r="CJ26" s="1212"/>
      <c r="CK26" s="1216">
        <v>0</v>
      </c>
      <c r="CL26" s="1212"/>
      <c r="CM26" s="1251">
        <f>+SUM(CK26:CK27)</f>
        <v>5.3999999999999999E-2</v>
      </c>
      <c r="CN26" s="1251">
        <f t="shared" ref="CN26" si="16">+SUM(CL26:CL27)</f>
        <v>0</v>
      </c>
      <c r="CO26" s="1252">
        <f>+(((CM26*$N$26)+(CM28*$N$28))*$H$26)/($N$26+$N$28)</f>
        <v>2.0400000000000001E-2</v>
      </c>
      <c r="CP26" s="1252">
        <f>+(((CN26*$N$26)+(CN28*$N$28))*$H$26)/($N$26+$N$28)</f>
        <v>0</v>
      </c>
      <c r="CQ26" s="1212"/>
      <c r="CR26" s="1216">
        <v>0.1</v>
      </c>
      <c r="CS26" s="1212"/>
      <c r="CT26" s="1251">
        <f>+SUM(CR26:CR27)</f>
        <v>0.154</v>
      </c>
      <c r="CU26" s="1251">
        <f t="shared" ref="CU26" si="17">+SUM(CS26:CS27)</f>
        <v>0</v>
      </c>
      <c r="CV26" s="1252">
        <f>+(((CT26*$N$26)+(CT28*$N$28))*$H$26)/($N$26+$N$28)</f>
        <v>2.9400000000000006E-2</v>
      </c>
      <c r="CW26" s="1252">
        <f>+(((CU26*$N$26)+(CU28*$N$28))*$H$26)/($N$26+$N$28)</f>
        <v>0</v>
      </c>
      <c r="CX26" s="1212"/>
      <c r="CY26" s="1217"/>
      <c r="CZ26" s="1218">
        <f t="shared" si="1"/>
        <v>0.2</v>
      </c>
      <c r="DA26" s="1218">
        <f t="shared" si="1"/>
        <v>0.2</v>
      </c>
      <c r="DB26" s="1219">
        <f t="shared" si="2"/>
        <v>1</v>
      </c>
      <c r="DC26" s="1208">
        <f>+U26+AB26+AI26+AP26+AW26+BD26</f>
        <v>0.48800000000000004</v>
      </c>
      <c r="DD26" s="1208">
        <f>+V26+AC26+AJ26+AQ26+AX26+BE26</f>
        <v>0.48800000000000004</v>
      </c>
      <c r="DE26" s="1237">
        <f>+DD26/DC26</f>
        <v>1</v>
      </c>
      <c r="DF26" s="1248">
        <f>+W26+AD26+AK26+AR26+AY26+BF26</f>
        <v>8.9800000000000019E-2</v>
      </c>
      <c r="DG26" s="1248">
        <f>+X26+AE26+AL26+AS26+AZ26+BG26</f>
        <v>8.9800000000000019E-2</v>
      </c>
      <c r="DH26" s="1220">
        <f>+DG26/DF26</f>
        <v>1</v>
      </c>
      <c r="DI26" s="1221">
        <f t="shared" si="3"/>
        <v>0.30000000000000004</v>
      </c>
      <c r="DJ26" s="1221">
        <v>0</v>
      </c>
      <c r="DK26" s="1222">
        <f t="shared" si="0"/>
        <v>0</v>
      </c>
      <c r="DL26" s="1254">
        <f>+DC26+AP26+AW26+BD26</f>
        <v>0.7320000000000001</v>
      </c>
      <c r="DM26" s="1254">
        <f>+DD26+AQ26+AX26+BE26</f>
        <v>0.7320000000000001</v>
      </c>
      <c r="DN26" s="1224">
        <f>+DM26/DL26</f>
        <v>1</v>
      </c>
      <c r="DO26" s="1255">
        <f>+DF26+AR26+AY26+BF26</f>
        <v>0.12620000000000003</v>
      </c>
      <c r="DP26" s="1256">
        <f>+DG26+AS26+AZ26+BG26</f>
        <v>0.12620000000000003</v>
      </c>
      <c r="DQ26" s="1224">
        <f>+DP26/DO26</f>
        <v>1</v>
      </c>
      <c r="DR26" s="1221">
        <f t="shared" si="4"/>
        <v>0.4</v>
      </c>
      <c r="DS26" s="1221">
        <v>0</v>
      </c>
      <c r="DT26" s="1222">
        <f t="shared" si="5"/>
        <v>0</v>
      </c>
      <c r="DU26" s="1254">
        <f>+DL26+BK26+BR26+BY26</f>
        <v>0.98200000000000021</v>
      </c>
      <c r="DV26" s="1254">
        <f>+DM26+BL26+BS26+BZ26</f>
        <v>0.7320000000000001</v>
      </c>
      <c r="DW26" s="1224">
        <f>+DV26/DU26</f>
        <v>0.74541751527494904</v>
      </c>
      <c r="DX26" s="1255">
        <f>+DO26+BM26+BT26+CA26</f>
        <v>0.16420000000000004</v>
      </c>
      <c r="DY26" s="1256">
        <f>+DP26+BN26+BU26+CB26</f>
        <v>0.12620000000000003</v>
      </c>
      <c r="DZ26" s="1224">
        <f>+DY26/DX26</f>
        <v>0.76857490864799027</v>
      </c>
      <c r="EA26" s="1221">
        <f t="shared" si="6"/>
        <v>0.4</v>
      </c>
      <c r="EB26" s="1221">
        <f t="shared" si="6"/>
        <v>0.2</v>
      </c>
      <c r="EC26" s="1222">
        <f t="shared" si="7"/>
        <v>0.5</v>
      </c>
      <c r="ED26" s="1251">
        <f>+CT26+CM26+CF26++BY26+BR26+BK26+BD26+AW26+AP26+AI26+AB26+U26</f>
        <v>1.0000000000000002</v>
      </c>
      <c r="EE26" s="1251">
        <f>+CU26+CN26+CG26++BZ26+BS26+BL26+BE26+AX26+AQ26+AJ26+AC26+V26</f>
        <v>0.48799999999999999</v>
      </c>
      <c r="EF26" s="1220">
        <f>+EE26/ED26</f>
        <v>0.48799999999999988</v>
      </c>
      <c r="EG26" s="1248">
        <f>+CV26+CO26+CH26+CA26+BT26+BM26+BF26+AY26+AR26+AK26+AD26+W26</f>
        <v>0.20000000000000004</v>
      </c>
      <c r="EH26" s="1248">
        <f>+CW26+CP26+CI26+CB26+BU26+BN26+BG26+AZ26+AS26+AL26+AE26+X26</f>
        <v>8.9800000000000019E-2</v>
      </c>
      <c r="EI26" s="1220">
        <f>+EH26/EG26</f>
        <v>0.44900000000000001</v>
      </c>
      <c r="EJ26" s="197"/>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row>
    <row r="27" spans="1:256" ht="171">
      <c r="A27" s="1197"/>
      <c r="B27" s="1197"/>
      <c r="C27" s="1197"/>
      <c r="D27" s="1198"/>
      <c r="E27" s="1198"/>
      <c r="F27" s="1198"/>
      <c r="G27" s="1198"/>
      <c r="H27" s="1248"/>
      <c r="I27" s="1200"/>
      <c r="J27" s="1201"/>
      <c r="K27" s="1201"/>
      <c r="L27" s="1201"/>
      <c r="M27" s="1197"/>
      <c r="N27" s="1201"/>
      <c r="O27" s="1203"/>
      <c r="P27" s="1203"/>
      <c r="Q27" s="1226" t="s">
        <v>999</v>
      </c>
      <c r="R27" s="1205">
        <v>0.6</v>
      </c>
      <c r="S27" s="1206">
        <v>4.8000000000000001E-2</v>
      </c>
      <c r="T27" s="1206">
        <v>4.8000000000000001E-2</v>
      </c>
      <c r="U27" s="1257"/>
      <c r="V27" s="1257"/>
      <c r="W27" s="1258"/>
      <c r="X27" s="1258"/>
      <c r="Y27" s="1242"/>
      <c r="Z27" s="1210">
        <v>4.8000000000000001E-2</v>
      </c>
      <c r="AA27" s="1210">
        <v>4.8000000000000001E-2</v>
      </c>
      <c r="AB27" s="1257"/>
      <c r="AC27" s="1257"/>
      <c r="AD27" s="1258"/>
      <c r="AE27" s="1258"/>
      <c r="AF27" s="1243" t="s">
        <v>1000</v>
      </c>
      <c r="AG27" s="1210">
        <v>4.8000000000000001E-2</v>
      </c>
      <c r="AH27" s="1210">
        <v>4.8000000000000001E-2</v>
      </c>
      <c r="AI27" s="1257"/>
      <c r="AJ27" s="1257"/>
      <c r="AK27" s="1258"/>
      <c r="AL27" s="1258"/>
      <c r="AM27" s="1243" t="s">
        <v>1001</v>
      </c>
      <c r="AN27" s="1210">
        <v>4.8000000000000001E-2</v>
      </c>
      <c r="AO27" s="1210">
        <v>4.8000000000000001E-2</v>
      </c>
      <c r="AP27" s="1257"/>
      <c r="AQ27" s="1257"/>
      <c r="AR27" s="1258"/>
      <c r="AS27" s="1258"/>
      <c r="AT27" s="1229" t="s">
        <v>1002</v>
      </c>
      <c r="AU27" s="1210">
        <v>4.8000000000000001E-2</v>
      </c>
      <c r="AV27" s="1210">
        <v>4.8000000000000001E-2</v>
      </c>
      <c r="AW27" s="1257"/>
      <c r="AX27" s="1257"/>
      <c r="AY27" s="1258"/>
      <c r="AZ27" s="1258"/>
      <c r="BA27" s="1229" t="s">
        <v>1003</v>
      </c>
      <c r="BB27" s="1210">
        <v>4.8000000000000001E-2</v>
      </c>
      <c r="BC27" s="1210">
        <v>4.8000000000000001E-2</v>
      </c>
      <c r="BD27" s="1257"/>
      <c r="BE27" s="1257"/>
      <c r="BF27" s="1258"/>
      <c r="BG27" s="1258"/>
      <c r="BH27" s="1229" t="s">
        <v>1004</v>
      </c>
      <c r="BI27" s="1210">
        <v>4.8000000000000001E-2</v>
      </c>
      <c r="BJ27" s="1213"/>
      <c r="BK27" s="1257"/>
      <c r="BL27" s="1257"/>
      <c r="BM27" s="1258"/>
      <c r="BN27" s="1258"/>
      <c r="BO27" s="1213"/>
      <c r="BP27" s="1210">
        <v>4.8000000000000001E-2</v>
      </c>
      <c r="BQ27" s="1213"/>
      <c r="BR27" s="1257"/>
      <c r="BS27" s="1257"/>
      <c r="BT27" s="1258"/>
      <c r="BU27" s="1258"/>
      <c r="BV27" s="1213"/>
      <c r="BW27" s="1210">
        <v>5.3999999999999999E-2</v>
      </c>
      <c r="BX27" s="1213"/>
      <c r="BY27" s="1257"/>
      <c r="BZ27" s="1257"/>
      <c r="CA27" s="1258"/>
      <c r="CB27" s="1258"/>
      <c r="CC27" s="1213"/>
      <c r="CD27" s="1210">
        <v>5.3999999999999999E-2</v>
      </c>
      <c r="CE27" s="1213"/>
      <c r="CF27" s="1257"/>
      <c r="CG27" s="1257"/>
      <c r="CH27" s="1258"/>
      <c r="CI27" s="1258"/>
      <c r="CJ27" s="1213"/>
      <c r="CK27" s="1210">
        <v>5.3999999999999999E-2</v>
      </c>
      <c r="CL27" s="1213"/>
      <c r="CM27" s="1257"/>
      <c r="CN27" s="1257"/>
      <c r="CO27" s="1258"/>
      <c r="CP27" s="1258"/>
      <c r="CQ27" s="1213"/>
      <c r="CR27" s="1210">
        <v>5.3999999999999999E-2</v>
      </c>
      <c r="CS27" s="1213"/>
      <c r="CT27" s="1257"/>
      <c r="CU27" s="1257"/>
      <c r="CV27" s="1258"/>
      <c r="CW27" s="1258"/>
      <c r="CX27" s="1213"/>
      <c r="CY27" s="1245"/>
      <c r="CZ27" s="1259">
        <f t="shared" si="1"/>
        <v>0.28799999999999998</v>
      </c>
      <c r="DA27" s="1259">
        <f t="shared" si="1"/>
        <v>0.28799999999999998</v>
      </c>
      <c r="DB27" s="1236">
        <f t="shared" si="2"/>
        <v>1</v>
      </c>
      <c r="DC27" s="1201" t="e">
        <f>+#REF!+DA29+DA30+DA27+DA28</f>
        <v>#REF!</v>
      </c>
      <c r="DD27" s="1201" t="e">
        <f>+#REF!+DB29+DB30+DB27+DB28</f>
        <v>#REF!</v>
      </c>
      <c r="DE27" s="1237"/>
      <c r="DF27" s="1248"/>
      <c r="DG27" s="1248"/>
      <c r="DH27" s="1220"/>
      <c r="DI27" s="1246">
        <f t="shared" si="3"/>
        <v>0.43199999999999994</v>
      </c>
      <c r="DJ27" s="1246">
        <f t="shared" si="3"/>
        <v>0.43199999999999994</v>
      </c>
      <c r="DK27" s="1247">
        <f t="shared" si="0"/>
        <v>1</v>
      </c>
      <c r="DL27" s="1233" t="e">
        <f>+#REF!+DJ29+DJ30+DJ27+DJ28</f>
        <v>#REF!</v>
      </c>
      <c r="DM27" s="1233" t="e">
        <f>+#REF!+DK29+DK30+DK27+DK28</f>
        <v>#REF!</v>
      </c>
      <c r="DN27" s="1231"/>
      <c r="DO27" s="1260"/>
      <c r="DP27" s="1261">
        <f>+DG27+AS27+AZ27+BG27</f>
        <v>0</v>
      </c>
      <c r="DQ27" s="1232"/>
      <c r="DR27" s="1246">
        <f t="shared" si="4"/>
        <v>0.58199999999999996</v>
      </c>
      <c r="DS27" s="1246">
        <f t="shared" si="4"/>
        <v>0.43199999999999994</v>
      </c>
      <c r="DT27" s="1247">
        <f t="shared" si="5"/>
        <v>0.74226804123711332</v>
      </c>
      <c r="DU27" s="1233" t="e">
        <f>+#REF!+DS29+DS30+DS27+DS28</f>
        <v>#REF!</v>
      </c>
      <c r="DV27" s="1233" t="e">
        <f>+#REF!+DT29+DT30+DT27+DT28</f>
        <v>#REF!</v>
      </c>
      <c r="DW27" s="1231"/>
      <c r="DX27" s="1260"/>
      <c r="DY27" s="1261">
        <f>+DP27+BN27+BU27+CB27</f>
        <v>0</v>
      </c>
      <c r="DZ27" s="1232"/>
      <c r="EA27" s="1246">
        <f t="shared" si="6"/>
        <v>0.6</v>
      </c>
      <c r="EB27" s="1246">
        <f t="shared" si="6"/>
        <v>0.28799999999999998</v>
      </c>
      <c r="EC27" s="1247">
        <f t="shared" si="7"/>
        <v>0.48</v>
      </c>
      <c r="ED27" s="1257"/>
      <c r="EE27" s="1257"/>
      <c r="EF27" s="1220"/>
      <c r="EG27" s="1248"/>
      <c r="EH27" s="1248"/>
      <c r="EI27" s="1220"/>
      <c r="EJ27" s="1262"/>
      <c r="EK27" s="382"/>
      <c r="EL27" s="382"/>
      <c r="EM27" s="382"/>
      <c r="EN27" s="382"/>
      <c r="EO27" s="382"/>
      <c r="EP27" s="382"/>
      <c r="EQ27" s="382"/>
      <c r="ER27" s="382"/>
      <c r="ES27" s="382"/>
      <c r="ET27" s="382"/>
      <c r="EU27" s="382"/>
      <c r="EV27" s="382"/>
      <c r="EW27" s="382"/>
      <c r="EX27" s="382"/>
      <c r="EY27" s="382"/>
      <c r="EZ27" s="382"/>
      <c r="FA27" s="382"/>
      <c r="FB27" s="382"/>
      <c r="FC27" s="382"/>
      <c r="FD27" s="382"/>
      <c r="FE27" s="382"/>
      <c r="FF27" s="382"/>
      <c r="FG27" s="382"/>
      <c r="FH27" s="382"/>
      <c r="FI27" s="382"/>
      <c r="FJ27" s="382"/>
      <c r="FK27" s="382"/>
      <c r="FL27" s="382"/>
      <c r="FM27" s="382"/>
      <c r="FN27" s="382"/>
      <c r="FO27" s="382"/>
      <c r="FP27" s="382"/>
      <c r="FQ27" s="382"/>
      <c r="FR27" s="382"/>
      <c r="FS27" s="382"/>
      <c r="FT27" s="382"/>
      <c r="FU27" s="382"/>
      <c r="FV27" s="382"/>
      <c r="FW27" s="382"/>
      <c r="FX27" s="382"/>
      <c r="FY27" s="382"/>
      <c r="FZ27" s="382"/>
      <c r="GA27" s="382"/>
      <c r="GB27" s="382"/>
      <c r="GC27" s="382"/>
      <c r="GD27" s="382"/>
      <c r="GE27" s="382"/>
      <c r="GF27" s="382"/>
      <c r="GG27" s="382"/>
      <c r="GH27" s="382"/>
      <c r="GI27" s="382"/>
      <c r="GJ27" s="382"/>
      <c r="GK27" s="382"/>
      <c r="GL27" s="382"/>
      <c r="GM27" s="382"/>
      <c r="GN27" s="382"/>
      <c r="GO27" s="382"/>
      <c r="GP27" s="382"/>
      <c r="GQ27" s="382"/>
      <c r="GR27" s="382"/>
      <c r="GS27" s="382"/>
      <c r="GT27" s="382"/>
      <c r="GU27" s="382"/>
      <c r="GV27" s="382"/>
      <c r="GW27" s="382"/>
      <c r="GX27" s="382"/>
      <c r="GY27" s="382"/>
      <c r="GZ27" s="382"/>
      <c r="HA27" s="382"/>
      <c r="HB27" s="382"/>
      <c r="HC27" s="382"/>
      <c r="HD27" s="382"/>
      <c r="HE27" s="382"/>
      <c r="HF27" s="382"/>
      <c r="HG27" s="382"/>
      <c r="HH27" s="382"/>
      <c r="HI27" s="382"/>
      <c r="HJ27" s="382"/>
      <c r="HK27" s="382"/>
      <c r="HL27" s="382"/>
      <c r="HM27" s="382"/>
      <c r="HN27" s="382"/>
      <c r="HO27" s="382"/>
      <c r="HP27" s="382"/>
      <c r="HQ27" s="382"/>
      <c r="HR27" s="382"/>
      <c r="HS27" s="382"/>
      <c r="HT27" s="382"/>
      <c r="HU27" s="382"/>
      <c r="HV27" s="382"/>
      <c r="HW27" s="382"/>
      <c r="HX27" s="382"/>
      <c r="HY27" s="382"/>
      <c r="HZ27" s="382"/>
      <c r="IA27" s="382"/>
      <c r="IB27" s="382"/>
      <c r="IC27" s="382"/>
      <c r="ID27" s="382"/>
      <c r="IE27" s="382"/>
      <c r="IF27" s="382"/>
      <c r="IG27" s="382"/>
      <c r="IH27" s="382"/>
      <c r="II27" s="382"/>
      <c r="IJ27" s="382"/>
      <c r="IK27" s="382"/>
      <c r="IL27" s="382"/>
      <c r="IM27" s="382"/>
      <c r="IN27" s="382"/>
      <c r="IO27" s="382"/>
      <c r="IP27" s="382"/>
      <c r="IQ27" s="382"/>
      <c r="IR27" s="382"/>
      <c r="IS27" s="382"/>
      <c r="IT27" s="382"/>
      <c r="IU27" s="382"/>
      <c r="IV27" s="382"/>
    </row>
    <row r="28" spans="1:256" ht="199.5">
      <c r="A28" s="1197"/>
      <c r="B28" s="1197"/>
      <c r="C28" s="1197"/>
      <c r="D28" s="1198"/>
      <c r="E28" s="1198"/>
      <c r="F28" s="1198"/>
      <c r="G28" s="1198"/>
      <c r="H28" s="1248"/>
      <c r="I28" s="1200"/>
      <c r="J28" s="1201">
        <v>4</v>
      </c>
      <c r="K28" s="1197" t="s">
        <v>1005</v>
      </c>
      <c r="L28" s="1263" t="s">
        <v>1006</v>
      </c>
      <c r="M28" s="1197" t="s">
        <v>971</v>
      </c>
      <c r="N28" s="1202">
        <v>0.25</v>
      </c>
      <c r="O28" s="1203">
        <v>42736</v>
      </c>
      <c r="P28" s="1203">
        <v>43070</v>
      </c>
      <c r="Q28" s="1226" t="s">
        <v>1007</v>
      </c>
      <c r="R28" s="1234">
        <v>0.5</v>
      </c>
      <c r="S28" s="1250">
        <v>0.04</v>
      </c>
      <c r="T28" s="1207">
        <v>0.04</v>
      </c>
      <c r="U28" s="1223">
        <f>+SUM(S28:S29)</f>
        <v>0.04</v>
      </c>
      <c r="V28" s="1223">
        <f>+SUM(T28:T29)</f>
        <v>0.08</v>
      </c>
      <c r="W28" s="1258"/>
      <c r="X28" s="1258"/>
      <c r="Y28" s="1239" t="s">
        <v>1008</v>
      </c>
      <c r="Z28" s="1250">
        <v>0.04</v>
      </c>
      <c r="AA28" s="1207">
        <v>0.04</v>
      </c>
      <c r="AB28" s="1223">
        <f>+SUM(Z28:Z29)</f>
        <v>0.04</v>
      </c>
      <c r="AC28" s="1223">
        <f>+SUM(AA28:AA29)</f>
        <v>0.1</v>
      </c>
      <c r="AD28" s="1258"/>
      <c r="AE28" s="1258"/>
      <c r="AF28" s="1239" t="s">
        <v>1009</v>
      </c>
      <c r="AG28" s="1250">
        <v>0.04</v>
      </c>
      <c r="AH28" s="1207">
        <v>0.04</v>
      </c>
      <c r="AI28" s="1223">
        <f>+SUM(AG28:AG29)</f>
        <v>0.21000000000000002</v>
      </c>
      <c r="AJ28" s="1223">
        <f>+SUM(AH28:AH29)</f>
        <v>0.11000000000000001</v>
      </c>
      <c r="AK28" s="1258"/>
      <c r="AL28" s="1258"/>
      <c r="AM28" s="1239" t="s">
        <v>1010</v>
      </c>
      <c r="AN28" s="1250">
        <v>0.04</v>
      </c>
      <c r="AO28" s="1214">
        <v>0.04</v>
      </c>
      <c r="AP28" s="1223">
        <f>+SUM(AN28:AN29)</f>
        <v>0.04</v>
      </c>
      <c r="AQ28" s="1223">
        <f>+SUM(AO28:AO29)</f>
        <v>0.04</v>
      </c>
      <c r="AR28" s="1258"/>
      <c r="AS28" s="1258"/>
      <c r="AT28" s="1264"/>
      <c r="AU28" s="1250">
        <v>0.04</v>
      </c>
      <c r="AV28" s="1214">
        <v>0.04</v>
      </c>
      <c r="AW28" s="1223">
        <f>+SUM(AU28:AU29)</f>
        <v>0.04</v>
      </c>
      <c r="AX28" s="1223">
        <f>+SUM(AV28:AV29)</f>
        <v>0.04</v>
      </c>
      <c r="AY28" s="1258"/>
      <c r="AZ28" s="1258"/>
      <c r="BA28" s="1253" t="s">
        <v>1011</v>
      </c>
      <c r="BB28" s="1250">
        <v>0.04</v>
      </c>
      <c r="BC28" s="1214">
        <v>0.04</v>
      </c>
      <c r="BD28" s="1223">
        <f>+SUM(BB28:BB29)</f>
        <v>0.04</v>
      </c>
      <c r="BE28" s="1223">
        <f>+SUM(BC28:BC29)</f>
        <v>0.04</v>
      </c>
      <c r="BF28" s="1258"/>
      <c r="BG28" s="1258"/>
      <c r="BH28" s="1253" t="s">
        <v>1012</v>
      </c>
      <c r="BI28" s="1250">
        <v>0.04</v>
      </c>
      <c r="BJ28" s="1212"/>
      <c r="BK28" s="1223">
        <f>+SUM(BI28:BI29)</f>
        <v>0.04</v>
      </c>
      <c r="BL28" s="1223">
        <f>+SUM(BJ28:BJ29)</f>
        <v>0</v>
      </c>
      <c r="BM28" s="1258"/>
      <c r="BN28" s="1258"/>
      <c r="BO28" s="1212"/>
      <c r="BP28" s="1250">
        <v>0.04</v>
      </c>
      <c r="BQ28" s="1212"/>
      <c r="BR28" s="1223">
        <f>+SUM(BP28:BP29)</f>
        <v>0.04</v>
      </c>
      <c r="BS28" s="1223">
        <f>+SUM(BQ28:BQ29)</f>
        <v>0</v>
      </c>
      <c r="BT28" s="1258"/>
      <c r="BU28" s="1258"/>
      <c r="BV28" s="1212"/>
      <c r="BW28" s="1250">
        <v>0.05</v>
      </c>
      <c r="BX28" s="1212"/>
      <c r="BY28" s="1223">
        <f>+SUM(BW28:BW29)</f>
        <v>0.05</v>
      </c>
      <c r="BZ28" s="1223">
        <f>+SUM(BX28:BX29)</f>
        <v>0</v>
      </c>
      <c r="CA28" s="1258"/>
      <c r="CB28" s="1258"/>
      <c r="CC28" s="1212"/>
      <c r="CD28" s="1250">
        <v>0.05</v>
      </c>
      <c r="CE28" s="1212"/>
      <c r="CF28" s="1223">
        <f>+SUM(CD28:CD29)</f>
        <v>0.16999999999999998</v>
      </c>
      <c r="CG28" s="1223">
        <f>+SUM(CE28:CE29)</f>
        <v>0</v>
      </c>
      <c r="CH28" s="1258"/>
      <c r="CI28" s="1258"/>
      <c r="CJ28" s="1212"/>
      <c r="CK28" s="1250">
        <v>0.04</v>
      </c>
      <c r="CL28" s="1212"/>
      <c r="CM28" s="1223">
        <f>+SUM(CK28:CK29)</f>
        <v>0.15</v>
      </c>
      <c r="CN28" s="1223">
        <f>+SUM(CL28:CL29)</f>
        <v>0</v>
      </c>
      <c r="CO28" s="1258"/>
      <c r="CP28" s="1258"/>
      <c r="CQ28" s="1212"/>
      <c r="CR28" s="1250">
        <v>0.04</v>
      </c>
      <c r="CS28" s="1212"/>
      <c r="CT28" s="1223">
        <f>+SUM(CR28:CR29)</f>
        <v>0.14000000000000001</v>
      </c>
      <c r="CU28" s="1223">
        <f>+SUM(CS28:CS29)</f>
        <v>0</v>
      </c>
      <c r="CV28" s="1258"/>
      <c r="CW28" s="1258"/>
      <c r="CX28" s="1212"/>
      <c r="CY28" s="1217"/>
      <c r="CZ28" s="1218">
        <f t="shared" si="1"/>
        <v>0.24000000000000002</v>
      </c>
      <c r="DA28" s="1218">
        <f t="shared" si="1"/>
        <v>0.24000000000000002</v>
      </c>
      <c r="DB28" s="1219">
        <f t="shared" si="2"/>
        <v>1</v>
      </c>
      <c r="DC28" s="1202">
        <f>+BD28+AW28+AP28+AI28+AB28+U28</f>
        <v>0.41</v>
      </c>
      <c r="DD28" s="1202">
        <f>+BE28+AX28+AQ28+AJ28+AC28+V28</f>
        <v>0.41000000000000003</v>
      </c>
      <c r="DE28" s="1220">
        <f>+DD28/DC28</f>
        <v>1.0000000000000002</v>
      </c>
      <c r="DF28" s="1248"/>
      <c r="DG28" s="1248"/>
      <c r="DH28" s="1220"/>
      <c r="DI28" s="1221">
        <f t="shared" si="3"/>
        <v>0.36</v>
      </c>
      <c r="DJ28" s="1221">
        <f t="shared" si="3"/>
        <v>0.36</v>
      </c>
      <c r="DK28" s="1222">
        <f t="shared" si="0"/>
        <v>1</v>
      </c>
      <c r="DL28" s="1223">
        <f>+DC28+AP28+AW28+BD28</f>
        <v>0.52999999999999992</v>
      </c>
      <c r="DM28" s="1223">
        <f>+DD28+AQ28+AX28+BE28</f>
        <v>0.53</v>
      </c>
      <c r="DN28" s="1224">
        <f>+DM28/DL28</f>
        <v>1.0000000000000002</v>
      </c>
      <c r="DO28" s="1260"/>
      <c r="DP28" s="1256"/>
      <c r="DQ28" s="1232"/>
      <c r="DR28" s="1221">
        <f t="shared" si="4"/>
        <v>0.48999999999999994</v>
      </c>
      <c r="DS28" s="1221">
        <f t="shared" si="4"/>
        <v>0.36</v>
      </c>
      <c r="DT28" s="1222">
        <f t="shared" si="5"/>
        <v>0.73469387755102045</v>
      </c>
      <c r="DU28" s="1223">
        <f>+DL28+BK28+BR28+BY28</f>
        <v>0.66</v>
      </c>
      <c r="DV28" s="1223">
        <f>+DM28+BL28+BS28+BZ28</f>
        <v>0.53</v>
      </c>
      <c r="DW28" s="1224">
        <f>+DV28/DU28</f>
        <v>0.80303030303030298</v>
      </c>
      <c r="DX28" s="1260"/>
      <c r="DY28" s="1256"/>
      <c r="DZ28" s="1232"/>
      <c r="EA28" s="1221">
        <f t="shared" si="6"/>
        <v>0.49999999999999994</v>
      </c>
      <c r="EB28" s="1221">
        <f t="shared" si="6"/>
        <v>0.24000000000000002</v>
      </c>
      <c r="EC28" s="1222">
        <f t="shared" si="7"/>
        <v>0.48000000000000009</v>
      </c>
      <c r="ED28" s="1202">
        <f>+CT28+CM28+CF28++BY28+BR28+BK28+BD28+AW28+AP28+AI28+AB28+U28</f>
        <v>1.0000000000000002</v>
      </c>
      <c r="EE28" s="1202">
        <f>+CU28+CN28+CG28++BZ28+BS28+BL28+BE28+AX28+AQ28+AJ28+AC28+V28</f>
        <v>0.41000000000000003</v>
      </c>
      <c r="EF28" s="1220">
        <f>+EE28/ED28</f>
        <v>0.40999999999999992</v>
      </c>
      <c r="EG28" s="1248"/>
      <c r="EH28" s="1248"/>
      <c r="EI28" s="1220"/>
      <c r="EJ28" s="197"/>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row>
    <row r="29" spans="1:256" ht="213.75">
      <c r="A29" s="1197"/>
      <c r="B29" s="1197"/>
      <c r="C29" s="1197"/>
      <c r="D29" s="1198"/>
      <c r="E29" s="1198"/>
      <c r="F29" s="1198"/>
      <c r="G29" s="1198"/>
      <c r="H29" s="1248"/>
      <c r="I29" s="1200"/>
      <c r="J29" s="1201"/>
      <c r="K29" s="1197"/>
      <c r="L29" s="1263"/>
      <c r="M29" s="1197"/>
      <c r="N29" s="1197"/>
      <c r="O29" s="1203"/>
      <c r="P29" s="1203"/>
      <c r="Q29" s="1265" t="s">
        <v>1013</v>
      </c>
      <c r="R29" s="1234">
        <v>0.5</v>
      </c>
      <c r="S29" s="1250">
        <v>0</v>
      </c>
      <c r="T29" s="1207">
        <v>0.04</v>
      </c>
      <c r="U29" s="1230"/>
      <c r="V29" s="1230"/>
      <c r="W29" s="1266"/>
      <c r="X29" s="1266"/>
      <c r="Y29" s="1239" t="s">
        <v>1014</v>
      </c>
      <c r="Z29" s="1216">
        <v>0</v>
      </c>
      <c r="AA29" s="1207">
        <v>0.06</v>
      </c>
      <c r="AB29" s="1230"/>
      <c r="AC29" s="1230"/>
      <c r="AD29" s="1266"/>
      <c r="AE29" s="1266"/>
      <c r="AF29" s="1239" t="s">
        <v>1014</v>
      </c>
      <c r="AG29" s="1216">
        <v>0.17</v>
      </c>
      <c r="AH29" s="1207">
        <v>7.0000000000000007E-2</v>
      </c>
      <c r="AI29" s="1230"/>
      <c r="AJ29" s="1230"/>
      <c r="AK29" s="1266"/>
      <c r="AL29" s="1266"/>
      <c r="AM29" s="1239" t="s">
        <v>1015</v>
      </c>
      <c r="AN29" s="1216">
        <v>0</v>
      </c>
      <c r="AO29" s="1212"/>
      <c r="AP29" s="1230"/>
      <c r="AQ29" s="1230"/>
      <c r="AR29" s="1266"/>
      <c r="AS29" s="1266"/>
      <c r="AT29" s="1212"/>
      <c r="AU29" s="1216">
        <v>0</v>
      </c>
      <c r="AV29" s="1212"/>
      <c r="AW29" s="1230"/>
      <c r="AX29" s="1230"/>
      <c r="AY29" s="1266"/>
      <c r="AZ29" s="1266"/>
      <c r="BA29" s="1212"/>
      <c r="BB29" s="1216">
        <v>0</v>
      </c>
      <c r="BC29" s="1214"/>
      <c r="BD29" s="1230"/>
      <c r="BE29" s="1230"/>
      <c r="BF29" s="1266"/>
      <c r="BG29" s="1266"/>
      <c r="BH29" s="1267"/>
      <c r="BI29" s="1216">
        <v>0</v>
      </c>
      <c r="BJ29" s="1212"/>
      <c r="BK29" s="1230"/>
      <c r="BL29" s="1230"/>
      <c r="BM29" s="1266"/>
      <c r="BN29" s="1266"/>
      <c r="BO29" s="1212"/>
      <c r="BP29" s="1216">
        <v>0</v>
      </c>
      <c r="BQ29" s="1212"/>
      <c r="BR29" s="1230"/>
      <c r="BS29" s="1230"/>
      <c r="BT29" s="1266"/>
      <c r="BU29" s="1266"/>
      <c r="BV29" s="1212"/>
      <c r="BW29" s="1216">
        <v>0</v>
      </c>
      <c r="BX29" s="1212"/>
      <c r="BY29" s="1230"/>
      <c r="BZ29" s="1230"/>
      <c r="CA29" s="1266"/>
      <c r="CB29" s="1266"/>
      <c r="CC29" s="1212"/>
      <c r="CD29" s="1216">
        <v>0.12</v>
      </c>
      <c r="CE29" s="1212"/>
      <c r="CF29" s="1230"/>
      <c r="CG29" s="1230"/>
      <c r="CH29" s="1266"/>
      <c r="CI29" s="1266"/>
      <c r="CJ29" s="1212"/>
      <c r="CK29" s="1216">
        <v>0.11</v>
      </c>
      <c r="CL29" s="1212"/>
      <c r="CM29" s="1230"/>
      <c r="CN29" s="1230"/>
      <c r="CO29" s="1266"/>
      <c r="CP29" s="1266"/>
      <c r="CQ29" s="1212"/>
      <c r="CR29" s="1216">
        <v>0.1</v>
      </c>
      <c r="CS29" s="1212"/>
      <c r="CT29" s="1230"/>
      <c r="CU29" s="1230"/>
      <c r="CV29" s="1266"/>
      <c r="CW29" s="1266"/>
      <c r="CX29" s="1212"/>
      <c r="CY29" s="1217"/>
      <c r="CZ29" s="1218">
        <f t="shared" si="1"/>
        <v>0.17</v>
      </c>
      <c r="DA29" s="1218">
        <f t="shared" si="1"/>
        <v>0.17</v>
      </c>
      <c r="DB29" s="1219">
        <f t="shared" si="2"/>
        <v>1</v>
      </c>
      <c r="DC29" s="1197"/>
      <c r="DD29" s="1197"/>
      <c r="DE29" s="1220"/>
      <c r="DF29" s="1248"/>
      <c r="DG29" s="1248"/>
      <c r="DH29" s="1220"/>
      <c r="DI29" s="1221">
        <f t="shared" si="3"/>
        <v>0.17</v>
      </c>
      <c r="DJ29" s="1221">
        <f t="shared" si="3"/>
        <v>0.17</v>
      </c>
      <c r="DK29" s="1222">
        <f t="shared" si="0"/>
        <v>1</v>
      </c>
      <c r="DL29" s="1230"/>
      <c r="DM29" s="1230"/>
      <c r="DN29" s="1231"/>
      <c r="DO29" s="1268"/>
      <c r="DP29" s="1256"/>
      <c r="DQ29" s="1231"/>
      <c r="DR29" s="1221">
        <f t="shared" si="4"/>
        <v>0.17</v>
      </c>
      <c r="DS29" s="1221">
        <f t="shared" si="4"/>
        <v>0.17</v>
      </c>
      <c r="DT29" s="1222">
        <f t="shared" si="5"/>
        <v>1</v>
      </c>
      <c r="DU29" s="1230"/>
      <c r="DV29" s="1230"/>
      <c r="DW29" s="1231"/>
      <c r="DX29" s="1268"/>
      <c r="DY29" s="1256"/>
      <c r="DZ29" s="1231"/>
      <c r="EA29" s="1221">
        <f t="shared" si="6"/>
        <v>0.5</v>
      </c>
      <c r="EB29" s="1221">
        <f t="shared" si="6"/>
        <v>0.17</v>
      </c>
      <c r="EC29" s="1222">
        <f t="shared" si="7"/>
        <v>0.34</v>
      </c>
      <c r="ED29" s="1197"/>
      <c r="EE29" s="1197"/>
      <c r="EF29" s="1220"/>
      <c r="EG29" s="1248"/>
      <c r="EH29" s="1248"/>
      <c r="EI29" s="1220"/>
      <c r="EJ29" s="197"/>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3"/>
    </row>
    <row r="30" spans="1:256" ht="256.5">
      <c r="A30" s="1197" t="s">
        <v>990</v>
      </c>
      <c r="B30" s="1197"/>
      <c r="C30" s="1197" t="s">
        <v>1016</v>
      </c>
      <c r="D30" s="1198">
        <v>3</v>
      </c>
      <c r="E30" s="1198" t="s">
        <v>1017</v>
      </c>
      <c r="F30" s="1198">
        <v>1</v>
      </c>
      <c r="G30" s="1198" t="s">
        <v>968</v>
      </c>
      <c r="H30" s="1269">
        <v>0.8</v>
      </c>
      <c r="I30" s="1200">
        <v>0.3</v>
      </c>
      <c r="J30" s="1270">
        <v>5</v>
      </c>
      <c r="K30" s="1197" t="s">
        <v>1018</v>
      </c>
      <c r="L30" s="1201" t="s">
        <v>1019</v>
      </c>
      <c r="M30" s="1197" t="s">
        <v>1020</v>
      </c>
      <c r="N30" s="1202">
        <v>0.15</v>
      </c>
      <c r="O30" s="1203">
        <v>42767</v>
      </c>
      <c r="P30" s="1203">
        <v>43070</v>
      </c>
      <c r="Q30" s="1226" t="s">
        <v>1021</v>
      </c>
      <c r="R30" s="1271">
        <v>0.49</v>
      </c>
      <c r="S30" s="1272">
        <v>0.01</v>
      </c>
      <c r="T30" s="1207">
        <v>0.01</v>
      </c>
      <c r="U30" s="1223">
        <f>+SUM(S30:S31)</f>
        <v>0.03</v>
      </c>
      <c r="V30" s="1223">
        <f>+SUM(T30:T31)</f>
        <v>0.01</v>
      </c>
      <c r="W30" s="1252">
        <f>+(((U30*$N$30)+(U32*$N$32))*$H$30)/($N$30+$N$32)</f>
        <v>2.8000000000000001E-2</v>
      </c>
      <c r="X30" s="1252">
        <f>+(((V30*$N$30)+(V32*$N$32))*$H$30)/($N$30+$N$32)</f>
        <v>0.02</v>
      </c>
      <c r="Y30" s="1239" t="s">
        <v>1022</v>
      </c>
      <c r="Z30" s="1272">
        <v>0.01</v>
      </c>
      <c r="AA30" s="1207">
        <v>0.01</v>
      </c>
      <c r="AB30" s="1223">
        <f>+SUM(Z30:Z31)</f>
        <v>0.03</v>
      </c>
      <c r="AC30" s="1223">
        <f>+SUM(AA30:AA31)</f>
        <v>0.01</v>
      </c>
      <c r="AD30" s="1252">
        <f>+(((AB30*$N$30)+(AB32*$N$32))*$H$30)/($N$30+$N$32)</f>
        <v>0.02</v>
      </c>
      <c r="AE30" s="1252">
        <f>+(((AC30*$N$30)+(AC32*$N$32))*$H$30)/($N$30+$N$32)</f>
        <v>1.2000000000000004E-2</v>
      </c>
      <c r="AF30" s="1239" t="s">
        <v>1023</v>
      </c>
      <c r="AG30" s="1272">
        <v>0.01</v>
      </c>
      <c r="AH30" s="1207">
        <v>0.01</v>
      </c>
      <c r="AI30" s="1223">
        <f>+SUM(AG30:AG31)</f>
        <v>6.0000000000000005E-2</v>
      </c>
      <c r="AJ30" s="1223">
        <f>+SUM(AH30:AH31)</f>
        <v>0.01</v>
      </c>
      <c r="AK30" s="1252">
        <f>+(((AI30*$N$30)+(AI32*$N$32))*$H$30)/($N$30+$N$32)</f>
        <v>3.2000000000000008E-2</v>
      </c>
      <c r="AL30" s="1252">
        <f>+(((AJ30*$N$30)+(AJ32*$N$32))*$H$30)/($N$30+$N$32)</f>
        <v>1.2000000000000004E-2</v>
      </c>
      <c r="AM30" s="1273" t="s">
        <v>1024</v>
      </c>
      <c r="AN30" s="1272">
        <v>0.02</v>
      </c>
      <c r="AO30" s="1214">
        <v>0.01</v>
      </c>
      <c r="AP30" s="1223">
        <f>+SUM(AN30:AN31)</f>
        <v>0.06</v>
      </c>
      <c r="AQ30" s="1223">
        <f>+SUM(AO30:AO31)</f>
        <v>0.02</v>
      </c>
      <c r="AR30" s="1252">
        <f>+(((AP30*$N$30)+(AP32*$N$32))*$H$30)/($N$30+$N$32)</f>
        <v>4.8000000000000001E-2</v>
      </c>
      <c r="AS30" s="1252">
        <f>+(((AQ30*$N$30)+(AQ32*$N$32))*$H$30)/($N$30+$N$32)</f>
        <v>3.2000000000000008E-2</v>
      </c>
      <c r="AT30" s="1212"/>
      <c r="AU30" s="1272">
        <v>0.02</v>
      </c>
      <c r="AV30" s="1214">
        <v>0.02</v>
      </c>
      <c r="AW30" s="1223">
        <f>+SUM(AU30:AU31)</f>
        <v>7.0000000000000007E-2</v>
      </c>
      <c r="AX30" s="1223">
        <f>+SUM(AV30:AV31)</f>
        <v>0.03</v>
      </c>
      <c r="AY30" s="1252">
        <f>+(((AW30*$N$30)+(AW32*$N$32))*$H$30)/($N$30+$N$32)</f>
        <v>6.4000000000000015E-2</v>
      </c>
      <c r="AZ30" s="1252">
        <f>+(((AX30*$N$30)+(AX32*$N$32))*$H$30)/($N$30+$N$32)</f>
        <v>4.8000000000000001E-2</v>
      </c>
      <c r="BA30" s="1253" t="s">
        <v>1025</v>
      </c>
      <c r="BB30" s="1272">
        <v>0.04</v>
      </c>
      <c r="BC30" s="1214">
        <v>0.04</v>
      </c>
      <c r="BD30" s="1223">
        <f>+SUM(BB30:BB31)</f>
        <v>0.11000000000000001</v>
      </c>
      <c r="BE30" s="1223">
        <f>+SUM(BC30:BC31)</f>
        <v>0.16</v>
      </c>
      <c r="BF30" s="1252">
        <f>+(((BD30*$N$30)+(BD32*$N$32))*$H$30)/($N$30+$N$32)</f>
        <v>9.2000000000000012E-2</v>
      </c>
      <c r="BG30" s="1252">
        <f>+(((BE30*$N$30)+(BE32*$N$32))*$H$30)/($N$30+$N$32)</f>
        <v>0.112</v>
      </c>
      <c r="BH30" s="1274" t="s">
        <v>1026</v>
      </c>
      <c r="BI30" s="1272">
        <v>0.04</v>
      </c>
      <c r="BJ30" s="1212"/>
      <c r="BK30" s="1223">
        <f>+SUM(BI30:BI31)</f>
        <v>0.09</v>
      </c>
      <c r="BL30" s="1223">
        <f>+SUM(BJ30:BJ31)</f>
        <v>0</v>
      </c>
      <c r="BM30" s="1252">
        <f>+(((BK30*$N$30)+(BK32*$N$32))*$H$30)/($N$30+$N$32)</f>
        <v>0.1</v>
      </c>
      <c r="BN30" s="1252">
        <f>+(((BL30*$N$30)+(BL32*$N$32))*$H$30)/($N$30+$N$32)</f>
        <v>0</v>
      </c>
      <c r="BO30" s="1212"/>
      <c r="BP30" s="1272">
        <v>0.04</v>
      </c>
      <c r="BQ30" s="1212"/>
      <c r="BR30" s="1223">
        <f>+SUM(BP30:BP31)</f>
        <v>0.1</v>
      </c>
      <c r="BS30" s="1223">
        <f>+SUM(BQ30:BQ31)</f>
        <v>0</v>
      </c>
      <c r="BT30" s="1252">
        <f>+(((BR30*$N$30)+(BR32*$N$32))*$H$30)/($N$30+$N$32)</f>
        <v>0.10400000000000001</v>
      </c>
      <c r="BU30" s="1252">
        <f>+(((BS30*$N$30)+(BS32*$N$32))*$H$30)/($N$30+$N$32)</f>
        <v>0</v>
      </c>
      <c r="BV30" s="1212"/>
      <c r="BW30" s="1272">
        <v>0.05</v>
      </c>
      <c r="BX30" s="1212"/>
      <c r="BY30" s="1223">
        <f>+SUM(BW30:BW31)</f>
        <v>0.1</v>
      </c>
      <c r="BZ30" s="1223">
        <f>+SUM(BX30:BX31)</f>
        <v>0</v>
      </c>
      <c r="CA30" s="1252">
        <f>+(((BY30*$N$30)+(BY32*$N$32))*$H$30)/($N$30+$N$32)</f>
        <v>0.12</v>
      </c>
      <c r="CB30" s="1252">
        <f>+(((BZ30*$N$30)+(BZ32*$N$32))*$H$30)/($N$30+$N$32)</f>
        <v>0</v>
      </c>
      <c r="CC30" s="1212"/>
      <c r="CD30" s="1272">
        <v>0.06</v>
      </c>
      <c r="CE30" s="1212"/>
      <c r="CF30" s="1223">
        <f>+SUM(CD30:CD31)</f>
        <v>0.1</v>
      </c>
      <c r="CG30" s="1223">
        <f>+SUM(CE30:CE31)</f>
        <v>0</v>
      </c>
      <c r="CH30" s="1252">
        <f>+(((CF30*$N$30)+(CF32*$N$32))*$H$30)/($N$30+$N$32)</f>
        <v>7.2000000000000008E-2</v>
      </c>
      <c r="CI30" s="1252">
        <f>+(((CG30*$N$30)+(CG32*$N$32))*$H$30)/($N$30+$N$32)</f>
        <v>0</v>
      </c>
      <c r="CJ30" s="1212"/>
      <c r="CK30" s="1272">
        <v>7.0000000000000007E-2</v>
      </c>
      <c r="CL30" s="1212"/>
      <c r="CM30" s="1223">
        <f>+SUM(CK30:CK31)</f>
        <v>0.1</v>
      </c>
      <c r="CN30" s="1223">
        <f>+SUM(CL30:CL31)</f>
        <v>0</v>
      </c>
      <c r="CO30" s="1252">
        <f>+(((CM30*$N$30)+(CM32*$N$32))*$H$30)/($N$30+$N$32)</f>
        <v>0.06</v>
      </c>
      <c r="CP30" s="1252">
        <f>+(((CN30*$N$30)+(CN32*$N$32))*$H$30)/($N$30+$N$32)</f>
        <v>0</v>
      </c>
      <c r="CQ30" s="1212"/>
      <c r="CR30" s="1272">
        <v>0.12</v>
      </c>
      <c r="CS30" s="1212"/>
      <c r="CT30" s="1223">
        <f>+SUM(CR30:CR31)</f>
        <v>0.15</v>
      </c>
      <c r="CU30" s="1223">
        <f>+SUM(CS30:CS31)</f>
        <v>0</v>
      </c>
      <c r="CV30" s="1252">
        <f>+(((CT30*$N$30)+(CT32*$N$32))*$H$30)/($N$30+$N$32)</f>
        <v>0.06</v>
      </c>
      <c r="CW30" s="1252">
        <f>+(((CU30*$N$30)+(CU32*$N$32))*$H$30)/($N$30+$N$32)</f>
        <v>0</v>
      </c>
      <c r="CX30" s="1212"/>
      <c r="CY30" s="1217"/>
      <c r="CZ30" s="1218">
        <f t="shared" si="1"/>
        <v>0.11000000000000001</v>
      </c>
      <c r="DA30" s="1218">
        <f t="shared" si="1"/>
        <v>0.1</v>
      </c>
      <c r="DB30" s="1275">
        <f t="shared" si="2"/>
        <v>0.90909090909090906</v>
      </c>
      <c r="DC30" s="1202">
        <f>+BD30+AW30+AP30+AI30+AB30+U30</f>
        <v>0.3600000000000001</v>
      </c>
      <c r="DD30" s="1202">
        <f>+BE30+AX30+AQ30+AJ30+AC30+V30</f>
        <v>0.24000000000000002</v>
      </c>
      <c r="DE30" s="1220">
        <f>+DD30/DC30</f>
        <v>0.66666666666666652</v>
      </c>
      <c r="DF30" s="1248">
        <f>+W30+AD30+AK30+AR30+AY30+BF30</f>
        <v>0.28400000000000003</v>
      </c>
      <c r="DG30" s="1248">
        <f>+X30+AE30+AL30+AS30+AZ30+BG30</f>
        <v>0.23600000000000002</v>
      </c>
      <c r="DH30" s="1220">
        <f>+DG30/DF30</f>
        <v>0.83098591549295775</v>
      </c>
      <c r="DI30" s="1221">
        <f t="shared" si="3"/>
        <v>0.19</v>
      </c>
      <c r="DJ30" s="1276">
        <v>0</v>
      </c>
      <c r="DK30" s="1222">
        <f t="shared" si="0"/>
        <v>0</v>
      </c>
      <c r="DL30" s="1223">
        <f>+DC30+AP30+AW30+BD30</f>
        <v>0.60000000000000009</v>
      </c>
      <c r="DM30" s="1223">
        <f>+DD30+AQ30+AX30+BE30</f>
        <v>0.45000000000000007</v>
      </c>
      <c r="DN30" s="1224">
        <f>+DM30/DL30</f>
        <v>0.75</v>
      </c>
      <c r="DO30" s="1255">
        <f>+DF30+AR30+AY30+BF30</f>
        <v>0.48800000000000004</v>
      </c>
      <c r="DP30" s="1255">
        <f>+DG30+AS30+AZ30+BG30</f>
        <v>0.42799999999999999</v>
      </c>
      <c r="DQ30" s="1224">
        <f>+DP30/DO30</f>
        <v>0.87704918032786872</v>
      </c>
      <c r="DR30" s="1221">
        <f t="shared" si="4"/>
        <v>0.32</v>
      </c>
      <c r="DS30" s="1276">
        <v>0</v>
      </c>
      <c r="DT30" s="1222">
        <f t="shared" si="5"/>
        <v>0</v>
      </c>
      <c r="DU30" s="1223">
        <f>+DL30+BK30+BR30+BY30</f>
        <v>0.89</v>
      </c>
      <c r="DV30" s="1223">
        <f>+DM30+BL30+BS30+BZ30</f>
        <v>0.45000000000000007</v>
      </c>
      <c r="DW30" s="1224">
        <f>+DV30/DU30</f>
        <v>0.5056179775280899</v>
      </c>
      <c r="DX30" s="1255">
        <f>+DO30+BM30+BT30+CA30</f>
        <v>0.81200000000000006</v>
      </c>
      <c r="DY30" s="1255">
        <f>+DP30+BN30+BU30+CB30</f>
        <v>0.42799999999999999</v>
      </c>
      <c r="DZ30" s="1224">
        <f>+DY30/DX30</f>
        <v>0.52709359605911321</v>
      </c>
      <c r="EA30" s="1221">
        <f t="shared" si="6"/>
        <v>0.49000000000000005</v>
      </c>
      <c r="EB30" s="1221">
        <f t="shared" si="6"/>
        <v>0.1</v>
      </c>
      <c r="EC30" s="1222">
        <f t="shared" si="7"/>
        <v>0.20408163265306123</v>
      </c>
      <c r="ED30" s="1200">
        <f>+CT30+CM30+CF30++BY30+BR30+BK30+BD30+AW30+AP30+AI30+AB30+U30</f>
        <v>1</v>
      </c>
      <c r="EE30" s="1200">
        <f>+CU30+CN30+CG30++BZ30+BS30+BL30+BE30+AX30+AQ30+AJ30+AC30+V30</f>
        <v>0.24000000000000002</v>
      </c>
      <c r="EF30" s="1220">
        <f>+EE30/ED30</f>
        <v>0.24000000000000002</v>
      </c>
      <c r="EG30" s="1248">
        <f>+CV30+CO30+CH30+CA30+BT30+BM30+BF30+AY30+AR30+AK30+AD30+W30</f>
        <v>0.80000000000000016</v>
      </c>
      <c r="EH30" s="1248">
        <f>+CW30+CP30+CI30+CB30+BU30+BN30+BG30+AZ30+AS30+AL30+AE30+X30</f>
        <v>0.23600000000000002</v>
      </c>
      <c r="EI30" s="1220">
        <f>+EH30/EG30</f>
        <v>0.29499999999999998</v>
      </c>
      <c r="EJ30" s="197"/>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3"/>
    </row>
    <row r="31" spans="1:256" ht="71.25">
      <c r="A31" s="1197"/>
      <c r="B31" s="1197"/>
      <c r="C31" s="1197"/>
      <c r="D31" s="1198"/>
      <c r="E31" s="1198"/>
      <c r="F31" s="1198"/>
      <c r="G31" s="1198"/>
      <c r="H31" s="1269"/>
      <c r="I31" s="1200"/>
      <c r="J31" s="1270"/>
      <c r="K31" s="1197"/>
      <c r="L31" s="1201"/>
      <c r="M31" s="1197"/>
      <c r="N31" s="1202"/>
      <c r="O31" s="1203"/>
      <c r="P31" s="1203"/>
      <c r="Q31" s="1204" t="s">
        <v>1027</v>
      </c>
      <c r="R31" s="1271">
        <v>0.51</v>
      </c>
      <c r="S31" s="1272">
        <v>0.02</v>
      </c>
      <c r="T31" s="1207">
        <v>0</v>
      </c>
      <c r="U31" s="1230"/>
      <c r="V31" s="1230"/>
      <c r="W31" s="1258"/>
      <c r="X31" s="1258"/>
      <c r="Y31" s="1207" t="s">
        <v>945</v>
      </c>
      <c r="Z31" s="1272">
        <v>0.02</v>
      </c>
      <c r="AA31" s="1207">
        <v>0</v>
      </c>
      <c r="AB31" s="1230"/>
      <c r="AC31" s="1230"/>
      <c r="AD31" s="1258"/>
      <c r="AE31" s="1258"/>
      <c r="AF31" s="1207" t="s">
        <v>945</v>
      </c>
      <c r="AG31" s="1272">
        <v>0.05</v>
      </c>
      <c r="AH31" s="1207">
        <v>0</v>
      </c>
      <c r="AI31" s="1230"/>
      <c r="AJ31" s="1230"/>
      <c r="AK31" s="1258"/>
      <c r="AL31" s="1258"/>
      <c r="AM31" s="1277"/>
      <c r="AN31" s="1272">
        <v>0.04</v>
      </c>
      <c r="AO31" s="1214">
        <v>0.01</v>
      </c>
      <c r="AP31" s="1230"/>
      <c r="AQ31" s="1230"/>
      <c r="AR31" s="1258"/>
      <c r="AS31" s="1258"/>
      <c r="AT31" s="1212"/>
      <c r="AU31" s="1272">
        <v>0.05</v>
      </c>
      <c r="AV31" s="1214">
        <v>0.01</v>
      </c>
      <c r="AW31" s="1230"/>
      <c r="AX31" s="1230"/>
      <c r="AY31" s="1258"/>
      <c r="AZ31" s="1258"/>
      <c r="BA31" s="1253" t="s">
        <v>1028</v>
      </c>
      <c r="BB31" s="1272">
        <v>7.0000000000000007E-2</v>
      </c>
      <c r="BC31" s="1214">
        <v>0.12</v>
      </c>
      <c r="BD31" s="1230"/>
      <c r="BE31" s="1230"/>
      <c r="BF31" s="1258"/>
      <c r="BG31" s="1258"/>
      <c r="BH31" s="1278" t="s">
        <v>1029</v>
      </c>
      <c r="BI31" s="1272">
        <v>0.05</v>
      </c>
      <c r="BJ31" s="1212"/>
      <c r="BK31" s="1230"/>
      <c r="BL31" s="1230"/>
      <c r="BM31" s="1258"/>
      <c r="BN31" s="1258"/>
      <c r="BO31" s="1212"/>
      <c r="BP31" s="1272">
        <v>0.06</v>
      </c>
      <c r="BQ31" s="1212"/>
      <c r="BR31" s="1230"/>
      <c r="BS31" s="1230"/>
      <c r="BT31" s="1258"/>
      <c r="BU31" s="1258"/>
      <c r="BV31" s="1212"/>
      <c r="BW31" s="1272">
        <v>0.05</v>
      </c>
      <c r="BX31" s="1212"/>
      <c r="BY31" s="1230"/>
      <c r="BZ31" s="1230"/>
      <c r="CA31" s="1258"/>
      <c r="CB31" s="1258"/>
      <c r="CC31" s="1212"/>
      <c r="CD31" s="1272">
        <v>0.04</v>
      </c>
      <c r="CE31" s="1212"/>
      <c r="CF31" s="1230"/>
      <c r="CG31" s="1230"/>
      <c r="CH31" s="1258"/>
      <c r="CI31" s="1258"/>
      <c r="CJ31" s="1212"/>
      <c r="CK31" s="1272">
        <v>0.03</v>
      </c>
      <c r="CL31" s="1212"/>
      <c r="CM31" s="1230"/>
      <c r="CN31" s="1230"/>
      <c r="CO31" s="1258"/>
      <c r="CP31" s="1258"/>
      <c r="CQ31" s="1212"/>
      <c r="CR31" s="1272">
        <v>0.03</v>
      </c>
      <c r="CS31" s="1212"/>
      <c r="CT31" s="1230"/>
      <c r="CU31" s="1230"/>
      <c r="CV31" s="1258"/>
      <c r="CW31" s="1258"/>
      <c r="CX31" s="1212"/>
      <c r="CY31" s="1217"/>
      <c r="CZ31" s="1218">
        <f t="shared" si="1"/>
        <v>0.25</v>
      </c>
      <c r="DA31" s="1218">
        <f t="shared" si="1"/>
        <v>0.13999999999999999</v>
      </c>
      <c r="DB31" s="1219">
        <f t="shared" si="2"/>
        <v>0.55999999999999994</v>
      </c>
      <c r="DC31" s="1202"/>
      <c r="DD31" s="1202"/>
      <c r="DE31" s="1220"/>
      <c r="DF31" s="1248"/>
      <c r="DG31" s="1248"/>
      <c r="DH31" s="1220"/>
      <c r="DI31" s="1221">
        <f t="shared" si="3"/>
        <v>0.41</v>
      </c>
      <c r="DJ31" s="1276">
        <v>0</v>
      </c>
      <c r="DK31" s="1222">
        <f t="shared" si="0"/>
        <v>0</v>
      </c>
      <c r="DL31" s="1230"/>
      <c r="DM31" s="1230"/>
      <c r="DN31" s="1231"/>
      <c r="DO31" s="1260"/>
      <c r="DP31" s="1260"/>
      <c r="DQ31" s="1232"/>
      <c r="DR31" s="1221">
        <f t="shared" si="4"/>
        <v>0.57000000000000006</v>
      </c>
      <c r="DS31" s="1276">
        <v>0</v>
      </c>
      <c r="DT31" s="1222">
        <f t="shared" si="5"/>
        <v>0</v>
      </c>
      <c r="DU31" s="1230"/>
      <c r="DV31" s="1230"/>
      <c r="DW31" s="1231"/>
      <c r="DX31" s="1260"/>
      <c r="DY31" s="1260"/>
      <c r="DZ31" s="1232"/>
      <c r="EA31" s="1221">
        <f t="shared" si="6"/>
        <v>0.51</v>
      </c>
      <c r="EB31" s="1221">
        <f t="shared" si="6"/>
        <v>0.13999999999999999</v>
      </c>
      <c r="EC31" s="1222">
        <f t="shared" si="7"/>
        <v>0.2745098039215686</v>
      </c>
      <c r="ED31" s="1200"/>
      <c r="EE31" s="1200"/>
      <c r="EF31" s="1220"/>
      <c r="EG31" s="1248"/>
      <c r="EH31" s="1248"/>
      <c r="EI31" s="1220"/>
      <c r="EJ31" s="197"/>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3"/>
    </row>
    <row r="32" spans="1:256" ht="409.5">
      <c r="A32" s="1197"/>
      <c r="B32" s="1197"/>
      <c r="C32" s="1197"/>
      <c r="D32" s="1198"/>
      <c r="E32" s="1198"/>
      <c r="F32" s="1198"/>
      <c r="G32" s="1198"/>
      <c r="H32" s="1269"/>
      <c r="I32" s="1200"/>
      <c r="J32" s="1270">
        <v>6</v>
      </c>
      <c r="K32" s="1197" t="s">
        <v>1030</v>
      </c>
      <c r="L32" s="1201" t="s">
        <v>1024</v>
      </c>
      <c r="M32" s="1197" t="s">
        <v>1020</v>
      </c>
      <c r="N32" s="1202">
        <v>0.15</v>
      </c>
      <c r="O32" s="1203">
        <v>42767</v>
      </c>
      <c r="P32" s="1203">
        <v>43070</v>
      </c>
      <c r="Q32" s="1226" t="s">
        <v>1031</v>
      </c>
      <c r="R32" s="1271">
        <v>0.5</v>
      </c>
      <c r="S32" s="1250">
        <v>0.02</v>
      </c>
      <c r="T32" s="1207">
        <v>0.02</v>
      </c>
      <c r="U32" s="1223">
        <f>+SUM(S32:S33)</f>
        <v>0.04</v>
      </c>
      <c r="V32" s="1223">
        <f>+SUM(T32:T33)</f>
        <v>0.04</v>
      </c>
      <c r="W32" s="1258"/>
      <c r="X32" s="1258"/>
      <c r="Y32" s="1239" t="s">
        <v>1032</v>
      </c>
      <c r="Z32" s="1279">
        <v>0.01</v>
      </c>
      <c r="AA32" s="1280">
        <v>0.01</v>
      </c>
      <c r="AB32" s="1223">
        <f>+SUM(Z32:Z33)</f>
        <v>0.02</v>
      </c>
      <c r="AC32" s="1223">
        <f>+SUM(AA32:AA33)</f>
        <v>0.02</v>
      </c>
      <c r="AD32" s="1258"/>
      <c r="AE32" s="1258"/>
      <c r="AF32" s="1239" t="s">
        <v>474</v>
      </c>
      <c r="AG32" s="1279">
        <v>0.01</v>
      </c>
      <c r="AH32" s="1281">
        <v>0.01</v>
      </c>
      <c r="AI32" s="1223">
        <f>+SUM(AG32:AG33)</f>
        <v>0.02</v>
      </c>
      <c r="AJ32" s="1223">
        <f>+SUM(AH32:AH33)</f>
        <v>0.02</v>
      </c>
      <c r="AK32" s="1258"/>
      <c r="AL32" s="1258"/>
      <c r="AM32" s="1273" t="s">
        <v>1033</v>
      </c>
      <c r="AN32" s="1216">
        <v>0.03</v>
      </c>
      <c r="AO32" s="1214">
        <v>0.03</v>
      </c>
      <c r="AP32" s="1223">
        <f>+SUM(AN32:AN33)</f>
        <v>0.06</v>
      </c>
      <c r="AQ32" s="1223">
        <f>+SUM(AO32:AO33)</f>
        <v>0.06</v>
      </c>
      <c r="AR32" s="1258"/>
      <c r="AS32" s="1258"/>
      <c r="AT32" s="1212"/>
      <c r="AU32" s="1216">
        <v>0.04</v>
      </c>
      <c r="AV32" s="1214">
        <v>0.04</v>
      </c>
      <c r="AW32" s="1223">
        <f>+SUM(AU32:AU33)</f>
        <v>0.09</v>
      </c>
      <c r="AX32" s="1223">
        <f>+SUM(AV32:AV33)</f>
        <v>0.09</v>
      </c>
      <c r="AY32" s="1258"/>
      <c r="AZ32" s="1258"/>
      <c r="BA32" s="1282" t="s">
        <v>1025</v>
      </c>
      <c r="BB32" s="1216">
        <v>0.06</v>
      </c>
      <c r="BC32" s="1214">
        <v>0.06</v>
      </c>
      <c r="BD32" s="1223">
        <f>+SUM(BB32:BB33)</f>
        <v>0.12</v>
      </c>
      <c r="BE32" s="1223">
        <f>+SUM(BC32:BC33)</f>
        <v>0.12</v>
      </c>
      <c r="BF32" s="1258"/>
      <c r="BG32" s="1258"/>
      <c r="BH32" s="1283" t="s">
        <v>1034</v>
      </c>
      <c r="BI32" s="1216">
        <v>0.08</v>
      </c>
      <c r="BJ32" s="1212"/>
      <c r="BK32" s="1223">
        <f>+SUM(BI32:BI33)</f>
        <v>0.16</v>
      </c>
      <c r="BL32" s="1223">
        <f>+SUM(BJ32:BJ33)</f>
        <v>0</v>
      </c>
      <c r="BM32" s="1258"/>
      <c r="BN32" s="1258"/>
      <c r="BO32" s="1212"/>
      <c r="BP32" s="1216">
        <v>0.09</v>
      </c>
      <c r="BQ32" s="1212"/>
      <c r="BR32" s="1223">
        <f>+SUM(BP32:BP33)</f>
        <v>0.16</v>
      </c>
      <c r="BS32" s="1223">
        <f>+SUM(BQ32:BQ33)</f>
        <v>0</v>
      </c>
      <c r="BT32" s="1258"/>
      <c r="BU32" s="1258"/>
      <c r="BV32" s="1212"/>
      <c r="BW32" s="1216">
        <v>0.12</v>
      </c>
      <c r="BX32" s="1212"/>
      <c r="BY32" s="1223">
        <f>+SUM(BW32:BW33)</f>
        <v>0.2</v>
      </c>
      <c r="BZ32" s="1223">
        <f>+SUM(BX32:BX33)</f>
        <v>0</v>
      </c>
      <c r="CA32" s="1258"/>
      <c r="CB32" s="1258"/>
      <c r="CC32" s="1212"/>
      <c r="CD32" s="1216">
        <v>0.04</v>
      </c>
      <c r="CE32" s="1212"/>
      <c r="CF32" s="1223">
        <f>+SUM(CD32:CD33)</f>
        <v>0.08</v>
      </c>
      <c r="CG32" s="1223">
        <f>+SUM(CE32:CE33)</f>
        <v>0</v>
      </c>
      <c r="CH32" s="1258"/>
      <c r="CI32" s="1258"/>
      <c r="CJ32" s="1212"/>
      <c r="CK32" s="1216">
        <v>0</v>
      </c>
      <c r="CL32" s="1212"/>
      <c r="CM32" s="1223">
        <f>+SUM(CK32:CK33)</f>
        <v>0.05</v>
      </c>
      <c r="CN32" s="1223">
        <f>+SUM(CL32:CL33)</f>
        <v>0</v>
      </c>
      <c r="CO32" s="1258"/>
      <c r="CP32" s="1258"/>
      <c r="CQ32" s="1212"/>
      <c r="CR32" s="1216">
        <v>0</v>
      </c>
      <c r="CS32" s="1212"/>
      <c r="CT32" s="1223">
        <f>+SUM(CR32:CR33)</f>
        <v>0</v>
      </c>
      <c r="CU32" s="1223">
        <f>+SUM(CS32:CS33)</f>
        <v>0</v>
      </c>
      <c r="CV32" s="1258"/>
      <c r="CW32" s="1258"/>
      <c r="CX32" s="1212"/>
      <c r="CY32" s="1217"/>
      <c r="CZ32" s="1218">
        <f t="shared" si="1"/>
        <v>0.17</v>
      </c>
      <c r="DA32" s="1218">
        <f t="shared" si="1"/>
        <v>0.17</v>
      </c>
      <c r="DB32" s="1219">
        <f t="shared" si="2"/>
        <v>1</v>
      </c>
      <c r="DC32" s="1202">
        <f>+BD32+AW32+AP32+AI32+AB32+U32</f>
        <v>0.35000000000000003</v>
      </c>
      <c r="DD32" s="1202">
        <f>+BE32+AX32+AQ32+AJ32+AC32+V32</f>
        <v>0.35000000000000003</v>
      </c>
      <c r="DE32" s="1220">
        <f>+DD32/DC32</f>
        <v>1</v>
      </c>
      <c r="DF32" s="1248"/>
      <c r="DG32" s="1248"/>
      <c r="DH32" s="1220"/>
      <c r="DI32" s="1221">
        <f t="shared" si="3"/>
        <v>0.30000000000000004</v>
      </c>
      <c r="DJ32" s="1276">
        <v>0</v>
      </c>
      <c r="DK32" s="1222">
        <f t="shared" si="0"/>
        <v>0</v>
      </c>
      <c r="DL32" s="1223">
        <f>+DC32+AP32+AW32+BD32</f>
        <v>0.62</v>
      </c>
      <c r="DM32" s="1223">
        <f>+DD32+AQ32+AX32+BE32</f>
        <v>0.62</v>
      </c>
      <c r="DN32" s="1224">
        <f>+DM32/DL32</f>
        <v>1</v>
      </c>
      <c r="DO32" s="1260"/>
      <c r="DP32" s="1260"/>
      <c r="DQ32" s="1232"/>
      <c r="DR32" s="1221">
        <f t="shared" si="4"/>
        <v>0.59000000000000008</v>
      </c>
      <c r="DS32" s="1276">
        <v>0</v>
      </c>
      <c r="DT32" s="1222">
        <f t="shared" si="5"/>
        <v>0</v>
      </c>
      <c r="DU32" s="1223">
        <f>+DL32+BK32+BR32+BY32</f>
        <v>1.1400000000000001</v>
      </c>
      <c r="DV32" s="1223">
        <f>+DM32+BL32+BS32+BZ32</f>
        <v>0.62</v>
      </c>
      <c r="DW32" s="1224">
        <f>+DV32/DU32</f>
        <v>0.54385964912280693</v>
      </c>
      <c r="DX32" s="1260"/>
      <c r="DY32" s="1260"/>
      <c r="DZ32" s="1232"/>
      <c r="EA32" s="1221">
        <f t="shared" si="6"/>
        <v>0.49999999999999994</v>
      </c>
      <c r="EB32" s="1221">
        <f t="shared" si="6"/>
        <v>0.17</v>
      </c>
      <c r="EC32" s="1222">
        <f t="shared" si="7"/>
        <v>0.34000000000000008</v>
      </c>
      <c r="ED32" s="1200">
        <f>+DU32+CF32+CM32+CT32</f>
        <v>1.2700000000000002</v>
      </c>
      <c r="EE32" s="1200">
        <f>+DV32+CG32+CN32+CU32</f>
        <v>0.62</v>
      </c>
      <c r="EF32" s="1220">
        <f>+EE32/ED32</f>
        <v>0.48818897637795267</v>
      </c>
      <c r="EG32" s="1248"/>
      <c r="EH32" s="1248"/>
      <c r="EI32" s="1220"/>
      <c r="EJ32" s="197"/>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3"/>
    </row>
    <row r="33" spans="1:256" ht="409.5">
      <c r="A33" s="1197"/>
      <c r="B33" s="1197"/>
      <c r="C33" s="1197"/>
      <c r="D33" s="1198"/>
      <c r="E33" s="1198"/>
      <c r="F33" s="1198"/>
      <c r="G33" s="1198"/>
      <c r="H33" s="1269"/>
      <c r="I33" s="1200"/>
      <c r="J33" s="1270"/>
      <c r="K33" s="1197"/>
      <c r="L33" s="1201"/>
      <c r="M33" s="1197"/>
      <c r="N33" s="1197"/>
      <c r="O33" s="1203"/>
      <c r="P33" s="1203"/>
      <c r="Q33" s="1265" t="s">
        <v>1035</v>
      </c>
      <c r="R33" s="1271">
        <v>0.5</v>
      </c>
      <c r="S33" s="1250">
        <v>0.02</v>
      </c>
      <c r="T33" s="1207">
        <v>0.02</v>
      </c>
      <c r="U33" s="1230"/>
      <c r="V33" s="1230"/>
      <c r="W33" s="1266"/>
      <c r="X33" s="1266"/>
      <c r="Y33" s="1239" t="s">
        <v>1036</v>
      </c>
      <c r="Z33" s="1284">
        <v>0.01</v>
      </c>
      <c r="AA33" s="1285">
        <v>0.01</v>
      </c>
      <c r="AB33" s="1230"/>
      <c r="AC33" s="1230"/>
      <c r="AD33" s="1266"/>
      <c r="AE33" s="1266"/>
      <c r="AF33" s="1239" t="s">
        <v>1037</v>
      </c>
      <c r="AG33" s="1279">
        <v>0.01</v>
      </c>
      <c r="AH33" s="1281">
        <v>0.01</v>
      </c>
      <c r="AI33" s="1230"/>
      <c r="AJ33" s="1230"/>
      <c r="AK33" s="1266"/>
      <c r="AL33" s="1266"/>
      <c r="AM33" s="1277"/>
      <c r="AN33" s="1216">
        <v>0.03</v>
      </c>
      <c r="AO33" s="1214">
        <v>0.03</v>
      </c>
      <c r="AP33" s="1230"/>
      <c r="AQ33" s="1230"/>
      <c r="AR33" s="1266"/>
      <c r="AS33" s="1266"/>
      <c r="AT33" s="1212"/>
      <c r="AU33" s="1216">
        <v>0.05</v>
      </c>
      <c r="AV33" s="1214">
        <v>0.05</v>
      </c>
      <c r="AW33" s="1230"/>
      <c r="AX33" s="1230"/>
      <c r="AY33" s="1266"/>
      <c r="AZ33" s="1266"/>
      <c r="BA33" s="1286"/>
      <c r="BB33" s="1216">
        <v>0.06</v>
      </c>
      <c r="BC33" s="1214">
        <v>0.06</v>
      </c>
      <c r="BD33" s="1230"/>
      <c r="BE33" s="1230"/>
      <c r="BF33" s="1266"/>
      <c r="BG33" s="1266"/>
      <c r="BH33" s="1287" t="s">
        <v>1038</v>
      </c>
      <c r="BI33" s="1216">
        <v>0.08</v>
      </c>
      <c r="BJ33" s="1212"/>
      <c r="BK33" s="1230"/>
      <c r="BL33" s="1230"/>
      <c r="BM33" s="1266"/>
      <c r="BN33" s="1266"/>
      <c r="BO33" s="1212"/>
      <c r="BP33" s="1216">
        <v>7.0000000000000007E-2</v>
      </c>
      <c r="BQ33" s="1212"/>
      <c r="BR33" s="1230"/>
      <c r="BS33" s="1230"/>
      <c r="BT33" s="1266"/>
      <c r="BU33" s="1266"/>
      <c r="BV33" s="1212"/>
      <c r="BW33" s="1216">
        <v>0.08</v>
      </c>
      <c r="BX33" s="1212"/>
      <c r="BY33" s="1230"/>
      <c r="BZ33" s="1230"/>
      <c r="CA33" s="1266"/>
      <c r="CB33" s="1266"/>
      <c r="CC33" s="1212"/>
      <c r="CD33" s="1216">
        <v>0.04</v>
      </c>
      <c r="CE33" s="1212"/>
      <c r="CF33" s="1230"/>
      <c r="CG33" s="1230"/>
      <c r="CH33" s="1266"/>
      <c r="CI33" s="1266"/>
      <c r="CJ33" s="1212"/>
      <c r="CK33" s="1216">
        <v>0.05</v>
      </c>
      <c r="CL33" s="1212"/>
      <c r="CM33" s="1230"/>
      <c r="CN33" s="1230"/>
      <c r="CO33" s="1266"/>
      <c r="CP33" s="1266"/>
      <c r="CQ33" s="1212"/>
      <c r="CR33" s="1216">
        <v>0</v>
      </c>
      <c r="CS33" s="1212"/>
      <c r="CT33" s="1230"/>
      <c r="CU33" s="1230"/>
      <c r="CV33" s="1266"/>
      <c r="CW33" s="1266"/>
      <c r="CX33" s="1212"/>
      <c r="CY33" s="1217"/>
      <c r="CZ33" s="1218">
        <f t="shared" si="1"/>
        <v>0.18</v>
      </c>
      <c r="DA33" s="1218">
        <f t="shared" si="1"/>
        <v>0.18</v>
      </c>
      <c r="DB33" s="1219">
        <f t="shared" si="2"/>
        <v>1</v>
      </c>
      <c r="DC33" s="1197"/>
      <c r="DD33" s="1197"/>
      <c r="DE33" s="1220"/>
      <c r="DF33" s="1248"/>
      <c r="DG33" s="1248"/>
      <c r="DH33" s="1220"/>
      <c r="DI33" s="1221">
        <f t="shared" si="3"/>
        <v>0.32</v>
      </c>
      <c r="DJ33" s="1276">
        <v>0</v>
      </c>
      <c r="DK33" s="1222">
        <f t="shared" si="0"/>
        <v>0</v>
      </c>
      <c r="DL33" s="1230"/>
      <c r="DM33" s="1230"/>
      <c r="DN33" s="1231"/>
      <c r="DO33" s="1268"/>
      <c r="DP33" s="1268"/>
      <c r="DQ33" s="1231"/>
      <c r="DR33" s="1221">
        <f t="shared" si="4"/>
        <v>0.55000000000000004</v>
      </c>
      <c r="DS33" s="1276">
        <v>0</v>
      </c>
      <c r="DT33" s="1222">
        <f t="shared" si="5"/>
        <v>0</v>
      </c>
      <c r="DU33" s="1230"/>
      <c r="DV33" s="1230"/>
      <c r="DW33" s="1231"/>
      <c r="DX33" s="1268"/>
      <c r="DY33" s="1268"/>
      <c r="DZ33" s="1231"/>
      <c r="EA33" s="1221">
        <f t="shared" si="6"/>
        <v>0.5</v>
      </c>
      <c r="EB33" s="1221">
        <f t="shared" si="6"/>
        <v>0.18</v>
      </c>
      <c r="EC33" s="1222">
        <f t="shared" si="7"/>
        <v>0.36</v>
      </c>
      <c r="ED33" s="1200"/>
      <c r="EE33" s="1200"/>
      <c r="EF33" s="1220"/>
      <c r="EG33" s="1248"/>
      <c r="EH33" s="1248"/>
      <c r="EI33" s="1220"/>
      <c r="EJ33" s="197"/>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3"/>
    </row>
    <row r="34" spans="1:256">
      <c r="AA34" s="1288"/>
    </row>
    <row r="36" spans="1:256">
      <c r="Q36" s="1289"/>
    </row>
  </sheetData>
  <mergeCells count="451">
    <mergeCell ref="EF32:EF33"/>
    <mergeCell ref="BA32:BA33"/>
    <mergeCell ref="BD32:BD33"/>
    <mergeCell ref="BE32:BE33"/>
    <mergeCell ref="BK32:BK33"/>
    <mergeCell ref="BL32:BL33"/>
    <mergeCell ref="BR32:BR33"/>
    <mergeCell ref="EF30:EF31"/>
    <mergeCell ref="EG30:EG33"/>
    <mergeCell ref="EH30:EH33"/>
    <mergeCell ref="EI30:EI33"/>
    <mergeCell ref="J32:J33"/>
    <mergeCell ref="K32:K33"/>
    <mergeCell ref="L32:L33"/>
    <mergeCell ref="M32:M33"/>
    <mergeCell ref="N32:N33"/>
    <mergeCell ref="O32:O33"/>
    <mergeCell ref="DW30:DW31"/>
    <mergeCell ref="DX30:DX33"/>
    <mergeCell ref="DY30:DY33"/>
    <mergeCell ref="DZ30:DZ33"/>
    <mergeCell ref="ED30:ED33"/>
    <mergeCell ref="EE30:EE33"/>
    <mergeCell ref="DW32:DW33"/>
    <mergeCell ref="DN30:DN31"/>
    <mergeCell ref="DO30:DO33"/>
    <mergeCell ref="DP30:DP33"/>
    <mergeCell ref="DQ30:DQ33"/>
    <mergeCell ref="DU30:DU31"/>
    <mergeCell ref="DV30:DV31"/>
    <mergeCell ref="DN32:DN33"/>
    <mergeCell ref="DU32:DU33"/>
    <mergeCell ref="DV32:DV33"/>
    <mergeCell ref="DE30:DE31"/>
    <mergeCell ref="DF30:DF33"/>
    <mergeCell ref="DG30:DG33"/>
    <mergeCell ref="DH30:DH33"/>
    <mergeCell ref="DL30:DL31"/>
    <mergeCell ref="DM30:DM31"/>
    <mergeCell ref="DE32:DE33"/>
    <mergeCell ref="DL32:DL33"/>
    <mergeCell ref="DM32:DM33"/>
    <mergeCell ref="CT30:CT31"/>
    <mergeCell ref="CU30:CU31"/>
    <mergeCell ref="CV30:CV33"/>
    <mergeCell ref="CW30:CW33"/>
    <mergeCell ref="DC30:DC31"/>
    <mergeCell ref="DD30:DD31"/>
    <mergeCell ref="CT32:CT33"/>
    <mergeCell ref="CU32:CU33"/>
    <mergeCell ref="DC32:DC33"/>
    <mergeCell ref="DD32:DD33"/>
    <mergeCell ref="CH30:CH33"/>
    <mergeCell ref="CI30:CI33"/>
    <mergeCell ref="CM30:CM31"/>
    <mergeCell ref="CN30:CN31"/>
    <mergeCell ref="CO30:CO33"/>
    <mergeCell ref="CP30:CP33"/>
    <mergeCell ref="CM32:CM33"/>
    <mergeCell ref="CN32:CN33"/>
    <mergeCell ref="BY30:BY31"/>
    <mergeCell ref="BZ30:BZ31"/>
    <mergeCell ref="CA30:CA33"/>
    <mergeCell ref="CB30:CB33"/>
    <mergeCell ref="CF30:CF31"/>
    <mergeCell ref="CG30:CG31"/>
    <mergeCell ref="BY32:BY33"/>
    <mergeCell ref="BZ32:BZ33"/>
    <mergeCell ref="CF32:CF33"/>
    <mergeCell ref="CG32:CG33"/>
    <mergeCell ref="BM30:BM33"/>
    <mergeCell ref="BN30:BN33"/>
    <mergeCell ref="BR30:BR31"/>
    <mergeCell ref="BS30:BS31"/>
    <mergeCell ref="BT30:BT33"/>
    <mergeCell ref="BU30:BU33"/>
    <mergeCell ref="BS32:BS33"/>
    <mergeCell ref="BD30:BD31"/>
    <mergeCell ref="BE30:BE31"/>
    <mergeCell ref="BF30:BF33"/>
    <mergeCell ref="BG30:BG33"/>
    <mergeCell ref="BK30:BK31"/>
    <mergeCell ref="BL30:BL31"/>
    <mergeCell ref="AR30:AR33"/>
    <mergeCell ref="AS30:AS33"/>
    <mergeCell ref="AW30:AW31"/>
    <mergeCell ref="AX30:AX31"/>
    <mergeCell ref="AY30:AY33"/>
    <mergeCell ref="AZ30:AZ33"/>
    <mergeCell ref="AW32:AW33"/>
    <mergeCell ref="AX32:AX33"/>
    <mergeCell ref="AJ30:AJ31"/>
    <mergeCell ref="AK30:AK33"/>
    <mergeCell ref="AL30:AL33"/>
    <mergeCell ref="AM30:AM31"/>
    <mergeCell ref="AP30:AP31"/>
    <mergeCell ref="AQ30:AQ31"/>
    <mergeCell ref="AJ32:AJ33"/>
    <mergeCell ref="AM32:AM33"/>
    <mergeCell ref="AP32:AP33"/>
    <mergeCell ref="AQ32:AQ33"/>
    <mergeCell ref="X30:X33"/>
    <mergeCell ref="AB30:AB31"/>
    <mergeCell ref="AC30:AC31"/>
    <mergeCell ref="AD30:AD33"/>
    <mergeCell ref="AE30:AE33"/>
    <mergeCell ref="AI30:AI31"/>
    <mergeCell ref="AB32:AB33"/>
    <mergeCell ref="AC32:AC33"/>
    <mergeCell ref="AI32:AI33"/>
    <mergeCell ref="N30:N31"/>
    <mergeCell ref="O30:O31"/>
    <mergeCell ref="P30:P31"/>
    <mergeCell ref="U30:U31"/>
    <mergeCell ref="V30:V31"/>
    <mergeCell ref="W30:W33"/>
    <mergeCell ref="P32:P33"/>
    <mergeCell ref="U32:U33"/>
    <mergeCell ref="V32:V33"/>
    <mergeCell ref="H30:H33"/>
    <mergeCell ref="I30:I33"/>
    <mergeCell ref="J30:J31"/>
    <mergeCell ref="K30:K31"/>
    <mergeCell ref="L30:L31"/>
    <mergeCell ref="M30:M31"/>
    <mergeCell ref="A30:B33"/>
    <mergeCell ref="C30:C33"/>
    <mergeCell ref="D30:D33"/>
    <mergeCell ref="E30:E33"/>
    <mergeCell ref="F30:F33"/>
    <mergeCell ref="G30:G33"/>
    <mergeCell ref="DU28:DU29"/>
    <mergeCell ref="DV28:DV29"/>
    <mergeCell ref="DW28:DW29"/>
    <mergeCell ref="ED28:ED29"/>
    <mergeCell ref="EE28:EE29"/>
    <mergeCell ref="EF28:EF29"/>
    <mergeCell ref="EG26:EG29"/>
    <mergeCell ref="EH26:EH29"/>
    <mergeCell ref="EI26:EI29"/>
    <mergeCell ref="J28:J29"/>
    <mergeCell ref="K28:K29"/>
    <mergeCell ref="L28:L29"/>
    <mergeCell ref="M28:M29"/>
    <mergeCell ref="N28:N29"/>
    <mergeCell ref="O28:O29"/>
    <mergeCell ref="P28:P29"/>
    <mergeCell ref="DW26:DW27"/>
    <mergeCell ref="DX26:DX29"/>
    <mergeCell ref="DZ26:DZ29"/>
    <mergeCell ref="ED26:ED27"/>
    <mergeCell ref="EE26:EE27"/>
    <mergeCell ref="EF26:EF27"/>
    <mergeCell ref="DF26:DF29"/>
    <mergeCell ref="DG26:DG29"/>
    <mergeCell ref="DH26:DH29"/>
    <mergeCell ref="DN26:DN27"/>
    <mergeCell ref="DO26:DO29"/>
    <mergeCell ref="DQ26:DQ29"/>
    <mergeCell ref="DL28:DL29"/>
    <mergeCell ref="DM28:DM29"/>
    <mergeCell ref="DN28:DN29"/>
    <mergeCell ref="CU26:CU27"/>
    <mergeCell ref="CV26:CV29"/>
    <mergeCell ref="CW26:CW29"/>
    <mergeCell ref="DC26:DC27"/>
    <mergeCell ref="DD26:DD27"/>
    <mergeCell ref="DE26:DE27"/>
    <mergeCell ref="CU28:CU29"/>
    <mergeCell ref="DC28:DC29"/>
    <mergeCell ref="DD28:DD29"/>
    <mergeCell ref="DE28:DE29"/>
    <mergeCell ref="CI26:CI29"/>
    <mergeCell ref="CM26:CM27"/>
    <mergeCell ref="CN26:CN27"/>
    <mergeCell ref="CO26:CO29"/>
    <mergeCell ref="CP26:CP29"/>
    <mergeCell ref="CT26:CT27"/>
    <mergeCell ref="CM28:CM29"/>
    <mergeCell ref="CN28:CN29"/>
    <mergeCell ref="CT28:CT29"/>
    <mergeCell ref="BZ26:BZ27"/>
    <mergeCell ref="CA26:CA29"/>
    <mergeCell ref="CB26:CB29"/>
    <mergeCell ref="CF26:CF27"/>
    <mergeCell ref="CG26:CG27"/>
    <mergeCell ref="CH26:CH29"/>
    <mergeCell ref="BZ28:BZ29"/>
    <mergeCell ref="CF28:CF29"/>
    <mergeCell ref="CG28:CG29"/>
    <mergeCell ref="BN26:BN29"/>
    <mergeCell ref="BR26:BR27"/>
    <mergeCell ref="BS26:BS27"/>
    <mergeCell ref="BT26:BT29"/>
    <mergeCell ref="BU26:BU29"/>
    <mergeCell ref="BY26:BY27"/>
    <mergeCell ref="BR28:BR29"/>
    <mergeCell ref="BS28:BS29"/>
    <mergeCell ref="BY28:BY29"/>
    <mergeCell ref="BE26:BE27"/>
    <mergeCell ref="BF26:BF29"/>
    <mergeCell ref="BG26:BG29"/>
    <mergeCell ref="BK26:BK27"/>
    <mergeCell ref="BL26:BL27"/>
    <mergeCell ref="BM26:BM29"/>
    <mergeCell ref="BE28:BE29"/>
    <mergeCell ref="BK28:BK29"/>
    <mergeCell ref="BL28:BL29"/>
    <mergeCell ref="AS26:AS29"/>
    <mergeCell ref="AW26:AW27"/>
    <mergeCell ref="AX26:AX27"/>
    <mergeCell ref="AY26:AY29"/>
    <mergeCell ref="AZ26:AZ29"/>
    <mergeCell ref="BD26:BD27"/>
    <mergeCell ref="AW28:AW29"/>
    <mergeCell ref="AX28:AX29"/>
    <mergeCell ref="BD28:BD29"/>
    <mergeCell ref="AJ26:AJ27"/>
    <mergeCell ref="AK26:AK29"/>
    <mergeCell ref="AL26:AL29"/>
    <mergeCell ref="AP26:AP27"/>
    <mergeCell ref="AQ26:AQ27"/>
    <mergeCell ref="AR26:AR29"/>
    <mergeCell ref="AJ28:AJ29"/>
    <mergeCell ref="AP28:AP29"/>
    <mergeCell ref="AQ28:AQ29"/>
    <mergeCell ref="X26:X29"/>
    <mergeCell ref="AB26:AB27"/>
    <mergeCell ref="AC26:AC27"/>
    <mergeCell ref="AD26:AD29"/>
    <mergeCell ref="AE26:AE29"/>
    <mergeCell ref="AI26:AI27"/>
    <mergeCell ref="AB28:AB29"/>
    <mergeCell ref="AC28:AC29"/>
    <mergeCell ref="AI28:AI29"/>
    <mergeCell ref="N26:N27"/>
    <mergeCell ref="O26:O27"/>
    <mergeCell ref="P26:P27"/>
    <mergeCell ref="U26:U27"/>
    <mergeCell ref="V26:V27"/>
    <mergeCell ref="W26:W29"/>
    <mergeCell ref="U28:U29"/>
    <mergeCell ref="V28:V29"/>
    <mergeCell ref="H26:H29"/>
    <mergeCell ref="I26:I29"/>
    <mergeCell ref="J26:J27"/>
    <mergeCell ref="K26:K27"/>
    <mergeCell ref="L26:L27"/>
    <mergeCell ref="M26:M27"/>
    <mergeCell ref="A26:B29"/>
    <mergeCell ref="C26:C29"/>
    <mergeCell ref="D26:D29"/>
    <mergeCell ref="E26:E29"/>
    <mergeCell ref="F26:F29"/>
    <mergeCell ref="G26:G29"/>
    <mergeCell ref="V23:V25"/>
    <mergeCell ref="AB23:AB25"/>
    <mergeCell ref="AC23:AC25"/>
    <mergeCell ref="AI23:AI25"/>
    <mergeCell ref="AJ23:AJ25"/>
    <mergeCell ref="AM23:AM25"/>
    <mergeCell ref="ED21:ED22"/>
    <mergeCell ref="EE21:EE22"/>
    <mergeCell ref="EF21:EF22"/>
    <mergeCell ref="EG21:EG25"/>
    <mergeCell ref="EH21:EH25"/>
    <mergeCell ref="EI21:EI25"/>
    <mergeCell ref="ED23:ED25"/>
    <mergeCell ref="EE23:EE25"/>
    <mergeCell ref="EF23:EF25"/>
    <mergeCell ref="DN21:DN22"/>
    <mergeCell ref="DQ21:DQ25"/>
    <mergeCell ref="DU21:DU22"/>
    <mergeCell ref="DV21:DV22"/>
    <mergeCell ref="DW21:DW22"/>
    <mergeCell ref="DZ21:DZ25"/>
    <mergeCell ref="DN23:DN25"/>
    <mergeCell ref="DW23:DW25"/>
    <mergeCell ref="DE21:DE22"/>
    <mergeCell ref="DF21:DF25"/>
    <mergeCell ref="DG21:DG25"/>
    <mergeCell ref="DH21:DH25"/>
    <mergeCell ref="DL21:DL22"/>
    <mergeCell ref="DM21:DM22"/>
    <mergeCell ref="DE23:DE25"/>
    <mergeCell ref="CT21:CT22"/>
    <mergeCell ref="CU21:CU22"/>
    <mergeCell ref="CV21:CV25"/>
    <mergeCell ref="CW21:CW25"/>
    <mergeCell ref="DC21:DC22"/>
    <mergeCell ref="DD21:DD22"/>
    <mergeCell ref="CT23:CT25"/>
    <mergeCell ref="CU23:CU25"/>
    <mergeCell ref="DC23:DC25"/>
    <mergeCell ref="DD23:DD25"/>
    <mergeCell ref="CH21:CH25"/>
    <mergeCell ref="CI21:CI25"/>
    <mergeCell ref="CM21:CM22"/>
    <mergeCell ref="CN21:CN22"/>
    <mergeCell ref="CO21:CO25"/>
    <mergeCell ref="CP21:CP25"/>
    <mergeCell ref="CM23:CM25"/>
    <mergeCell ref="CN23:CN25"/>
    <mergeCell ref="BY21:BY22"/>
    <mergeCell ref="BZ21:BZ22"/>
    <mergeCell ref="CA21:CA25"/>
    <mergeCell ref="CB21:CB25"/>
    <mergeCell ref="CF21:CF22"/>
    <mergeCell ref="CG21:CG22"/>
    <mergeCell ref="BY23:BY25"/>
    <mergeCell ref="BZ23:BZ25"/>
    <mergeCell ref="CF23:CF25"/>
    <mergeCell ref="CG23:CG25"/>
    <mergeCell ref="BM21:BM25"/>
    <mergeCell ref="BN21:BN25"/>
    <mergeCell ref="BR21:BR22"/>
    <mergeCell ref="BS21:BS22"/>
    <mergeCell ref="BT21:BT25"/>
    <mergeCell ref="BU21:BU25"/>
    <mergeCell ref="BR23:BR25"/>
    <mergeCell ref="BS23:BS25"/>
    <mergeCell ref="BD21:BD22"/>
    <mergeCell ref="BE21:BE22"/>
    <mergeCell ref="BF21:BF25"/>
    <mergeCell ref="BG21:BG25"/>
    <mergeCell ref="BK21:BK22"/>
    <mergeCell ref="BL21:BL22"/>
    <mergeCell ref="BD23:BD25"/>
    <mergeCell ref="BE23:BE25"/>
    <mergeCell ref="BK23:BK25"/>
    <mergeCell ref="BL23:BL25"/>
    <mergeCell ref="AR21:AR25"/>
    <mergeCell ref="AS21:AS25"/>
    <mergeCell ref="AW21:AW22"/>
    <mergeCell ref="AX21:AX22"/>
    <mergeCell ref="AY21:AY25"/>
    <mergeCell ref="AZ21:AZ25"/>
    <mergeCell ref="AW23:AW25"/>
    <mergeCell ref="AX23:AX25"/>
    <mergeCell ref="AJ21:AJ22"/>
    <mergeCell ref="AK21:AK25"/>
    <mergeCell ref="AL21:AL25"/>
    <mergeCell ref="AM21:AM22"/>
    <mergeCell ref="AP21:AP22"/>
    <mergeCell ref="AQ21:AQ22"/>
    <mergeCell ref="AP23:AP25"/>
    <mergeCell ref="AQ23:AQ25"/>
    <mergeCell ref="X21:X25"/>
    <mergeCell ref="AB21:AB22"/>
    <mergeCell ref="AC21:AC22"/>
    <mergeCell ref="AD21:AD25"/>
    <mergeCell ref="AE21:AE25"/>
    <mergeCell ref="AI21:AI22"/>
    <mergeCell ref="N21:N22"/>
    <mergeCell ref="O21:O22"/>
    <mergeCell ref="P21:P22"/>
    <mergeCell ref="U21:U22"/>
    <mergeCell ref="V21:V22"/>
    <mergeCell ref="W21:W25"/>
    <mergeCell ref="N23:N25"/>
    <mergeCell ref="O23:O25"/>
    <mergeCell ref="P23:P25"/>
    <mergeCell ref="U23:U25"/>
    <mergeCell ref="H21:H25"/>
    <mergeCell ref="I21:I25"/>
    <mergeCell ref="J21:J22"/>
    <mergeCell ref="K21:K22"/>
    <mergeCell ref="L21:L22"/>
    <mergeCell ref="M21:M22"/>
    <mergeCell ref="J23:J25"/>
    <mergeCell ref="K23:K25"/>
    <mergeCell ref="M23:M25"/>
    <mergeCell ref="L24:L25"/>
    <mergeCell ref="DX19:DZ19"/>
    <mergeCell ref="EA19:EC19"/>
    <mergeCell ref="ED19:EF19"/>
    <mergeCell ref="EG19:EI19"/>
    <mergeCell ref="A21:B25"/>
    <mergeCell ref="C21:C25"/>
    <mergeCell ref="D21:D25"/>
    <mergeCell ref="E21:E25"/>
    <mergeCell ref="F21:F25"/>
    <mergeCell ref="G21:G25"/>
    <mergeCell ref="Q19:Q20"/>
    <mergeCell ref="R19:R20"/>
    <mergeCell ref="CZ19:DB19"/>
    <mergeCell ref="DC19:DE19"/>
    <mergeCell ref="DF19:DH19"/>
    <mergeCell ref="DI19:DK19"/>
    <mergeCell ref="EA18:EI18"/>
    <mergeCell ref="D19:D20"/>
    <mergeCell ref="E19:E20"/>
    <mergeCell ref="F19:F20"/>
    <mergeCell ref="G19:G20"/>
    <mergeCell ref="H19:H20"/>
    <mergeCell ref="I19:I20"/>
    <mergeCell ref="J19:J20"/>
    <mergeCell ref="K19:K20"/>
    <mergeCell ref="L19:L20"/>
    <mergeCell ref="CK18:CQ19"/>
    <mergeCell ref="CR18:CW19"/>
    <mergeCell ref="CX18:CX20"/>
    <mergeCell ref="CZ18:DH18"/>
    <mergeCell ref="DI18:DQ18"/>
    <mergeCell ref="DR18:DZ18"/>
    <mergeCell ref="DL19:DN19"/>
    <mergeCell ref="DO19:DQ19"/>
    <mergeCell ref="DR19:DT19"/>
    <mergeCell ref="DU19:DW19"/>
    <mergeCell ref="BH18:BH20"/>
    <mergeCell ref="BI18:BO19"/>
    <mergeCell ref="BP18:BV19"/>
    <mergeCell ref="BW18:CB19"/>
    <mergeCell ref="CC18:CC20"/>
    <mergeCell ref="CD18:CJ19"/>
    <mergeCell ref="Z18:AF19"/>
    <mergeCell ref="AG18:AL19"/>
    <mergeCell ref="AM18:AM20"/>
    <mergeCell ref="AN18:AT19"/>
    <mergeCell ref="AU18:BA19"/>
    <mergeCell ref="BB18:BG19"/>
    <mergeCell ref="A18:B20"/>
    <mergeCell ref="C18:C20"/>
    <mergeCell ref="D18:I18"/>
    <mergeCell ref="J18:P18"/>
    <mergeCell ref="Q18:R18"/>
    <mergeCell ref="S18:Y19"/>
    <mergeCell ref="M19:M20"/>
    <mergeCell ref="N19:N20"/>
    <mergeCell ref="O19:O20"/>
    <mergeCell ref="P19:P20"/>
    <mergeCell ref="A11:B11"/>
    <mergeCell ref="C11:F11"/>
    <mergeCell ref="A12:B12"/>
    <mergeCell ref="C12:F12"/>
    <mergeCell ref="A13:B14"/>
    <mergeCell ref="D13:E13"/>
    <mergeCell ref="F13:F14"/>
    <mergeCell ref="D14:E14"/>
    <mergeCell ref="A8:B8"/>
    <mergeCell ref="C8:F8"/>
    <mergeCell ref="A9:B9"/>
    <mergeCell ref="C9:F9"/>
    <mergeCell ref="A10:B10"/>
    <mergeCell ref="C10:F10"/>
    <mergeCell ref="A5:B5"/>
    <mergeCell ref="C5:F5"/>
    <mergeCell ref="A6:B6"/>
    <mergeCell ref="C6:F6"/>
    <mergeCell ref="A7:B7"/>
    <mergeCell ref="C7:F7"/>
  </mergeCells>
  <conditionalFormatting sqref="DE32 DE23 DE28 DE26 DE30 DT21:DT33 EC21:EC33 DK21:DK33 DB21:DB33 DE21 DN23 DN28 DN26 DN30 DN21 DW23 DW28 DW26 DW30 DW21 EF23 EF28 EF26 EF30 EF21 DH21 DH26 DQ21 DQ26 DZ21 DZ26 EI21 EI26 EI30 DZ30 DQ30 DH30">
    <cfRule type="cellIs" dxfId="604" priority="13" operator="greaterThan">
      <formula>0.9</formula>
    </cfRule>
    <cfRule type="cellIs" dxfId="603" priority="14" operator="between">
      <formula>0.7</formula>
      <formula>0.9</formula>
    </cfRule>
    <cfRule type="cellIs" dxfId="602" priority="15" operator="between">
      <formula>0.4</formula>
      <formula>0.7</formula>
    </cfRule>
    <cfRule type="cellIs" dxfId="601" priority="16" operator="between">
      <formula>0</formula>
      <formula>0.4</formula>
    </cfRule>
  </conditionalFormatting>
  <conditionalFormatting sqref="DN32">
    <cfRule type="cellIs" dxfId="600" priority="9" operator="greaterThan">
      <formula>0.9</formula>
    </cfRule>
    <cfRule type="cellIs" dxfId="599" priority="10" operator="between">
      <formula>0.7</formula>
      <formula>0.9</formula>
    </cfRule>
    <cfRule type="cellIs" dxfId="598" priority="11" operator="between">
      <formula>0.4</formula>
      <formula>0.7</formula>
    </cfRule>
    <cfRule type="cellIs" dxfId="597" priority="12" operator="between">
      <formula>0</formula>
      <formula>0.4</formula>
    </cfRule>
  </conditionalFormatting>
  <conditionalFormatting sqref="DW32">
    <cfRule type="cellIs" dxfId="596" priority="5" operator="greaterThan">
      <formula>0.9</formula>
    </cfRule>
    <cfRule type="cellIs" dxfId="595" priority="6" operator="between">
      <formula>0.7</formula>
      <formula>0.9</formula>
    </cfRule>
    <cfRule type="cellIs" dxfId="594" priority="7" operator="between">
      <formula>0.4</formula>
      <formula>0.7</formula>
    </cfRule>
    <cfRule type="cellIs" dxfId="593" priority="8" operator="between">
      <formula>0</formula>
      <formula>0.4</formula>
    </cfRule>
  </conditionalFormatting>
  <conditionalFormatting sqref="EF32">
    <cfRule type="cellIs" dxfId="592" priority="1" operator="greaterThan">
      <formula>0.9</formula>
    </cfRule>
    <cfRule type="cellIs" dxfId="591" priority="2" operator="between">
      <formula>0.7</formula>
      <formula>0.9</formula>
    </cfRule>
    <cfRule type="cellIs" dxfId="590" priority="3" operator="between">
      <formula>0.4</formula>
      <formula>0.7</formula>
    </cfRule>
    <cfRule type="cellIs" dxfId="589" priority="4" operator="between">
      <formula>0</formula>
      <formula>0.4</formula>
    </cfRule>
  </conditionalFormatting>
  <dataValidations count="4">
    <dataValidation allowBlank="1" showInputMessage="1" showErrorMessage="1" prompt="EVIDENCIAS ENTREGADAS: Se debe diligenciar por actividad los entregables que dan cuenta del avance en el periodo, estos deben ser coherente con lo programado y ejecutado en el periodo. " sqref="CQ20:CQ33 BA20:BA32 BV20:BV33 BO20:BO33 CC18:CC33 CJ20:CJ33 BH18:BH30 BH32:BH33"/>
    <dataValidation allowBlank="1" showInputMessage="1" showErrorMessage="1" prompt="EVIDENCIAS ENTREGADAS: Se debe diligenciar por actividad los entregables que dan cuenta del avance en el periodo, estos deben ser coherente con lo programado y ejecutado en el periodo." sqref="AM18:AM20 Y20:Y33 AF20:AF33 CX18:CX33 AT20:AT27 AT29:AT33"/>
    <dataValidation allowBlank="1" showInputMessage="1" showErrorMessage="1" prompt="Verificar que los objetivos, metas, actividades y tareas correspondan con lo programado en el Plan de Acción y Ficha EBI. No se deben modificar esta información." sqref="H18:H19 I18:R33 A18:G33 H21:H33 EK21:EK33"/>
    <dataValidation allowBlank="1" showInputMessage="1" showErrorMessage="1" prompt="El seguimiento se realizará a partir de las tareas, de acuerdo con el avance presentado el formato automáticamente calculará el avance para las actividades y metas al periodo del reporte y de la vigencia. " sqref="AP32:AQ32 AW32:AX32 AI32:AJ32 BK32:BL32 CM32:CN32 CF32:CG32 BY32:BZ32 BR32:BS32 U32:V32 CT32:CU32 AB32:AC32 BD32:BE32 ED21:EE21 ED26:EE26 AM23 AM21 AE28:AE29 BG18:BG29 AZ18:AZ29 AS18:AS29 AL21:AL29 X18:X29 CB18:CB29 BU18:BU29 CI18:CI29 CP18:CP29 S18:T33 CD18:CE33 BW18:BX33 BP18:BQ33 BI18:BJ33 AU18:AV33 AN18:AO33 AG18:AH33 Z18:AA33 AT28 CR18:CS33 BN18:BN29 CK18:CL33 DU21:DV33 DL21:DM33 DF21:DG26 CT18:CW26 AB18:AE26 U18:W26 AM26:AM33 AI21:AK26 AP18:AR26 AW18:AY26 BD18:BF26 BK18:BM26 BR18:BT26 BY18:CA26 CF18:CH26 CM18:CO26 DC21:DD33 AW30:AZ30 AP30:AS30 AI30:AL30 CT30:CW30 U30:X30 CM28:CN28 CF28:CG28 BY28:BZ28 BR28:BS28 BK28:BL28 BD28:BE28 AW28:AX28 AP28:AQ28 AB28:AC28 AI28:AJ28 U28:V28 CM30:CP30 CT28:CU28 CF30:CI30 BY30:CB30 AB30:AE30 BD30:BG30 BK30:BN30 BR30:BU30 ED28:EE33 DF30:DG30 AI18:AL20 BO18:BO19 BV18:BV19 CJ18:CJ19 BA18:BA19 CQ18:CQ19 AF18:AF19 AT18:AT19 Y18:Y19 ED23:EE23 BB18:BC33"/>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9">
        <x14:dataValidation type="list" allowBlank="1" showInputMessage="1" showErrorMessage="1">
          <x14:formula1>
            <xm:f>'[1]Listas desplegables'!#REF!</xm:f>
          </x14:formula1>
          <xm:sqref>G9:H9 C9</xm:sqref>
        </x14:dataValidation>
        <x14:dataValidation type="list" allowBlank="1" showInputMessage="1" showErrorMessage="1">
          <x14:formula1>
            <xm:f>'[1]Listas desplegables'!#REF!</xm:f>
          </x14:formula1>
          <xm:sqref>G8:H8 C8</xm:sqref>
        </x14:dataValidation>
        <x14:dataValidation type="list" allowBlank="1" showInputMessage="1" showErrorMessage="1">
          <x14:formula1>
            <xm:f>'[1]Listas desplegables'!#REF!</xm:f>
          </x14:formula1>
          <xm:sqref>D13</xm:sqref>
        </x14:dataValidation>
        <x14:dataValidation type="list" allowBlank="1" showInputMessage="1" showErrorMessage="1">
          <x14:formula1>
            <xm:f>'[1]Listas desplegables'!#REF!</xm:f>
          </x14:formula1>
          <xm:sqref>G14:H14 F13</xm:sqref>
        </x14:dataValidation>
        <x14:dataValidation type="list" allowBlank="1" showInputMessage="1" showErrorMessage="1">
          <x14:formula1>
            <xm:f>'[1]Listas desplegables'!#REF!</xm:f>
          </x14:formula1>
          <xm:sqref>G7:H7 C7</xm:sqref>
        </x14:dataValidation>
        <x14:dataValidation type="list" allowBlank="1" showInputMessage="1" showErrorMessage="1">
          <x14:formula1>
            <xm:f>'[1]Listas desplegables'!#REF!</xm:f>
          </x14:formula1>
          <xm:sqref>G6:H6 C6</xm:sqref>
        </x14:dataValidation>
        <x14:dataValidation type="list" allowBlank="1" showInputMessage="1" showErrorMessage="1">
          <x14:formula1>
            <xm:f>'[1]Listas desplegables'!#REF!</xm:f>
          </x14:formula1>
          <xm:sqref>C10</xm:sqref>
        </x14:dataValidation>
        <x14:dataValidation type="list" allowBlank="1" showInputMessage="1" showErrorMessage="1">
          <x14:formula1>
            <xm:f>'[1]Listas desplegables'!#REF!</xm:f>
          </x14:formula1>
          <xm:sqref>C12</xm:sqref>
        </x14:dataValidation>
        <x14:dataValidation type="list" allowBlank="1" showInputMessage="1" showErrorMessage="1">
          <x14:formula1>
            <xm:f>'[1]Listas desplegables'!#REF!</xm:f>
          </x14:formula1>
          <xm:sqref>C11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X437"/>
  <sheetViews>
    <sheetView workbookViewId="0">
      <selection activeCell="G13" sqref="G13"/>
    </sheetView>
  </sheetViews>
  <sheetFormatPr baseColWidth="10" defaultColWidth="4.5703125" defaultRowHeight="14.25"/>
  <cols>
    <col min="1" max="2" width="15.7109375" style="1548" customWidth="1"/>
    <col min="3" max="6" width="15.7109375" style="1549" customWidth="1"/>
    <col min="7" max="8" width="15.7109375" style="1321" customWidth="1"/>
    <col min="9" max="9" width="15.7109375" style="1556" customWidth="1"/>
    <col min="10" max="10" width="15.7109375" style="1320" customWidth="1"/>
    <col min="11" max="13" width="20.7109375" style="1321" hidden="1" customWidth="1"/>
    <col min="14" max="14" width="20.7109375" style="1320" hidden="1" customWidth="1"/>
    <col min="15" max="16" width="20.7109375" style="1322" hidden="1" customWidth="1"/>
    <col min="17" max="17" width="25.7109375" style="1550" hidden="1" customWidth="1"/>
    <col min="18" max="18" width="10.7109375" style="1555" hidden="1" customWidth="1"/>
    <col min="19" max="20" width="10.7109375" style="1551" hidden="1" customWidth="1"/>
    <col min="21" max="24" width="10.7109375" style="1551" customWidth="1"/>
    <col min="25" max="25" width="25.7109375" style="13" customWidth="1"/>
    <col min="26" max="31" width="10.7109375" style="1551" customWidth="1"/>
    <col min="32" max="32" width="25.7109375" style="13" customWidth="1"/>
    <col min="33" max="33" width="10.7109375" style="1545" customWidth="1"/>
    <col min="34" max="38" width="10.7109375" style="1551" customWidth="1"/>
    <col min="39" max="39" width="25.7109375" style="1549" customWidth="1"/>
    <col min="40" max="41" width="10.7109375" style="1552" customWidth="1"/>
    <col min="42" max="45" width="10.7109375" style="1549" customWidth="1"/>
    <col min="46" max="46" width="25.7109375" style="1549" customWidth="1"/>
    <col min="47" max="52" width="10.7109375" style="1549" customWidth="1"/>
    <col min="53" max="53" width="25.7109375" style="1549" customWidth="1"/>
    <col min="54" max="59" width="10.7109375" style="1549" customWidth="1"/>
    <col min="60" max="60" width="25.7109375" style="1549" customWidth="1"/>
    <col min="61" max="66" width="10.7109375" style="1549" customWidth="1"/>
    <col min="67" max="67" width="25.7109375" style="1549" customWidth="1"/>
    <col min="68" max="73" width="10.7109375" style="1549" customWidth="1"/>
    <col min="74" max="74" width="25.7109375" style="1549" customWidth="1"/>
    <col min="75" max="79" width="10.7109375" style="1549" customWidth="1"/>
    <col min="80" max="80" width="14.42578125" style="1549" customWidth="1"/>
    <col min="81" max="81" width="20.7109375" style="1549" customWidth="1"/>
    <col min="82" max="87" width="10.7109375" style="1549" customWidth="1"/>
    <col min="88" max="88" width="20.7109375" style="1549" customWidth="1"/>
    <col min="89" max="94" width="10.7109375" style="1549" customWidth="1"/>
    <col min="95" max="95" width="20.7109375" style="1549" customWidth="1"/>
    <col min="96" max="101" width="10.7109375" style="1549" customWidth="1"/>
    <col min="102" max="102" width="27.5703125" style="1549" customWidth="1"/>
    <col min="103" max="103" width="10.7109375" style="1554" customWidth="1"/>
    <col min="104" max="105" width="10.7109375" style="1549" customWidth="1"/>
    <col min="106" max="106" width="10.7109375" style="1541" customWidth="1"/>
    <col min="107" max="114" width="10.7109375" style="1549" customWidth="1"/>
    <col min="115" max="116" width="17.7109375" style="1549" customWidth="1"/>
    <col min="117" max="117" width="21.28515625" style="1549" customWidth="1"/>
    <col min="118" max="120" width="10.7109375" style="1549" customWidth="1"/>
    <col min="121" max="121" width="14.5703125" style="1549" customWidth="1"/>
    <col min="122" max="136" width="10.7109375" style="1549" customWidth="1"/>
    <col min="137" max="137" width="14.28515625" style="1549" customWidth="1"/>
    <col min="138" max="138" width="12.85546875" style="1549" customWidth="1"/>
    <col min="139" max="139" width="0.42578125" style="1549" customWidth="1"/>
    <col min="140" max="140" width="10.7109375" style="1549" customWidth="1"/>
    <col min="141" max="141" width="10.7109375" style="1321" customWidth="1"/>
    <col min="142" max="16384" width="4.5703125" style="1549"/>
  </cols>
  <sheetData>
    <row r="1" spans="1:151" s="1298" customFormat="1" ht="15">
      <c r="A1" s="1290"/>
      <c r="B1" s="1290"/>
      <c r="C1" s="1288"/>
      <c r="D1" s="1288"/>
      <c r="E1" s="1288"/>
      <c r="F1" s="1288"/>
      <c r="G1" s="1288"/>
      <c r="H1" s="1288"/>
      <c r="I1" s="1288"/>
      <c r="J1" s="1288"/>
      <c r="K1" s="1288"/>
      <c r="L1" s="1288"/>
      <c r="M1" s="1288"/>
      <c r="N1" s="1291"/>
      <c r="O1" s="1288"/>
      <c r="P1" s="1288"/>
      <c r="Q1" s="1292"/>
      <c r="R1" s="1292"/>
      <c r="S1" s="1293"/>
      <c r="T1" s="1293"/>
      <c r="U1" s="1293"/>
      <c r="V1" s="1293"/>
      <c r="W1" s="1293"/>
      <c r="X1" s="1293"/>
      <c r="Y1" s="1294"/>
      <c r="Z1" s="1293"/>
      <c r="AA1" s="1293"/>
      <c r="AB1" s="1293"/>
      <c r="AC1" s="1293"/>
      <c r="AD1" s="1293"/>
      <c r="AE1" s="1293"/>
      <c r="AF1" s="1294"/>
      <c r="AG1" s="1295"/>
      <c r="AH1" s="1293"/>
      <c r="AI1" s="1293"/>
      <c r="AJ1" s="1293"/>
      <c r="AK1" s="1293"/>
      <c r="AL1" s="1293"/>
      <c r="AM1" s="1288"/>
      <c r="AN1" s="1291"/>
      <c r="AO1" s="1291"/>
      <c r="AP1" s="1288"/>
      <c r="AQ1" s="1288"/>
      <c r="AR1" s="1288"/>
      <c r="AS1" s="1288"/>
      <c r="AT1" s="1288"/>
      <c r="AU1" s="1288"/>
      <c r="AV1" s="1288"/>
      <c r="AW1" s="1288"/>
      <c r="AX1" s="1288"/>
      <c r="AY1" s="1288"/>
      <c r="AZ1" s="1288"/>
      <c r="BA1" s="1288"/>
      <c r="BB1" s="1288"/>
      <c r="BC1" s="1288"/>
      <c r="BD1" s="1288"/>
      <c r="BE1" s="1288"/>
      <c r="BF1" s="1288"/>
      <c r="BG1" s="1288"/>
      <c r="BH1" s="1288"/>
      <c r="BI1" s="1288"/>
      <c r="BJ1" s="1288"/>
      <c r="BK1" s="1288"/>
      <c r="BL1" s="1288"/>
      <c r="BM1" s="1288"/>
      <c r="BN1" s="1288"/>
      <c r="BO1" s="1288"/>
      <c r="BP1" s="1288"/>
      <c r="BQ1" s="1288"/>
      <c r="BR1" s="1288"/>
      <c r="BS1" s="1288"/>
      <c r="BT1" s="1288"/>
      <c r="BU1" s="1288"/>
      <c r="BV1" s="1288"/>
      <c r="BW1" s="1288"/>
      <c r="BX1" s="1288"/>
      <c r="BY1" s="1288"/>
      <c r="BZ1" s="1288"/>
      <c r="CA1" s="1288"/>
      <c r="CB1" s="1288"/>
      <c r="CC1" s="1288"/>
      <c r="CD1" s="1288"/>
      <c r="CE1" s="1288"/>
      <c r="CF1" s="1288"/>
      <c r="CG1" s="1288"/>
      <c r="CH1" s="1288"/>
      <c r="CI1" s="1288"/>
      <c r="CJ1" s="1288"/>
      <c r="CK1" s="1288"/>
      <c r="CL1" s="1288"/>
      <c r="CM1" s="1288"/>
      <c r="CN1" s="1288"/>
      <c r="CO1" s="1288"/>
      <c r="CP1" s="1288"/>
      <c r="CQ1" s="1288"/>
      <c r="CR1" s="1288"/>
      <c r="CS1" s="1288"/>
      <c r="CT1" s="1288"/>
      <c r="CU1" s="1288"/>
      <c r="CV1" s="1288"/>
      <c r="CW1" s="1288"/>
      <c r="CX1" s="1288"/>
      <c r="CY1" s="1288"/>
      <c r="CZ1" s="1288"/>
      <c r="DA1" s="1288"/>
      <c r="DB1" s="1296"/>
      <c r="DC1" s="1288"/>
      <c r="DD1" s="1288"/>
      <c r="DE1" s="1288"/>
      <c r="DF1" s="1288"/>
      <c r="DG1" s="1288"/>
      <c r="DH1" s="1288"/>
      <c r="DI1" s="1288"/>
      <c r="DJ1" s="1288"/>
      <c r="DK1" s="1288"/>
      <c r="DL1" s="1288"/>
      <c r="DM1" s="1288"/>
      <c r="DN1" s="1288"/>
      <c r="DO1" s="1288"/>
      <c r="DP1" s="1288"/>
      <c r="DQ1" s="1288"/>
      <c r="DR1" s="1288"/>
      <c r="DS1" s="1288"/>
      <c r="DT1" s="1288"/>
      <c r="DU1" s="1288"/>
      <c r="DV1" s="1288"/>
      <c r="DW1" s="1288"/>
      <c r="DX1" s="1288"/>
      <c r="DY1" s="1288"/>
      <c r="DZ1" s="1288"/>
      <c r="EA1" s="1288"/>
      <c r="EB1" s="1288"/>
      <c r="EC1" s="1288"/>
      <c r="ED1" s="1288"/>
      <c r="EE1" s="1288"/>
      <c r="EF1" s="1288"/>
      <c r="EG1" s="1288"/>
      <c r="EH1" s="1288"/>
      <c r="EI1" s="1288"/>
      <c r="EJ1" s="1288"/>
      <c r="EK1" s="1297"/>
      <c r="EL1" s="1288"/>
      <c r="EM1" s="1288"/>
      <c r="EN1" s="1288"/>
      <c r="EO1" s="1288"/>
      <c r="EP1" s="1288"/>
      <c r="EQ1" s="1288"/>
      <c r="ER1" s="1288"/>
      <c r="ES1" s="1288"/>
      <c r="ET1" s="1288"/>
      <c r="EU1" s="1288"/>
    </row>
    <row r="2" spans="1:151" s="1298" customFormat="1" ht="15">
      <c r="A2" s="1290"/>
      <c r="B2" s="1290"/>
      <c r="C2" s="1288"/>
      <c r="D2" s="1288"/>
      <c r="E2" s="1288"/>
      <c r="F2" s="1288"/>
      <c r="G2" s="1288"/>
      <c r="H2" s="1288"/>
      <c r="I2" s="1288"/>
      <c r="J2" s="1288"/>
      <c r="K2" s="1288"/>
      <c r="L2" s="1288"/>
      <c r="M2" s="1288"/>
      <c r="N2" s="1291"/>
      <c r="O2" s="1288"/>
      <c r="P2" s="1288"/>
      <c r="Q2" s="1292"/>
      <c r="R2" s="1292"/>
      <c r="S2" s="1293"/>
      <c r="T2" s="1293"/>
      <c r="U2" s="1293"/>
      <c r="V2" s="1293"/>
      <c r="W2" s="1293"/>
      <c r="X2" s="1293"/>
      <c r="Y2" s="1294"/>
      <c r="Z2" s="1293"/>
      <c r="AA2" s="1293"/>
      <c r="AB2" s="1293"/>
      <c r="AC2" s="1293"/>
      <c r="AD2" s="1293"/>
      <c r="AE2" s="1293"/>
      <c r="AF2" s="1294"/>
      <c r="AG2" s="1295"/>
      <c r="AH2" s="1293"/>
      <c r="AI2" s="1293"/>
      <c r="AJ2" s="1293"/>
      <c r="AK2" s="1293"/>
      <c r="AL2" s="1293"/>
      <c r="AM2" s="1288"/>
      <c r="AN2" s="1291"/>
      <c r="AO2" s="1291"/>
      <c r="AP2" s="1288"/>
      <c r="AQ2" s="1288"/>
      <c r="AR2" s="1288"/>
      <c r="AS2" s="1288"/>
      <c r="AT2" s="1288"/>
      <c r="AU2" s="1288"/>
      <c r="AV2" s="1288"/>
      <c r="AW2" s="1288"/>
      <c r="AX2" s="1288"/>
      <c r="AY2" s="1288"/>
      <c r="AZ2" s="1288"/>
      <c r="BA2" s="1288"/>
      <c r="BB2" s="1288"/>
      <c r="BC2" s="1288"/>
      <c r="BD2" s="1288"/>
      <c r="BE2" s="1288"/>
      <c r="BF2" s="1288"/>
      <c r="BG2" s="1288"/>
      <c r="BH2" s="1288"/>
      <c r="BI2" s="1288"/>
      <c r="BJ2" s="1288"/>
      <c r="BK2" s="1288"/>
      <c r="BL2" s="1288"/>
      <c r="BM2" s="1288"/>
      <c r="BN2" s="1288"/>
      <c r="BO2" s="1288"/>
      <c r="BP2" s="1288"/>
      <c r="BQ2" s="1288"/>
      <c r="BR2" s="1288"/>
      <c r="BS2" s="1288"/>
      <c r="BT2" s="1288"/>
      <c r="BU2" s="1288"/>
      <c r="BV2" s="1288"/>
      <c r="BW2" s="1288"/>
      <c r="BX2" s="1288"/>
      <c r="BY2" s="1288"/>
      <c r="BZ2" s="1288"/>
      <c r="CA2" s="1288"/>
      <c r="CB2" s="1288"/>
      <c r="CC2" s="1288"/>
      <c r="CD2" s="1288"/>
      <c r="CE2" s="1288"/>
      <c r="CF2" s="1288"/>
      <c r="CG2" s="1288"/>
      <c r="CH2" s="1288"/>
      <c r="CI2" s="1288"/>
      <c r="CJ2" s="1288"/>
      <c r="CK2" s="1288"/>
      <c r="CL2" s="1288"/>
      <c r="CM2" s="1288"/>
      <c r="CN2" s="1288"/>
      <c r="CO2" s="1288"/>
      <c r="CP2" s="1288"/>
      <c r="CQ2" s="1288"/>
      <c r="CR2" s="1288"/>
      <c r="CS2" s="1288"/>
      <c r="CT2" s="1288"/>
      <c r="CU2" s="1288"/>
      <c r="CV2" s="1288"/>
      <c r="CW2" s="1288"/>
      <c r="CX2" s="1288"/>
      <c r="CY2" s="1288"/>
      <c r="CZ2" s="1288"/>
      <c r="DA2" s="1288"/>
      <c r="DB2" s="1296"/>
      <c r="DC2" s="1288"/>
      <c r="DD2" s="1288"/>
      <c r="DE2" s="1288"/>
      <c r="DF2" s="1288"/>
      <c r="DG2" s="1288"/>
      <c r="DH2" s="1288"/>
      <c r="DI2" s="1288"/>
      <c r="DJ2" s="1288"/>
      <c r="DK2" s="1288"/>
      <c r="DL2" s="1288"/>
      <c r="DM2" s="1288"/>
      <c r="DN2" s="1288"/>
      <c r="DO2" s="1288"/>
      <c r="DP2" s="1288"/>
      <c r="DQ2" s="1288"/>
      <c r="DR2" s="1288"/>
      <c r="DS2" s="1288"/>
      <c r="DT2" s="1288"/>
      <c r="DU2" s="1288"/>
      <c r="DV2" s="1288"/>
      <c r="DW2" s="1288"/>
      <c r="DX2" s="1288"/>
      <c r="DY2" s="1288"/>
      <c r="DZ2" s="1288"/>
      <c r="EA2" s="1288"/>
      <c r="EB2" s="1288"/>
      <c r="EC2" s="1288"/>
      <c r="ED2" s="1288"/>
      <c r="EE2" s="1288"/>
      <c r="EF2" s="1288"/>
      <c r="EG2" s="1288"/>
      <c r="EH2" s="1288"/>
      <c r="EI2" s="1288"/>
      <c r="EJ2" s="1288"/>
      <c r="EK2" s="1297"/>
      <c r="EL2" s="1288"/>
      <c r="EM2" s="1288"/>
      <c r="EN2" s="1288"/>
      <c r="EO2" s="1288"/>
      <c r="EP2" s="1288"/>
      <c r="EQ2" s="1288"/>
      <c r="ER2" s="1288"/>
      <c r="ES2" s="1288"/>
      <c r="ET2" s="1288"/>
      <c r="EU2" s="1288"/>
    </row>
    <row r="3" spans="1:151" s="1298" customFormat="1">
      <c r="A3" s="1291"/>
      <c r="B3" s="1291"/>
      <c r="C3" s="1288"/>
      <c r="D3" s="1288"/>
      <c r="E3" s="1288"/>
      <c r="F3" s="1288"/>
      <c r="G3" s="1288"/>
      <c r="H3" s="1288"/>
      <c r="I3" s="1288"/>
      <c r="J3" s="1288"/>
      <c r="K3" s="1288"/>
      <c r="L3" s="1288"/>
      <c r="M3" s="1288"/>
      <c r="N3" s="1291"/>
      <c r="O3" s="1288"/>
      <c r="P3" s="1288"/>
      <c r="Q3" s="1292"/>
      <c r="R3" s="1292"/>
      <c r="S3" s="1293"/>
      <c r="T3" s="1293"/>
      <c r="U3" s="1293"/>
      <c r="V3" s="1293"/>
      <c r="W3" s="1293"/>
      <c r="X3" s="1293"/>
      <c r="Y3" s="1294"/>
      <c r="Z3" s="1293"/>
      <c r="AA3" s="1293"/>
      <c r="AB3" s="1293"/>
      <c r="AC3" s="1293"/>
      <c r="AD3" s="1293"/>
      <c r="AE3" s="1293"/>
      <c r="AF3" s="1294"/>
      <c r="AG3" s="1295"/>
      <c r="AH3" s="1293"/>
      <c r="AI3" s="1293"/>
      <c r="AJ3" s="1293"/>
      <c r="AK3" s="1293"/>
      <c r="AL3" s="1293"/>
      <c r="AM3" s="1288"/>
      <c r="AN3" s="1291"/>
      <c r="AO3" s="1291"/>
      <c r="AP3" s="1288"/>
      <c r="AQ3" s="1288"/>
      <c r="AR3" s="1288"/>
      <c r="AS3" s="1288"/>
      <c r="AT3" s="1288"/>
      <c r="AU3" s="1288"/>
      <c r="AV3" s="1288"/>
      <c r="AW3" s="1288"/>
      <c r="AX3" s="1288"/>
      <c r="AY3" s="1288"/>
      <c r="AZ3" s="1288"/>
      <c r="BA3" s="1288"/>
      <c r="BB3" s="1288"/>
      <c r="BC3" s="1288"/>
      <c r="BD3" s="1288"/>
      <c r="BE3" s="1288"/>
      <c r="BF3" s="1288"/>
      <c r="BG3" s="1288"/>
      <c r="BH3" s="1288"/>
      <c r="BI3" s="1288"/>
      <c r="BJ3" s="1288"/>
      <c r="BK3" s="1288"/>
      <c r="BL3" s="1288"/>
      <c r="BM3" s="1288"/>
      <c r="BN3" s="1288"/>
      <c r="BO3" s="1288"/>
      <c r="BP3" s="1288"/>
      <c r="BQ3" s="1288"/>
      <c r="BR3" s="1288"/>
      <c r="BS3" s="1288"/>
      <c r="BT3" s="1288"/>
      <c r="BU3" s="1288"/>
      <c r="BV3" s="1288"/>
      <c r="BW3" s="1288"/>
      <c r="BX3" s="1288"/>
      <c r="BY3" s="1288"/>
      <c r="BZ3" s="1288"/>
      <c r="CA3" s="1288"/>
      <c r="CB3" s="1288"/>
      <c r="CC3" s="1288"/>
      <c r="CD3" s="1288"/>
      <c r="CE3" s="1288"/>
      <c r="CF3" s="1288"/>
      <c r="CG3" s="1288"/>
      <c r="CH3" s="1288"/>
      <c r="CI3" s="1288"/>
      <c r="CJ3" s="1288"/>
      <c r="CK3" s="1288"/>
      <c r="CL3" s="1288"/>
      <c r="CM3" s="1288"/>
      <c r="CN3" s="1288"/>
      <c r="CO3" s="1288"/>
      <c r="CP3" s="1288"/>
      <c r="CQ3" s="1288"/>
      <c r="CR3" s="1288"/>
      <c r="CS3" s="1288"/>
      <c r="CT3" s="1288"/>
      <c r="CU3" s="1288"/>
      <c r="CV3" s="1288"/>
      <c r="CW3" s="1288"/>
      <c r="CX3" s="1288"/>
      <c r="CY3" s="1288"/>
      <c r="CZ3" s="1288"/>
      <c r="DA3" s="1288"/>
      <c r="DB3" s="1296"/>
      <c r="DC3" s="1288"/>
      <c r="DD3" s="1288"/>
      <c r="DE3" s="1288"/>
      <c r="DF3" s="1288"/>
      <c r="DG3" s="1288"/>
      <c r="DH3" s="1288"/>
      <c r="DI3" s="1288"/>
      <c r="DJ3" s="1288"/>
      <c r="DK3" s="1288"/>
      <c r="DL3" s="1288"/>
      <c r="DM3" s="1288"/>
      <c r="DN3" s="1288"/>
      <c r="DO3" s="1288"/>
      <c r="DP3" s="1288"/>
      <c r="DQ3" s="1288"/>
      <c r="DR3" s="1288"/>
      <c r="DS3" s="1288"/>
      <c r="DT3" s="1288"/>
      <c r="DU3" s="1288"/>
      <c r="DV3" s="1288"/>
      <c r="DW3" s="1288"/>
      <c r="DX3" s="1288"/>
      <c r="DY3" s="1288"/>
      <c r="DZ3" s="1288"/>
      <c r="EA3" s="1288"/>
      <c r="EB3" s="1288"/>
      <c r="EC3" s="1288"/>
      <c r="ED3" s="1288"/>
      <c r="EE3" s="1288"/>
      <c r="EF3" s="1288"/>
      <c r="EG3" s="1288"/>
      <c r="EH3" s="1288"/>
      <c r="EI3" s="1288"/>
      <c r="EJ3" s="1288"/>
      <c r="EK3" s="1297"/>
      <c r="EL3" s="1288"/>
      <c r="EM3" s="1288"/>
      <c r="EN3" s="1288"/>
      <c r="EO3" s="1288"/>
      <c r="EP3" s="1288"/>
      <c r="EQ3" s="1288"/>
      <c r="ER3" s="1288"/>
      <c r="ES3" s="1288"/>
      <c r="ET3" s="1288"/>
      <c r="EU3" s="1288"/>
    </row>
    <row r="4" spans="1:151" s="1298" customFormat="1" ht="18.75" customHeight="1">
      <c r="A4" s="1291"/>
      <c r="B4" s="1291"/>
      <c r="C4" s="1288"/>
      <c r="D4" s="1288"/>
      <c r="E4" s="1288"/>
      <c r="F4" s="1288"/>
      <c r="G4" s="1288"/>
      <c r="H4" s="1288"/>
      <c r="I4" s="1288"/>
      <c r="J4" s="1288"/>
      <c r="K4" s="1288"/>
      <c r="L4" s="1288"/>
      <c r="M4" s="1288"/>
      <c r="N4" s="1291"/>
      <c r="O4" s="1288"/>
      <c r="P4" s="1288"/>
      <c r="Q4" s="1292"/>
      <c r="R4" s="1292"/>
      <c r="S4" s="1293"/>
      <c r="T4" s="1293"/>
      <c r="U4" s="1293"/>
      <c r="V4" s="1293"/>
      <c r="W4" s="1293"/>
      <c r="X4" s="1293"/>
      <c r="Y4" s="1294"/>
      <c r="Z4" s="1293"/>
      <c r="AA4" s="1293"/>
      <c r="AB4" s="1293"/>
      <c r="AC4" s="1293"/>
      <c r="AD4" s="1293"/>
      <c r="AE4" s="1293"/>
      <c r="AF4" s="1294"/>
      <c r="AG4" s="1295"/>
      <c r="AH4" s="1293"/>
      <c r="AI4" s="1293"/>
      <c r="AJ4" s="1293"/>
      <c r="AK4" s="1293"/>
      <c r="AL4" s="1293"/>
      <c r="AM4" s="1288"/>
      <c r="AN4" s="1291"/>
      <c r="AO4" s="1291"/>
      <c r="AP4" s="1288"/>
      <c r="AQ4" s="1288"/>
      <c r="AR4" s="1288"/>
      <c r="AS4" s="1288"/>
      <c r="AT4" s="1288"/>
      <c r="AU4" s="1288"/>
      <c r="AV4" s="1288"/>
      <c r="AW4" s="1288"/>
      <c r="AX4" s="1288"/>
      <c r="AY4" s="1288"/>
      <c r="AZ4" s="1288"/>
      <c r="BA4" s="1288"/>
      <c r="BB4" s="1288"/>
      <c r="BC4" s="1288"/>
      <c r="BD4" s="1288"/>
      <c r="BE4" s="1288"/>
      <c r="BF4" s="1288"/>
      <c r="BG4" s="1288"/>
      <c r="BH4" s="1288"/>
      <c r="BI4" s="1288"/>
      <c r="BJ4" s="1288"/>
      <c r="BK4" s="1288"/>
      <c r="BL4" s="1288"/>
      <c r="BM4" s="1288"/>
      <c r="BN4" s="1288"/>
      <c r="BO4" s="1288"/>
      <c r="BP4" s="1288"/>
      <c r="BQ4" s="1288"/>
      <c r="BR4" s="1288"/>
      <c r="BS4" s="1288"/>
      <c r="BT4" s="1288"/>
      <c r="BU4" s="1288"/>
      <c r="BV4" s="1288"/>
      <c r="BW4" s="1288"/>
      <c r="BX4" s="1288"/>
      <c r="BY4" s="1288"/>
      <c r="BZ4" s="1288"/>
      <c r="CA4" s="1288"/>
      <c r="CB4" s="1288"/>
      <c r="CC4" s="1288"/>
      <c r="CD4" s="1288"/>
      <c r="CE4" s="1288"/>
      <c r="CF4" s="1288"/>
      <c r="CG4" s="1288"/>
      <c r="CH4" s="1288"/>
      <c r="CI4" s="1288"/>
      <c r="CJ4" s="1288"/>
      <c r="CK4" s="1288"/>
      <c r="CL4" s="1288"/>
      <c r="CM4" s="1288"/>
      <c r="CN4" s="1288"/>
      <c r="CO4" s="1288"/>
      <c r="CP4" s="1288"/>
      <c r="CQ4" s="1288"/>
      <c r="CR4" s="1288"/>
      <c r="CS4" s="1288"/>
      <c r="CT4" s="1288"/>
      <c r="CU4" s="1288"/>
      <c r="CV4" s="1288"/>
      <c r="CW4" s="1288"/>
      <c r="CX4" s="1288"/>
      <c r="CY4" s="1288"/>
      <c r="CZ4" s="1288"/>
      <c r="DA4" s="1288"/>
      <c r="DB4" s="1296"/>
      <c r="DC4" s="1288"/>
      <c r="DD4" s="1288"/>
      <c r="DE4" s="1288"/>
      <c r="DF4" s="1288"/>
      <c r="DG4" s="1288"/>
      <c r="DH4" s="1288"/>
      <c r="DI4" s="1288"/>
      <c r="DJ4" s="1288"/>
      <c r="DK4" s="1288"/>
      <c r="DL4" s="1288"/>
      <c r="DM4" s="1288"/>
      <c r="DN4" s="1288"/>
      <c r="DO4" s="1288"/>
      <c r="DP4" s="1288"/>
      <c r="DQ4" s="1288"/>
      <c r="DR4" s="1288"/>
      <c r="DS4" s="1288"/>
      <c r="DT4" s="1288"/>
      <c r="DU4" s="1288"/>
      <c r="DV4" s="1288"/>
      <c r="DW4" s="1288"/>
      <c r="DX4" s="1288"/>
      <c r="DY4" s="1288"/>
      <c r="DZ4" s="1288"/>
      <c r="EA4" s="1288"/>
      <c r="EB4" s="1288"/>
      <c r="EC4" s="1288"/>
      <c r="ED4" s="1288"/>
      <c r="EE4" s="1288"/>
      <c r="EF4" s="1288"/>
      <c r="EG4" s="1288"/>
      <c r="EH4" s="1288"/>
      <c r="EI4" s="1288"/>
      <c r="EJ4" s="1288"/>
      <c r="EK4" s="1297"/>
      <c r="EL4" s="1288"/>
      <c r="EM4" s="1288"/>
      <c r="EN4" s="1288"/>
      <c r="EO4" s="1288"/>
      <c r="EP4" s="1288"/>
      <c r="EQ4" s="1288"/>
      <c r="ER4" s="1288"/>
      <c r="ES4" s="1288"/>
      <c r="ET4" s="1288"/>
      <c r="EU4" s="1288"/>
    </row>
    <row r="5" spans="1:151" s="1298" customFormat="1" ht="17.25" customHeight="1">
      <c r="A5" s="1299" t="s">
        <v>0</v>
      </c>
      <c r="B5" s="1300"/>
      <c r="C5" s="1301" t="s">
        <v>1</v>
      </c>
      <c r="D5" s="1302"/>
      <c r="E5" s="1302"/>
      <c r="F5" s="1303"/>
      <c r="G5" s="1288"/>
      <c r="H5" s="1288"/>
      <c r="I5" s="1288"/>
      <c r="J5" s="1304"/>
      <c r="K5" s="1288"/>
      <c r="L5" s="1288"/>
      <c r="M5" s="1288"/>
      <c r="N5" s="1291"/>
      <c r="O5" s="1288"/>
      <c r="P5" s="1288"/>
      <c r="Q5" s="1292"/>
      <c r="R5" s="1292"/>
      <c r="S5" s="1293"/>
      <c r="T5" s="1293"/>
      <c r="U5" s="1293"/>
      <c r="V5" s="1293"/>
      <c r="W5" s="1293"/>
      <c r="X5" s="1293"/>
      <c r="Y5" s="1294"/>
      <c r="Z5" s="1293"/>
      <c r="AA5" s="1293"/>
      <c r="AB5" s="1293"/>
      <c r="AC5" s="1293"/>
      <c r="AD5" s="1293"/>
      <c r="AE5" s="1293"/>
      <c r="AF5" s="1294"/>
      <c r="AG5" s="1295"/>
      <c r="AH5" s="1293"/>
      <c r="AI5" s="1293"/>
      <c r="AJ5" s="1293"/>
      <c r="AK5" s="1293"/>
      <c r="AL5" s="1293"/>
      <c r="AM5" s="1288"/>
      <c r="AN5" s="1291"/>
      <c r="AO5" s="1291"/>
      <c r="AP5" s="1288"/>
      <c r="AQ5" s="1288"/>
      <c r="AR5" s="1288"/>
      <c r="AS5" s="1288"/>
      <c r="AT5" s="1288"/>
      <c r="AU5" s="1288"/>
      <c r="AV5" s="1288"/>
      <c r="AW5" s="1288"/>
      <c r="AX5" s="1288"/>
      <c r="AY5" s="1288"/>
      <c r="AZ5" s="1288"/>
      <c r="BA5" s="1288"/>
      <c r="BB5" s="1288"/>
      <c r="BC5" s="1288"/>
      <c r="BD5" s="1288"/>
      <c r="BE5" s="1288"/>
      <c r="BF5" s="1288"/>
      <c r="BG5" s="1288"/>
      <c r="BH5" s="1288"/>
      <c r="BI5" s="1288"/>
      <c r="BJ5" s="1288"/>
      <c r="BK5" s="1288"/>
      <c r="BL5" s="1288"/>
      <c r="BM5" s="1288"/>
      <c r="BN5" s="1288"/>
      <c r="BO5" s="1288"/>
      <c r="BP5" s="1288"/>
      <c r="BQ5" s="1288"/>
      <c r="BR5" s="1288"/>
      <c r="BS5" s="1288"/>
      <c r="BT5" s="1288"/>
      <c r="BU5" s="1288"/>
      <c r="BV5" s="1288"/>
      <c r="BW5" s="1288"/>
      <c r="BX5" s="1288"/>
      <c r="BY5" s="1288"/>
      <c r="BZ5" s="1288"/>
      <c r="CA5" s="1288"/>
      <c r="CB5" s="1288"/>
      <c r="CC5" s="1288"/>
      <c r="CD5" s="1288"/>
      <c r="CE5" s="1288"/>
      <c r="CF5" s="1288"/>
      <c r="CG5" s="1288"/>
      <c r="CH5" s="1288"/>
      <c r="CI5" s="1288"/>
      <c r="CJ5" s="1288"/>
      <c r="CK5" s="1288"/>
      <c r="CL5" s="1288"/>
      <c r="CM5" s="1288"/>
      <c r="CN5" s="1288"/>
      <c r="CO5" s="1288"/>
      <c r="CP5" s="1288"/>
      <c r="CQ5" s="1288"/>
      <c r="CR5" s="1288"/>
      <c r="CS5" s="1288"/>
      <c r="CT5" s="1288"/>
      <c r="CU5" s="1288"/>
      <c r="CV5" s="1288"/>
      <c r="CW5" s="1288"/>
      <c r="CX5" s="1288"/>
      <c r="CY5" s="1288"/>
      <c r="CZ5" s="1288"/>
      <c r="DA5" s="1288"/>
      <c r="DB5" s="1296"/>
      <c r="DC5" s="1288"/>
      <c r="DD5" s="1288"/>
      <c r="DE5" s="1288"/>
      <c r="DF5" s="1288"/>
      <c r="DG5" s="1288"/>
      <c r="DH5" s="1288"/>
      <c r="DI5" s="1288"/>
      <c r="DJ5" s="1288"/>
      <c r="DK5" s="1288"/>
      <c r="DL5" s="1288"/>
      <c r="DM5" s="1288"/>
      <c r="DN5" s="1288"/>
      <c r="DO5" s="1288"/>
      <c r="DP5" s="1288"/>
      <c r="DQ5" s="1288"/>
      <c r="DR5" s="1288"/>
      <c r="DS5" s="1288"/>
      <c r="DT5" s="1288"/>
      <c r="DU5" s="1288"/>
      <c r="DV5" s="1288"/>
      <c r="DW5" s="1288"/>
      <c r="DX5" s="1288"/>
      <c r="DY5" s="1288"/>
      <c r="DZ5" s="1288"/>
      <c r="EA5" s="1288"/>
      <c r="EB5" s="1288"/>
      <c r="EC5" s="1288"/>
      <c r="ED5" s="1288"/>
      <c r="EE5" s="1288"/>
      <c r="EF5" s="1288"/>
      <c r="EG5" s="1288"/>
      <c r="EH5" s="1288"/>
      <c r="EI5" s="1288"/>
      <c r="EJ5" s="1288"/>
      <c r="EK5" s="1297"/>
      <c r="EL5" s="1288"/>
      <c r="EM5" s="1288"/>
      <c r="EN5" s="1288"/>
      <c r="EO5" s="1288"/>
      <c r="EP5" s="1288"/>
      <c r="EQ5" s="1288"/>
      <c r="ER5" s="1288"/>
      <c r="ES5" s="1288"/>
      <c r="ET5" s="1288"/>
      <c r="EU5" s="1288"/>
    </row>
    <row r="6" spans="1:151" s="1298" customFormat="1" ht="18" customHeight="1">
      <c r="A6" s="1299" t="s">
        <v>2</v>
      </c>
      <c r="B6" s="1300"/>
      <c r="C6" s="9" t="s">
        <v>774</v>
      </c>
      <c r="D6" s="1305"/>
      <c r="E6" s="1305"/>
      <c r="F6" s="1306"/>
      <c r="G6" s="1149"/>
      <c r="H6" s="1149"/>
      <c r="I6" s="1288"/>
      <c r="J6" s="1288"/>
      <c r="K6" s="1288"/>
      <c r="L6" s="1288"/>
      <c r="M6" s="1288"/>
      <c r="N6" s="1291"/>
      <c r="O6" s="1288"/>
      <c r="P6" s="1288"/>
      <c r="Q6" s="1292"/>
      <c r="R6" s="1292"/>
      <c r="S6" s="1293"/>
      <c r="T6" s="1293"/>
      <c r="U6" s="1293"/>
      <c r="V6" s="1293"/>
      <c r="W6" s="1293"/>
      <c r="X6" s="1293"/>
      <c r="Y6" s="1294"/>
      <c r="Z6" s="1293"/>
      <c r="AA6" s="1293"/>
      <c r="AB6" s="1293"/>
      <c r="AC6" s="1293"/>
      <c r="AD6" s="1293"/>
      <c r="AE6" s="1293"/>
      <c r="AF6" s="1294"/>
      <c r="AG6" s="1295"/>
      <c r="AH6" s="1293"/>
      <c r="AI6" s="1293"/>
      <c r="AJ6" s="1293"/>
      <c r="AK6" s="1293"/>
      <c r="AL6" s="1293"/>
      <c r="AM6" s="1288"/>
      <c r="AN6" s="1291"/>
      <c r="AO6" s="1291"/>
      <c r="AP6" s="1288"/>
      <c r="AQ6" s="1288"/>
      <c r="AR6" s="1288"/>
      <c r="AS6" s="1288"/>
      <c r="AT6" s="1288"/>
      <c r="AU6" s="1288"/>
      <c r="AV6" s="1288"/>
      <c r="AW6" s="1288"/>
      <c r="AX6" s="1288"/>
      <c r="AY6" s="1288"/>
      <c r="AZ6" s="1288"/>
      <c r="BA6" s="1288"/>
      <c r="BB6" s="1288"/>
      <c r="BC6" s="1288"/>
      <c r="BD6" s="1288"/>
      <c r="BE6" s="1288"/>
      <c r="BF6" s="1288"/>
      <c r="BG6" s="1288"/>
      <c r="BH6" s="1288"/>
      <c r="BI6" s="1288"/>
      <c r="BJ6" s="1288"/>
      <c r="BK6" s="1288"/>
      <c r="BL6" s="1288"/>
      <c r="BM6" s="1288"/>
      <c r="BN6" s="1288"/>
      <c r="BO6" s="1288"/>
      <c r="BP6" s="1288"/>
      <c r="BQ6" s="1288"/>
      <c r="BR6" s="1288"/>
      <c r="BS6" s="1288"/>
      <c r="BT6" s="1288"/>
      <c r="BU6" s="1288"/>
      <c r="BV6" s="1288"/>
      <c r="BW6" s="1288"/>
      <c r="BX6" s="1288"/>
      <c r="BY6" s="1288"/>
      <c r="BZ6" s="1288"/>
      <c r="CA6" s="1288"/>
      <c r="CB6" s="1288"/>
      <c r="CC6" s="1288"/>
      <c r="CD6" s="1288"/>
      <c r="CE6" s="1288"/>
      <c r="CF6" s="1288"/>
      <c r="CG6" s="1288"/>
      <c r="CH6" s="1288"/>
      <c r="CI6" s="1288"/>
      <c r="CJ6" s="1288"/>
      <c r="CK6" s="1288"/>
      <c r="CL6" s="1288"/>
      <c r="CM6" s="1288"/>
      <c r="CN6" s="1288"/>
      <c r="CO6" s="1288"/>
      <c r="CP6" s="1288"/>
      <c r="CQ6" s="1288"/>
      <c r="CR6" s="1288"/>
      <c r="CS6" s="1288"/>
      <c r="CT6" s="1288"/>
      <c r="CU6" s="1288"/>
      <c r="CV6" s="1288"/>
      <c r="CW6" s="1288"/>
      <c r="CX6" s="1288"/>
      <c r="CY6" s="1288"/>
      <c r="CZ6" s="1288"/>
      <c r="DA6" s="1288"/>
      <c r="DB6" s="1296"/>
      <c r="DC6" s="1288"/>
      <c r="DD6" s="1288"/>
      <c r="DE6" s="1288"/>
      <c r="DF6" s="1288"/>
      <c r="DG6" s="1288"/>
      <c r="DH6" s="1288"/>
      <c r="DI6" s="1288"/>
      <c r="DJ6" s="1288"/>
      <c r="DK6" s="1288"/>
      <c r="DL6" s="1288"/>
      <c r="DM6" s="1288"/>
      <c r="DN6" s="1288"/>
      <c r="DO6" s="1288"/>
      <c r="DP6" s="1288"/>
      <c r="DQ6" s="1288"/>
      <c r="DR6" s="1288"/>
      <c r="DS6" s="1288"/>
      <c r="DT6" s="1288"/>
      <c r="DU6" s="1288"/>
      <c r="DV6" s="1288"/>
      <c r="DW6" s="1288"/>
      <c r="DX6" s="1288"/>
      <c r="DY6" s="1288"/>
      <c r="DZ6" s="1288"/>
      <c r="EA6" s="1288"/>
      <c r="EB6" s="1288"/>
      <c r="EC6" s="1288"/>
      <c r="ED6" s="1288"/>
      <c r="EE6" s="1288"/>
      <c r="EF6" s="1288"/>
      <c r="EG6" s="1288"/>
      <c r="EH6" s="1288"/>
      <c r="EI6" s="1288"/>
      <c r="EJ6" s="1288"/>
      <c r="EK6" s="1297"/>
      <c r="EL6" s="1288"/>
      <c r="EM6" s="1288"/>
      <c r="EN6" s="1288"/>
      <c r="EO6" s="1288"/>
      <c r="EP6" s="1288"/>
      <c r="EQ6" s="1288"/>
      <c r="ER6" s="1288"/>
      <c r="ES6" s="1288"/>
      <c r="ET6" s="1288"/>
      <c r="EU6" s="1288"/>
    </row>
    <row r="7" spans="1:151" s="1298" customFormat="1" ht="15">
      <c r="A7" s="1299" t="s">
        <v>4</v>
      </c>
      <c r="B7" s="1300"/>
      <c r="C7" s="9" t="s">
        <v>1039</v>
      </c>
      <c r="D7" s="1305"/>
      <c r="E7" s="1305"/>
      <c r="F7" s="1306"/>
      <c r="G7" s="1149"/>
      <c r="H7" s="1149"/>
      <c r="I7" s="1288"/>
      <c r="J7" s="1304"/>
      <c r="K7" s="1288"/>
      <c r="L7" s="1288"/>
      <c r="M7" s="1288"/>
      <c r="N7" s="1291"/>
      <c r="O7" s="1288"/>
      <c r="P7" s="1288"/>
      <c r="Q7" s="1292"/>
      <c r="R7" s="1292"/>
      <c r="S7" s="1293"/>
      <c r="T7" s="1293"/>
      <c r="U7" s="1293"/>
      <c r="V7" s="1293"/>
      <c r="W7" s="1293"/>
      <c r="X7" s="1293"/>
      <c r="Y7" s="1294"/>
      <c r="Z7" s="1293"/>
      <c r="AA7" s="1293"/>
      <c r="AB7" s="1293"/>
      <c r="AC7" s="1293"/>
      <c r="AD7" s="1293"/>
      <c r="AE7" s="1293"/>
      <c r="AF7" s="1294"/>
      <c r="AG7" s="1295"/>
      <c r="AH7" s="1293"/>
      <c r="AI7" s="1293"/>
      <c r="AJ7" s="1293"/>
      <c r="AK7" s="1293"/>
      <c r="AL7" s="1293"/>
      <c r="AM7" s="1288"/>
      <c r="AN7" s="1291"/>
      <c r="AO7" s="1291"/>
      <c r="AP7" s="1288"/>
      <c r="AQ7" s="1288"/>
      <c r="AR7" s="1288"/>
      <c r="AS7" s="1288"/>
      <c r="AT7" s="1288"/>
      <c r="AU7" s="1288"/>
      <c r="AV7" s="1288"/>
      <c r="AW7" s="1288"/>
      <c r="AX7" s="1288"/>
      <c r="AY7" s="1288"/>
      <c r="AZ7" s="1288"/>
      <c r="BA7" s="1288"/>
      <c r="BB7" s="1288"/>
      <c r="BC7" s="1288"/>
      <c r="BD7" s="1288"/>
      <c r="BE7" s="1288"/>
      <c r="BF7" s="1288"/>
      <c r="BG7" s="1288"/>
      <c r="BH7" s="1288"/>
      <c r="BI7" s="1288"/>
      <c r="BJ7" s="1288"/>
      <c r="BK7" s="1288"/>
      <c r="BL7" s="1288"/>
      <c r="BM7" s="1288"/>
      <c r="BN7" s="1288"/>
      <c r="BO7" s="1288"/>
      <c r="BP7" s="1288"/>
      <c r="BQ7" s="1288"/>
      <c r="BR7" s="1288"/>
      <c r="BS7" s="1288"/>
      <c r="BT7" s="1288"/>
      <c r="BU7" s="1288"/>
      <c r="BV7" s="1288"/>
      <c r="BW7" s="1288"/>
      <c r="BX7" s="1288"/>
      <c r="BY7" s="1288"/>
      <c r="BZ7" s="1288"/>
      <c r="CA7" s="1288"/>
      <c r="CB7" s="1288"/>
      <c r="CC7" s="1288"/>
      <c r="CD7" s="1288"/>
      <c r="CE7" s="1288"/>
      <c r="CF7" s="1288"/>
      <c r="CG7" s="1288"/>
      <c r="CH7" s="1288"/>
      <c r="CI7" s="1288"/>
      <c r="CJ7" s="1288"/>
      <c r="CK7" s="1288"/>
      <c r="CL7" s="1288"/>
      <c r="CM7" s="1288"/>
      <c r="CN7" s="1288"/>
      <c r="CO7" s="1288"/>
      <c r="CP7" s="1288"/>
      <c r="CQ7" s="1288"/>
      <c r="CR7" s="1288"/>
      <c r="CS7" s="1288"/>
      <c r="CT7" s="1288"/>
      <c r="CU7" s="1288"/>
      <c r="CV7" s="1288"/>
      <c r="CW7" s="1288"/>
      <c r="CX7" s="1288"/>
      <c r="CY7" s="1288"/>
      <c r="CZ7" s="1288"/>
      <c r="DA7" s="1288"/>
      <c r="DB7" s="1296"/>
      <c r="DC7" s="1288"/>
      <c r="DD7" s="1288"/>
      <c r="DE7" s="1288"/>
      <c r="DF7" s="1288"/>
      <c r="DG7" s="1288"/>
      <c r="DH7" s="1288"/>
      <c r="DI7" s="1288"/>
      <c r="DJ7" s="1288"/>
      <c r="DK7" s="1288"/>
      <c r="DL7" s="1288"/>
      <c r="DM7" s="1288"/>
      <c r="DN7" s="1288"/>
      <c r="DO7" s="1288"/>
      <c r="DP7" s="1288"/>
      <c r="DQ7" s="1288"/>
      <c r="DR7" s="1288"/>
      <c r="DS7" s="1288"/>
      <c r="DT7" s="1288"/>
      <c r="DU7" s="1288"/>
      <c r="DV7" s="1288"/>
      <c r="DW7" s="1288"/>
      <c r="DX7" s="1288"/>
      <c r="DY7" s="1288"/>
      <c r="DZ7" s="1288"/>
      <c r="EA7" s="1288"/>
      <c r="EB7" s="1288"/>
      <c r="EC7" s="1288"/>
      <c r="ED7" s="1288"/>
      <c r="EE7" s="1288"/>
      <c r="EF7" s="1288"/>
      <c r="EG7" s="1288"/>
      <c r="EH7" s="1288"/>
      <c r="EI7" s="1288"/>
      <c r="EJ7" s="1288"/>
      <c r="EK7" s="1297"/>
      <c r="EL7" s="1288"/>
      <c r="EM7" s="1288"/>
      <c r="EN7" s="1288"/>
      <c r="EO7" s="1288"/>
      <c r="EP7" s="1288"/>
      <c r="EQ7" s="1288"/>
      <c r="ER7" s="1288"/>
      <c r="ES7" s="1288"/>
      <c r="ET7" s="1288"/>
      <c r="EU7" s="1288"/>
    </row>
    <row r="8" spans="1:151" s="1298" customFormat="1" ht="15">
      <c r="A8" s="1299" t="s">
        <v>6</v>
      </c>
      <c r="B8" s="1300"/>
      <c r="C8" s="9" t="s">
        <v>1040</v>
      </c>
      <c r="D8" s="1305"/>
      <c r="E8" s="1305"/>
      <c r="F8" s="1306"/>
      <c r="G8" s="1149"/>
      <c r="H8" s="1149"/>
      <c r="I8" s="1288"/>
      <c r="J8" s="1304"/>
      <c r="K8" s="1288"/>
      <c r="L8" s="1288"/>
      <c r="M8" s="1288"/>
      <c r="N8" s="1291"/>
      <c r="O8" s="1288"/>
      <c r="P8" s="1288"/>
      <c r="Q8" s="1292"/>
      <c r="R8" s="1292"/>
      <c r="S8" s="1293"/>
      <c r="T8" s="1293"/>
      <c r="U8" s="1293"/>
      <c r="V8" s="1293"/>
      <c r="W8" s="1293"/>
      <c r="X8" s="1293"/>
      <c r="Y8" s="1294"/>
      <c r="Z8" s="1293"/>
      <c r="AA8" s="1293"/>
      <c r="AB8" s="1293"/>
      <c r="AC8" s="1293"/>
      <c r="AD8" s="1293"/>
      <c r="AE8" s="1293"/>
      <c r="AF8" s="1294"/>
      <c r="AG8" s="1295"/>
      <c r="AH8" s="1293"/>
      <c r="AI8" s="1293"/>
      <c r="AJ8" s="1293"/>
      <c r="AK8" s="1293"/>
      <c r="AL8" s="1293"/>
      <c r="AM8" s="1288"/>
      <c r="AN8" s="1291"/>
      <c r="AO8" s="1291"/>
      <c r="AP8" s="1288"/>
      <c r="AQ8" s="1288"/>
      <c r="AR8" s="1288"/>
      <c r="AS8" s="1288"/>
      <c r="AT8" s="1288"/>
      <c r="AU8" s="1288"/>
      <c r="AV8" s="1288"/>
      <c r="AW8" s="1288"/>
      <c r="AX8" s="1288"/>
      <c r="AY8" s="1288"/>
      <c r="AZ8" s="1288"/>
      <c r="BA8" s="1288"/>
      <c r="BB8" s="1288"/>
      <c r="BC8" s="1288"/>
      <c r="BD8" s="1288"/>
      <c r="BE8" s="1288"/>
      <c r="BF8" s="1288"/>
      <c r="BG8" s="1288"/>
      <c r="BH8" s="1288"/>
      <c r="BI8" s="1288"/>
      <c r="BJ8" s="1288"/>
      <c r="BK8" s="1288"/>
      <c r="BL8" s="1288"/>
      <c r="BM8" s="1288"/>
      <c r="BN8" s="1288"/>
      <c r="BO8" s="1288"/>
      <c r="BP8" s="1288"/>
      <c r="BQ8" s="1288"/>
      <c r="BR8" s="1288"/>
      <c r="BS8" s="1288"/>
      <c r="BT8" s="1288"/>
      <c r="BU8" s="1288"/>
      <c r="BV8" s="1288"/>
      <c r="BW8" s="1288"/>
      <c r="BX8" s="1288"/>
      <c r="BY8" s="1288"/>
      <c r="BZ8" s="1288"/>
      <c r="CA8" s="1288"/>
      <c r="CB8" s="1288"/>
      <c r="CC8" s="1288"/>
      <c r="CD8" s="1288"/>
      <c r="CE8" s="1288"/>
      <c r="CF8" s="1288"/>
      <c r="CG8" s="1288"/>
      <c r="CH8" s="1288"/>
      <c r="CI8" s="1288"/>
      <c r="CJ8" s="1288"/>
      <c r="CK8" s="1288"/>
      <c r="CL8" s="1288"/>
      <c r="CM8" s="1288"/>
      <c r="CN8" s="1288"/>
      <c r="CO8" s="1288"/>
      <c r="CP8" s="1288"/>
      <c r="CQ8" s="1288"/>
      <c r="CR8" s="1288"/>
      <c r="CS8" s="1288"/>
      <c r="CT8" s="1288"/>
      <c r="CU8" s="1288"/>
      <c r="CV8" s="1288"/>
      <c r="CW8" s="1288"/>
      <c r="CX8" s="1288"/>
      <c r="CY8" s="1288"/>
      <c r="CZ8" s="1288"/>
      <c r="DA8" s="1288"/>
      <c r="DB8" s="1296"/>
      <c r="DC8" s="1288"/>
      <c r="DD8" s="1288"/>
      <c r="DE8" s="1288"/>
      <c r="DF8" s="1288"/>
      <c r="DG8" s="1288"/>
      <c r="DH8" s="1288"/>
      <c r="DI8" s="1288"/>
      <c r="DJ8" s="1288"/>
      <c r="DK8" s="1288"/>
      <c r="DL8" s="1288"/>
      <c r="DM8" s="1288"/>
      <c r="DN8" s="1288"/>
      <c r="DO8" s="1288"/>
      <c r="DP8" s="1288"/>
      <c r="DQ8" s="1288"/>
      <c r="DR8" s="1288"/>
      <c r="DS8" s="1288"/>
      <c r="DT8" s="1288"/>
      <c r="DU8" s="1288"/>
      <c r="DV8" s="1288"/>
      <c r="DW8" s="1288"/>
      <c r="DX8" s="1288"/>
      <c r="DY8" s="1288"/>
      <c r="DZ8" s="1288"/>
      <c r="EA8" s="1288"/>
      <c r="EB8" s="1288"/>
      <c r="EC8" s="1288"/>
      <c r="ED8" s="1288"/>
      <c r="EE8" s="1288"/>
      <c r="EF8" s="1288"/>
      <c r="EG8" s="1288"/>
      <c r="EH8" s="1288"/>
      <c r="EI8" s="1288"/>
      <c r="EJ8" s="1288"/>
      <c r="EK8" s="1297"/>
      <c r="EL8" s="1288"/>
      <c r="EM8" s="1288"/>
      <c r="EN8" s="1288"/>
      <c r="EO8" s="1288"/>
      <c r="EP8" s="1288"/>
      <c r="EQ8" s="1288"/>
      <c r="ER8" s="1288"/>
      <c r="ES8" s="1288"/>
      <c r="ET8" s="1288"/>
      <c r="EU8" s="1288"/>
    </row>
    <row r="9" spans="1:151" s="1298" customFormat="1" ht="69" customHeight="1">
      <c r="A9" s="1299" t="s">
        <v>8</v>
      </c>
      <c r="B9" s="1300"/>
      <c r="C9" s="9" t="s">
        <v>1041</v>
      </c>
      <c r="D9" s="1305"/>
      <c r="E9" s="1305"/>
      <c r="F9" s="1306"/>
      <c r="G9" s="13"/>
      <c r="H9" s="13"/>
      <c r="I9" s="1294"/>
      <c r="J9" s="1304"/>
      <c r="K9" s="1288"/>
      <c r="L9" s="1288"/>
      <c r="M9" s="1288"/>
      <c r="N9" s="1291"/>
      <c r="O9" s="1288"/>
      <c r="P9" s="1288"/>
      <c r="Q9" s="1292"/>
      <c r="R9" s="1292"/>
      <c r="S9" s="1293"/>
      <c r="T9" s="1293"/>
      <c r="U9" s="1293"/>
      <c r="V9" s="1293"/>
      <c r="W9" s="1293"/>
      <c r="X9" s="1293"/>
      <c r="Y9" s="1294"/>
      <c r="Z9" s="1293"/>
      <c r="AA9" s="1293"/>
      <c r="AB9" s="1293"/>
      <c r="AC9" s="1293"/>
      <c r="AD9" s="1293"/>
      <c r="AE9" s="1293"/>
      <c r="AF9" s="1294"/>
      <c r="AG9" s="1295"/>
      <c r="AH9" s="1293"/>
      <c r="AI9" s="1293"/>
      <c r="AJ9" s="1293"/>
      <c r="AK9" s="1293"/>
      <c r="AL9" s="1293"/>
      <c r="AM9" s="1288"/>
      <c r="AN9" s="1291"/>
      <c r="AO9" s="1291"/>
      <c r="AP9" s="1288"/>
      <c r="AQ9" s="1288"/>
      <c r="AR9" s="1288"/>
      <c r="AS9" s="1288"/>
      <c r="AT9" s="1288"/>
      <c r="AU9" s="1288"/>
      <c r="AV9" s="1288"/>
      <c r="AW9" s="1288"/>
      <c r="AX9" s="1288"/>
      <c r="AY9" s="1288"/>
      <c r="AZ9" s="1288"/>
      <c r="BA9" s="1288"/>
      <c r="BB9" s="1288"/>
      <c r="BC9" s="1288"/>
      <c r="BD9" s="1288"/>
      <c r="BE9" s="1288"/>
      <c r="BF9" s="1288"/>
      <c r="BG9" s="1288"/>
      <c r="BH9" s="1288"/>
      <c r="BI9" s="1288"/>
      <c r="BJ9" s="1288"/>
      <c r="BK9" s="1288"/>
      <c r="BL9" s="1288"/>
      <c r="BM9" s="1288"/>
      <c r="BN9" s="1288"/>
      <c r="BO9" s="1288"/>
      <c r="BP9" s="1288"/>
      <c r="BQ9" s="1288"/>
      <c r="BR9" s="1288"/>
      <c r="BS9" s="1288"/>
      <c r="BT9" s="1288"/>
      <c r="BU9" s="1288"/>
      <c r="BV9" s="1288"/>
      <c r="BW9" s="1288"/>
      <c r="BX9" s="1288"/>
      <c r="BY9" s="1288"/>
      <c r="BZ9" s="1288"/>
      <c r="CA9" s="1288"/>
      <c r="CB9" s="1288"/>
      <c r="CC9" s="1288"/>
      <c r="CD9" s="1288"/>
      <c r="CE9" s="1288"/>
      <c r="CF9" s="1288"/>
      <c r="CG9" s="1288"/>
      <c r="CH9" s="1288"/>
      <c r="CI9" s="1288"/>
      <c r="CJ9" s="1288"/>
      <c r="CK9" s="1288"/>
      <c r="CL9" s="1288"/>
      <c r="CM9" s="1288"/>
      <c r="CN9" s="1288"/>
      <c r="CO9" s="1288"/>
      <c r="CP9" s="1288"/>
      <c r="CQ9" s="1288"/>
      <c r="CR9" s="1288"/>
      <c r="CS9" s="1288"/>
      <c r="CT9" s="1288"/>
      <c r="CU9" s="1288"/>
      <c r="CV9" s="1288"/>
      <c r="CW9" s="1288"/>
      <c r="CX9" s="1288"/>
      <c r="CY9" s="1288"/>
      <c r="CZ9" s="1288"/>
      <c r="DA9" s="1288"/>
      <c r="DB9" s="1296"/>
      <c r="DC9" s="1288"/>
      <c r="DD9" s="1288"/>
      <c r="DE9" s="1288"/>
      <c r="DF9" s="1288"/>
      <c r="DG9" s="1288"/>
      <c r="DH9" s="1288"/>
      <c r="DI9" s="1288"/>
      <c r="DJ9" s="1288"/>
      <c r="DK9" s="1288"/>
      <c r="DL9" s="1288"/>
      <c r="DM9" s="1288"/>
      <c r="DN9" s="1288"/>
      <c r="DO9" s="1288"/>
      <c r="DP9" s="1288"/>
      <c r="DQ9" s="1288"/>
      <c r="DR9" s="1288"/>
      <c r="DS9" s="1288"/>
      <c r="DT9" s="1288"/>
      <c r="DU9" s="1288"/>
      <c r="DV9" s="1288"/>
      <c r="DW9" s="1288"/>
      <c r="DX9" s="1288"/>
      <c r="DY9" s="1288"/>
      <c r="DZ9" s="1288"/>
      <c r="EA9" s="1288"/>
      <c r="EB9" s="1288"/>
      <c r="EC9" s="1288"/>
      <c r="ED9" s="1288"/>
      <c r="EE9" s="1288"/>
      <c r="EF9" s="1288"/>
      <c r="EG9" s="1288"/>
      <c r="EH9" s="1288"/>
      <c r="EI9" s="1288"/>
      <c r="EJ9" s="1288"/>
      <c r="EK9" s="1297"/>
      <c r="EL9" s="1288"/>
      <c r="EM9" s="1288"/>
      <c r="EN9" s="1288"/>
      <c r="EO9" s="1288"/>
      <c r="EP9" s="1288"/>
      <c r="EQ9" s="1288"/>
      <c r="ER9" s="1288"/>
      <c r="ES9" s="1288"/>
      <c r="ET9" s="1288"/>
      <c r="EU9" s="1288"/>
    </row>
    <row r="10" spans="1:151" s="1298" customFormat="1" ht="15" customHeight="1">
      <c r="A10" s="1299" t="s">
        <v>10</v>
      </c>
      <c r="B10" s="1300"/>
      <c r="C10" s="9" t="s">
        <v>1042</v>
      </c>
      <c r="D10" s="1305"/>
      <c r="E10" s="1305"/>
      <c r="F10" s="1306"/>
      <c r="G10" s="1151"/>
      <c r="H10" s="1151"/>
      <c r="I10" s="1294"/>
      <c r="J10" s="1288"/>
      <c r="K10" s="1288"/>
      <c r="L10" s="1288"/>
      <c r="M10" s="1288"/>
      <c r="N10" s="1291"/>
      <c r="O10" s="1288"/>
      <c r="P10" s="1288"/>
      <c r="Q10" s="1292"/>
      <c r="R10" s="1292"/>
      <c r="S10" s="1293"/>
      <c r="T10" s="1293"/>
      <c r="U10" s="1293"/>
      <c r="V10" s="1293"/>
      <c r="W10" s="1293"/>
      <c r="X10" s="1293"/>
      <c r="Y10" s="1294"/>
      <c r="Z10" s="1293"/>
      <c r="AA10" s="1293"/>
      <c r="AB10" s="1293"/>
      <c r="AC10" s="1293"/>
      <c r="AD10" s="1293"/>
      <c r="AE10" s="1293"/>
      <c r="AF10" s="1294"/>
      <c r="AG10" s="1295"/>
      <c r="AH10" s="1293"/>
      <c r="AI10" s="1293"/>
      <c r="AJ10" s="1293"/>
      <c r="AK10" s="1293"/>
      <c r="AL10" s="1293"/>
      <c r="AM10" s="1288"/>
      <c r="AN10" s="1291"/>
      <c r="AO10" s="1291"/>
      <c r="AP10" s="1288"/>
      <c r="AQ10" s="1288"/>
      <c r="AR10" s="1288"/>
      <c r="AS10" s="1288"/>
      <c r="AT10" s="1288"/>
      <c r="AU10" s="1288"/>
      <c r="AV10" s="1288"/>
      <c r="AW10" s="1288"/>
      <c r="AX10" s="1288"/>
      <c r="AY10" s="1288"/>
      <c r="AZ10" s="1288"/>
      <c r="BA10" s="1288"/>
      <c r="BB10" s="1288"/>
      <c r="BC10" s="1288"/>
      <c r="BD10" s="1288"/>
      <c r="BE10" s="1288"/>
      <c r="BF10" s="1288"/>
      <c r="BG10" s="1288"/>
      <c r="BH10" s="1288"/>
      <c r="BI10" s="1288"/>
      <c r="BJ10" s="1288"/>
      <c r="BK10" s="1288"/>
      <c r="BL10" s="1288"/>
      <c r="BM10" s="1288"/>
      <c r="BN10" s="1288"/>
      <c r="BO10" s="1288"/>
      <c r="BP10" s="1288"/>
      <c r="BQ10" s="1288"/>
      <c r="BR10" s="1288"/>
      <c r="BS10" s="1288"/>
      <c r="BT10" s="1288"/>
      <c r="BU10" s="1288"/>
      <c r="BV10" s="1288"/>
      <c r="BW10" s="1288"/>
      <c r="BX10" s="1288"/>
      <c r="BY10" s="1288"/>
      <c r="BZ10" s="1288"/>
      <c r="CA10" s="1288"/>
      <c r="CB10" s="1288"/>
      <c r="CC10" s="1288"/>
      <c r="CD10" s="1288"/>
      <c r="CE10" s="1288"/>
      <c r="CF10" s="1288"/>
      <c r="CG10" s="1288"/>
      <c r="CH10" s="1288"/>
      <c r="CI10" s="1288"/>
      <c r="CJ10" s="1288"/>
      <c r="CK10" s="1288"/>
      <c r="CL10" s="1288"/>
      <c r="CM10" s="1288"/>
      <c r="CN10" s="1288"/>
      <c r="CO10" s="1288"/>
      <c r="CP10" s="1288"/>
      <c r="CQ10" s="1288"/>
      <c r="CR10" s="1288"/>
      <c r="CS10" s="1288"/>
      <c r="CT10" s="1288"/>
      <c r="CU10" s="1288"/>
      <c r="CV10" s="1288"/>
      <c r="CW10" s="1288"/>
      <c r="CX10" s="1288"/>
      <c r="CY10" s="1288"/>
      <c r="CZ10" s="1288"/>
      <c r="DA10" s="1288"/>
      <c r="DB10" s="1296"/>
      <c r="DC10" s="1288"/>
      <c r="DD10" s="1288"/>
      <c r="DE10" s="1288"/>
      <c r="DF10" s="1288"/>
      <c r="DG10" s="1288"/>
      <c r="DH10" s="1288"/>
      <c r="DI10" s="1288"/>
      <c r="DJ10" s="1288"/>
      <c r="DK10" s="1288"/>
      <c r="DL10" s="1288"/>
      <c r="DM10" s="1288"/>
      <c r="DN10" s="1288"/>
      <c r="DO10" s="1288"/>
      <c r="DP10" s="1288"/>
      <c r="DQ10" s="1288"/>
      <c r="DR10" s="1288"/>
      <c r="DS10" s="1288"/>
      <c r="DT10" s="1288"/>
      <c r="DU10" s="1288"/>
      <c r="DV10" s="1288"/>
      <c r="DW10" s="1288"/>
      <c r="DX10" s="1288"/>
      <c r="DY10" s="1288"/>
      <c r="DZ10" s="1288"/>
      <c r="EA10" s="1288"/>
      <c r="EB10" s="1288"/>
      <c r="EC10" s="1288"/>
      <c r="ED10" s="1288"/>
      <c r="EE10" s="1288"/>
      <c r="EF10" s="1288"/>
      <c r="EG10" s="1288"/>
      <c r="EH10" s="1288"/>
      <c r="EI10" s="1288"/>
      <c r="EJ10" s="1288"/>
      <c r="EK10" s="1297"/>
      <c r="EL10" s="1288"/>
      <c r="EM10" s="1288"/>
      <c r="EN10" s="1288"/>
      <c r="EO10" s="1288"/>
      <c r="EP10" s="1288"/>
      <c r="EQ10" s="1288"/>
      <c r="ER10" s="1288"/>
      <c r="ES10" s="1288"/>
      <c r="ET10" s="1288"/>
      <c r="EU10" s="1288"/>
    </row>
    <row r="11" spans="1:151" s="1298" customFormat="1" ht="15" customHeight="1">
      <c r="A11" s="1299" t="s">
        <v>12</v>
      </c>
      <c r="B11" s="1300"/>
      <c r="C11" s="9" t="s">
        <v>1043</v>
      </c>
      <c r="D11" s="1147"/>
      <c r="E11" s="1147"/>
      <c r="F11" s="1148"/>
      <c r="G11" s="1151"/>
      <c r="H11" s="1151"/>
      <c r="I11" s="1294"/>
      <c r="J11" s="1288"/>
      <c r="K11" s="1288"/>
      <c r="L11" s="1288"/>
      <c r="M11" s="1288"/>
      <c r="N11" s="1291"/>
      <c r="O11" s="1288"/>
      <c r="P11" s="1288"/>
      <c r="Q11" s="1292"/>
      <c r="R11" s="1292"/>
      <c r="S11" s="1293"/>
      <c r="T11" s="1293"/>
      <c r="U11" s="1293"/>
      <c r="V11" s="1293"/>
      <c r="W11" s="1293"/>
      <c r="X11" s="1293"/>
      <c r="Y11" s="1294"/>
      <c r="Z11" s="1293"/>
      <c r="AA11" s="1293"/>
      <c r="AB11" s="1293"/>
      <c r="AC11" s="1293"/>
      <c r="AD11" s="1293"/>
      <c r="AE11" s="1293"/>
      <c r="AF11" s="1294"/>
      <c r="AG11" s="1295"/>
      <c r="AH11" s="1293"/>
      <c r="AI11" s="1293"/>
      <c r="AJ11" s="1293"/>
      <c r="AK11" s="1293"/>
      <c r="AL11" s="1293"/>
      <c r="AM11" s="1288"/>
      <c r="AN11" s="1291"/>
      <c r="AO11" s="1291"/>
      <c r="AP11" s="1288"/>
      <c r="AQ11" s="1288"/>
      <c r="AR11" s="1288"/>
      <c r="AS11" s="1288"/>
      <c r="AT11" s="1288"/>
      <c r="AU11" s="1288"/>
      <c r="AV11" s="1288"/>
      <c r="AW11" s="1288"/>
      <c r="AX11" s="1288"/>
      <c r="AY11" s="1288"/>
      <c r="AZ11" s="1288"/>
      <c r="BA11" s="1288"/>
      <c r="BB11" s="1288"/>
      <c r="BC11" s="1288"/>
      <c r="BD11" s="1288"/>
      <c r="BE11" s="1288"/>
      <c r="BF11" s="1288"/>
      <c r="BG11" s="1288"/>
      <c r="BH11" s="1288"/>
      <c r="BI11" s="1288"/>
      <c r="BJ11" s="1288"/>
      <c r="BK11" s="1288"/>
      <c r="BL11" s="1288"/>
      <c r="BM11" s="1288"/>
      <c r="BN11" s="1288"/>
      <c r="BO11" s="1288"/>
      <c r="BP11" s="1288"/>
      <c r="BQ11" s="1288"/>
      <c r="BR11" s="1288"/>
      <c r="BS11" s="1288"/>
      <c r="BT11" s="1288"/>
      <c r="BU11" s="1288"/>
      <c r="BV11" s="1288"/>
      <c r="BW11" s="1288"/>
      <c r="BX11" s="1288"/>
      <c r="BY11" s="1288"/>
      <c r="BZ11" s="1288"/>
      <c r="CA11" s="1288"/>
      <c r="CB11" s="1288"/>
      <c r="CC11" s="1288"/>
      <c r="CD11" s="1288"/>
      <c r="CE11" s="1288"/>
      <c r="CF11" s="1288"/>
      <c r="CG11" s="1288"/>
      <c r="CH11" s="1288"/>
      <c r="CI11" s="1288"/>
      <c r="CJ11" s="1288"/>
      <c r="CK11" s="1288"/>
      <c r="CL11" s="1288"/>
      <c r="CM11" s="1288"/>
      <c r="CN11" s="1288"/>
      <c r="CO11" s="1288"/>
      <c r="CP11" s="1288"/>
      <c r="CQ11" s="1288"/>
      <c r="CR11" s="1288"/>
      <c r="CS11" s="1288"/>
      <c r="CT11" s="1288"/>
      <c r="CU11" s="1288"/>
      <c r="CV11" s="1288"/>
      <c r="CW11" s="1288"/>
      <c r="CX11" s="1288"/>
      <c r="CY11" s="1288"/>
      <c r="CZ11" s="1288"/>
      <c r="DA11" s="1288"/>
      <c r="DB11" s="1296"/>
      <c r="DC11" s="1288"/>
      <c r="DD11" s="1288"/>
      <c r="DE11" s="1288"/>
      <c r="DF11" s="1288"/>
      <c r="DG11" s="1288"/>
      <c r="DH11" s="1288"/>
      <c r="DI11" s="1288"/>
      <c r="DJ11" s="1288"/>
      <c r="DK11" s="1288"/>
      <c r="DL11" s="1288"/>
      <c r="DM11" s="1288"/>
      <c r="DN11" s="1288"/>
      <c r="DO11" s="1288"/>
      <c r="DP11" s="1288"/>
      <c r="DQ11" s="1288"/>
      <c r="DR11" s="1288"/>
      <c r="DS11" s="1288"/>
      <c r="DT11" s="1288"/>
      <c r="DU11" s="1288"/>
      <c r="DV11" s="1288"/>
      <c r="DW11" s="1288"/>
      <c r="DX11" s="1288"/>
      <c r="DY11" s="1288"/>
      <c r="DZ11" s="1288"/>
      <c r="EA11" s="1288"/>
      <c r="EB11" s="1288"/>
      <c r="EC11" s="1288"/>
      <c r="ED11" s="1288"/>
      <c r="EE11" s="1288"/>
      <c r="EF11" s="1288"/>
      <c r="EG11" s="1288"/>
      <c r="EH11" s="1288"/>
      <c r="EI11" s="1288"/>
      <c r="EJ11" s="1288"/>
      <c r="EK11" s="1297"/>
      <c r="EL11" s="1288"/>
      <c r="EM11" s="1288"/>
      <c r="EN11" s="1288"/>
      <c r="EO11" s="1288"/>
      <c r="EP11" s="1288"/>
      <c r="EQ11" s="1288"/>
      <c r="ER11" s="1288"/>
      <c r="ES11" s="1288"/>
      <c r="ET11" s="1288"/>
      <c r="EU11" s="1288"/>
    </row>
    <row r="12" spans="1:151" s="1298" customFormat="1" ht="15" customHeight="1">
      <c r="A12" s="1299" t="s">
        <v>14</v>
      </c>
      <c r="B12" s="1300"/>
      <c r="C12" s="9" t="s">
        <v>1044</v>
      </c>
      <c r="D12" s="1147"/>
      <c r="E12" s="1147"/>
      <c r="F12" s="1148"/>
      <c r="G12" s="1151"/>
      <c r="H12" s="1151"/>
      <c r="I12" s="1294"/>
      <c r="J12" s="1288"/>
      <c r="K12" s="1288"/>
      <c r="L12" s="1288"/>
      <c r="M12" s="1288"/>
      <c r="N12" s="1291"/>
      <c r="O12" s="1288"/>
      <c r="P12" s="1288"/>
      <c r="Q12" s="1292"/>
      <c r="R12" s="1292"/>
      <c r="S12" s="1293"/>
      <c r="T12" s="1293"/>
      <c r="U12" s="1293"/>
      <c r="V12" s="1293"/>
      <c r="W12" s="1293"/>
      <c r="X12" s="1293"/>
      <c r="Y12" s="1294"/>
      <c r="Z12" s="1293"/>
      <c r="AA12" s="1293"/>
      <c r="AB12" s="1293"/>
      <c r="AC12" s="1293"/>
      <c r="AD12" s="1293"/>
      <c r="AE12" s="1293"/>
      <c r="AF12" s="1294"/>
      <c r="AG12" s="1295"/>
      <c r="AH12" s="1293"/>
      <c r="AI12" s="1293"/>
      <c r="AJ12" s="1293"/>
      <c r="AK12" s="1293"/>
      <c r="AL12" s="1293"/>
      <c r="AM12" s="1288"/>
      <c r="AN12" s="1291"/>
      <c r="AO12" s="1291"/>
      <c r="AP12" s="1288"/>
      <c r="AQ12" s="1288"/>
      <c r="AR12" s="1288"/>
      <c r="AS12" s="1288"/>
      <c r="AT12" s="1288"/>
      <c r="AU12" s="1288"/>
      <c r="AV12" s="1288"/>
      <c r="AW12" s="1288"/>
      <c r="AX12" s="1288"/>
      <c r="AY12" s="1288"/>
      <c r="AZ12" s="1288"/>
      <c r="BA12" s="1288"/>
      <c r="BB12" s="1288"/>
      <c r="BC12" s="1288"/>
      <c r="BD12" s="1288"/>
      <c r="BE12" s="1288"/>
      <c r="BF12" s="1288"/>
      <c r="BG12" s="1288"/>
      <c r="BH12" s="1288"/>
      <c r="BI12" s="1288"/>
      <c r="BJ12" s="1288"/>
      <c r="BK12" s="1288"/>
      <c r="BL12" s="1288"/>
      <c r="BM12" s="1288"/>
      <c r="BN12" s="1288"/>
      <c r="BO12" s="1288"/>
      <c r="BP12" s="1288"/>
      <c r="BQ12" s="1288"/>
      <c r="BR12" s="1288"/>
      <c r="BS12" s="1288"/>
      <c r="BT12" s="1288"/>
      <c r="BU12" s="1288"/>
      <c r="BV12" s="1288"/>
      <c r="BW12" s="1288"/>
      <c r="BX12" s="1288"/>
      <c r="BY12" s="1288"/>
      <c r="BZ12" s="1288"/>
      <c r="CA12" s="1288"/>
      <c r="CB12" s="1288"/>
      <c r="CC12" s="1288"/>
      <c r="CD12" s="1288"/>
      <c r="CE12" s="1288"/>
      <c r="CF12" s="1288"/>
      <c r="CG12" s="1288"/>
      <c r="CH12" s="1288"/>
      <c r="CI12" s="1288"/>
      <c r="CJ12" s="1288"/>
      <c r="CK12" s="1288"/>
      <c r="CL12" s="1288"/>
      <c r="CM12" s="1288"/>
      <c r="CN12" s="1288"/>
      <c r="CO12" s="1288"/>
      <c r="CP12" s="1288"/>
      <c r="CQ12" s="1288"/>
      <c r="CR12" s="1288"/>
      <c r="CS12" s="1288"/>
      <c r="CT12" s="1288"/>
      <c r="CU12" s="1288"/>
      <c r="CV12" s="1288"/>
      <c r="CW12" s="1288"/>
      <c r="CX12" s="1288"/>
      <c r="CY12" s="1288"/>
      <c r="CZ12" s="1288"/>
      <c r="DA12" s="1288"/>
      <c r="DB12" s="1296"/>
      <c r="DC12" s="1288"/>
      <c r="DD12" s="1288"/>
      <c r="DE12" s="1288"/>
      <c r="DF12" s="1288"/>
      <c r="DG12" s="1288"/>
      <c r="DH12" s="1288"/>
      <c r="DI12" s="1288"/>
      <c r="DJ12" s="1288"/>
      <c r="DK12" s="1288"/>
      <c r="DL12" s="1288"/>
      <c r="DM12" s="1288"/>
      <c r="DN12" s="1288"/>
      <c r="DO12" s="1288"/>
      <c r="DP12" s="1288"/>
      <c r="DQ12" s="1288"/>
      <c r="DR12" s="1288"/>
      <c r="DS12" s="1288"/>
      <c r="DT12" s="1288"/>
      <c r="DU12" s="1288"/>
      <c r="DV12" s="1288"/>
      <c r="DW12" s="1288"/>
      <c r="DX12" s="1288"/>
      <c r="DY12" s="1288"/>
      <c r="DZ12" s="1288"/>
      <c r="EA12" s="1288"/>
      <c r="EB12" s="1288"/>
      <c r="EC12" s="1288"/>
      <c r="ED12" s="1288"/>
      <c r="EE12" s="1288"/>
      <c r="EF12" s="1288"/>
      <c r="EG12" s="1288"/>
      <c r="EH12" s="1288"/>
      <c r="EI12" s="1288"/>
      <c r="EJ12" s="1288"/>
      <c r="EK12" s="1297"/>
      <c r="EL12" s="1288"/>
      <c r="EM12" s="1288"/>
      <c r="EN12" s="1288"/>
      <c r="EO12" s="1288"/>
      <c r="EP12" s="1288"/>
      <c r="EQ12" s="1288"/>
      <c r="ER12" s="1288"/>
      <c r="ES12" s="1288"/>
      <c r="ET12" s="1288"/>
      <c r="EU12" s="1288"/>
    </row>
    <row r="13" spans="1:151" s="1298" customFormat="1" ht="18" customHeight="1">
      <c r="A13" s="1307" t="s">
        <v>16</v>
      </c>
      <c r="B13" s="1308"/>
      <c r="C13" s="1309" t="s">
        <v>17</v>
      </c>
      <c r="D13" s="1310" t="s">
        <v>18</v>
      </c>
      <c r="E13" s="1310"/>
      <c r="F13" s="1310">
        <v>2017</v>
      </c>
      <c r="G13" s="1311"/>
      <c r="H13" s="1311"/>
      <c r="I13" s="1294"/>
      <c r="J13" s="1288"/>
      <c r="K13" s="1288"/>
      <c r="L13" s="1288"/>
      <c r="M13" s="1288"/>
      <c r="N13" s="1291"/>
      <c r="O13" s="1288"/>
      <c r="P13" s="1288"/>
      <c r="Q13" s="1292"/>
      <c r="R13" s="1292"/>
      <c r="S13" s="1293"/>
      <c r="T13" s="1293"/>
      <c r="U13" s="1293"/>
      <c r="V13" s="1293"/>
      <c r="W13" s="1293"/>
      <c r="X13" s="1293"/>
      <c r="Y13" s="1294"/>
      <c r="Z13" s="1293"/>
      <c r="AA13" s="1293"/>
      <c r="AB13" s="1293"/>
      <c r="AC13" s="1293"/>
      <c r="AD13" s="1293"/>
      <c r="AE13" s="1293"/>
      <c r="AF13" s="1294"/>
      <c r="AG13" s="1295"/>
      <c r="AH13" s="1293"/>
      <c r="AI13" s="1293"/>
      <c r="AJ13" s="1293"/>
      <c r="AK13" s="1293"/>
      <c r="AL13" s="1293"/>
      <c r="AM13" s="1288"/>
      <c r="AN13" s="1291"/>
      <c r="AO13" s="1291"/>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96"/>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97"/>
      <c r="EL13" s="1288"/>
      <c r="EM13" s="1288"/>
      <c r="EN13" s="1288"/>
      <c r="EO13" s="1288"/>
      <c r="EP13" s="1288"/>
      <c r="EQ13" s="1288"/>
      <c r="ER13" s="1288"/>
      <c r="ES13" s="1288"/>
      <c r="ET13" s="1288"/>
      <c r="EU13" s="1288"/>
    </row>
    <row r="14" spans="1:151" s="1298" customFormat="1">
      <c r="A14" s="1312"/>
      <c r="B14" s="1313"/>
      <c r="C14" s="1314" t="s">
        <v>19</v>
      </c>
      <c r="D14" s="1315" t="s">
        <v>780</v>
      </c>
      <c r="E14" s="1315"/>
      <c r="F14" s="1310"/>
      <c r="G14" s="1291"/>
      <c r="H14" s="1291"/>
      <c r="I14" s="1288"/>
      <c r="J14" s="1288"/>
      <c r="K14" s="1288"/>
      <c r="L14" s="1288"/>
      <c r="M14" s="1288"/>
      <c r="N14" s="1291"/>
      <c r="O14" s="1288"/>
      <c r="P14" s="1288"/>
      <c r="Q14" s="1292"/>
      <c r="R14" s="1292"/>
      <c r="S14" s="1293"/>
      <c r="T14" s="1293"/>
      <c r="U14" s="1293"/>
      <c r="V14" s="1293"/>
      <c r="W14" s="1293"/>
      <c r="X14" s="1293"/>
      <c r="Y14" s="1294"/>
      <c r="Z14" s="1293"/>
      <c r="AA14" s="1293"/>
      <c r="AB14" s="1293"/>
      <c r="AC14" s="1293"/>
      <c r="AD14" s="1293"/>
      <c r="AE14" s="1293"/>
      <c r="AF14" s="1294"/>
      <c r="AG14" s="1295"/>
      <c r="AH14" s="1293"/>
      <c r="AI14" s="1293"/>
      <c r="AJ14" s="1293"/>
      <c r="AK14" s="1293"/>
      <c r="AL14" s="1293"/>
      <c r="AM14" s="1288"/>
      <c r="AN14" s="1291"/>
      <c r="AO14" s="1291"/>
      <c r="AP14" s="1288"/>
      <c r="AQ14" s="1288"/>
      <c r="AR14" s="1288"/>
      <c r="AS14" s="1288"/>
      <c r="AT14" s="1288"/>
      <c r="AU14" s="1288"/>
      <c r="AV14" s="1288"/>
      <c r="AW14" s="1288"/>
      <c r="AX14" s="1288"/>
      <c r="AY14" s="1288"/>
      <c r="AZ14" s="1288"/>
      <c r="BA14" s="1288"/>
      <c r="BB14" s="1288"/>
      <c r="BC14" s="1288"/>
      <c r="BD14" s="1288"/>
      <c r="BE14" s="1288"/>
      <c r="BF14" s="1288"/>
      <c r="BG14" s="1288"/>
      <c r="BH14" s="1288"/>
      <c r="BI14" s="1288"/>
      <c r="BJ14" s="1288"/>
      <c r="BK14" s="1288"/>
      <c r="BL14" s="1288"/>
      <c r="BM14" s="1288"/>
      <c r="BN14" s="1288"/>
      <c r="BO14" s="1288"/>
      <c r="BP14" s="1288"/>
      <c r="BQ14" s="1288"/>
      <c r="BR14" s="1288"/>
      <c r="BS14" s="1288"/>
      <c r="BT14" s="1288"/>
      <c r="BU14" s="1288"/>
      <c r="BV14" s="1288"/>
      <c r="BW14" s="1288"/>
      <c r="BX14" s="1288"/>
      <c r="BY14" s="1288"/>
      <c r="BZ14" s="1288"/>
      <c r="CA14" s="1288"/>
      <c r="CB14" s="1288"/>
      <c r="CC14" s="1288"/>
      <c r="CD14" s="1288"/>
      <c r="CE14" s="1288"/>
      <c r="CF14" s="1288"/>
      <c r="CG14" s="1288"/>
      <c r="CH14" s="1288"/>
      <c r="CI14" s="1288"/>
      <c r="CJ14" s="1288"/>
      <c r="CK14" s="1288"/>
      <c r="CL14" s="1288"/>
      <c r="CM14" s="1288"/>
      <c r="CN14" s="1288"/>
      <c r="CO14" s="1288"/>
      <c r="CP14" s="1288"/>
      <c r="CQ14" s="1288"/>
      <c r="CR14" s="1288"/>
      <c r="CS14" s="1288"/>
      <c r="CT14" s="1288"/>
      <c r="CU14" s="1288"/>
      <c r="CV14" s="1288"/>
      <c r="CW14" s="1288"/>
      <c r="CX14" s="1288"/>
      <c r="CY14" s="1288"/>
      <c r="CZ14" s="1288"/>
      <c r="DA14" s="1288"/>
      <c r="DB14" s="1296"/>
      <c r="DC14" s="1288"/>
      <c r="DD14" s="1288"/>
      <c r="DE14" s="1288"/>
      <c r="DF14" s="1288"/>
      <c r="DG14" s="1288"/>
      <c r="DH14" s="1288"/>
      <c r="DI14" s="1288"/>
      <c r="DJ14" s="1288"/>
      <c r="DK14" s="1288"/>
      <c r="DL14" s="1288"/>
      <c r="DM14" s="1288"/>
      <c r="DN14" s="1288"/>
      <c r="DO14" s="1288"/>
      <c r="DP14" s="1288"/>
      <c r="DQ14" s="1288"/>
      <c r="DR14" s="1288"/>
      <c r="DS14" s="1288"/>
      <c r="DT14" s="1288"/>
      <c r="DU14" s="1288"/>
      <c r="DV14" s="1288"/>
      <c r="DW14" s="1288"/>
      <c r="DX14" s="1288"/>
      <c r="DY14" s="1288"/>
      <c r="DZ14" s="1288"/>
      <c r="EA14" s="1288"/>
      <c r="EB14" s="1288"/>
      <c r="EC14" s="1288"/>
      <c r="ED14" s="1288"/>
      <c r="EE14" s="1288"/>
      <c r="EF14" s="1288"/>
      <c r="EG14" s="1288"/>
      <c r="EH14" s="1288"/>
      <c r="EI14" s="1288"/>
      <c r="EJ14" s="1288"/>
      <c r="EK14" s="1297"/>
      <c r="EL14" s="1288"/>
      <c r="EM14" s="1288"/>
      <c r="EN14" s="1288"/>
      <c r="EO14" s="1288"/>
      <c r="EP14" s="1288"/>
      <c r="EQ14" s="1288"/>
      <c r="ER14" s="1288"/>
      <c r="ES14" s="1288"/>
      <c r="ET14" s="1288"/>
      <c r="EU14" s="1288"/>
    </row>
    <row r="15" spans="1:151" s="1321" customFormat="1" ht="15">
      <c r="A15" s="1316"/>
      <c r="B15" s="1317"/>
      <c r="C15" s="1318"/>
      <c r="D15" s="1319"/>
      <c r="E15" s="1319"/>
      <c r="F15" s="1319"/>
      <c r="G15" s="1319"/>
      <c r="H15" s="1319"/>
      <c r="I15" s="1319"/>
      <c r="J15" s="1320"/>
      <c r="N15" s="1320"/>
      <c r="O15" s="1322"/>
      <c r="P15" s="1322"/>
      <c r="Q15" s="1323"/>
      <c r="R15" s="1323"/>
      <c r="S15" s="1324"/>
      <c r="T15" s="1324"/>
      <c r="U15" s="1324"/>
      <c r="V15" s="1324"/>
      <c r="W15" s="1324"/>
      <c r="X15" s="1324"/>
      <c r="Y15" s="1325"/>
      <c r="Z15" s="1324"/>
      <c r="AA15" s="1324"/>
      <c r="AB15" s="1324"/>
      <c r="AC15" s="1324"/>
      <c r="AD15" s="1324"/>
      <c r="AE15" s="1324"/>
      <c r="AF15" s="1325"/>
      <c r="AG15" s="1326"/>
      <c r="AH15" s="1324"/>
      <c r="AI15" s="1324"/>
      <c r="AJ15" s="1324"/>
      <c r="AK15" s="1324"/>
      <c r="AL15" s="1324"/>
      <c r="AN15" s="1320"/>
      <c r="AO15" s="1320"/>
      <c r="DB15" s="1327"/>
    </row>
    <row r="16" spans="1:151" s="1321" customFormat="1" ht="15">
      <c r="A16" s="1316"/>
      <c r="B16" s="1317"/>
      <c r="C16" s="1318"/>
      <c r="D16" s="1319"/>
      <c r="E16" s="1319"/>
      <c r="F16" s="1319"/>
      <c r="G16" s="1319"/>
      <c r="H16" s="1319"/>
      <c r="I16" s="1319"/>
      <c r="J16" s="1320"/>
      <c r="N16" s="1320"/>
      <c r="O16" s="1322"/>
      <c r="P16" s="1322"/>
      <c r="Q16" s="1323"/>
      <c r="R16" s="1323"/>
      <c r="S16" s="1324"/>
      <c r="T16" s="1324"/>
      <c r="U16" s="1324"/>
      <c r="V16" s="1324"/>
      <c r="W16" s="1324"/>
      <c r="X16" s="1324"/>
      <c r="Y16" s="1325"/>
      <c r="Z16" s="1324"/>
      <c r="AA16" s="1324"/>
      <c r="AB16" s="1324"/>
      <c r="AC16" s="1324"/>
      <c r="AD16" s="1324"/>
      <c r="AE16" s="1324"/>
      <c r="AF16" s="1325"/>
      <c r="AG16" s="1326"/>
      <c r="AH16" s="1324"/>
      <c r="AI16" s="1324"/>
      <c r="AJ16" s="1324"/>
      <c r="AK16" s="1324"/>
      <c r="AL16" s="1324"/>
      <c r="AN16" s="1320"/>
      <c r="AO16" s="1320"/>
      <c r="DB16" s="1327"/>
    </row>
    <row r="17" spans="1:206" s="1333" customFormat="1" ht="15.75">
      <c r="A17" s="1328" t="s">
        <v>21</v>
      </c>
      <c r="B17" s="1316"/>
      <c r="C17" s="1321"/>
      <c r="D17" s="1321"/>
      <c r="E17" s="1321"/>
      <c r="F17" s="1321"/>
      <c r="G17" s="1321"/>
      <c r="H17" s="1329"/>
      <c r="I17" s="1321"/>
      <c r="J17" s="1320"/>
      <c r="K17" s="1321"/>
      <c r="L17" s="1321"/>
      <c r="M17" s="1321"/>
      <c r="N17" s="1320"/>
      <c r="O17" s="1322"/>
      <c r="P17" s="1322"/>
      <c r="Q17" s="1323"/>
      <c r="R17" s="1323"/>
      <c r="S17" s="1330"/>
      <c r="T17" s="1330"/>
      <c r="U17" s="1330"/>
      <c r="V17" s="1330"/>
      <c r="W17" s="1330"/>
      <c r="X17" s="1330"/>
      <c r="Y17" s="1331"/>
      <c r="Z17" s="1330"/>
      <c r="AA17" s="1330"/>
      <c r="AB17" s="1330"/>
      <c r="AC17" s="1330"/>
      <c r="AD17" s="1330"/>
      <c r="AE17" s="1330"/>
      <c r="AF17" s="1331"/>
      <c r="AG17" s="1332"/>
      <c r="AH17" s="1330"/>
      <c r="AI17" s="1330"/>
      <c r="AJ17" s="1330"/>
      <c r="AK17" s="1330"/>
      <c r="AL17" s="1330"/>
      <c r="AN17" s="1334"/>
      <c r="AO17" s="1334"/>
      <c r="CZ17" s="1335" t="s">
        <v>22</v>
      </c>
      <c r="DB17" s="1336"/>
    </row>
    <row r="18" spans="1:206" s="1348" customFormat="1" ht="30.75" customHeight="1">
      <c r="A18" s="1337" t="s">
        <v>23</v>
      </c>
      <c r="B18" s="1337"/>
      <c r="C18" s="1337" t="s">
        <v>24</v>
      </c>
      <c r="D18" s="1337" t="s">
        <v>25</v>
      </c>
      <c r="E18" s="1337"/>
      <c r="F18" s="1337"/>
      <c r="G18" s="1337"/>
      <c r="H18" s="1337"/>
      <c r="I18" s="1337"/>
      <c r="J18" s="1338" t="s">
        <v>26</v>
      </c>
      <c r="K18" s="1338"/>
      <c r="L18" s="1338"/>
      <c r="M18" s="1338"/>
      <c r="N18" s="1338"/>
      <c r="O18" s="1338"/>
      <c r="P18" s="1338"/>
      <c r="Q18" s="1337" t="s">
        <v>27</v>
      </c>
      <c r="R18" s="1339"/>
      <c r="S18" s="1340" t="s">
        <v>28</v>
      </c>
      <c r="T18" s="1340"/>
      <c r="U18" s="1340"/>
      <c r="V18" s="1340"/>
      <c r="W18" s="1340"/>
      <c r="X18" s="1340"/>
      <c r="Y18" s="1341"/>
      <c r="Z18" s="1340" t="s">
        <v>29</v>
      </c>
      <c r="AA18" s="1340"/>
      <c r="AB18" s="1340"/>
      <c r="AC18" s="1340"/>
      <c r="AD18" s="1340"/>
      <c r="AE18" s="1340"/>
      <c r="AF18" s="1341"/>
      <c r="AG18" s="1340" t="s">
        <v>30</v>
      </c>
      <c r="AH18" s="1340"/>
      <c r="AI18" s="1340"/>
      <c r="AJ18" s="1340"/>
      <c r="AK18" s="1340"/>
      <c r="AL18" s="1340"/>
      <c r="AM18" s="1342" t="s">
        <v>31</v>
      </c>
      <c r="AN18" s="1341" t="s">
        <v>32</v>
      </c>
      <c r="AO18" s="1341"/>
      <c r="AP18" s="1341"/>
      <c r="AQ18" s="1341"/>
      <c r="AR18" s="1341"/>
      <c r="AS18" s="1341"/>
      <c r="AT18" s="1341"/>
      <c r="AU18" s="1341" t="s">
        <v>33</v>
      </c>
      <c r="AV18" s="1341"/>
      <c r="AW18" s="1341"/>
      <c r="AX18" s="1341"/>
      <c r="AY18" s="1341"/>
      <c r="AZ18" s="1341"/>
      <c r="BA18" s="1341"/>
      <c r="BB18" s="1341" t="s">
        <v>34</v>
      </c>
      <c r="BC18" s="1341"/>
      <c r="BD18" s="1341"/>
      <c r="BE18" s="1341"/>
      <c r="BF18" s="1341"/>
      <c r="BG18" s="1341"/>
      <c r="BH18" s="1342" t="s">
        <v>35</v>
      </c>
      <c r="BI18" s="1341" t="s">
        <v>36</v>
      </c>
      <c r="BJ18" s="1341"/>
      <c r="BK18" s="1341"/>
      <c r="BL18" s="1341"/>
      <c r="BM18" s="1341"/>
      <c r="BN18" s="1341"/>
      <c r="BO18" s="1341"/>
      <c r="BP18" s="1341" t="s">
        <v>37</v>
      </c>
      <c r="BQ18" s="1341"/>
      <c r="BR18" s="1341"/>
      <c r="BS18" s="1341"/>
      <c r="BT18" s="1341"/>
      <c r="BU18" s="1341"/>
      <c r="BV18" s="1341"/>
      <c r="BW18" s="1341" t="s">
        <v>38</v>
      </c>
      <c r="BX18" s="1341"/>
      <c r="BY18" s="1341"/>
      <c r="BZ18" s="1341"/>
      <c r="CA18" s="1341"/>
      <c r="CB18" s="1341"/>
      <c r="CC18" s="1342" t="s">
        <v>39</v>
      </c>
      <c r="CD18" s="1341" t="s">
        <v>40</v>
      </c>
      <c r="CE18" s="1341"/>
      <c r="CF18" s="1341"/>
      <c r="CG18" s="1341"/>
      <c r="CH18" s="1341"/>
      <c r="CI18" s="1341"/>
      <c r="CJ18" s="1341"/>
      <c r="CK18" s="1341" t="s">
        <v>41</v>
      </c>
      <c r="CL18" s="1341"/>
      <c r="CM18" s="1341"/>
      <c r="CN18" s="1341"/>
      <c r="CO18" s="1341"/>
      <c r="CP18" s="1341"/>
      <c r="CQ18" s="1341"/>
      <c r="CR18" s="1341" t="s">
        <v>42</v>
      </c>
      <c r="CS18" s="1341"/>
      <c r="CT18" s="1341"/>
      <c r="CU18" s="1341"/>
      <c r="CV18" s="1341"/>
      <c r="CW18" s="1341"/>
      <c r="CX18" s="1342" t="s">
        <v>1045</v>
      </c>
      <c r="CY18" s="1343" t="s">
        <v>1046</v>
      </c>
      <c r="CZ18" s="1344" t="s">
        <v>44</v>
      </c>
      <c r="DA18" s="1344"/>
      <c r="DB18" s="1344"/>
      <c r="DC18" s="1344"/>
      <c r="DD18" s="1344"/>
      <c r="DE18" s="1344"/>
      <c r="DF18" s="1344"/>
      <c r="DG18" s="1344"/>
      <c r="DH18" s="1344"/>
      <c r="DI18" s="1344" t="s">
        <v>45</v>
      </c>
      <c r="DJ18" s="1344"/>
      <c r="DK18" s="1344"/>
      <c r="DL18" s="1344"/>
      <c r="DM18" s="1344"/>
      <c r="DN18" s="1344"/>
      <c r="DO18" s="1344"/>
      <c r="DP18" s="1344"/>
      <c r="DQ18" s="1344"/>
      <c r="DR18" s="1344" t="s">
        <v>46</v>
      </c>
      <c r="DS18" s="1344"/>
      <c r="DT18" s="1344"/>
      <c r="DU18" s="1344"/>
      <c r="DV18" s="1344"/>
      <c r="DW18" s="1344"/>
      <c r="DX18" s="1344"/>
      <c r="DY18" s="1344"/>
      <c r="DZ18" s="1345"/>
      <c r="EA18" s="1346" t="s">
        <v>47</v>
      </c>
      <c r="EB18" s="1346"/>
      <c r="EC18" s="1346"/>
      <c r="ED18" s="1346"/>
      <c r="EE18" s="1346"/>
      <c r="EF18" s="1346"/>
      <c r="EG18" s="1346"/>
      <c r="EH18" s="1346"/>
      <c r="EI18" s="1346"/>
      <c r="EJ18" s="1347"/>
      <c r="EK18" s="1347"/>
      <c r="EL18" s="1347"/>
      <c r="EM18" s="1347"/>
      <c r="EN18" s="1347"/>
      <c r="EO18" s="1347"/>
      <c r="EP18" s="1347"/>
      <c r="EQ18" s="1347"/>
      <c r="ER18" s="1347"/>
      <c r="ES18" s="1347"/>
      <c r="ET18" s="1347"/>
      <c r="EU18" s="1347"/>
      <c r="EV18" s="1347"/>
      <c r="EW18" s="1347"/>
      <c r="EX18" s="1347"/>
      <c r="EY18" s="1347"/>
      <c r="EZ18" s="1347"/>
      <c r="FA18" s="1347"/>
      <c r="FB18" s="1347"/>
      <c r="FC18" s="1347"/>
      <c r="FD18" s="1347"/>
      <c r="FE18" s="1347"/>
      <c r="FF18" s="1347"/>
      <c r="FG18" s="1347"/>
      <c r="FH18" s="1347"/>
      <c r="FI18" s="1347"/>
      <c r="FJ18" s="1347"/>
      <c r="FK18" s="1347"/>
      <c r="FL18" s="1347"/>
      <c r="FM18" s="1347"/>
      <c r="FN18" s="1347"/>
      <c r="FO18" s="1347"/>
      <c r="FP18" s="1347"/>
      <c r="FQ18" s="1347"/>
      <c r="FR18" s="1347"/>
      <c r="FS18" s="1347"/>
      <c r="FT18" s="1347"/>
      <c r="FU18" s="1347"/>
      <c r="FV18" s="1347"/>
      <c r="FW18" s="1347"/>
      <c r="FX18" s="1347"/>
      <c r="FY18" s="1347"/>
      <c r="FZ18" s="1347"/>
      <c r="GA18" s="1347"/>
      <c r="GB18" s="1347"/>
      <c r="GC18" s="1347"/>
      <c r="GD18" s="1347"/>
      <c r="GE18" s="1347"/>
      <c r="GF18" s="1347"/>
      <c r="GG18" s="1347"/>
      <c r="GH18" s="1347"/>
      <c r="GI18" s="1347"/>
      <c r="GJ18" s="1347"/>
      <c r="GK18" s="1347"/>
      <c r="GL18" s="1347"/>
      <c r="GM18" s="1347"/>
      <c r="GN18" s="1347"/>
      <c r="GO18" s="1347"/>
      <c r="GP18" s="1347"/>
      <c r="GQ18" s="1347"/>
      <c r="GR18" s="1347"/>
      <c r="GS18" s="1347"/>
      <c r="GT18" s="1347"/>
      <c r="GU18" s="1347"/>
      <c r="GV18" s="1347"/>
      <c r="GW18" s="1347"/>
      <c r="GX18" s="1347"/>
    </row>
    <row r="19" spans="1:206" s="1348" customFormat="1" ht="33.75" customHeight="1">
      <c r="A19" s="1337"/>
      <c r="B19" s="1337"/>
      <c r="C19" s="1337"/>
      <c r="D19" s="1337" t="s">
        <v>48</v>
      </c>
      <c r="E19" s="1337" t="s">
        <v>49</v>
      </c>
      <c r="F19" s="1337" t="s">
        <v>50</v>
      </c>
      <c r="G19" s="1337" t="s">
        <v>51</v>
      </c>
      <c r="H19" s="1337" t="s">
        <v>52</v>
      </c>
      <c r="I19" s="1349" t="s">
        <v>53</v>
      </c>
      <c r="J19" s="1349" t="s">
        <v>54</v>
      </c>
      <c r="K19" s="1349" t="s">
        <v>55</v>
      </c>
      <c r="L19" s="1349" t="s">
        <v>56</v>
      </c>
      <c r="M19" s="1349" t="s">
        <v>57</v>
      </c>
      <c r="N19" s="1349" t="s">
        <v>58</v>
      </c>
      <c r="O19" s="1349" t="s">
        <v>59</v>
      </c>
      <c r="P19" s="1349" t="s">
        <v>60</v>
      </c>
      <c r="Q19" s="1349" t="s">
        <v>61</v>
      </c>
      <c r="R19" s="1349" t="s">
        <v>62</v>
      </c>
      <c r="S19" s="1340"/>
      <c r="T19" s="1340"/>
      <c r="U19" s="1340"/>
      <c r="V19" s="1340"/>
      <c r="W19" s="1340"/>
      <c r="X19" s="1340"/>
      <c r="Y19" s="1341"/>
      <c r="Z19" s="1340"/>
      <c r="AA19" s="1340"/>
      <c r="AB19" s="1340"/>
      <c r="AC19" s="1340"/>
      <c r="AD19" s="1340"/>
      <c r="AE19" s="1340"/>
      <c r="AF19" s="1341"/>
      <c r="AG19" s="1340"/>
      <c r="AH19" s="1340"/>
      <c r="AI19" s="1340"/>
      <c r="AJ19" s="1340"/>
      <c r="AK19" s="1340"/>
      <c r="AL19" s="1340"/>
      <c r="AM19" s="1342"/>
      <c r="AN19" s="1341"/>
      <c r="AO19" s="1341"/>
      <c r="AP19" s="1341"/>
      <c r="AQ19" s="1341"/>
      <c r="AR19" s="1341"/>
      <c r="AS19" s="1341"/>
      <c r="AT19" s="1341"/>
      <c r="AU19" s="1341"/>
      <c r="AV19" s="1341"/>
      <c r="AW19" s="1341"/>
      <c r="AX19" s="1341"/>
      <c r="AY19" s="1341"/>
      <c r="AZ19" s="1341"/>
      <c r="BA19" s="1341"/>
      <c r="BB19" s="1341"/>
      <c r="BC19" s="1341"/>
      <c r="BD19" s="1341"/>
      <c r="BE19" s="1341"/>
      <c r="BF19" s="1341"/>
      <c r="BG19" s="1341"/>
      <c r="BH19" s="1342"/>
      <c r="BI19" s="1341"/>
      <c r="BJ19" s="1341"/>
      <c r="BK19" s="1341"/>
      <c r="BL19" s="1341"/>
      <c r="BM19" s="1341"/>
      <c r="BN19" s="1341"/>
      <c r="BO19" s="1341"/>
      <c r="BP19" s="1341"/>
      <c r="BQ19" s="1341"/>
      <c r="BR19" s="1341"/>
      <c r="BS19" s="1341"/>
      <c r="BT19" s="1341"/>
      <c r="BU19" s="1341"/>
      <c r="BV19" s="1341"/>
      <c r="BW19" s="1341"/>
      <c r="BX19" s="1341"/>
      <c r="BY19" s="1341"/>
      <c r="BZ19" s="1341"/>
      <c r="CA19" s="1341"/>
      <c r="CB19" s="1341"/>
      <c r="CC19" s="1342"/>
      <c r="CD19" s="1341"/>
      <c r="CE19" s="1341"/>
      <c r="CF19" s="1341"/>
      <c r="CG19" s="1341"/>
      <c r="CH19" s="1341"/>
      <c r="CI19" s="1341"/>
      <c r="CJ19" s="1341"/>
      <c r="CK19" s="1341"/>
      <c r="CL19" s="1341"/>
      <c r="CM19" s="1341"/>
      <c r="CN19" s="1341"/>
      <c r="CO19" s="1341"/>
      <c r="CP19" s="1341"/>
      <c r="CQ19" s="1341"/>
      <c r="CR19" s="1341"/>
      <c r="CS19" s="1341"/>
      <c r="CT19" s="1341"/>
      <c r="CU19" s="1341"/>
      <c r="CV19" s="1341"/>
      <c r="CW19" s="1341"/>
      <c r="CX19" s="1342"/>
      <c r="CY19" s="1350"/>
      <c r="CZ19" s="1351" t="s">
        <v>63</v>
      </c>
      <c r="DA19" s="1351"/>
      <c r="DB19" s="1351"/>
      <c r="DC19" s="1352" t="s">
        <v>64</v>
      </c>
      <c r="DD19" s="1352"/>
      <c r="DE19" s="1352"/>
      <c r="DF19" s="1353" t="s">
        <v>65</v>
      </c>
      <c r="DG19" s="1353"/>
      <c r="DH19" s="1353"/>
      <c r="DI19" s="1351" t="s">
        <v>63</v>
      </c>
      <c r="DJ19" s="1351"/>
      <c r="DK19" s="1351"/>
      <c r="DL19" s="1352" t="s">
        <v>64</v>
      </c>
      <c r="DM19" s="1352"/>
      <c r="DN19" s="1352"/>
      <c r="DO19" s="1353" t="s">
        <v>65</v>
      </c>
      <c r="DP19" s="1353"/>
      <c r="DQ19" s="1353"/>
      <c r="DR19" s="1351" t="s">
        <v>63</v>
      </c>
      <c r="DS19" s="1351"/>
      <c r="DT19" s="1351"/>
      <c r="DU19" s="1352" t="s">
        <v>64</v>
      </c>
      <c r="DV19" s="1352"/>
      <c r="DW19" s="1352"/>
      <c r="DX19" s="1353" t="s">
        <v>65</v>
      </c>
      <c r="DY19" s="1353"/>
      <c r="DZ19" s="1354"/>
      <c r="EA19" s="1355" t="s">
        <v>63</v>
      </c>
      <c r="EB19" s="1355"/>
      <c r="EC19" s="1355"/>
      <c r="ED19" s="1356" t="s">
        <v>64</v>
      </c>
      <c r="EE19" s="1356"/>
      <c r="EF19" s="1356"/>
      <c r="EG19" s="1357" t="s">
        <v>65</v>
      </c>
      <c r="EH19" s="1357"/>
      <c r="EI19" s="1357"/>
      <c r="EJ19" s="1347"/>
      <c r="EK19" s="1347"/>
      <c r="EL19" s="1347"/>
      <c r="EM19" s="1347"/>
      <c r="EN19" s="1347"/>
      <c r="EO19" s="1347"/>
      <c r="EP19" s="1347"/>
      <c r="EQ19" s="1347"/>
      <c r="ER19" s="1347"/>
      <c r="ES19" s="1347"/>
      <c r="ET19" s="1347"/>
      <c r="EU19" s="1347"/>
      <c r="EV19" s="1347"/>
      <c r="EW19" s="1347"/>
      <c r="EX19" s="1347"/>
      <c r="EY19" s="1347"/>
      <c r="EZ19" s="1347"/>
      <c r="FA19" s="1347"/>
      <c r="FB19" s="1347"/>
      <c r="FC19" s="1347"/>
      <c r="FD19" s="1347"/>
      <c r="FE19" s="1347"/>
      <c r="FF19" s="1347"/>
      <c r="FG19" s="1347"/>
      <c r="FH19" s="1347"/>
      <c r="FI19" s="1347"/>
      <c r="FJ19" s="1347"/>
      <c r="FK19" s="1347"/>
      <c r="FL19" s="1347"/>
      <c r="FM19" s="1347"/>
      <c r="FN19" s="1347"/>
      <c r="FO19" s="1347"/>
      <c r="FP19" s="1347"/>
      <c r="FQ19" s="1347"/>
      <c r="FR19" s="1347"/>
      <c r="FS19" s="1347"/>
      <c r="FT19" s="1347"/>
      <c r="FU19" s="1347"/>
      <c r="FV19" s="1347"/>
      <c r="FW19" s="1347"/>
      <c r="FX19" s="1347"/>
      <c r="FY19" s="1347"/>
      <c r="FZ19" s="1347"/>
      <c r="GA19" s="1347"/>
      <c r="GB19" s="1347"/>
      <c r="GC19" s="1347"/>
      <c r="GD19" s="1347"/>
      <c r="GE19" s="1347"/>
      <c r="GF19" s="1347"/>
      <c r="GG19" s="1347"/>
      <c r="GH19" s="1347"/>
      <c r="GI19" s="1347"/>
      <c r="GJ19" s="1347"/>
      <c r="GK19" s="1347"/>
      <c r="GL19" s="1347"/>
      <c r="GM19" s="1347"/>
      <c r="GN19" s="1347"/>
      <c r="GO19" s="1347"/>
      <c r="GP19" s="1347"/>
      <c r="GQ19" s="1347"/>
      <c r="GR19" s="1347"/>
      <c r="GS19" s="1347"/>
      <c r="GT19" s="1347"/>
      <c r="GU19" s="1347"/>
      <c r="GV19" s="1347"/>
      <c r="GW19" s="1347"/>
      <c r="GX19" s="1347"/>
    </row>
    <row r="20" spans="1:206" s="1377" customFormat="1" ht="88.5" customHeight="1">
      <c r="A20" s="1358"/>
      <c r="B20" s="1358"/>
      <c r="C20" s="1358"/>
      <c r="D20" s="1358"/>
      <c r="E20" s="1358"/>
      <c r="F20" s="1358"/>
      <c r="G20" s="1358"/>
      <c r="H20" s="1358"/>
      <c r="I20" s="1359"/>
      <c r="J20" s="1359"/>
      <c r="K20" s="1360"/>
      <c r="L20" s="1360"/>
      <c r="M20" s="1360"/>
      <c r="N20" s="1361"/>
      <c r="O20" s="1361"/>
      <c r="P20" s="1361"/>
      <c r="Q20" s="1361"/>
      <c r="R20" s="1361"/>
      <c r="S20" s="1362" t="s">
        <v>66</v>
      </c>
      <c r="T20" s="1363" t="s">
        <v>67</v>
      </c>
      <c r="U20" s="1362" t="s">
        <v>68</v>
      </c>
      <c r="V20" s="1362" t="s">
        <v>69</v>
      </c>
      <c r="W20" s="1362" t="s">
        <v>70</v>
      </c>
      <c r="X20" s="1363" t="s">
        <v>71</v>
      </c>
      <c r="Y20" s="1364" t="s">
        <v>72</v>
      </c>
      <c r="Z20" s="1362" t="s">
        <v>66</v>
      </c>
      <c r="AA20" s="1363" t="s">
        <v>67</v>
      </c>
      <c r="AB20" s="1362" t="s">
        <v>68</v>
      </c>
      <c r="AC20" s="1362" t="s">
        <v>69</v>
      </c>
      <c r="AD20" s="1362" t="s">
        <v>70</v>
      </c>
      <c r="AE20" s="1363" t="s">
        <v>71</v>
      </c>
      <c r="AF20" s="1364" t="s">
        <v>72</v>
      </c>
      <c r="AG20" s="1362" t="s">
        <v>66</v>
      </c>
      <c r="AH20" s="1363" t="s">
        <v>67</v>
      </c>
      <c r="AI20" s="1362" t="s">
        <v>68</v>
      </c>
      <c r="AJ20" s="1362" t="s">
        <v>69</v>
      </c>
      <c r="AK20" s="1362" t="s">
        <v>70</v>
      </c>
      <c r="AL20" s="1363" t="s">
        <v>71</v>
      </c>
      <c r="AM20" s="1365"/>
      <c r="AN20" s="1366" t="s">
        <v>66</v>
      </c>
      <c r="AO20" s="1367" t="s">
        <v>67</v>
      </c>
      <c r="AP20" s="1366" t="s">
        <v>68</v>
      </c>
      <c r="AQ20" s="1367" t="s">
        <v>69</v>
      </c>
      <c r="AR20" s="1366" t="s">
        <v>70</v>
      </c>
      <c r="AS20" s="1367" t="s">
        <v>71</v>
      </c>
      <c r="AT20" s="1364" t="s">
        <v>72</v>
      </c>
      <c r="AU20" s="1366" t="s">
        <v>66</v>
      </c>
      <c r="AV20" s="1367" t="s">
        <v>67</v>
      </c>
      <c r="AW20" s="1366" t="s">
        <v>68</v>
      </c>
      <c r="AX20" s="1367" t="s">
        <v>69</v>
      </c>
      <c r="AY20" s="1366" t="s">
        <v>70</v>
      </c>
      <c r="AZ20" s="1367" t="s">
        <v>71</v>
      </c>
      <c r="BA20" s="1364" t="s">
        <v>72</v>
      </c>
      <c r="BB20" s="1366" t="s">
        <v>66</v>
      </c>
      <c r="BC20" s="1367" t="s">
        <v>67</v>
      </c>
      <c r="BD20" s="1366" t="s">
        <v>68</v>
      </c>
      <c r="BE20" s="1367" t="s">
        <v>69</v>
      </c>
      <c r="BF20" s="1366" t="s">
        <v>70</v>
      </c>
      <c r="BG20" s="1367" t="s">
        <v>71</v>
      </c>
      <c r="BH20" s="1365"/>
      <c r="BI20" s="1366" t="s">
        <v>66</v>
      </c>
      <c r="BJ20" s="1367" t="s">
        <v>67</v>
      </c>
      <c r="BK20" s="1366" t="s">
        <v>68</v>
      </c>
      <c r="BL20" s="1367" t="s">
        <v>69</v>
      </c>
      <c r="BM20" s="1366" t="s">
        <v>70</v>
      </c>
      <c r="BN20" s="1367" t="s">
        <v>71</v>
      </c>
      <c r="BO20" s="1364" t="s">
        <v>72</v>
      </c>
      <c r="BP20" s="1366" t="s">
        <v>66</v>
      </c>
      <c r="BQ20" s="1367" t="s">
        <v>67</v>
      </c>
      <c r="BR20" s="1366" t="s">
        <v>68</v>
      </c>
      <c r="BS20" s="1367" t="s">
        <v>69</v>
      </c>
      <c r="BT20" s="1366" t="s">
        <v>70</v>
      </c>
      <c r="BU20" s="1367" t="s">
        <v>71</v>
      </c>
      <c r="BV20" s="1364" t="s">
        <v>72</v>
      </c>
      <c r="BW20" s="1366" t="s">
        <v>66</v>
      </c>
      <c r="BX20" s="1367" t="s">
        <v>67</v>
      </c>
      <c r="BY20" s="1366" t="s">
        <v>68</v>
      </c>
      <c r="BZ20" s="1367" t="s">
        <v>69</v>
      </c>
      <c r="CA20" s="1366" t="s">
        <v>70</v>
      </c>
      <c r="CB20" s="1367" t="s">
        <v>71</v>
      </c>
      <c r="CC20" s="1365"/>
      <c r="CD20" s="1366" t="s">
        <v>66</v>
      </c>
      <c r="CE20" s="1367" t="s">
        <v>67</v>
      </c>
      <c r="CF20" s="1366" t="s">
        <v>68</v>
      </c>
      <c r="CG20" s="1367" t="s">
        <v>69</v>
      </c>
      <c r="CH20" s="1366" t="s">
        <v>70</v>
      </c>
      <c r="CI20" s="1367" t="s">
        <v>71</v>
      </c>
      <c r="CJ20" s="1364" t="s">
        <v>72</v>
      </c>
      <c r="CK20" s="1366" t="s">
        <v>66</v>
      </c>
      <c r="CL20" s="1367" t="s">
        <v>67</v>
      </c>
      <c r="CM20" s="1366" t="s">
        <v>68</v>
      </c>
      <c r="CN20" s="1367" t="s">
        <v>69</v>
      </c>
      <c r="CO20" s="1366" t="s">
        <v>70</v>
      </c>
      <c r="CP20" s="1367" t="s">
        <v>71</v>
      </c>
      <c r="CQ20" s="1364" t="s">
        <v>72</v>
      </c>
      <c r="CR20" s="1366" t="s">
        <v>66</v>
      </c>
      <c r="CS20" s="1367" t="s">
        <v>67</v>
      </c>
      <c r="CT20" s="1366" t="s">
        <v>68</v>
      </c>
      <c r="CU20" s="1367" t="s">
        <v>69</v>
      </c>
      <c r="CV20" s="1366" t="s">
        <v>70</v>
      </c>
      <c r="CW20" s="1367" t="s">
        <v>71</v>
      </c>
      <c r="CX20" s="1365"/>
      <c r="CY20" s="1368"/>
      <c r="CZ20" s="1366" t="s">
        <v>73</v>
      </c>
      <c r="DA20" s="1366" t="s">
        <v>74</v>
      </c>
      <c r="DB20" s="1366" t="s">
        <v>75</v>
      </c>
      <c r="DC20" s="1369" t="s">
        <v>68</v>
      </c>
      <c r="DD20" s="1369" t="s">
        <v>69</v>
      </c>
      <c r="DE20" s="1369" t="s">
        <v>75</v>
      </c>
      <c r="DF20" s="1370" t="s">
        <v>76</v>
      </c>
      <c r="DG20" s="1370" t="s">
        <v>74</v>
      </c>
      <c r="DH20" s="1371" t="s">
        <v>75</v>
      </c>
      <c r="DI20" s="1366" t="s">
        <v>73</v>
      </c>
      <c r="DJ20" s="1366" t="s">
        <v>74</v>
      </c>
      <c r="DK20" s="1366" t="s">
        <v>75</v>
      </c>
      <c r="DL20" s="1369" t="s">
        <v>68</v>
      </c>
      <c r="DM20" s="1369" t="s">
        <v>69</v>
      </c>
      <c r="DN20" s="1369" t="s">
        <v>75</v>
      </c>
      <c r="DO20" s="1370" t="s">
        <v>76</v>
      </c>
      <c r="DP20" s="1370" t="s">
        <v>74</v>
      </c>
      <c r="DQ20" s="1371" t="s">
        <v>75</v>
      </c>
      <c r="DR20" s="1366" t="s">
        <v>73</v>
      </c>
      <c r="DS20" s="1366" t="s">
        <v>74</v>
      </c>
      <c r="DT20" s="1366" t="s">
        <v>75</v>
      </c>
      <c r="DU20" s="1369" t="s">
        <v>68</v>
      </c>
      <c r="DV20" s="1369" t="s">
        <v>69</v>
      </c>
      <c r="DW20" s="1369" t="s">
        <v>75</v>
      </c>
      <c r="DX20" s="1370" t="s">
        <v>76</v>
      </c>
      <c r="DY20" s="1370" t="s">
        <v>74</v>
      </c>
      <c r="DZ20" s="1372" t="s">
        <v>75</v>
      </c>
      <c r="EA20" s="1373" t="s">
        <v>73</v>
      </c>
      <c r="EB20" s="1373" t="s">
        <v>74</v>
      </c>
      <c r="EC20" s="1373" t="s">
        <v>75</v>
      </c>
      <c r="ED20" s="1374" t="s">
        <v>68</v>
      </c>
      <c r="EE20" s="1374" t="s">
        <v>69</v>
      </c>
      <c r="EF20" s="1374" t="s">
        <v>75</v>
      </c>
      <c r="EG20" s="1375" t="s">
        <v>76</v>
      </c>
      <c r="EH20" s="1375" t="s">
        <v>74</v>
      </c>
      <c r="EI20" s="1376" t="s">
        <v>75</v>
      </c>
      <c r="EJ20" s="1347"/>
      <c r="EK20" s="1347"/>
      <c r="EL20" s="1347"/>
      <c r="EM20" s="1347"/>
      <c r="EN20" s="1347"/>
      <c r="EO20" s="1347"/>
      <c r="EP20" s="1347"/>
      <c r="EQ20" s="1347"/>
      <c r="ER20" s="1347"/>
      <c r="ES20" s="1347"/>
      <c r="ET20" s="1347"/>
      <c r="EU20" s="1347"/>
      <c r="EV20" s="1347"/>
      <c r="EW20" s="1347"/>
      <c r="EX20" s="1347"/>
      <c r="EY20" s="1347"/>
      <c r="EZ20" s="1347"/>
      <c r="FA20" s="1347"/>
      <c r="FB20" s="1347"/>
      <c r="FC20" s="1347"/>
      <c r="FD20" s="1347"/>
      <c r="FE20" s="1347"/>
      <c r="FF20" s="1347"/>
      <c r="FG20" s="1347"/>
      <c r="FH20" s="1347"/>
      <c r="FI20" s="1347"/>
      <c r="FJ20" s="1347"/>
      <c r="FK20" s="1347"/>
      <c r="FL20" s="1347"/>
      <c r="FM20" s="1347"/>
      <c r="FN20" s="1347"/>
      <c r="FO20" s="1347"/>
      <c r="FP20" s="1347"/>
      <c r="FQ20" s="1347"/>
      <c r="FR20" s="1347"/>
      <c r="FS20" s="1347"/>
      <c r="FT20" s="1347"/>
      <c r="FU20" s="1347"/>
      <c r="FV20" s="1347"/>
      <c r="FW20" s="1347"/>
      <c r="FX20" s="1347"/>
      <c r="FY20" s="1347"/>
      <c r="FZ20" s="1347"/>
      <c r="GA20" s="1347"/>
      <c r="GB20" s="1347"/>
      <c r="GC20" s="1347"/>
      <c r="GD20" s="1347"/>
      <c r="GE20" s="1347"/>
      <c r="GF20" s="1347"/>
      <c r="GG20" s="1347"/>
      <c r="GH20" s="1347"/>
      <c r="GI20" s="1347"/>
      <c r="GJ20" s="1347"/>
      <c r="GK20" s="1347"/>
      <c r="GL20" s="1347"/>
      <c r="GM20" s="1347"/>
      <c r="GN20" s="1347"/>
      <c r="GO20" s="1347"/>
      <c r="GP20" s="1347"/>
      <c r="GQ20" s="1347"/>
      <c r="GR20" s="1347"/>
      <c r="GS20" s="1347"/>
      <c r="GT20" s="1347"/>
      <c r="GU20" s="1347"/>
      <c r="GV20" s="1347"/>
      <c r="GW20" s="1347"/>
      <c r="GX20" s="1347"/>
    </row>
    <row r="21" spans="1:206" s="1404" customFormat="1" ht="87.75" customHeight="1">
      <c r="A21" s="1378" t="s">
        <v>1047</v>
      </c>
      <c r="B21" s="1378"/>
      <c r="C21" s="1379" t="s">
        <v>1048</v>
      </c>
      <c r="D21" s="1380">
        <v>1</v>
      </c>
      <c r="E21" s="1379" t="s">
        <v>1049</v>
      </c>
      <c r="F21" s="1381">
        <v>8</v>
      </c>
      <c r="G21" s="1382" t="s">
        <v>393</v>
      </c>
      <c r="H21" s="1383">
        <v>1</v>
      </c>
      <c r="I21" s="1384">
        <v>0.16700000000000001</v>
      </c>
      <c r="J21" s="1385">
        <v>1</v>
      </c>
      <c r="K21" s="1386" t="s">
        <v>1050</v>
      </c>
      <c r="L21" s="1387" t="s">
        <v>1051</v>
      </c>
      <c r="M21" s="1263" t="s">
        <v>1052</v>
      </c>
      <c r="N21" s="1388">
        <v>5.5500000000000001E-2</v>
      </c>
      <c r="O21" s="1387">
        <v>42737</v>
      </c>
      <c r="P21" s="1387">
        <v>42916</v>
      </c>
      <c r="Q21" s="1389" t="s">
        <v>1053</v>
      </c>
      <c r="R21" s="1390">
        <f>+(60%*50%)</f>
        <v>0.3</v>
      </c>
      <c r="S21" s="1391">
        <v>0.05</v>
      </c>
      <c r="T21" s="1392">
        <v>0</v>
      </c>
      <c r="U21" s="1393">
        <f>+S21+S22+S23+S24+S25</f>
        <v>0.1</v>
      </c>
      <c r="V21" s="1393">
        <f>+T21+T22+T23+T24+T25</f>
        <v>0.05</v>
      </c>
      <c r="W21" s="1384">
        <f>(((U21*$N$21)+(U26*$N$26)+(U30*$N$30))*$H$21)/($N$21+$N$26+$N$30)</f>
        <v>5.0866666666666671E-2</v>
      </c>
      <c r="X21" s="1384">
        <f>(((V21*$N$21)+(V26*$N$26)+(V30*$N$30))*$H$21)/($N$21+$N$26+$N$30)</f>
        <v>3.4200000000000001E-2</v>
      </c>
      <c r="Y21" s="1394" t="s">
        <v>1054</v>
      </c>
      <c r="Z21" s="1391">
        <v>0.05</v>
      </c>
      <c r="AA21" s="1392">
        <v>0</v>
      </c>
      <c r="AB21" s="1393">
        <f>+Z21+Z22+Z23+Z24+Z25</f>
        <v>0.19</v>
      </c>
      <c r="AC21" s="1393">
        <f>+AA21+AA22+AA23+AA24+AA25</f>
        <v>0.14000000000000001</v>
      </c>
      <c r="AD21" s="1384">
        <f>(((AB21*$N$21)+(AB26*$N$26)+(AB30*$N$30))*$H$21)/($N$21+$N$26+$N$30)</f>
        <v>9.0933333333333338E-2</v>
      </c>
      <c r="AE21" s="1384">
        <f>(((AC21*$N$21)+(AC26*$N$26)+(AC30*$N$30))*$H$21)/($N$21+$N$26+$N$30)</f>
        <v>6.4266666666666666E-2</v>
      </c>
      <c r="AF21" s="1394" t="s">
        <v>1054</v>
      </c>
      <c r="AG21" s="1391">
        <v>0.05</v>
      </c>
      <c r="AH21" s="1392">
        <v>0</v>
      </c>
      <c r="AI21" s="1393">
        <f>+AG21+AG22+AG23+AG24+AG25</f>
        <v>0.215</v>
      </c>
      <c r="AJ21" s="1393">
        <f>+AH21+AH22+AH23+AH24+AH25</f>
        <v>0.16500000000000001</v>
      </c>
      <c r="AK21" s="1384">
        <f>(((AI21*$N$21)+(AI26*$N$26)+(AI30*$N$30))*$H$21)/($N$21+$N$26+$N$30)</f>
        <v>9.926666666666667E-2</v>
      </c>
      <c r="AL21" s="1384">
        <f>(((AJ21*$N$21)+(AJ26*$N$26)+(AJ30*$N$30))*$H$21)/($N$21+$N$26+$N$30)</f>
        <v>7.2599999999999998E-2</v>
      </c>
      <c r="AM21" s="1395" t="s">
        <v>1055</v>
      </c>
      <c r="AN21" s="1396">
        <v>0.05</v>
      </c>
      <c r="AO21" s="1397">
        <v>0.05</v>
      </c>
      <c r="AP21" s="1393">
        <f>+AN21+AN22+AN23+AN24+AN25</f>
        <v>0.05</v>
      </c>
      <c r="AQ21" s="1393">
        <f>+AO21+AO22+AO23+AO24+AO25</f>
        <v>0.05</v>
      </c>
      <c r="AR21" s="1384">
        <f>(((AP21*$N$21)+(AP26*$N$26)+(AP30*$N$30))*$H$21)/($N$21+$N$26+$N$30)</f>
        <v>1.6666666666666666E-2</v>
      </c>
      <c r="AS21" s="1384">
        <f>(((AQ21*$N$21)+(AQ26*$N$26)+(AQ30*$N$30))*$H$21)/($N$21+$N$26+$N$30)</f>
        <v>1.6666666666666666E-2</v>
      </c>
      <c r="AT21" s="1394" t="s">
        <v>1056</v>
      </c>
      <c r="AU21" s="1396">
        <v>0.05</v>
      </c>
      <c r="AV21" s="1398">
        <v>0.05</v>
      </c>
      <c r="AW21" s="1393">
        <f>+AU21+AU22+AU23+AU24+AU25</f>
        <v>0.05</v>
      </c>
      <c r="AX21" s="1393">
        <f>+AV21+AV22+AV23+AV24+AV25</f>
        <v>0.05</v>
      </c>
      <c r="AY21" s="1384">
        <f>(((AW21*$N$21)+(AW26*$N$26)+(AW30*$N$30))*$H$21)/($N$21+$N$26+$N$30)</f>
        <v>1.6666666666666666E-2</v>
      </c>
      <c r="AZ21" s="1384">
        <f>(((AX21*$N$21)+(AX26*$N$26)+(AX30*$N$30))*$H$21)/($N$21+$N$26+$N$30)</f>
        <v>1.6666666666666666E-2</v>
      </c>
      <c r="BA21" s="1394" t="s">
        <v>1057</v>
      </c>
      <c r="BB21" s="1396">
        <v>0.05</v>
      </c>
      <c r="BC21" s="1398">
        <v>0</v>
      </c>
      <c r="BD21" s="1393">
        <f>+BB21+BB22+BB23+BB24+BB25</f>
        <v>0.39499999999999996</v>
      </c>
      <c r="BE21" s="1393">
        <f>+BC21+BC22+BC23+BC24+BC25</f>
        <v>0.24</v>
      </c>
      <c r="BF21" s="1384">
        <f>(((BD21*$N$21)+(BD26*$N$26)+(BD30*$N$30))*$H$21)/($N$21+$N$26+$N$30)</f>
        <v>0.27613333333333329</v>
      </c>
      <c r="BG21" s="1384">
        <f>(((BE21*$N$21)+(BE26*$N$26)+(BE30*$N$30))*$H$21)/($N$21+$N$26+$N$30)</f>
        <v>0.20999999999999996</v>
      </c>
      <c r="BH21" s="1394" t="s">
        <v>1058</v>
      </c>
      <c r="BI21" s="1396">
        <v>0</v>
      </c>
      <c r="BJ21" s="1398"/>
      <c r="BK21" s="1399">
        <f>+BI21+BI22+BI23+BI24+BI25</f>
        <v>0</v>
      </c>
      <c r="BL21" s="1399">
        <f>+BJ21+BJ22+BJ23+BJ24+BJ25</f>
        <v>0</v>
      </c>
      <c r="BM21" s="1384">
        <f>(((BK21*$N$21)+(BK26*$N$26)+(BK30*$N$30))*$H$21)/($N$21+$N$26+$N$30)</f>
        <v>4.759999999999999E-2</v>
      </c>
      <c r="BN21" s="1384">
        <f>(((BL21*$N$21)+(BL26*$N$26)+(BL30*$N$30))*$H$21)/($N$21+$N$26+$N$30)</f>
        <v>0</v>
      </c>
      <c r="BO21" s="1398" t="s">
        <v>1059</v>
      </c>
      <c r="BP21" s="1396">
        <v>0</v>
      </c>
      <c r="BQ21" s="1398"/>
      <c r="BR21" s="1399">
        <f>+BP21+BP22+BP23+BP24+BP25</f>
        <v>0</v>
      </c>
      <c r="BS21" s="1399">
        <f>+BQ21+BQ22+BQ23+BQ24+BQ25</f>
        <v>0</v>
      </c>
      <c r="BT21" s="1384">
        <f>(((BR21*$N$21)+(BR26*$N$26)+(BR30*$N$30))*$H$21)/($N$21+$N$26+$N$30)</f>
        <v>2.5933333333333333E-2</v>
      </c>
      <c r="BU21" s="1384">
        <f>(((BS21*$N$21)+(BS26*$N$26)+(BS30*$N$30))*$H$21)/($N$21+$N$26+$N$30)</f>
        <v>0</v>
      </c>
      <c r="BV21" s="1398" t="s">
        <v>1059</v>
      </c>
      <c r="BW21" s="1396">
        <v>0</v>
      </c>
      <c r="BX21" s="1398"/>
      <c r="BY21" s="1399">
        <f>+BW21+BW22+BW23+BW24+BW25</f>
        <v>0</v>
      </c>
      <c r="BZ21" s="1399">
        <f>+BX21+BX22+BX23+BX24+BX25</f>
        <v>0</v>
      </c>
      <c r="CA21" s="1384">
        <f>(((BY21*$N$21)+(BY26*$N$26)+(BY30*$N$30))*$H$21)/($N$21+$N$26+$N$30)</f>
        <v>0.12593333333333331</v>
      </c>
      <c r="CB21" s="1384">
        <f>(((BZ21*$N$21)+(BZ26*$N$26)+(BZ30*$N$30))*$H$21)/($N$21+$N$26+$N$30)</f>
        <v>0</v>
      </c>
      <c r="CC21" s="1398" t="s">
        <v>1059</v>
      </c>
      <c r="CD21" s="1396">
        <v>0</v>
      </c>
      <c r="CE21" s="1398"/>
      <c r="CF21" s="1399">
        <f>+CD21+CD22+CD23+CD24+CD25</f>
        <v>0</v>
      </c>
      <c r="CG21" s="1399">
        <f>+CE21+CE22+CE23+CE24+CE25</f>
        <v>0</v>
      </c>
      <c r="CH21" s="1384">
        <f>(((CF21*$N$21)+(CF26*$N$26)+(CF30*$N$30))*$H$21)/($N$21+$N$26+$N$30)</f>
        <v>1.6666666666666666E-2</v>
      </c>
      <c r="CI21" s="1384">
        <f>(((CG21*$N$21)+(CG26*$N$26)+(CG30*$N$30))*$H$21)/($N$21+$N$26+$N$30)</f>
        <v>0</v>
      </c>
      <c r="CJ21" s="1398" t="s">
        <v>1059</v>
      </c>
      <c r="CK21" s="1396">
        <v>0</v>
      </c>
      <c r="CL21" s="1398"/>
      <c r="CM21" s="1399">
        <f>+CK21+CK22+CK23+CK24+CK25</f>
        <v>0</v>
      </c>
      <c r="CN21" s="1399">
        <f>+CL21+CL22+CL23+CL24+CL25</f>
        <v>0</v>
      </c>
      <c r="CO21" s="1384">
        <f>(((CM21*$N$21)+(CM26*$N$26)+(CM30*$N$30))*$H$21)/($N$21+$N$26+$N$30)</f>
        <v>0</v>
      </c>
      <c r="CP21" s="1384">
        <f>(((CN21*$N$21)+(CN26*$N$26)+(CN30*$N$30))*$H$21)/($N$21+$N$26+$N$30)</f>
        <v>0</v>
      </c>
      <c r="CQ21" s="1398" t="s">
        <v>1059</v>
      </c>
      <c r="CR21" s="1396">
        <v>0</v>
      </c>
      <c r="CS21" s="1398"/>
      <c r="CT21" s="1399">
        <f>+CR21+CR22+CR23+CR24+CR25</f>
        <v>0</v>
      </c>
      <c r="CU21" s="1399">
        <f>+CS21+CS22+CS23+CS24+CS25</f>
        <v>0</v>
      </c>
      <c r="CV21" s="1384">
        <f>(((CT21*$N$21)+(CT26*$N$26)+(CT30*$N$30))*$H$21)/($N$21+$N$26+$N$30)</f>
        <v>0.23333333333333328</v>
      </c>
      <c r="CW21" s="1384">
        <f>(((CU21*$N$21)+(CU26*$N$26)+(CU30*$N$30))*$H$21)/($N$21+$N$26+$N$30)</f>
        <v>0</v>
      </c>
      <c r="CX21" s="1394" t="s">
        <v>1060</v>
      </c>
      <c r="CY21" s="1396">
        <f t="shared" ref="CY21:CY70" si="0">S21+Z21+AG21+AN21+AU21+BB21+BI21+BP21+BW21+CD21+CK21+CR21</f>
        <v>0.3</v>
      </c>
      <c r="CZ21" s="1396">
        <f t="shared" ref="CZ21:CZ70" si="1">S21+Z21+AG21</f>
        <v>0.15000000000000002</v>
      </c>
      <c r="DA21" s="1398">
        <f t="shared" ref="DA21:DA70" si="2">+T21+AA21+AH21</f>
        <v>0</v>
      </c>
      <c r="DB21" s="1400">
        <f>+DA21/CZ21</f>
        <v>0</v>
      </c>
      <c r="DC21" s="1399">
        <f>+U21+AB21+AI21</f>
        <v>0.505</v>
      </c>
      <c r="DD21" s="1399">
        <f>+V21+AC21+AJ21</f>
        <v>0.35499999999999998</v>
      </c>
      <c r="DE21" s="1399">
        <f>+DD21/DC21</f>
        <v>0.70297029702970293</v>
      </c>
      <c r="DF21" s="1384">
        <f>W21+AD21+AK21</f>
        <v>0.24106666666666668</v>
      </c>
      <c r="DG21" s="1384">
        <f>X21+AE21+AL21</f>
        <v>0.17106666666666667</v>
      </c>
      <c r="DH21" s="1384">
        <f>+DG21/DF21</f>
        <v>0.70962389380530977</v>
      </c>
      <c r="DI21" s="1398">
        <f>+CZ21+AN21+AU21+BB21</f>
        <v>0.3</v>
      </c>
      <c r="DJ21" s="1398">
        <f>+DA21+AO21+AV21+BC21</f>
        <v>0.1</v>
      </c>
      <c r="DK21" s="1400">
        <f>+DJ21/DI21</f>
        <v>0.33333333333333337</v>
      </c>
      <c r="DL21" s="1399">
        <f>+DC21+AP21+AW21+BD21</f>
        <v>1</v>
      </c>
      <c r="DM21" s="1401">
        <f>+DD21+AQ21+AX21+BE21</f>
        <v>0.69499999999999995</v>
      </c>
      <c r="DN21" s="1401">
        <f>+DM21/DL21</f>
        <v>0.69499999999999995</v>
      </c>
      <c r="DO21" s="1384">
        <f>DF21+AR21+AY21+BF21</f>
        <v>0.55053333333333332</v>
      </c>
      <c r="DP21" s="1384">
        <f>DG21+AS21+AZ21+BG21</f>
        <v>0.41439999999999999</v>
      </c>
      <c r="DQ21" s="1384">
        <f>+DP21/DO21</f>
        <v>0.75272463066117701</v>
      </c>
      <c r="DR21" s="1398">
        <f>+DI21+BI21+BP21+BW21</f>
        <v>0.3</v>
      </c>
      <c r="DS21" s="1398">
        <f>+DJ21+BJ21+BQ21+BX21</f>
        <v>0.1</v>
      </c>
      <c r="DT21" s="1400">
        <f>+DS21/DR21</f>
        <v>0.33333333333333337</v>
      </c>
      <c r="DU21" s="1399">
        <f>DL21+BK21+BR21+BY21</f>
        <v>1</v>
      </c>
      <c r="DV21" s="1399">
        <f>+DM21+BL21+BS21+BZ21</f>
        <v>0.69499999999999995</v>
      </c>
      <c r="DW21" s="1399">
        <f>+DV21/DU21</f>
        <v>0.69499999999999995</v>
      </c>
      <c r="DX21" s="1384">
        <f>DO21+BM21+BT21+CA21</f>
        <v>0.75</v>
      </c>
      <c r="DY21" s="1384">
        <f>DP21+BN21+BU21+CB21</f>
        <v>0.41439999999999999</v>
      </c>
      <c r="DZ21" s="1384">
        <f>+DY21/DX21</f>
        <v>0.55253333333333332</v>
      </c>
      <c r="EA21" s="1398">
        <f>+DR21+CD21+CK21+CR21</f>
        <v>0.3</v>
      </c>
      <c r="EB21" s="1398">
        <f>+DS21+CE21+CL21+CS21</f>
        <v>0.1</v>
      </c>
      <c r="EC21" s="1400">
        <f>+EB21/EA21</f>
        <v>0.33333333333333337</v>
      </c>
      <c r="ED21" s="1399">
        <f>DU21+CF21+CM21+CT21</f>
        <v>1</v>
      </c>
      <c r="EE21" s="1399">
        <f>DV21+CG21+CN21+CU21</f>
        <v>0.69499999999999995</v>
      </c>
      <c r="EF21" s="1399">
        <f>+EE21/ED21</f>
        <v>0.69499999999999995</v>
      </c>
      <c r="EG21" s="1382">
        <f>+DX21+CH21+CO21+CV21</f>
        <v>1</v>
      </c>
      <c r="EH21" s="1384">
        <f>+DY21+CI21+CP21+CW21</f>
        <v>0.41439999999999999</v>
      </c>
      <c r="EI21" s="1402">
        <f>+EH21/EG21</f>
        <v>0.41439999999999999</v>
      </c>
      <c r="EJ21" s="1327"/>
      <c r="EK21" s="1403"/>
      <c r="EL21" s="1327"/>
      <c r="EM21" s="1327"/>
      <c r="EN21" s="1327"/>
      <c r="EO21" s="1327"/>
      <c r="EP21" s="1327"/>
    </row>
    <row r="22" spans="1:206" s="1404" customFormat="1" ht="63" customHeight="1">
      <c r="A22" s="1378"/>
      <c r="B22" s="1378"/>
      <c r="C22" s="1379"/>
      <c r="D22" s="1380"/>
      <c r="E22" s="1379"/>
      <c r="F22" s="1381"/>
      <c r="G22" s="1382"/>
      <c r="H22" s="1383"/>
      <c r="I22" s="1384"/>
      <c r="J22" s="1385"/>
      <c r="K22" s="1386"/>
      <c r="L22" s="1387"/>
      <c r="M22" s="1263"/>
      <c r="N22" s="1388"/>
      <c r="O22" s="1387"/>
      <c r="P22" s="1387"/>
      <c r="Q22" s="1389" t="s">
        <v>1061</v>
      </c>
      <c r="R22" s="1390">
        <f>40%*50%</f>
        <v>0.2</v>
      </c>
      <c r="S22" s="1391">
        <v>0</v>
      </c>
      <c r="T22" s="1392">
        <v>0</v>
      </c>
      <c r="U22" s="1393"/>
      <c r="V22" s="1393"/>
      <c r="W22" s="1384"/>
      <c r="X22" s="1384"/>
      <c r="Y22" s="1394" t="s">
        <v>1062</v>
      </c>
      <c r="Z22" s="1391">
        <v>0.04</v>
      </c>
      <c r="AA22" s="1392">
        <v>0.04</v>
      </c>
      <c r="AB22" s="1393"/>
      <c r="AC22" s="1393"/>
      <c r="AD22" s="1384"/>
      <c r="AE22" s="1384"/>
      <c r="AF22" s="1394" t="s">
        <v>1063</v>
      </c>
      <c r="AG22" s="1391">
        <v>0.04</v>
      </c>
      <c r="AH22" s="1392">
        <v>0.04</v>
      </c>
      <c r="AI22" s="1393"/>
      <c r="AJ22" s="1393"/>
      <c r="AK22" s="1384"/>
      <c r="AL22" s="1384"/>
      <c r="AM22" s="1405" t="s">
        <v>1064</v>
      </c>
      <c r="AN22" s="1406">
        <v>0</v>
      </c>
      <c r="AO22" s="1397">
        <v>0</v>
      </c>
      <c r="AP22" s="1393"/>
      <c r="AQ22" s="1393"/>
      <c r="AR22" s="1384"/>
      <c r="AS22" s="1384"/>
      <c r="AT22" s="1398" t="s">
        <v>1059</v>
      </c>
      <c r="AU22" s="1396">
        <v>0</v>
      </c>
      <c r="AV22" s="1396">
        <v>0</v>
      </c>
      <c r="AW22" s="1393"/>
      <c r="AX22" s="1393"/>
      <c r="AY22" s="1384"/>
      <c r="AZ22" s="1384"/>
      <c r="BA22" s="1398" t="s">
        <v>1059</v>
      </c>
      <c r="BB22" s="1396">
        <v>0.12</v>
      </c>
      <c r="BC22" s="1398">
        <v>0.12</v>
      </c>
      <c r="BD22" s="1393"/>
      <c r="BE22" s="1393"/>
      <c r="BF22" s="1384"/>
      <c r="BG22" s="1384"/>
      <c r="BH22" s="1394" t="s">
        <v>1065</v>
      </c>
      <c r="BI22" s="1396">
        <v>0</v>
      </c>
      <c r="BJ22" s="1398"/>
      <c r="BK22" s="1407"/>
      <c r="BL22" s="1407"/>
      <c r="BM22" s="1384"/>
      <c r="BN22" s="1384"/>
      <c r="BO22" s="1398" t="s">
        <v>1059</v>
      </c>
      <c r="BP22" s="1396">
        <v>0</v>
      </c>
      <c r="BQ22" s="1398"/>
      <c r="BR22" s="1407"/>
      <c r="BS22" s="1407"/>
      <c r="BT22" s="1384"/>
      <c r="BU22" s="1384"/>
      <c r="BV22" s="1398" t="s">
        <v>1059</v>
      </c>
      <c r="BW22" s="1396">
        <v>0</v>
      </c>
      <c r="BX22" s="1398"/>
      <c r="BY22" s="1407"/>
      <c r="BZ22" s="1407"/>
      <c r="CA22" s="1384"/>
      <c r="CB22" s="1384"/>
      <c r="CC22" s="1398" t="s">
        <v>1059</v>
      </c>
      <c r="CD22" s="1396">
        <v>0</v>
      </c>
      <c r="CE22" s="1398"/>
      <c r="CF22" s="1407"/>
      <c r="CG22" s="1407"/>
      <c r="CH22" s="1384"/>
      <c r="CI22" s="1384"/>
      <c r="CJ22" s="1398" t="s">
        <v>1059</v>
      </c>
      <c r="CK22" s="1396">
        <v>0</v>
      </c>
      <c r="CL22" s="1398"/>
      <c r="CM22" s="1407"/>
      <c r="CN22" s="1407"/>
      <c r="CO22" s="1384"/>
      <c r="CP22" s="1384"/>
      <c r="CQ22" s="1398" t="s">
        <v>1059</v>
      </c>
      <c r="CR22" s="1396">
        <v>0</v>
      </c>
      <c r="CS22" s="1398"/>
      <c r="CT22" s="1407"/>
      <c r="CU22" s="1407"/>
      <c r="CV22" s="1384"/>
      <c r="CW22" s="1384"/>
      <c r="CX22" s="1394" t="s">
        <v>1066</v>
      </c>
      <c r="CY22" s="1396">
        <f t="shared" si="0"/>
        <v>0.2</v>
      </c>
      <c r="CZ22" s="1396">
        <f t="shared" si="1"/>
        <v>0.08</v>
      </c>
      <c r="DA22" s="1398">
        <f t="shared" si="2"/>
        <v>0.08</v>
      </c>
      <c r="DB22" s="1400">
        <f t="shared" ref="DB22:DB70" si="3">+DA22/CZ22</f>
        <v>1</v>
      </c>
      <c r="DC22" s="1407"/>
      <c r="DD22" s="1407"/>
      <c r="DE22" s="1407" t="e">
        <f t="shared" ref="DE22:DE70" si="4">+DD22/DC22</f>
        <v>#DIV/0!</v>
      </c>
      <c r="DF22" s="1384"/>
      <c r="DG22" s="1384"/>
      <c r="DH22" s="1384" t="e">
        <f t="shared" ref="DH22:DH70" si="5">+DG22/DF22</f>
        <v>#DIV/0!</v>
      </c>
      <c r="DI22" s="1398">
        <f t="shared" ref="DI22:DJ53" si="6">+CZ22+AN22+AU22+BB22</f>
        <v>0.2</v>
      </c>
      <c r="DJ22" s="1398">
        <f t="shared" si="6"/>
        <v>0.2</v>
      </c>
      <c r="DK22" s="1400">
        <f t="shared" ref="DK22:DK70" si="7">+DJ22/DI22</f>
        <v>1</v>
      </c>
      <c r="DL22" s="1407"/>
      <c r="DM22" s="1401"/>
      <c r="DN22" s="1401" t="e">
        <f t="shared" ref="DN22:DN70" si="8">+DM22/DL22</f>
        <v>#DIV/0!</v>
      </c>
      <c r="DO22" s="1384"/>
      <c r="DP22" s="1384"/>
      <c r="DQ22" s="1384" t="e">
        <f t="shared" ref="DQ22:DQ70" si="9">+DP22/DO22</f>
        <v>#DIV/0!</v>
      </c>
      <c r="DR22" s="1398">
        <f t="shared" ref="DR22:DS70" si="10">+DI22+BI22+BP22+BW22</f>
        <v>0.2</v>
      </c>
      <c r="DS22" s="1398">
        <f t="shared" si="10"/>
        <v>0.2</v>
      </c>
      <c r="DT22" s="1400">
        <f t="shared" ref="DT22:DT70" si="11">+DS22/DR22</f>
        <v>1</v>
      </c>
      <c r="DU22" s="1407"/>
      <c r="DV22" s="1407"/>
      <c r="DW22" s="1407" t="e">
        <f t="shared" ref="DW22:DW70" si="12">+DV22/DU22</f>
        <v>#DIV/0!</v>
      </c>
      <c r="DX22" s="1384"/>
      <c r="DY22" s="1384"/>
      <c r="DZ22" s="1384" t="e">
        <f t="shared" ref="DZ22:DZ70" si="13">+DY22/DX22</f>
        <v>#DIV/0!</v>
      </c>
      <c r="EA22" s="1398">
        <f t="shared" ref="EA22:EB70" si="14">+DR22+CD22+CK22+CR22</f>
        <v>0.2</v>
      </c>
      <c r="EB22" s="1398">
        <f t="shared" si="14"/>
        <v>0.2</v>
      </c>
      <c r="EC22" s="1400">
        <f t="shared" ref="EC22:EC70" si="15">+EB22/EA22</f>
        <v>1</v>
      </c>
      <c r="ED22" s="1407"/>
      <c r="EE22" s="1407"/>
      <c r="EF22" s="1407" t="e">
        <f t="shared" ref="EF22:EF70" si="16">+EE22/ED22</f>
        <v>#DIV/0!</v>
      </c>
      <c r="EG22" s="1382"/>
      <c r="EH22" s="1384"/>
      <c r="EI22" s="1384" t="e">
        <f t="shared" ref="EI22:EI70" si="17">+EH22/EG22</f>
        <v>#DIV/0!</v>
      </c>
      <c r="EJ22" s="1327"/>
      <c r="EK22" s="1403"/>
      <c r="EL22" s="1327"/>
      <c r="EM22" s="1327"/>
      <c r="EN22" s="1327"/>
      <c r="EO22" s="1327"/>
      <c r="EP22" s="1327"/>
      <c r="ES22" s="1408"/>
    </row>
    <row r="23" spans="1:206" s="1404" customFormat="1" ht="93.75" customHeight="1">
      <c r="A23" s="1378"/>
      <c r="B23" s="1378"/>
      <c r="C23" s="1379"/>
      <c r="D23" s="1380"/>
      <c r="E23" s="1379"/>
      <c r="F23" s="1381"/>
      <c r="G23" s="1382"/>
      <c r="H23" s="1383"/>
      <c r="I23" s="1384"/>
      <c r="J23" s="1385"/>
      <c r="K23" s="1386"/>
      <c r="L23" s="1387" t="s">
        <v>1067</v>
      </c>
      <c r="M23" s="1263" t="s">
        <v>1052</v>
      </c>
      <c r="N23" s="1388"/>
      <c r="O23" s="1387">
        <v>42737</v>
      </c>
      <c r="P23" s="1387">
        <v>42916</v>
      </c>
      <c r="Q23" s="1389" t="s">
        <v>1068</v>
      </c>
      <c r="R23" s="1390">
        <f>50%*50%</f>
        <v>0.25</v>
      </c>
      <c r="S23" s="1391">
        <v>0.05</v>
      </c>
      <c r="T23" s="1392">
        <v>0.05</v>
      </c>
      <c r="U23" s="1393"/>
      <c r="V23" s="1393"/>
      <c r="W23" s="1384"/>
      <c r="X23" s="1384"/>
      <c r="Y23" s="1394" t="s">
        <v>1069</v>
      </c>
      <c r="Z23" s="1391">
        <v>0.1</v>
      </c>
      <c r="AA23" s="1392">
        <v>0.1</v>
      </c>
      <c r="AB23" s="1393"/>
      <c r="AC23" s="1393"/>
      <c r="AD23" s="1384"/>
      <c r="AE23" s="1384"/>
      <c r="AF23" s="1394" t="s">
        <v>1070</v>
      </c>
      <c r="AG23" s="1391">
        <v>0.1</v>
      </c>
      <c r="AH23" s="1392">
        <v>0.1</v>
      </c>
      <c r="AI23" s="1393"/>
      <c r="AJ23" s="1393"/>
      <c r="AK23" s="1384"/>
      <c r="AL23" s="1384"/>
      <c r="AM23" s="1409" t="s">
        <v>1071</v>
      </c>
      <c r="AN23" s="1396">
        <v>0</v>
      </c>
      <c r="AO23" s="1397">
        <v>0</v>
      </c>
      <c r="AP23" s="1393"/>
      <c r="AQ23" s="1393"/>
      <c r="AR23" s="1384"/>
      <c r="AS23" s="1384"/>
      <c r="AT23" s="1394" t="s">
        <v>1072</v>
      </c>
      <c r="AU23" s="1396">
        <v>0</v>
      </c>
      <c r="AV23" s="1396">
        <v>0</v>
      </c>
      <c r="AW23" s="1393"/>
      <c r="AX23" s="1393"/>
      <c r="AY23" s="1384"/>
      <c r="AZ23" s="1384"/>
      <c r="BA23" s="1394" t="s">
        <v>1073</v>
      </c>
      <c r="BB23" s="1396">
        <v>0</v>
      </c>
      <c r="BC23" s="1398">
        <v>0</v>
      </c>
      <c r="BD23" s="1393"/>
      <c r="BE23" s="1393"/>
      <c r="BF23" s="1384"/>
      <c r="BG23" s="1384"/>
      <c r="BH23" s="1394" t="s">
        <v>1074</v>
      </c>
      <c r="BI23" s="1396">
        <v>0</v>
      </c>
      <c r="BJ23" s="1398"/>
      <c r="BK23" s="1407"/>
      <c r="BL23" s="1407"/>
      <c r="BM23" s="1384"/>
      <c r="BN23" s="1384"/>
      <c r="BO23" s="1398" t="s">
        <v>1059</v>
      </c>
      <c r="BP23" s="1396">
        <v>0</v>
      </c>
      <c r="BQ23" s="1398"/>
      <c r="BR23" s="1407"/>
      <c r="BS23" s="1407"/>
      <c r="BT23" s="1384"/>
      <c r="BU23" s="1384"/>
      <c r="BV23" s="1398" t="s">
        <v>1059</v>
      </c>
      <c r="BW23" s="1396">
        <v>0</v>
      </c>
      <c r="BX23" s="1398"/>
      <c r="BY23" s="1407"/>
      <c r="BZ23" s="1407"/>
      <c r="CA23" s="1384"/>
      <c r="CB23" s="1384"/>
      <c r="CC23" s="1398" t="s">
        <v>1059</v>
      </c>
      <c r="CD23" s="1396">
        <v>0</v>
      </c>
      <c r="CE23" s="1398"/>
      <c r="CF23" s="1407"/>
      <c r="CG23" s="1407"/>
      <c r="CH23" s="1384"/>
      <c r="CI23" s="1384"/>
      <c r="CJ23" s="1398" t="s">
        <v>1059</v>
      </c>
      <c r="CK23" s="1396">
        <v>0</v>
      </c>
      <c r="CL23" s="1398"/>
      <c r="CM23" s="1407"/>
      <c r="CN23" s="1407"/>
      <c r="CO23" s="1384"/>
      <c r="CP23" s="1384"/>
      <c r="CQ23" s="1398" t="s">
        <v>1059</v>
      </c>
      <c r="CR23" s="1396">
        <v>0</v>
      </c>
      <c r="CS23" s="1398"/>
      <c r="CT23" s="1407"/>
      <c r="CU23" s="1407"/>
      <c r="CV23" s="1384"/>
      <c r="CW23" s="1384"/>
      <c r="CX23" s="1394" t="s">
        <v>1075</v>
      </c>
      <c r="CY23" s="1396">
        <f t="shared" si="0"/>
        <v>0.25</v>
      </c>
      <c r="CZ23" s="1396">
        <f t="shared" si="1"/>
        <v>0.25</v>
      </c>
      <c r="DA23" s="1398">
        <f t="shared" si="2"/>
        <v>0.25</v>
      </c>
      <c r="DB23" s="1400">
        <f t="shared" si="3"/>
        <v>1</v>
      </c>
      <c r="DC23" s="1407"/>
      <c r="DD23" s="1407"/>
      <c r="DE23" s="1407" t="e">
        <f t="shared" si="4"/>
        <v>#DIV/0!</v>
      </c>
      <c r="DF23" s="1384"/>
      <c r="DG23" s="1384"/>
      <c r="DH23" s="1384" t="e">
        <f t="shared" si="5"/>
        <v>#DIV/0!</v>
      </c>
      <c r="DI23" s="1398">
        <f t="shared" si="6"/>
        <v>0.25</v>
      </c>
      <c r="DJ23" s="1398">
        <f t="shared" si="6"/>
        <v>0.25</v>
      </c>
      <c r="DK23" s="1400">
        <f t="shared" si="7"/>
        <v>1</v>
      </c>
      <c r="DL23" s="1407"/>
      <c r="DM23" s="1401"/>
      <c r="DN23" s="1401" t="e">
        <f t="shared" si="8"/>
        <v>#DIV/0!</v>
      </c>
      <c r="DO23" s="1384"/>
      <c r="DP23" s="1384"/>
      <c r="DQ23" s="1384" t="e">
        <f t="shared" si="9"/>
        <v>#DIV/0!</v>
      </c>
      <c r="DR23" s="1398">
        <f t="shared" si="10"/>
        <v>0.25</v>
      </c>
      <c r="DS23" s="1398">
        <f t="shared" si="10"/>
        <v>0.25</v>
      </c>
      <c r="DT23" s="1400">
        <f t="shared" si="11"/>
        <v>1</v>
      </c>
      <c r="DU23" s="1407"/>
      <c r="DV23" s="1407"/>
      <c r="DW23" s="1407" t="e">
        <f t="shared" si="12"/>
        <v>#DIV/0!</v>
      </c>
      <c r="DX23" s="1384"/>
      <c r="DY23" s="1384"/>
      <c r="DZ23" s="1384" t="e">
        <f t="shared" si="13"/>
        <v>#DIV/0!</v>
      </c>
      <c r="EA23" s="1398">
        <f t="shared" si="14"/>
        <v>0.25</v>
      </c>
      <c r="EB23" s="1398">
        <f t="shared" si="14"/>
        <v>0.25</v>
      </c>
      <c r="EC23" s="1400">
        <f t="shared" si="15"/>
        <v>1</v>
      </c>
      <c r="ED23" s="1407"/>
      <c r="EE23" s="1407"/>
      <c r="EF23" s="1407" t="e">
        <f t="shared" si="16"/>
        <v>#DIV/0!</v>
      </c>
      <c r="EG23" s="1382"/>
      <c r="EH23" s="1384"/>
      <c r="EI23" s="1384" t="e">
        <f t="shared" si="17"/>
        <v>#DIV/0!</v>
      </c>
      <c r="EJ23" s="1327"/>
      <c r="EK23" s="1403"/>
      <c r="EL23" s="1327"/>
      <c r="EM23" s="1327"/>
      <c r="EN23" s="1327"/>
      <c r="EO23" s="1327"/>
      <c r="EP23" s="1327"/>
    </row>
    <row r="24" spans="1:206" s="1404" customFormat="1" ht="115.5" customHeight="1">
      <c r="A24" s="1378"/>
      <c r="B24" s="1378"/>
      <c r="C24" s="1379"/>
      <c r="D24" s="1380"/>
      <c r="E24" s="1379"/>
      <c r="F24" s="1381"/>
      <c r="G24" s="1382"/>
      <c r="H24" s="1383"/>
      <c r="I24" s="1384"/>
      <c r="J24" s="1385"/>
      <c r="K24" s="1386"/>
      <c r="L24" s="1387"/>
      <c r="M24" s="1263"/>
      <c r="N24" s="1388"/>
      <c r="O24" s="1387"/>
      <c r="P24" s="1387"/>
      <c r="Q24" s="1389" t="s">
        <v>1076</v>
      </c>
      <c r="R24" s="1390">
        <v>0.13</v>
      </c>
      <c r="S24" s="1391">
        <v>0</v>
      </c>
      <c r="T24" s="1392">
        <v>0</v>
      </c>
      <c r="U24" s="1393"/>
      <c r="V24" s="1393"/>
      <c r="W24" s="1384"/>
      <c r="X24" s="1384"/>
      <c r="Y24" s="1394" t="s">
        <v>1062</v>
      </c>
      <c r="Z24" s="1391">
        <v>0</v>
      </c>
      <c r="AA24" s="1392">
        <v>0</v>
      </c>
      <c r="AB24" s="1393"/>
      <c r="AC24" s="1393"/>
      <c r="AD24" s="1384"/>
      <c r="AE24" s="1384"/>
      <c r="AF24" s="1394" t="s">
        <v>1059</v>
      </c>
      <c r="AG24" s="1391">
        <v>2.5000000000000001E-2</v>
      </c>
      <c r="AH24" s="1392">
        <v>2.5000000000000001E-2</v>
      </c>
      <c r="AI24" s="1393"/>
      <c r="AJ24" s="1393"/>
      <c r="AK24" s="1384"/>
      <c r="AL24" s="1384"/>
      <c r="AM24" s="1409" t="s">
        <v>1077</v>
      </c>
      <c r="AN24" s="1406">
        <v>0</v>
      </c>
      <c r="AO24" s="1397">
        <v>0</v>
      </c>
      <c r="AP24" s="1393"/>
      <c r="AQ24" s="1393"/>
      <c r="AR24" s="1384"/>
      <c r="AS24" s="1384"/>
      <c r="AT24" s="1398" t="s">
        <v>1059</v>
      </c>
      <c r="AU24" s="1396">
        <v>0</v>
      </c>
      <c r="AV24" s="1396">
        <v>0</v>
      </c>
      <c r="AW24" s="1393"/>
      <c r="AX24" s="1393"/>
      <c r="AY24" s="1384"/>
      <c r="AZ24" s="1384"/>
      <c r="BA24" s="1398" t="s">
        <v>1059</v>
      </c>
      <c r="BB24" s="1396">
        <v>0.105</v>
      </c>
      <c r="BC24" s="1398">
        <v>0</v>
      </c>
      <c r="BD24" s="1393"/>
      <c r="BE24" s="1393"/>
      <c r="BF24" s="1384"/>
      <c r="BG24" s="1384"/>
      <c r="BH24" s="1394" t="s">
        <v>1078</v>
      </c>
      <c r="BI24" s="1396">
        <v>0</v>
      </c>
      <c r="BJ24" s="1398"/>
      <c r="BK24" s="1407"/>
      <c r="BL24" s="1407"/>
      <c r="BM24" s="1384"/>
      <c r="BN24" s="1384"/>
      <c r="BO24" s="1398" t="s">
        <v>1059</v>
      </c>
      <c r="BP24" s="1396">
        <v>0</v>
      </c>
      <c r="BQ24" s="1398"/>
      <c r="BR24" s="1407"/>
      <c r="BS24" s="1407"/>
      <c r="BT24" s="1384"/>
      <c r="BU24" s="1384"/>
      <c r="BV24" s="1398" t="s">
        <v>1059</v>
      </c>
      <c r="BW24" s="1396">
        <v>0</v>
      </c>
      <c r="BX24" s="1398"/>
      <c r="BY24" s="1407"/>
      <c r="BZ24" s="1407"/>
      <c r="CA24" s="1384"/>
      <c r="CB24" s="1384"/>
      <c r="CC24" s="1398" t="s">
        <v>1059</v>
      </c>
      <c r="CD24" s="1396">
        <v>0</v>
      </c>
      <c r="CE24" s="1398"/>
      <c r="CF24" s="1407"/>
      <c r="CG24" s="1407"/>
      <c r="CH24" s="1384"/>
      <c r="CI24" s="1384"/>
      <c r="CJ24" s="1398" t="s">
        <v>1059</v>
      </c>
      <c r="CK24" s="1396">
        <v>0</v>
      </c>
      <c r="CL24" s="1398"/>
      <c r="CM24" s="1407"/>
      <c r="CN24" s="1407"/>
      <c r="CO24" s="1384"/>
      <c r="CP24" s="1384"/>
      <c r="CQ24" s="1398" t="s">
        <v>1059</v>
      </c>
      <c r="CR24" s="1396">
        <v>0</v>
      </c>
      <c r="CS24" s="1398"/>
      <c r="CT24" s="1407"/>
      <c r="CU24" s="1407"/>
      <c r="CV24" s="1384"/>
      <c r="CW24" s="1384"/>
      <c r="CX24" s="1394" t="s">
        <v>1079</v>
      </c>
      <c r="CY24" s="1396">
        <f t="shared" si="0"/>
        <v>0.13</v>
      </c>
      <c r="CZ24" s="1396">
        <f t="shared" si="1"/>
        <v>2.5000000000000001E-2</v>
      </c>
      <c r="DA24" s="1398">
        <f t="shared" si="2"/>
        <v>2.5000000000000001E-2</v>
      </c>
      <c r="DB24" s="1400">
        <f t="shared" si="3"/>
        <v>1</v>
      </c>
      <c r="DC24" s="1407"/>
      <c r="DD24" s="1407"/>
      <c r="DE24" s="1407" t="e">
        <f t="shared" si="4"/>
        <v>#DIV/0!</v>
      </c>
      <c r="DF24" s="1384"/>
      <c r="DG24" s="1384"/>
      <c r="DH24" s="1384" t="e">
        <f t="shared" si="5"/>
        <v>#DIV/0!</v>
      </c>
      <c r="DI24" s="1398">
        <f t="shared" si="6"/>
        <v>0.13</v>
      </c>
      <c r="DJ24" s="1398">
        <f t="shared" si="6"/>
        <v>2.5000000000000001E-2</v>
      </c>
      <c r="DK24" s="1400">
        <f t="shared" si="7"/>
        <v>0.19230769230769232</v>
      </c>
      <c r="DL24" s="1407"/>
      <c r="DM24" s="1401"/>
      <c r="DN24" s="1401" t="e">
        <f t="shared" si="8"/>
        <v>#DIV/0!</v>
      </c>
      <c r="DO24" s="1384"/>
      <c r="DP24" s="1384"/>
      <c r="DQ24" s="1384" t="e">
        <f t="shared" si="9"/>
        <v>#DIV/0!</v>
      </c>
      <c r="DR24" s="1398">
        <f t="shared" si="10"/>
        <v>0.13</v>
      </c>
      <c r="DS24" s="1398">
        <f t="shared" si="10"/>
        <v>2.5000000000000001E-2</v>
      </c>
      <c r="DT24" s="1400">
        <f t="shared" si="11"/>
        <v>0.19230769230769232</v>
      </c>
      <c r="DU24" s="1407"/>
      <c r="DV24" s="1407"/>
      <c r="DW24" s="1407" t="e">
        <f t="shared" si="12"/>
        <v>#DIV/0!</v>
      </c>
      <c r="DX24" s="1384"/>
      <c r="DY24" s="1384"/>
      <c r="DZ24" s="1384" t="e">
        <f t="shared" si="13"/>
        <v>#DIV/0!</v>
      </c>
      <c r="EA24" s="1398">
        <f t="shared" si="14"/>
        <v>0.13</v>
      </c>
      <c r="EB24" s="1398">
        <f t="shared" si="14"/>
        <v>2.5000000000000001E-2</v>
      </c>
      <c r="EC24" s="1400">
        <f t="shared" si="15"/>
        <v>0.19230769230769232</v>
      </c>
      <c r="ED24" s="1407"/>
      <c r="EE24" s="1407"/>
      <c r="EF24" s="1407" t="e">
        <f t="shared" si="16"/>
        <v>#DIV/0!</v>
      </c>
      <c r="EG24" s="1382"/>
      <c r="EH24" s="1384"/>
      <c r="EI24" s="1384" t="e">
        <f t="shared" si="17"/>
        <v>#DIV/0!</v>
      </c>
      <c r="EJ24" s="1327"/>
      <c r="EK24" s="1403"/>
      <c r="EL24" s="1327"/>
      <c r="EM24" s="1327"/>
      <c r="EN24" s="1327"/>
      <c r="EO24" s="1327"/>
      <c r="EP24" s="1327"/>
    </row>
    <row r="25" spans="1:206" s="1404" customFormat="1" ht="107.25" customHeight="1">
      <c r="A25" s="1378"/>
      <c r="B25" s="1378"/>
      <c r="C25" s="1379"/>
      <c r="D25" s="1380"/>
      <c r="E25" s="1379"/>
      <c r="F25" s="1381"/>
      <c r="G25" s="1382"/>
      <c r="H25" s="1383"/>
      <c r="I25" s="1384"/>
      <c r="J25" s="1385"/>
      <c r="K25" s="1386"/>
      <c r="L25" s="1387"/>
      <c r="M25" s="1263"/>
      <c r="N25" s="1388"/>
      <c r="O25" s="1387"/>
      <c r="P25" s="1387"/>
      <c r="Q25" s="1389" t="s">
        <v>1080</v>
      </c>
      <c r="R25" s="1390">
        <v>0.12</v>
      </c>
      <c r="S25" s="1391">
        <v>0</v>
      </c>
      <c r="T25" s="1392">
        <v>0</v>
      </c>
      <c r="U25" s="1393"/>
      <c r="V25" s="1393"/>
      <c r="W25" s="1384"/>
      <c r="X25" s="1384"/>
      <c r="Y25" s="1394" t="s">
        <v>1062</v>
      </c>
      <c r="Z25" s="1391">
        <v>0</v>
      </c>
      <c r="AA25" s="1392">
        <v>0</v>
      </c>
      <c r="AB25" s="1393"/>
      <c r="AC25" s="1393"/>
      <c r="AD25" s="1384"/>
      <c r="AE25" s="1384"/>
      <c r="AF25" s="1394" t="s">
        <v>1059</v>
      </c>
      <c r="AG25" s="1391">
        <v>0</v>
      </c>
      <c r="AH25" s="1392">
        <v>0</v>
      </c>
      <c r="AI25" s="1393"/>
      <c r="AJ25" s="1393"/>
      <c r="AK25" s="1384"/>
      <c r="AL25" s="1384"/>
      <c r="AM25" s="1410" t="s">
        <v>1059</v>
      </c>
      <c r="AN25" s="1406">
        <v>0</v>
      </c>
      <c r="AO25" s="1397">
        <v>0</v>
      </c>
      <c r="AP25" s="1393"/>
      <c r="AQ25" s="1393"/>
      <c r="AR25" s="1384"/>
      <c r="AS25" s="1384"/>
      <c r="AT25" s="1398" t="s">
        <v>1059</v>
      </c>
      <c r="AU25" s="1396">
        <v>0</v>
      </c>
      <c r="AV25" s="1396">
        <v>0</v>
      </c>
      <c r="AW25" s="1393"/>
      <c r="AX25" s="1393"/>
      <c r="AY25" s="1384"/>
      <c r="AZ25" s="1384"/>
      <c r="BA25" s="1398" t="s">
        <v>1059</v>
      </c>
      <c r="BB25" s="1396">
        <v>0.12</v>
      </c>
      <c r="BC25" s="1398">
        <v>0.12</v>
      </c>
      <c r="BD25" s="1393"/>
      <c r="BE25" s="1393"/>
      <c r="BF25" s="1384"/>
      <c r="BG25" s="1384"/>
      <c r="BH25" s="1394" t="s">
        <v>1081</v>
      </c>
      <c r="BI25" s="1396">
        <v>0</v>
      </c>
      <c r="BJ25" s="1398"/>
      <c r="BK25" s="1407"/>
      <c r="BL25" s="1407"/>
      <c r="BM25" s="1384"/>
      <c r="BN25" s="1384"/>
      <c r="BO25" s="1398" t="s">
        <v>1059</v>
      </c>
      <c r="BP25" s="1396">
        <v>0</v>
      </c>
      <c r="BQ25" s="1398"/>
      <c r="BR25" s="1407"/>
      <c r="BS25" s="1407"/>
      <c r="BT25" s="1384"/>
      <c r="BU25" s="1384"/>
      <c r="BV25" s="1398" t="s">
        <v>1059</v>
      </c>
      <c r="BW25" s="1396">
        <v>0</v>
      </c>
      <c r="BX25" s="1398"/>
      <c r="BY25" s="1407"/>
      <c r="BZ25" s="1407"/>
      <c r="CA25" s="1384"/>
      <c r="CB25" s="1384"/>
      <c r="CC25" s="1398" t="s">
        <v>1059</v>
      </c>
      <c r="CD25" s="1396">
        <v>0</v>
      </c>
      <c r="CE25" s="1398"/>
      <c r="CF25" s="1407"/>
      <c r="CG25" s="1407"/>
      <c r="CH25" s="1384"/>
      <c r="CI25" s="1384"/>
      <c r="CJ25" s="1398" t="s">
        <v>1059</v>
      </c>
      <c r="CK25" s="1396">
        <v>0</v>
      </c>
      <c r="CL25" s="1398"/>
      <c r="CM25" s="1407"/>
      <c r="CN25" s="1407"/>
      <c r="CO25" s="1384"/>
      <c r="CP25" s="1384"/>
      <c r="CQ25" s="1398" t="s">
        <v>1059</v>
      </c>
      <c r="CR25" s="1396">
        <v>0</v>
      </c>
      <c r="CS25" s="1398"/>
      <c r="CT25" s="1407"/>
      <c r="CU25" s="1407"/>
      <c r="CV25" s="1384"/>
      <c r="CW25" s="1384"/>
      <c r="CX25" s="1394" t="s">
        <v>1082</v>
      </c>
      <c r="CY25" s="1396">
        <f t="shared" si="0"/>
        <v>0.12</v>
      </c>
      <c r="CZ25" s="1396">
        <f t="shared" si="1"/>
        <v>0</v>
      </c>
      <c r="DA25" s="1398">
        <f t="shared" si="2"/>
        <v>0</v>
      </c>
      <c r="DB25" s="1400" t="e">
        <f t="shared" si="3"/>
        <v>#DIV/0!</v>
      </c>
      <c r="DC25" s="1407"/>
      <c r="DD25" s="1407"/>
      <c r="DE25" s="1407" t="e">
        <f t="shared" si="4"/>
        <v>#DIV/0!</v>
      </c>
      <c r="DF25" s="1384"/>
      <c r="DG25" s="1384"/>
      <c r="DH25" s="1384" t="e">
        <f t="shared" si="5"/>
        <v>#DIV/0!</v>
      </c>
      <c r="DI25" s="1398">
        <f t="shared" si="6"/>
        <v>0.12</v>
      </c>
      <c r="DJ25" s="1398">
        <f t="shared" si="6"/>
        <v>0.12</v>
      </c>
      <c r="DK25" s="1400">
        <f t="shared" si="7"/>
        <v>1</v>
      </c>
      <c r="DL25" s="1407"/>
      <c r="DM25" s="1401"/>
      <c r="DN25" s="1401" t="e">
        <f t="shared" si="8"/>
        <v>#DIV/0!</v>
      </c>
      <c r="DO25" s="1384"/>
      <c r="DP25" s="1384"/>
      <c r="DQ25" s="1384" t="e">
        <f t="shared" si="9"/>
        <v>#DIV/0!</v>
      </c>
      <c r="DR25" s="1398">
        <f t="shared" si="10"/>
        <v>0.12</v>
      </c>
      <c r="DS25" s="1398">
        <f t="shared" si="10"/>
        <v>0.12</v>
      </c>
      <c r="DT25" s="1400">
        <f t="shared" si="11"/>
        <v>1</v>
      </c>
      <c r="DU25" s="1407"/>
      <c r="DV25" s="1407"/>
      <c r="DW25" s="1407" t="e">
        <f t="shared" si="12"/>
        <v>#DIV/0!</v>
      </c>
      <c r="DX25" s="1384"/>
      <c r="DY25" s="1384"/>
      <c r="DZ25" s="1384" t="e">
        <f t="shared" si="13"/>
        <v>#DIV/0!</v>
      </c>
      <c r="EA25" s="1398">
        <f t="shared" si="14"/>
        <v>0.12</v>
      </c>
      <c r="EB25" s="1398">
        <f t="shared" si="14"/>
        <v>0.12</v>
      </c>
      <c r="EC25" s="1400">
        <f t="shared" si="15"/>
        <v>1</v>
      </c>
      <c r="ED25" s="1407"/>
      <c r="EE25" s="1407"/>
      <c r="EF25" s="1407" t="e">
        <f t="shared" si="16"/>
        <v>#DIV/0!</v>
      </c>
      <c r="EG25" s="1382"/>
      <c r="EH25" s="1384"/>
      <c r="EI25" s="1384" t="e">
        <f t="shared" si="17"/>
        <v>#DIV/0!</v>
      </c>
      <c r="EJ25" s="1327"/>
      <c r="EK25" s="1403"/>
      <c r="EL25" s="1327"/>
      <c r="EM25" s="1327"/>
      <c r="EN25" s="1327"/>
      <c r="EO25" s="1327"/>
      <c r="EP25" s="1327"/>
    </row>
    <row r="26" spans="1:206" s="1404" customFormat="1" ht="89.25" customHeight="1">
      <c r="A26" s="1378"/>
      <c r="B26" s="1378"/>
      <c r="C26" s="1379"/>
      <c r="D26" s="1380"/>
      <c r="E26" s="1379"/>
      <c r="F26" s="1381"/>
      <c r="G26" s="1382"/>
      <c r="H26" s="1383"/>
      <c r="I26" s="1384"/>
      <c r="J26" s="1385">
        <v>2</v>
      </c>
      <c r="K26" s="1263" t="s">
        <v>1083</v>
      </c>
      <c r="L26" s="1263" t="s">
        <v>1084</v>
      </c>
      <c r="M26" s="1263" t="s">
        <v>1052</v>
      </c>
      <c r="N26" s="1388">
        <v>5.5500000000000001E-2</v>
      </c>
      <c r="O26" s="1387">
        <v>42737</v>
      </c>
      <c r="P26" s="1387">
        <v>43099</v>
      </c>
      <c r="Q26" s="1389" t="s">
        <v>1085</v>
      </c>
      <c r="R26" s="1390">
        <v>0.25</v>
      </c>
      <c r="S26" s="1391">
        <v>2.5000000000000001E-2</v>
      </c>
      <c r="T26" s="1392">
        <v>2.5000000000000001E-2</v>
      </c>
      <c r="U26" s="1384">
        <f>+S26+S27+S28+S29</f>
        <v>5.2600000000000001E-2</v>
      </c>
      <c r="V26" s="1384">
        <f>+T26+T27+T28+T29</f>
        <v>5.2600000000000001E-2</v>
      </c>
      <c r="W26" s="1384"/>
      <c r="X26" s="1384"/>
      <c r="Y26" s="1394" t="s">
        <v>1086</v>
      </c>
      <c r="Z26" s="1391">
        <v>2.5000000000000001E-2</v>
      </c>
      <c r="AA26" s="1392">
        <v>2.5000000000000001E-2</v>
      </c>
      <c r="AB26" s="1384">
        <f>+Z26+Z27+Z28+Z29</f>
        <v>8.2799999999999999E-2</v>
      </c>
      <c r="AC26" s="1384">
        <f>+AA26+AA27+AA28+AA29</f>
        <v>5.28E-2</v>
      </c>
      <c r="AD26" s="1384"/>
      <c r="AE26" s="1384"/>
      <c r="AF26" s="1394" t="s">
        <v>1087</v>
      </c>
      <c r="AG26" s="1391">
        <v>2.5000000000000001E-2</v>
      </c>
      <c r="AH26" s="1392">
        <v>2.5000000000000001E-2</v>
      </c>
      <c r="AI26" s="1384">
        <f>+AG26+AG27+AG28+AG29</f>
        <v>8.2799999999999999E-2</v>
      </c>
      <c r="AJ26" s="1384">
        <f>+AH26+AH27+AH28+AH29</f>
        <v>5.28E-2</v>
      </c>
      <c r="AK26" s="1384"/>
      <c r="AL26" s="1384"/>
      <c r="AM26" s="1409" t="s">
        <v>1088</v>
      </c>
      <c r="AN26" s="1406">
        <v>0</v>
      </c>
      <c r="AO26" s="1397">
        <v>0</v>
      </c>
      <c r="AP26" s="1384">
        <f>+AN26+AN27+AN28+AN29</f>
        <v>0</v>
      </c>
      <c r="AQ26" s="1384">
        <f>+AO26+AO27+AO28+AO29</f>
        <v>0</v>
      </c>
      <c r="AR26" s="1384"/>
      <c r="AS26" s="1384"/>
      <c r="AT26" s="1398" t="s">
        <v>1059</v>
      </c>
      <c r="AU26" s="1396">
        <v>0</v>
      </c>
      <c r="AV26" s="1396">
        <v>0</v>
      </c>
      <c r="AW26" s="1384">
        <f>+AU26+AU27+AU28+AU29</f>
        <v>0</v>
      </c>
      <c r="AX26" s="1384">
        <f>+AV26+AV27+AV28+AV29</f>
        <v>0</v>
      </c>
      <c r="AY26" s="1384"/>
      <c r="AZ26" s="1384"/>
      <c r="BA26" s="1398" t="s">
        <v>1059</v>
      </c>
      <c r="BB26" s="1396">
        <v>0.05</v>
      </c>
      <c r="BC26" s="1398">
        <v>0.03</v>
      </c>
      <c r="BD26" s="1384">
        <f>+BB26+BB27+BB28+BB29</f>
        <v>0.13340000000000002</v>
      </c>
      <c r="BE26" s="1384">
        <f>+BC26+BC27+BC28+BC29</f>
        <v>0.09</v>
      </c>
      <c r="BF26" s="1384"/>
      <c r="BG26" s="1384"/>
      <c r="BH26" s="1394" t="s">
        <v>1089</v>
      </c>
      <c r="BI26" s="1396">
        <v>2.5000000000000001E-2</v>
      </c>
      <c r="BJ26" s="1398"/>
      <c r="BK26" s="1411">
        <f>+BI26+BI27+BI28+BI29</f>
        <v>0.14279999999999998</v>
      </c>
      <c r="BL26" s="1411">
        <f>+BJ26+BJ27+BJ28+BJ29</f>
        <v>0</v>
      </c>
      <c r="BM26" s="1384"/>
      <c r="BN26" s="1384"/>
      <c r="BO26" s="1394" t="s">
        <v>1090</v>
      </c>
      <c r="BP26" s="1396">
        <v>0.05</v>
      </c>
      <c r="BQ26" s="1398"/>
      <c r="BR26" s="1411">
        <f>+BP26+BP27+BP28+BP29</f>
        <v>7.7800000000000008E-2</v>
      </c>
      <c r="BS26" s="1411">
        <f>+BQ26+BQ27+BQ28+BQ29</f>
        <v>0</v>
      </c>
      <c r="BT26" s="1384"/>
      <c r="BU26" s="1384"/>
      <c r="BV26" s="1394" t="s">
        <v>1090</v>
      </c>
      <c r="BW26" s="1396">
        <v>0.05</v>
      </c>
      <c r="BX26" s="1398"/>
      <c r="BY26" s="1411">
        <f>+BW26+BW27+BW28+BW29</f>
        <v>7.7800000000000008E-2</v>
      </c>
      <c r="BZ26" s="1411">
        <f>+BX26+BX27+BX28+BX29</f>
        <v>0</v>
      </c>
      <c r="CA26" s="1384"/>
      <c r="CB26" s="1384"/>
      <c r="CC26" s="1394" t="s">
        <v>1091</v>
      </c>
      <c r="CD26" s="1396">
        <v>0</v>
      </c>
      <c r="CE26" s="1398"/>
      <c r="CF26" s="1411">
        <f>+CD26+CD27+CD28+CD29</f>
        <v>0.05</v>
      </c>
      <c r="CG26" s="1411">
        <f>+CE26+CE27+CE28+CE29</f>
        <v>0</v>
      </c>
      <c r="CH26" s="1384"/>
      <c r="CI26" s="1384"/>
      <c r="CJ26" s="1398" t="s">
        <v>1059</v>
      </c>
      <c r="CK26" s="1396">
        <v>0</v>
      </c>
      <c r="CL26" s="1398"/>
      <c r="CM26" s="1411">
        <f>+CK26+CK27+CK28+CK29</f>
        <v>0</v>
      </c>
      <c r="CN26" s="1411">
        <f>+CL26+CL27+CL28+CL29</f>
        <v>0</v>
      </c>
      <c r="CO26" s="1384"/>
      <c r="CP26" s="1384"/>
      <c r="CQ26" s="1398" t="s">
        <v>1059</v>
      </c>
      <c r="CR26" s="1396">
        <v>0</v>
      </c>
      <c r="CS26" s="1398"/>
      <c r="CT26" s="1411">
        <f>+CR26+CR27+CR28+CR29</f>
        <v>0.3</v>
      </c>
      <c r="CU26" s="1411">
        <f>+CS26+CS27+CS28+CS29</f>
        <v>0</v>
      </c>
      <c r="CV26" s="1384"/>
      <c r="CW26" s="1384"/>
      <c r="CX26" s="1394" t="s">
        <v>1092</v>
      </c>
      <c r="CY26" s="1396">
        <f t="shared" si="0"/>
        <v>0.25</v>
      </c>
      <c r="CZ26" s="1396">
        <f t="shared" si="1"/>
        <v>7.5000000000000011E-2</v>
      </c>
      <c r="DA26" s="1398">
        <f t="shared" si="2"/>
        <v>7.5000000000000011E-2</v>
      </c>
      <c r="DB26" s="1400">
        <f t="shared" si="3"/>
        <v>1</v>
      </c>
      <c r="DC26" s="1411">
        <f>+U26+AB26+AI26</f>
        <v>0.21820000000000001</v>
      </c>
      <c r="DD26" s="1411">
        <f>+V26+AC26+AJ26</f>
        <v>0.15820000000000001</v>
      </c>
      <c r="DE26" s="1411">
        <f t="shared" si="4"/>
        <v>0.72502291475710356</v>
      </c>
      <c r="DF26" s="1384"/>
      <c r="DG26" s="1384"/>
      <c r="DH26" s="1384" t="e">
        <f t="shared" si="5"/>
        <v>#DIV/0!</v>
      </c>
      <c r="DI26" s="1398">
        <f t="shared" si="6"/>
        <v>0.125</v>
      </c>
      <c r="DJ26" s="1398">
        <f t="shared" si="6"/>
        <v>0.10500000000000001</v>
      </c>
      <c r="DK26" s="1400">
        <f t="shared" si="7"/>
        <v>0.84000000000000008</v>
      </c>
      <c r="DL26" s="1411">
        <f>+DC26+AP26+AW26+BD26</f>
        <v>0.35160000000000002</v>
      </c>
      <c r="DM26" s="1411">
        <f>+DD26+AQ26+AX26+BE26</f>
        <v>0.2482</v>
      </c>
      <c r="DN26" s="1411">
        <f t="shared" si="8"/>
        <v>0.70591581342434584</v>
      </c>
      <c r="DO26" s="1384"/>
      <c r="DP26" s="1384"/>
      <c r="DQ26" s="1384" t="e">
        <f t="shared" si="9"/>
        <v>#DIV/0!</v>
      </c>
      <c r="DR26" s="1398">
        <f t="shared" si="10"/>
        <v>0.25</v>
      </c>
      <c r="DS26" s="1398">
        <f t="shared" si="10"/>
        <v>0.10500000000000001</v>
      </c>
      <c r="DT26" s="1400">
        <f t="shared" si="11"/>
        <v>0.42000000000000004</v>
      </c>
      <c r="DU26" s="1411">
        <f>DL26+BK26+BR26+BY26</f>
        <v>0.65</v>
      </c>
      <c r="DV26" s="1411">
        <f>DM26+BL26+BS26+BZ26</f>
        <v>0.2482</v>
      </c>
      <c r="DW26" s="1411">
        <f t="shared" si="12"/>
        <v>0.38184615384615384</v>
      </c>
      <c r="DX26" s="1384"/>
      <c r="DY26" s="1384"/>
      <c r="DZ26" s="1384" t="e">
        <f t="shared" si="13"/>
        <v>#DIV/0!</v>
      </c>
      <c r="EA26" s="1398">
        <f t="shared" si="14"/>
        <v>0.25</v>
      </c>
      <c r="EB26" s="1398">
        <f t="shared" si="14"/>
        <v>0.10500000000000001</v>
      </c>
      <c r="EC26" s="1400">
        <f t="shared" si="15"/>
        <v>0.42000000000000004</v>
      </c>
      <c r="ED26" s="1411">
        <f>DU26+CF26+CM26+CT26</f>
        <v>1</v>
      </c>
      <c r="EE26" s="1411">
        <f>DV26+CG26+CN26+CU26</f>
        <v>0.2482</v>
      </c>
      <c r="EF26" s="1411">
        <f t="shared" si="16"/>
        <v>0.2482</v>
      </c>
      <c r="EG26" s="1382"/>
      <c r="EH26" s="1384"/>
      <c r="EI26" s="1384" t="e">
        <f t="shared" si="17"/>
        <v>#DIV/0!</v>
      </c>
      <c r="EJ26" s="1327"/>
      <c r="EK26" s="1403"/>
      <c r="EL26" s="1327"/>
      <c r="EM26" s="1327"/>
      <c r="EN26" s="1327"/>
      <c r="EO26" s="1327"/>
      <c r="EP26" s="1327"/>
    </row>
    <row r="27" spans="1:206" s="1404" customFormat="1" ht="121.5" customHeight="1">
      <c r="A27" s="1378"/>
      <c r="B27" s="1378"/>
      <c r="C27" s="1379"/>
      <c r="D27" s="1380"/>
      <c r="E27" s="1379"/>
      <c r="F27" s="1381"/>
      <c r="G27" s="1382"/>
      <c r="H27" s="1383"/>
      <c r="I27" s="1384"/>
      <c r="J27" s="1385"/>
      <c r="K27" s="1263"/>
      <c r="L27" s="1263"/>
      <c r="M27" s="1263"/>
      <c r="N27" s="1388"/>
      <c r="O27" s="1387"/>
      <c r="P27" s="1387"/>
      <c r="Q27" s="1389" t="s">
        <v>1093</v>
      </c>
      <c r="R27" s="1390">
        <v>0.25</v>
      </c>
      <c r="S27" s="1391">
        <v>2.76E-2</v>
      </c>
      <c r="T27" s="1392">
        <v>2.76E-2</v>
      </c>
      <c r="U27" s="1384"/>
      <c r="V27" s="1384"/>
      <c r="W27" s="1384"/>
      <c r="X27" s="1384"/>
      <c r="Y27" s="1394" t="s">
        <v>1094</v>
      </c>
      <c r="Z27" s="1391">
        <v>2.7799999999999998E-2</v>
      </c>
      <c r="AA27" s="1392">
        <v>2.7799999999999998E-2</v>
      </c>
      <c r="AB27" s="1384"/>
      <c r="AC27" s="1384"/>
      <c r="AD27" s="1384"/>
      <c r="AE27" s="1384"/>
      <c r="AF27" s="1394" t="s">
        <v>1095</v>
      </c>
      <c r="AG27" s="1391">
        <v>2.7799999999999998E-2</v>
      </c>
      <c r="AH27" s="1392">
        <v>2.7799999999999998E-2</v>
      </c>
      <c r="AI27" s="1384"/>
      <c r="AJ27" s="1384"/>
      <c r="AK27" s="1384"/>
      <c r="AL27" s="1384"/>
      <c r="AM27" s="1409" t="s">
        <v>1096</v>
      </c>
      <c r="AN27" s="1406">
        <v>0</v>
      </c>
      <c r="AO27" s="1397">
        <v>0</v>
      </c>
      <c r="AP27" s="1384"/>
      <c r="AQ27" s="1384"/>
      <c r="AR27" s="1384"/>
      <c r="AS27" s="1384"/>
      <c r="AT27" s="1398" t="s">
        <v>1059</v>
      </c>
      <c r="AU27" s="1396">
        <v>0</v>
      </c>
      <c r="AV27" s="1398">
        <v>0</v>
      </c>
      <c r="AW27" s="1384"/>
      <c r="AX27" s="1384"/>
      <c r="AY27" s="1384"/>
      <c r="AZ27" s="1384"/>
      <c r="BA27" s="1398" t="s">
        <v>1059</v>
      </c>
      <c r="BB27" s="1396">
        <v>8.3400000000000002E-2</v>
      </c>
      <c r="BC27" s="1398">
        <v>0.06</v>
      </c>
      <c r="BD27" s="1384"/>
      <c r="BE27" s="1384"/>
      <c r="BF27" s="1384"/>
      <c r="BG27" s="1384"/>
      <c r="BH27" s="1394" t="s">
        <v>1097</v>
      </c>
      <c r="BI27" s="1396">
        <v>2.7799999999999998E-2</v>
      </c>
      <c r="BJ27" s="1398"/>
      <c r="BK27" s="1385"/>
      <c r="BL27" s="1385"/>
      <c r="BM27" s="1384"/>
      <c r="BN27" s="1384"/>
      <c r="BO27" s="1394" t="s">
        <v>1098</v>
      </c>
      <c r="BP27" s="1396">
        <v>2.7799999999999998E-2</v>
      </c>
      <c r="BQ27" s="1398"/>
      <c r="BR27" s="1385"/>
      <c r="BS27" s="1385"/>
      <c r="BT27" s="1384"/>
      <c r="BU27" s="1384"/>
      <c r="BV27" s="1394" t="s">
        <v>1098</v>
      </c>
      <c r="BW27" s="1396">
        <v>2.7799999999999998E-2</v>
      </c>
      <c r="BX27" s="1398"/>
      <c r="BY27" s="1385"/>
      <c r="BZ27" s="1385"/>
      <c r="CA27" s="1384"/>
      <c r="CB27" s="1384"/>
      <c r="CC27" s="1394" t="s">
        <v>1099</v>
      </c>
      <c r="CD27" s="1396">
        <v>0</v>
      </c>
      <c r="CE27" s="1398"/>
      <c r="CF27" s="1385"/>
      <c r="CG27" s="1385"/>
      <c r="CH27" s="1384"/>
      <c r="CI27" s="1384"/>
      <c r="CJ27" s="1398" t="s">
        <v>1059</v>
      </c>
      <c r="CK27" s="1396">
        <v>0</v>
      </c>
      <c r="CL27" s="1398"/>
      <c r="CM27" s="1385"/>
      <c r="CN27" s="1385"/>
      <c r="CO27" s="1384"/>
      <c r="CP27" s="1384"/>
      <c r="CQ27" s="1398" t="s">
        <v>1059</v>
      </c>
      <c r="CR27" s="1396">
        <v>0</v>
      </c>
      <c r="CS27" s="1398"/>
      <c r="CT27" s="1385"/>
      <c r="CU27" s="1385"/>
      <c r="CV27" s="1384"/>
      <c r="CW27" s="1384"/>
      <c r="CX27" s="1394" t="s">
        <v>1100</v>
      </c>
      <c r="CY27" s="1396">
        <f t="shared" si="0"/>
        <v>0.24999999999999997</v>
      </c>
      <c r="CZ27" s="1396">
        <f t="shared" si="1"/>
        <v>8.3199999999999996E-2</v>
      </c>
      <c r="DA27" s="1398">
        <f t="shared" si="2"/>
        <v>8.3199999999999996E-2</v>
      </c>
      <c r="DB27" s="1400">
        <f t="shared" si="3"/>
        <v>1</v>
      </c>
      <c r="DC27" s="1385"/>
      <c r="DD27" s="1385"/>
      <c r="DE27" s="1385" t="e">
        <f t="shared" si="4"/>
        <v>#DIV/0!</v>
      </c>
      <c r="DF27" s="1384"/>
      <c r="DG27" s="1384"/>
      <c r="DH27" s="1384" t="e">
        <f t="shared" si="5"/>
        <v>#DIV/0!</v>
      </c>
      <c r="DI27" s="1398">
        <f t="shared" si="6"/>
        <v>0.1666</v>
      </c>
      <c r="DJ27" s="1398">
        <f t="shared" si="6"/>
        <v>0.14319999999999999</v>
      </c>
      <c r="DK27" s="1400">
        <f t="shared" si="7"/>
        <v>0.85954381752701081</v>
      </c>
      <c r="DL27" s="1385"/>
      <c r="DM27" s="1385"/>
      <c r="DN27" s="1385" t="e">
        <f t="shared" si="8"/>
        <v>#DIV/0!</v>
      </c>
      <c r="DO27" s="1384"/>
      <c r="DP27" s="1384"/>
      <c r="DQ27" s="1384" t="e">
        <f t="shared" si="9"/>
        <v>#DIV/0!</v>
      </c>
      <c r="DR27" s="1398">
        <f t="shared" si="10"/>
        <v>0.24999999999999997</v>
      </c>
      <c r="DS27" s="1398">
        <f t="shared" si="10"/>
        <v>0.14319999999999999</v>
      </c>
      <c r="DT27" s="1400">
        <f t="shared" si="11"/>
        <v>0.57280000000000009</v>
      </c>
      <c r="DU27" s="1385"/>
      <c r="DV27" s="1385"/>
      <c r="DW27" s="1385" t="e">
        <f t="shared" si="12"/>
        <v>#DIV/0!</v>
      </c>
      <c r="DX27" s="1384"/>
      <c r="DY27" s="1384"/>
      <c r="DZ27" s="1384" t="e">
        <f t="shared" si="13"/>
        <v>#DIV/0!</v>
      </c>
      <c r="EA27" s="1398">
        <f t="shared" si="14"/>
        <v>0.24999999999999997</v>
      </c>
      <c r="EB27" s="1398">
        <f t="shared" si="14"/>
        <v>0.14319999999999999</v>
      </c>
      <c r="EC27" s="1400">
        <f t="shared" si="15"/>
        <v>0.57280000000000009</v>
      </c>
      <c r="ED27" s="1385"/>
      <c r="EE27" s="1385"/>
      <c r="EF27" s="1385" t="e">
        <f t="shared" si="16"/>
        <v>#DIV/0!</v>
      </c>
      <c r="EG27" s="1382"/>
      <c r="EH27" s="1384"/>
      <c r="EI27" s="1384" t="e">
        <f t="shared" si="17"/>
        <v>#DIV/0!</v>
      </c>
      <c r="EJ27" s="1327"/>
      <c r="EK27" s="1403"/>
      <c r="EL27" s="1327"/>
      <c r="EM27" s="1327"/>
      <c r="EN27" s="1327"/>
      <c r="EO27" s="1327"/>
      <c r="EP27" s="1327"/>
    </row>
    <row r="28" spans="1:206" s="1404" customFormat="1" ht="108.75" customHeight="1">
      <c r="A28" s="1378"/>
      <c r="B28" s="1378"/>
      <c r="C28" s="1379"/>
      <c r="D28" s="1380"/>
      <c r="E28" s="1379"/>
      <c r="F28" s="1381"/>
      <c r="G28" s="1382"/>
      <c r="H28" s="1383"/>
      <c r="I28" s="1384"/>
      <c r="J28" s="1385"/>
      <c r="K28" s="1263"/>
      <c r="L28" s="1263"/>
      <c r="M28" s="1263"/>
      <c r="N28" s="1388"/>
      <c r="O28" s="1387"/>
      <c r="P28" s="1387"/>
      <c r="Q28" s="1389" t="s">
        <v>1101</v>
      </c>
      <c r="R28" s="1390">
        <v>0.25</v>
      </c>
      <c r="S28" s="1391">
        <v>0</v>
      </c>
      <c r="T28" s="1392">
        <v>0</v>
      </c>
      <c r="U28" s="1384"/>
      <c r="V28" s="1384"/>
      <c r="W28" s="1384"/>
      <c r="X28" s="1384"/>
      <c r="Y28" s="1394" t="s">
        <v>1062</v>
      </c>
      <c r="Z28" s="1391">
        <v>0</v>
      </c>
      <c r="AA28" s="1392">
        <v>0</v>
      </c>
      <c r="AB28" s="1384"/>
      <c r="AC28" s="1384"/>
      <c r="AD28" s="1384"/>
      <c r="AE28" s="1384"/>
      <c r="AF28" s="1394" t="s">
        <v>1059</v>
      </c>
      <c r="AG28" s="1391">
        <v>0</v>
      </c>
      <c r="AH28" s="1392">
        <v>0</v>
      </c>
      <c r="AI28" s="1384"/>
      <c r="AJ28" s="1384"/>
      <c r="AK28" s="1384"/>
      <c r="AL28" s="1384"/>
      <c r="AM28" s="1410" t="s">
        <v>1059</v>
      </c>
      <c r="AN28" s="1406">
        <v>0</v>
      </c>
      <c r="AO28" s="1397">
        <v>0</v>
      </c>
      <c r="AP28" s="1384"/>
      <c r="AQ28" s="1384"/>
      <c r="AR28" s="1384"/>
      <c r="AS28" s="1384"/>
      <c r="AT28" s="1398" t="s">
        <v>1059</v>
      </c>
      <c r="AU28" s="1396">
        <v>0</v>
      </c>
      <c r="AV28" s="1398">
        <v>0</v>
      </c>
      <c r="AW28" s="1384"/>
      <c r="AX28" s="1384"/>
      <c r="AY28" s="1384"/>
      <c r="AZ28" s="1384"/>
      <c r="BA28" s="1398" t="s">
        <v>1059</v>
      </c>
      <c r="BB28" s="1396">
        <v>0</v>
      </c>
      <c r="BC28" s="1398">
        <v>0</v>
      </c>
      <c r="BD28" s="1384"/>
      <c r="BE28" s="1384"/>
      <c r="BF28" s="1384"/>
      <c r="BG28" s="1384"/>
      <c r="BH28" s="1398" t="s">
        <v>1059</v>
      </c>
      <c r="BI28" s="1396">
        <v>0</v>
      </c>
      <c r="BJ28" s="1398"/>
      <c r="BK28" s="1385"/>
      <c r="BL28" s="1385"/>
      <c r="BM28" s="1384"/>
      <c r="BN28" s="1384"/>
      <c r="BO28" s="1398"/>
      <c r="BP28" s="1396">
        <v>0</v>
      </c>
      <c r="BQ28" s="1398"/>
      <c r="BR28" s="1385"/>
      <c r="BS28" s="1385"/>
      <c r="BT28" s="1384"/>
      <c r="BU28" s="1384"/>
      <c r="BV28" s="1398" t="s">
        <v>1059</v>
      </c>
      <c r="BW28" s="1396">
        <v>0</v>
      </c>
      <c r="BX28" s="1398"/>
      <c r="BY28" s="1385"/>
      <c r="BZ28" s="1385"/>
      <c r="CA28" s="1384"/>
      <c r="CB28" s="1384"/>
      <c r="CC28" s="1398" t="s">
        <v>1059</v>
      </c>
      <c r="CD28" s="1396">
        <v>0</v>
      </c>
      <c r="CE28" s="1398"/>
      <c r="CF28" s="1385"/>
      <c r="CG28" s="1385"/>
      <c r="CH28" s="1384"/>
      <c r="CI28" s="1384"/>
      <c r="CJ28" s="1398" t="s">
        <v>1059</v>
      </c>
      <c r="CK28" s="1396">
        <v>0</v>
      </c>
      <c r="CL28" s="1398"/>
      <c r="CM28" s="1385"/>
      <c r="CN28" s="1385"/>
      <c r="CO28" s="1384"/>
      <c r="CP28" s="1384"/>
      <c r="CQ28" s="1398" t="s">
        <v>1059</v>
      </c>
      <c r="CR28" s="1396">
        <v>0.25</v>
      </c>
      <c r="CS28" s="1398"/>
      <c r="CT28" s="1385"/>
      <c r="CU28" s="1385"/>
      <c r="CV28" s="1384"/>
      <c r="CW28" s="1384"/>
      <c r="CX28" s="1394" t="s">
        <v>1102</v>
      </c>
      <c r="CY28" s="1396">
        <f t="shared" si="0"/>
        <v>0.25</v>
      </c>
      <c r="CZ28" s="1396">
        <f t="shared" si="1"/>
        <v>0</v>
      </c>
      <c r="DA28" s="1398">
        <f t="shared" si="2"/>
        <v>0</v>
      </c>
      <c r="DB28" s="1400" t="e">
        <f t="shared" si="3"/>
        <v>#DIV/0!</v>
      </c>
      <c r="DC28" s="1385"/>
      <c r="DD28" s="1385"/>
      <c r="DE28" s="1385" t="e">
        <f t="shared" si="4"/>
        <v>#DIV/0!</v>
      </c>
      <c r="DF28" s="1384"/>
      <c r="DG28" s="1384"/>
      <c r="DH28" s="1384" t="e">
        <f t="shared" si="5"/>
        <v>#DIV/0!</v>
      </c>
      <c r="DI28" s="1398">
        <f t="shared" si="6"/>
        <v>0</v>
      </c>
      <c r="DJ28" s="1398">
        <f t="shared" si="6"/>
        <v>0</v>
      </c>
      <c r="DK28" s="1400" t="e">
        <f t="shared" si="7"/>
        <v>#DIV/0!</v>
      </c>
      <c r="DL28" s="1385"/>
      <c r="DM28" s="1385"/>
      <c r="DN28" s="1385" t="e">
        <f t="shared" si="8"/>
        <v>#DIV/0!</v>
      </c>
      <c r="DO28" s="1384"/>
      <c r="DP28" s="1384"/>
      <c r="DQ28" s="1384" t="e">
        <f t="shared" si="9"/>
        <v>#DIV/0!</v>
      </c>
      <c r="DR28" s="1398">
        <f t="shared" si="10"/>
        <v>0</v>
      </c>
      <c r="DS28" s="1398">
        <f t="shared" si="10"/>
        <v>0</v>
      </c>
      <c r="DT28" s="1400" t="e">
        <f t="shared" si="11"/>
        <v>#DIV/0!</v>
      </c>
      <c r="DU28" s="1385"/>
      <c r="DV28" s="1385"/>
      <c r="DW28" s="1385" t="e">
        <f t="shared" si="12"/>
        <v>#DIV/0!</v>
      </c>
      <c r="DX28" s="1384"/>
      <c r="DY28" s="1384"/>
      <c r="DZ28" s="1384" t="e">
        <f t="shared" si="13"/>
        <v>#DIV/0!</v>
      </c>
      <c r="EA28" s="1398">
        <f t="shared" si="14"/>
        <v>0.25</v>
      </c>
      <c r="EB28" s="1398">
        <f t="shared" si="14"/>
        <v>0</v>
      </c>
      <c r="EC28" s="1400">
        <f t="shared" si="15"/>
        <v>0</v>
      </c>
      <c r="ED28" s="1385"/>
      <c r="EE28" s="1385"/>
      <c r="EF28" s="1385" t="e">
        <f t="shared" si="16"/>
        <v>#DIV/0!</v>
      </c>
      <c r="EG28" s="1382"/>
      <c r="EH28" s="1384"/>
      <c r="EI28" s="1384" t="e">
        <f t="shared" si="17"/>
        <v>#DIV/0!</v>
      </c>
      <c r="EJ28" s="1327"/>
      <c r="EK28" s="1403"/>
      <c r="EL28" s="1327"/>
      <c r="EM28" s="1327"/>
      <c r="EN28" s="1327"/>
      <c r="EO28" s="1327"/>
      <c r="EP28" s="1327"/>
    </row>
    <row r="29" spans="1:206" s="1404" customFormat="1" ht="117.75" customHeight="1">
      <c r="A29" s="1378"/>
      <c r="B29" s="1378"/>
      <c r="C29" s="1379"/>
      <c r="D29" s="1380"/>
      <c r="E29" s="1379"/>
      <c r="F29" s="1381"/>
      <c r="G29" s="1382"/>
      <c r="H29" s="1383"/>
      <c r="I29" s="1384"/>
      <c r="J29" s="1385"/>
      <c r="K29" s="1263"/>
      <c r="L29" s="1263"/>
      <c r="M29" s="1263"/>
      <c r="N29" s="1388"/>
      <c r="O29" s="1387"/>
      <c r="P29" s="1387"/>
      <c r="Q29" s="1389" t="s">
        <v>1103</v>
      </c>
      <c r="R29" s="1390">
        <v>0.25</v>
      </c>
      <c r="S29" s="1391">
        <v>0</v>
      </c>
      <c r="T29" s="1392">
        <v>0</v>
      </c>
      <c r="U29" s="1384"/>
      <c r="V29" s="1384"/>
      <c r="W29" s="1384"/>
      <c r="X29" s="1384"/>
      <c r="Y29" s="1394" t="s">
        <v>1062</v>
      </c>
      <c r="Z29" s="1391">
        <v>0.03</v>
      </c>
      <c r="AA29" s="1392">
        <v>0</v>
      </c>
      <c r="AB29" s="1384"/>
      <c r="AC29" s="1384"/>
      <c r="AD29" s="1384"/>
      <c r="AE29" s="1384"/>
      <c r="AF29" s="1394" t="s">
        <v>1104</v>
      </c>
      <c r="AG29" s="1391">
        <v>0.03</v>
      </c>
      <c r="AH29" s="1392">
        <v>0</v>
      </c>
      <c r="AI29" s="1384"/>
      <c r="AJ29" s="1384"/>
      <c r="AK29" s="1384"/>
      <c r="AL29" s="1384"/>
      <c r="AM29" s="1409" t="s">
        <v>1105</v>
      </c>
      <c r="AN29" s="1406">
        <v>0</v>
      </c>
      <c r="AO29" s="1397">
        <v>0</v>
      </c>
      <c r="AP29" s="1384"/>
      <c r="AQ29" s="1384"/>
      <c r="AR29" s="1384"/>
      <c r="AS29" s="1384"/>
      <c r="AT29" s="1398" t="s">
        <v>1059</v>
      </c>
      <c r="AU29" s="1396">
        <v>0</v>
      </c>
      <c r="AV29" s="1398">
        <v>0</v>
      </c>
      <c r="AW29" s="1384"/>
      <c r="AX29" s="1384"/>
      <c r="AY29" s="1384"/>
      <c r="AZ29" s="1384"/>
      <c r="BA29" s="1398" t="s">
        <v>1059</v>
      </c>
      <c r="BB29" s="1396">
        <v>0</v>
      </c>
      <c r="BC29" s="1398">
        <v>0</v>
      </c>
      <c r="BD29" s="1384"/>
      <c r="BE29" s="1384"/>
      <c r="BF29" s="1384"/>
      <c r="BG29" s="1384"/>
      <c r="BH29" s="1398" t="s">
        <v>1059</v>
      </c>
      <c r="BI29" s="1396">
        <v>0.09</v>
      </c>
      <c r="BJ29" s="1398"/>
      <c r="BK29" s="1385"/>
      <c r="BL29" s="1385"/>
      <c r="BM29" s="1384"/>
      <c r="BN29" s="1384"/>
      <c r="BO29" s="1394" t="s">
        <v>1106</v>
      </c>
      <c r="BP29" s="1396">
        <v>0</v>
      </c>
      <c r="BQ29" s="1398"/>
      <c r="BR29" s="1385"/>
      <c r="BS29" s="1385"/>
      <c r="BT29" s="1384"/>
      <c r="BU29" s="1384"/>
      <c r="BV29" s="1398" t="s">
        <v>1059</v>
      </c>
      <c r="BW29" s="1396">
        <v>0</v>
      </c>
      <c r="BX29" s="1398"/>
      <c r="BY29" s="1385"/>
      <c r="BZ29" s="1385"/>
      <c r="CA29" s="1384"/>
      <c r="CB29" s="1384"/>
      <c r="CC29" s="1398" t="s">
        <v>1059</v>
      </c>
      <c r="CD29" s="1396">
        <v>0.05</v>
      </c>
      <c r="CE29" s="1398"/>
      <c r="CF29" s="1385"/>
      <c r="CG29" s="1385"/>
      <c r="CH29" s="1384"/>
      <c r="CI29" s="1384"/>
      <c r="CJ29" s="1412" t="s">
        <v>1107</v>
      </c>
      <c r="CK29" s="1396">
        <v>0</v>
      </c>
      <c r="CL29" s="1398"/>
      <c r="CM29" s="1385"/>
      <c r="CN29" s="1385"/>
      <c r="CO29" s="1384"/>
      <c r="CP29" s="1384"/>
      <c r="CQ29" s="1398" t="s">
        <v>1059</v>
      </c>
      <c r="CR29" s="1396">
        <v>0.05</v>
      </c>
      <c r="CS29" s="1398"/>
      <c r="CT29" s="1385"/>
      <c r="CU29" s="1385"/>
      <c r="CV29" s="1384"/>
      <c r="CW29" s="1384"/>
      <c r="CX29" s="1394" t="s">
        <v>1108</v>
      </c>
      <c r="CY29" s="1396">
        <f t="shared" si="0"/>
        <v>0.25</v>
      </c>
      <c r="CZ29" s="1396">
        <f t="shared" si="1"/>
        <v>0.06</v>
      </c>
      <c r="DA29" s="1398">
        <f t="shared" si="2"/>
        <v>0</v>
      </c>
      <c r="DB29" s="1400">
        <f t="shared" si="3"/>
        <v>0</v>
      </c>
      <c r="DC29" s="1385"/>
      <c r="DD29" s="1385"/>
      <c r="DE29" s="1385" t="e">
        <f t="shared" si="4"/>
        <v>#DIV/0!</v>
      </c>
      <c r="DF29" s="1384"/>
      <c r="DG29" s="1384"/>
      <c r="DH29" s="1384" t="e">
        <f t="shared" si="5"/>
        <v>#DIV/0!</v>
      </c>
      <c r="DI29" s="1398">
        <f t="shared" si="6"/>
        <v>0.06</v>
      </c>
      <c r="DJ29" s="1398">
        <f t="shared" si="6"/>
        <v>0</v>
      </c>
      <c r="DK29" s="1400">
        <f t="shared" si="7"/>
        <v>0</v>
      </c>
      <c r="DL29" s="1385"/>
      <c r="DM29" s="1385"/>
      <c r="DN29" s="1385" t="e">
        <f t="shared" si="8"/>
        <v>#DIV/0!</v>
      </c>
      <c r="DO29" s="1384"/>
      <c r="DP29" s="1384"/>
      <c r="DQ29" s="1384" t="e">
        <f t="shared" si="9"/>
        <v>#DIV/0!</v>
      </c>
      <c r="DR29" s="1398">
        <f t="shared" si="10"/>
        <v>0.15</v>
      </c>
      <c r="DS29" s="1398">
        <f t="shared" si="10"/>
        <v>0</v>
      </c>
      <c r="DT29" s="1400">
        <f t="shared" si="11"/>
        <v>0</v>
      </c>
      <c r="DU29" s="1385"/>
      <c r="DV29" s="1385"/>
      <c r="DW29" s="1385" t="e">
        <f t="shared" si="12"/>
        <v>#DIV/0!</v>
      </c>
      <c r="DX29" s="1384"/>
      <c r="DY29" s="1384"/>
      <c r="DZ29" s="1384" t="e">
        <f t="shared" si="13"/>
        <v>#DIV/0!</v>
      </c>
      <c r="EA29" s="1398">
        <f t="shared" si="14"/>
        <v>0.25</v>
      </c>
      <c r="EB29" s="1398">
        <f t="shared" si="14"/>
        <v>0</v>
      </c>
      <c r="EC29" s="1400">
        <f t="shared" si="15"/>
        <v>0</v>
      </c>
      <c r="ED29" s="1385"/>
      <c r="EE29" s="1385"/>
      <c r="EF29" s="1385" t="e">
        <f t="shared" si="16"/>
        <v>#DIV/0!</v>
      </c>
      <c r="EG29" s="1382"/>
      <c r="EH29" s="1384"/>
      <c r="EI29" s="1384" t="e">
        <f t="shared" si="17"/>
        <v>#DIV/0!</v>
      </c>
      <c r="EJ29" s="1327"/>
      <c r="EK29" s="1403"/>
      <c r="EL29" s="1327"/>
      <c r="EM29" s="1327"/>
      <c r="EN29" s="1327"/>
      <c r="EO29" s="1327"/>
      <c r="EP29" s="1327"/>
    </row>
    <row r="30" spans="1:206" s="1404" customFormat="1" ht="72" customHeight="1">
      <c r="A30" s="1378"/>
      <c r="B30" s="1378"/>
      <c r="C30" s="1379"/>
      <c r="D30" s="1380"/>
      <c r="E30" s="1379"/>
      <c r="F30" s="1381"/>
      <c r="G30" s="1382"/>
      <c r="H30" s="1383"/>
      <c r="I30" s="1384"/>
      <c r="J30" s="1413">
        <v>3</v>
      </c>
      <c r="K30" s="1414" t="s">
        <v>1109</v>
      </c>
      <c r="L30" s="1414" t="s">
        <v>1084</v>
      </c>
      <c r="M30" s="1415" t="s">
        <v>1052</v>
      </c>
      <c r="N30" s="1416">
        <v>5.5500000000000001E-2</v>
      </c>
      <c r="O30" s="1417">
        <v>42737</v>
      </c>
      <c r="P30" s="1417">
        <v>43099</v>
      </c>
      <c r="Q30" s="1389" t="s">
        <v>1110</v>
      </c>
      <c r="R30" s="1390">
        <v>1</v>
      </c>
      <c r="S30" s="1391">
        <v>0</v>
      </c>
      <c r="T30" s="1392">
        <v>0</v>
      </c>
      <c r="U30" s="1391">
        <f>+S30</f>
        <v>0</v>
      </c>
      <c r="V30" s="1391">
        <f>+T30</f>
        <v>0</v>
      </c>
      <c r="W30" s="1384"/>
      <c r="X30" s="1384"/>
      <c r="Y30" s="1394" t="s">
        <v>1062</v>
      </c>
      <c r="Z30" s="1391">
        <v>0</v>
      </c>
      <c r="AA30" s="1392">
        <v>0</v>
      </c>
      <c r="AB30" s="1391">
        <f>+Z30</f>
        <v>0</v>
      </c>
      <c r="AC30" s="1391">
        <f>+AA30</f>
        <v>0</v>
      </c>
      <c r="AD30" s="1384"/>
      <c r="AE30" s="1384"/>
      <c r="AF30" s="1394" t="s">
        <v>1059</v>
      </c>
      <c r="AG30" s="1391">
        <v>0</v>
      </c>
      <c r="AH30" s="1392">
        <v>0</v>
      </c>
      <c r="AI30" s="1391">
        <f>+AG30</f>
        <v>0</v>
      </c>
      <c r="AJ30" s="1391">
        <f>+AH30</f>
        <v>0</v>
      </c>
      <c r="AK30" s="1384"/>
      <c r="AL30" s="1384"/>
      <c r="AM30" s="1410" t="s">
        <v>1059</v>
      </c>
      <c r="AN30" s="1406">
        <v>0</v>
      </c>
      <c r="AO30" s="1397">
        <v>0</v>
      </c>
      <c r="AP30" s="1391">
        <f>+AN30</f>
        <v>0</v>
      </c>
      <c r="AQ30" s="1391">
        <f>+AO30</f>
        <v>0</v>
      </c>
      <c r="AR30" s="1384"/>
      <c r="AS30" s="1384"/>
      <c r="AT30" s="1398" t="s">
        <v>1059</v>
      </c>
      <c r="AU30" s="1396">
        <v>0</v>
      </c>
      <c r="AV30" s="1398">
        <v>0</v>
      </c>
      <c r="AW30" s="1391">
        <f>+AU30</f>
        <v>0</v>
      </c>
      <c r="AX30" s="1391">
        <f>+AV30</f>
        <v>0</v>
      </c>
      <c r="AY30" s="1384"/>
      <c r="AZ30" s="1384"/>
      <c r="BA30" s="1398" t="s">
        <v>1059</v>
      </c>
      <c r="BB30" s="1396">
        <v>0.3</v>
      </c>
      <c r="BC30" s="1398">
        <v>0.3</v>
      </c>
      <c r="BD30" s="1391">
        <f>+BB30</f>
        <v>0.3</v>
      </c>
      <c r="BE30" s="1391">
        <f>+BC30</f>
        <v>0.3</v>
      </c>
      <c r="BF30" s="1384"/>
      <c r="BG30" s="1384"/>
      <c r="BH30" s="1394" t="s">
        <v>1111</v>
      </c>
      <c r="BI30" s="1396">
        <v>0</v>
      </c>
      <c r="BJ30" s="1398"/>
      <c r="BK30" s="1396">
        <f>+BI30</f>
        <v>0</v>
      </c>
      <c r="BL30" s="1396">
        <f>+BJ30</f>
        <v>0</v>
      </c>
      <c r="BM30" s="1384"/>
      <c r="BN30" s="1384"/>
      <c r="BO30" s="1398" t="s">
        <v>1059</v>
      </c>
      <c r="BP30" s="1396">
        <v>0</v>
      </c>
      <c r="BQ30" s="1398"/>
      <c r="BR30" s="1396">
        <f>+BP30</f>
        <v>0</v>
      </c>
      <c r="BS30" s="1396">
        <f>+BQ30</f>
        <v>0</v>
      </c>
      <c r="BT30" s="1384"/>
      <c r="BU30" s="1384"/>
      <c r="BV30" s="1398" t="s">
        <v>1059</v>
      </c>
      <c r="BW30" s="1396">
        <v>0.3</v>
      </c>
      <c r="BX30" s="1398"/>
      <c r="BY30" s="1396">
        <f>+BW30</f>
        <v>0.3</v>
      </c>
      <c r="BZ30" s="1396">
        <f>+BX30</f>
        <v>0</v>
      </c>
      <c r="CA30" s="1384"/>
      <c r="CB30" s="1384"/>
      <c r="CC30" s="1394" t="s">
        <v>1112</v>
      </c>
      <c r="CD30" s="1396">
        <v>0</v>
      </c>
      <c r="CE30" s="1398"/>
      <c r="CF30" s="1396">
        <f>+CD30</f>
        <v>0</v>
      </c>
      <c r="CG30" s="1396">
        <f>+CE30</f>
        <v>0</v>
      </c>
      <c r="CH30" s="1384"/>
      <c r="CI30" s="1384"/>
      <c r="CJ30" s="1398" t="s">
        <v>1059</v>
      </c>
      <c r="CK30" s="1396">
        <v>0</v>
      </c>
      <c r="CL30" s="1398"/>
      <c r="CM30" s="1396">
        <f>+CK30</f>
        <v>0</v>
      </c>
      <c r="CN30" s="1396">
        <f>+CL30</f>
        <v>0</v>
      </c>
      <c r="CO30" s="1384"/>
      <c r="CP30" s="1384"/>
      <c r="CQ30" s="1398" t="s">
        <v>1059</v>
      </c>
      <c r="CR30" s="1396">
        <v>0.4</v>
      </c>
      <c r="CS30" s="1398"/>
      <c r="CT30" s="1396">
        <f>+CR30</f>
        <v>0.4</v>
      </c>
      <c r="CU30" s="1396">
        <f>+CS30</f>
        <v>0</v>
      </c>
      <c r="CV30" s="1384"/>
      <c r="CW30" s="1384"/>
      <c r="CX30" s="1394" t="s">
        <v>1113</v>
      </c>
      <c r="CY30" s="1396">
        <f t="shared" si="0"/>
        <v>1</v>
      </c>
      <c r="CZ30" s="1396">
        <f t="shared" si="1"/>
        <v>0</v>
      </c>
      <c r="DA30" s="1398">
        <f t="shared" si="2"/>
        <v>0</v>
      </c>
      <c r="DB30" s="1400" t="e">
        <f t="shared" si="3"/>
        <v>#DIV/0!</v>
      </c>
      <c r="DC30" s="1396">
        <f>+U30+AB30+AI30</f>
        <v>0</v>
      </c>
      <c r="DD30" s="1396">
        <f>+V30+AC30+AJ30</f>
        <v>0</v>
      </c>
      <c r="DE30" s="1396" t="e">
        <f t="shared" si="4"/>
        <v>#DIV/0!</v>
      </c>
      <c r="DF30" s="1384"/>
      <c r="DG30" s="1384"/>
      <c r="DH30" s="1384" t="e">
        <f t="shared" si="5"/>
        <v>#DIV/0!</v>
      </c>
      <c r="DI30" s="1398">
        <f t="shared" si="6"/>
        <v>0.3</v>
      </c>
      <c r="DJ30" s="1398">
        <f t="shared" si="6"/>
        <v>0.3</v>
      </c>
      <c r="DK30" s="1400">
        <f t="shared" si="7"/>
        <v>1</v>
      </c>
      <c r="DL30" s="1396">
        <f>+DC30+AP30+AW30+BD30</f>
        <v>0.3</v>
      </c>
      <c r="DM30" s="1396">
        <f>+DD30+AQ30+AX30+BE30</f>
        <v>0.3</v>
      </c>
      <c r="DN30" s="1396">
        <f>+DM30/DL30</f>
        <v>1</v>
      </c>
      <c r="DO30" s="1384"/>
      <c r="DP30" s="1384"/>
      <c r="DQ30" s="1384" t="e">
        <f t="shared" si="9"/>
        <v>#DIV/0!</v>
      </c>
      <c r="DR30" s="1398">
        <f t="shared" si="10"/>
        <v>0.6</v>
      </c>
      <c r="DS30" s="1398">
        <f t="shared" si="10"/>
        <v>0.3</v>
      </c>
      <c r="DT30" s="1400">
        <f t="shared" si="11"/>
        <v>0.5</v>
      </c>
      <c r="DU30" s="1396">
        <f>DL30+BK30+BR30+BY30</f>
        <v>0.6</v>
      </c>
      <c r="DV30" s="1396">
        <f>DM30+BL30+BS30+BZ30</f>
        <v>0.3</v>
      </c>
      <c r="DW30" s="1396">
        <f t="shared" si="12"/>
        <v>0.5</v>
      </c>
      <c r="DX30" s="1384"/>
      <c r="DY30" s="1384"/>
      <c r="DZ30" s="1384" t="e">
        <f t="shared" si="13"/>
        <v>#DIV/0!</v>
      </c>
      <c r="EA30" s="1398">
        <f t="shared" si="14"/>
        <v>1</v>
      </c>
      <c r="EB30" s="1398">
        <f t="shared" si="14"/>
        <v>0.3</v>
      </c>
      <c r="EC30" s="1400">
        <f t="shared" si="15"/>
        <v>0.3</v>
      </c>
      <c r="ED30" s="1396">
        <f>DU30+CF30+CM30+CT30</f>
        <v>1</v>
      </c>
      <c r="EE30" s="1396">
        <f>DV30+CG30+CN30+CU30</f>
        <v>0.3</v>
      </c>
      <c r="EF30" s="1396">
        <f t="shared" si="16"/>
        <v>0.3</v>
      </c>
      <c r="EG30" s="1382"/>
      <c r="EH30" s="1384"/>
      <c r="EI30" s="1384" t="e">
        <f t="shared" si="17"/>
        <v>#DIV/0!</v>
      </c>
      <c r="EJ30" s="1327"/>
      <c r="EK30" s="1403"/>
      <c r="EL30" s="1327"/>
      <c r="EM30" s="1327"/>
      <c r="EN30" s="1327"/>
      <c r="EO30" s="1327"/>
      <c r="EP30" s="1327"/>
    </row>
    <row r="31" spans="1:206" s="1404" customFormat="1" ht="136.5" customHeight="1">
      <c r="A31" s="1418" t="s">
        <v>1114</v>
      </c>
      <c r="B31" s="1419"/>
      <c r="C31" s="1420" t="s">
        <v>1115</v>
      </c>
      <c r="D31" s="1420">
        <v>2</v>
      </c>
      <c r="E31" s="1420" t="s">
        <v>1116</v>
      </c>
      <c r="F31" s="1421">
        <v>1</v>
      </c>
      <c r="G31" s="1422" t="s">
        <v>393</v>
      </c>
      <c r="H31" s="1421">
        <v>1</v>
      </c>
      <c r="I31" s="1423">
        <v>0.16650000000000001</v>
      </c>
      <c r="J31" s="1422">
        <v>4</v>
      </c>
      <c r="K31" s="1424" t="s">
        <v>1117</v>
      </c>
      <c r="L31" s="1424" t="s">
        <v>1118</v>
      </c>
      <c r="M31" s="1425" t="s">
        <v>1119</v>
      </c>
      <c r="N31" s="1426">
        <v>5.5500000000000001E-2</v>
      </c>
      <c r="O31" s="1427">
        <v>42767</v>
      </c>
      <c r="P31" s="1428">
        <v>43008</v>
      </c>
      <c r="Q31" s="1389" t="s">
        <v>1120</v>
      </c>
      <c r="R31" s="1390">
        <v>0.3</v>
      </c>
      <c r="S31" s="1391">
        <v>0</v>
      </c>
      <c r="T31" s="1392">
        <v>0</v>
      </c>
      <c r="U31" s="1429">
        <f>+S31+S32+S33</f>
        <v>0</v>
      </c>
      <c r="V31" s="1429">
        <f>+T31+T32+T33</f>
        <v>0</v>
      </c>
      <c r="W31" s="1429">
        <f>(((U31*$N$31)+(U34*$N$34)+(U36*$N$36))*$H$31)/($N$31+$N$34+$N$36)</f>
        <v>0</v>
      </c>
      <c r="X31" s="1429">
        <f>(((V31*$N$31)+(V34*$N$34)+(V36*$N$36))*$H$31)/($N$31+$N$34+$N$36)</f>
        <v>0</v>
      </c>
      <c r="Y31" s="1394" t="s">
        <v>1062</v>
      </c>
      <c r="Z31" s="1391">
        <v>0.1</v>
      </c>
      <c r="AA31" s="1392">
        <v>0.05</v>
      </c>
      <c r="AB31" s="1429">
        <f>+Z31+Z32+Z33</f>
        <v>0.1</v>
      </c>
      <c r="AC31" s="1429">
        <f>+AA31+AA32+AA33</f>
        <v>0.05</v>
      </c>
      <c r="AD31" s="1429">
        <f>(((AB31*$N$31)+(AB34*$N$34)+(AB36*$N$36))*$H$31)/($N$31+$N$34+$N$36)</f>
        <v>6.9999999999999993E-2</v>
      </c>
      <c r="AE31" s="1429">
        <f>(((AC31*$N$31)+(AC34*$N$34)+(AC36*$N$36))*$H$31)/($N$31+$N$34+$N$36)</f>
        <v>5.3333333333333337E-2</v>
      </c>
      <c r="AF31" s="1394" t="s">
        <v>1121</v>
      </c>
      <c r="AG31" s="1391">
        <v>0.1</v>
      </c>
      <c r="AH31" s="1392">
        <v>0.05</v>
      </c>
      <c r="AI31" s="1429">
        <f>+AG31+AG32+AG33</f>
        <v>0.1</v>
      </c>
      <c r="AJ31" s="1429">
        <f>+AH31+AH32+AH33</f>
        <v>0.05</v>
      </c>
      <c r="AK31" s="1429">
        <f>(((AI31*$N$31)+(AI34*$N$34)+(AI36*$N$36))*$H$31)/($N$31+$N$34+$N$36)</f>
        <v>8.666666666666667E-2</v>
      </c>
      <c r="AL31" s="1429">
        <f>(((AJ31*$N$31)+(AJ34*$N$34)+(AJ36*$N$36))*$H$31)/($N$31+$N$34+$N$36)</f>
        <v>7.0000000000000007E-2</v>
      </c>
      <c r="AM31" s="1409" t="s">
        <v>1122</v>
      </c>
      <c r="AN31" s="1406">
        <v>0</v>
      </c>
      <c r="AO31" s="1397">
        <v>0</v>
      </c>
      <c r="AP31" s="1429">
        <f>+AN31+AN32+AN33</f>
        <v>0</v>
      </c>
      <c r="AQ31" s="1429">
        <f>+AO31+AO32+AO33</f>
        <v>0</v>
      </c>
      <c r="AR31" s="1429">
        <f>(((AP31*$N$31)+(AP34*$N$34)+(AP36*$N$36))*$H$31)/($N$31+$N$34+$N$36)</f>
        <v>1.6666666666666666E-2</v>
      </c>
      <c r="AS31" s="1429">
        <f>(((AQ31*$N$31)+(AQ34*$N$34)+(AQ36*$N$36))*$H$31)/($N$31+$N$34+$N$36)</f>
        <v>1.6666666666666666E-2</v>
      </c>
      <c r="AT31" s="1398" t="s">
        <v>1059</v>
      </c>
      <c r="AU31" s="1396">
        <v>0</v>
      </c>
      <c r="AV31" s="1398">
        <v>0</v>
      </c>
      <c r="AW31" s="1429">
        <f>+AU31+AU32+AU33</f>
        <v>0</v>
      </c>
      <c r="AX31" s="1429">
        <f>+AV31+AV32+AV33</f>
        <v>0</v>
      </c>
      <c r="AY31" s="1429">
        <f>(((AW31*$N$31)+(AW34*$N$34)+(AW36*$N$36))*$H$31)/($N$31+$N$34+$N$36)</f>
        <v>3.3333333333333333E-2</v>
      </c>
      <c r="AZ31" s="1429">
        <f>(((AX31*$N$31)+(AX34*$N$34)+(AX36*$N$36))*$H$31)/($N$31+$N$34+$N$36)</f>
        <v>3.3333333333333333E-2</v>
      </c>
      <c r="BA31" s="1398" t="s">
        <v>1059</v>
      </c>
      <c r="BB31" s="1396">
        <v>0.05</v>
      </c>
      <c r="BC31" s="1398">
        <v>0.05</v>
      </c>
      <c r="BD31" s="1429">
        <f>+BB31+BB32+BB33</f>
        <v>0.05</v>
      </c>
      <c r="BE31" s="1429">
        <f>+BC31+BC32+BC33</f>
        <v>0.05</v>
      </c>
      <c r="BF31" s="1429">
        <f>(((BD31*$N$31)+(BD34*$N$34)+(BD36*$N$36))*$H$31)/($N$31+$N$34+$N$36)</f>
        <v>0.17533333333333331</v>
      </c>
      <c r="BG31" s="1429">
        <f>(((BE31*$N$31)+(BE34*$N$34)+(BE36*$N$36))*$H$31)/($N$31+$N$34+$N$36)</f>
        <v>0.17533333333333331</v>
      </c>
      <c r="BH31" s="1394" t="s">
        <v>1123</v>
      </c>
      <c r="BI31" s="1396">
        <v>0</v>
      </c>
      <c r="BJ31" s="1398"/>
      <c r="BK31" s="1423">
        <f>+BI31+BI32++BI33</f>
        <v>0</v>
      </c>
      <c r="BL31" s="1423">
        <f>+BJ31+BJ32++BJ33</f>
        <v>0</v>
      </c>
      <c r="BM31" s="1429">
        <f>(((BK31*$N$31)+(BK34*$N$34)+(BK36*$N$36))*$H$31)/($N$31+$N$34+$N$36)</f>
        <v>3.3333333333333333E-2</v>
      </c>
      <c r="BN31" s="1429">
        <f>(((BL31*$N$31)+(BL34*$N$34)+(BL36*$N$36))*$H$31)/($N$31+$N$34+$N$36)</f>
        <v>0</v>
      </c>
      <c r="BO31" s="1398" t="s">
        <v>1059</v>
      </c>
      <c r="BP31" s="1396">
        <v>0.05</v>
      </c>
      <c r="BQ31" s="1398"/>
      <c r="BR31" s="1423">
        <f>+BP31+BP32+BP33</f>
        <v>0.05</v>
      </c>
      <c r="BS31" s="1423">
        <f>+BQ31+BQ32+BQ33</f>
        <v>0</v>
      </c>
      <c r="BT31" s="1429">
        <f>(((BR31*$N$31)+(BR34*$N$34)+(BR36*$N$36))*$H$31)/($N$31+$N$34+$N$36)</f>
        <v>0.05</v>
      </c>
      <c r="BU31" s="1429">
        <f>(((BS31*$N$31)+(BS34*$N$34)+(BS36*$N$36))*$H$31)/($N$31+$N$34+$N$36)</f>
        <v>0</v>
      </c>
      <c r="BV31" s="1394" t="s">
        <v>1124</v>
      </c>
      <c r="BW31" s="1396">
        <v>0</v>
      </c>
      <c r="BX31" s="1398"/>
      <c r="BY31" s="1423">
        <f>+BW31+BW32+BW33</f>
        <v>0.4</v>
      </c>
      <c r="BZ31" s="1423">
        <f>+BX31+BX32+BX33</f>
        <v>0</v>
      </c>
      <c r="CA31" s="1429">
        <f>(((BY31*$N$31)+(BY34*$N$34)+(BY36*$N$36))*$H$31)/($N$31+$N$34+$N$36)</f>
        <v>0.27566666666666662</v>
      </c>
      <c r="CB31" s="1429">
        <f>(((BZ31*$N$31)+(BZ34*$N$34)+(BZ36*$N$36))*$H$31)/($N$31+$N$34+$N$36)</f>
        <v>0</v>
      </c>
      <c r="CC31" s="1398" t="s">
        <v>1059</v>
      </c>
      <c r="CD31" s="1396">
        <v>0</v>
      </c>
      <c r="CE31" s="1398"/>
      <c r="CF31" s="1423">
        <f>+CD31+CD32+CD33</f>
        <v>0.3</v>
      </c>
      <c r="CG31" s="1423">
        <f>+CE31+CE32+CE33</f>
        <v>0</v>
      </c>
      <c r="CH31" s="1429">
        <f>(((CF31*$N$31)+(CF34*$N$34)+(CF36*$N$36))*$H$31)/($N$31+$N$34+$N$36)</f>
        <v>0.11666666666666664</v>
      </c>
      <c r="CI31" s="1429">
        <f>(((CG31*$N$31)+(CG34*$N$34)+(CG36*$N$36))*$H$31)/($N$31+$N$34+$N$36)</f>
        <v>0</v>
      </c>
      <c r="CJ31" s="1398" t="s">
        <v>1059</v>
      </c>
      <c r="CK31" s="1396">
        <v>0</v>
      </c>
      <c r="CL31" s="1398"/>
      <c r="CM31" s="1423">
        <f>+CK31+CK32++CK33</f>
        <v>0</v>
      </c>
      <c r="CN31" s="1423">
        <f>+CL31+CL32++CL33</f>
        <v>0</v>
      </c>
      <c r="CO31" s="1429">
        <f>(((CM31*$N$31)+(CM34*$N$34)+(CM36*$N$36))*$H$31)/($N$31+$N$34+$N$36)</f>
        <v>1.6666666666666666E-2</v>
      </c>
      <c r="CP31" s="1429">
        <f>(((CN31*$N$31)+(CN34*$N$34)+(CN36*$N$36))*$H$31)/($N$31+$N$34+$N$36)</f>
        <v>0</v>
      </c>
      <c r="CQ31" s="1398" t="s">
        <v>1059</v>
      </c>
      <c r="CR31" s="1396">
        <v>0</v>
      </c>
      <c r="CS31" s="1398"/>
      <c r="CT31" s="1423">
        <f>+CR31+CR32+CR33</f>
        <v>0</v>
      </c>
      <c r="CU31" s="1423">
        <f>+CS31+CS32+CS33</f>
        <v>0</v>
      </c>
      <c r="CV31" s="1429">
        <f>(((CT31*$N$31)+(CT34*$N$34)+(CT36*$N$36))*$H$31)/($N$31+$N$34+$N$36)</f>
        <v>0.12566666666666668</v>
      </c>
      <c r="CW31" s="1430">
        <f>(((CU31*$N$31)+(CU34*$N$34)+(CU36*$N$36))*$H$31)/($N$31+$N$34+$N$36)</f>
        <v>0</v>
      </c>
      <c r="CX31" s="1394" t="s">
        <v>1125</v>
      </c>
      <c r="CY31" s="1396">
        <f t="shared" si="0"/>
        <v>0.3</v>
      </c>
      <c r="CZ31" s="1396">
        <f t="shared" si="1"/>
        <v>0.2</v>
      </c>
      <c r="DA31" s="1398">
        <f t="shared" si="2"/>
        <v>0.1</v>
      </c>
      <c r="DB31" s="1400">
        <f t="shared" si="3"/>
        <v>0.5</v>
      </c>
      <c r="DC31" s="1423">
        <f>+U31+AB31+AI31</f>
        <v>0.2</v>
      </c>
      <c r="DD31" s="1423">
        <f>+V31+AC31+AJ31</f>
        <v>0.1</v>
      </c>
      <c r="DE31" s="1423">
        <f t="shared" si="4"/>
        <v>0.5</v>
      </c>
      <c r="DF31" s="1429">
        <f>W31+AD31+AK31</f>
        <v>0.15666666666666668</v>
      </c>
      <c r="DG31" s="1429">
        <f>X31+AE31+AL31</f>
        <v>0.12333333333333335</v>
      </c>
      <c r="DH31" s="1429">
        <f t="shared" si="5"/>
        <v>0.78723404255319152</v>
      </c>
      <c r="DI31" s="1398">
        <f t="shared" si="6"/>
        <v>0.25</v>
      </c>
      <c r="DJ31" s="1398">
        <f t="shared" si="6"/>
        <v>0.15000000000000002</v>
      </c>
      <c r="DK31" s="1400">
        <f t="shared" si="7"/>
        <v>0.60000000000000009</v>
      </c>
      <c r="DL31" s="1423">
        <f>+DC31+AP31+AW31+BD31</f>
        <v>0.25</v>
      </c>
      <c r="DM31" s="1423">
        <f>+DD31+AQ31+AX31+BE31</f>
        <v>0.15000000000000002</v>
      </c>
      <c r="DN31" s="1423">
        <f>+DE31+AR31+AY31+BF31</f>
        <v>0.72533333333333339</v>
      </c>
      <c r="DO31" s="1429">
        <f>DF31+AR31+AY31+BF31</f>
        <v>0.38200000000000001</v>
      </c>
      <c r="DP31" s="1429">
        <f>DG31+AS31+AZ31+BG31</f>
        <v>0.34866666666666668</v>
      </c>
      <c r="DQ31" s="1429">
        <f t="shared" si="9"/>
        <v>0.91273996509598609</v>
      </c>
      <c r="DR31" s="1398">
        <f t="shared" si="10"/>
        <v>0.3</v>
      </c>
      <c r="DS31" s="1398">
        <f t="shared" si="10"/>
        <v>0.15000000000000002</v>
      </c>
      <c r="DT31" s="1400">
        <f t="shared" si="11"/>
        <v>0.50000000000000011</v>
      </c>
      <c r="DU31" s="1423">
        <f>DL31+BK31+BR31+BY31</f>
        <v>0.7</v>
      </c>
      <c r="DV31" s="1423">
        <f>DM31+BL31+BS31+BZ31</f>
        <v>0.15000000000000002</v>
      </c>
      <c r="DW31" s="1423">
        <f t="shared" si="12"/>
        <v>0.21428571428571433</v>
      </c>
      <c r="DX31" s="1429">
        <f>DO31+BM31+BT31+CA31</f>
        <v>0.74099999999999988</v>
      </c>
      <c r="DY31" s="1429">
        <f>DP31+BN31+BU31+CB31</f>
        <v>0.34866666666666668</v>
      </c>
      <c r="DZ31" s="1429">
        <f t="shared" si="13"/>
        <v>0.47053531264057591</v>
      </c>
      <c r="EA31" s="1398">
        <f t="shared" si="14"/>
        <v>0.3</v>
      </c>
      <c r="EB31" s="1398">
        <f t="shared" si="14"/>
        <v>0.15000000000000002</v>
      </c>
      <c r="EC31" s="1400">
        <f t="shared" si="15"/>
        <v>0.50000000000000011</v>
      </c>
      <c r="ED31" s="1423">
        <f>DU31+CF31+CM31+CS31</f>
        <v>1</v>
      </c>
      <c r="EE31" s="1423">
        <f>DV31+CG31+CN31+CT31</f>
        <v>0.15000000000000002</v>
      </c>
      <c r="EF31" s="1423">
        <f t="shared" si="16"/>
        <v>0.15000000000000002</v>
      </c>
      <c r="EG31" s="1429">
        <f>+DX31+CH31+CO31+CV31</f>
        <v>1</v>
      </c>
      <c r="EH31" s="1429">
        <f>DY31+CI31+CP31+CW31</f>
        <v>0.34866666666666668</v>
      </c>
      <c r="EI31" s="1429">
        <f t="shared" si="17"/>
        <v>0.34866666666666668</v>
      </c>
      <c r="EJ31" s="1327"/>
      <c r="EK31" s="1403"/>
      <c r="EL31" s="1327"/>
      <c r="EM31" s="1327"/>
      <c r="EN31" s="1327"/>
      <c r="EO31" s="1327"/>
      <c r="EP31" s="1327"/>
    </row>
    <row r="32" spans="1:206" s="1404" customFormat="1" ht="109.5" customHeight="1">
      <c r="A32" s="1431"/>
      <c r="B32" s="1432"/>
      <c r="C32" s="1433"/>
      <c r="D32" s="1433"/>
      <c r="E32" s="1433"/>
      <c r="F32" s="1434"/>
      <c r="G32" s="1435"/>
      <c r="H32" s="1434"/>
      <c r="I32" s="1436"/>
      <c r="J32" s="1435"/>
      <c r="K32" s="1437"/>
      <c r="L32" s="1437"/>
      <c r="M32" s="1438"/>
      <c r="N32" s="1439"/>
      <c r="O32" s="1440"/>
      <c r="P32" s="1441"/>
      <c r="Q32" s="1442" t="s">
        <v>1126</v>
      </c>
      <c r="R32" s="1390">
        <v>0.4</v>
      </c>
      <c r="S32" s="1391">
        <v>0</v>
      </c>
      <c r="T32" s="1392">
        <v>0</v>
      </c>
      <c r="U32" s="1443"/>
      <c r="V32" s="1443"/>
      <c r="W32" s="1443"/>
      <c r="X32" s="1443"/>
      <c r="Y32" s="1394" t="s">
        <v>1062</v>
      </c>
      <c r="Z32" s="1391">
        <v>0</v>
      </c>
      <c r="AA32" s="1392">
        <v>0</v>
      </c>
      <c r="AB32" s="1443"/>
      <c r="AC32" s="1443"/>
      <c r="AD32" s="1443"/>
      <c r="AE32" s="1443"/>
      <c r="AF32" s="1394" t="s">
        <v>1059</v>
      </c>
      <c r="AG32" s="1391">
        <v>0</v>
      </c>
      <c r="AH32" s="1392">
        <v>0</v>
      </c>
      <c r="AI32" s="1443"/>
      <c r="AJ32" s="1443"/>
      <c r="AK32" s="1443"/>
      <c r="AL32" s="1443"/>
      <c r="AM32" s="1410" t="s">
        <v>1059</v>
      </c>
      <c r="AN32" s="1406">
        <v>0</v>
      </c>
      <c r="AO32" s="1397">
        <v>0</v>
      </c>
      <c r="AP32" s="1443"/>
      <c r="AQ32" s="1443"/>
      <c r="AR32" s="1443"/>
      <c r="AS32" s="1443"/>
      <c r="AT32" s="1398" t="s">
        <v>1059</v>
      </c>
      <c r="AU32" s="1396">
        <v>0</v>
      </c>
      <c r="AV32" s="1398">
        <v>0</v>
      </c>
      <c r="AW32" s="1443"/>
      <c r="AX32" s="1443"/>
      <c r="AY32" s="1443"/>
      <c r="AZ32" s="1443"/>
      <c r="BA32" s="1398" t="s">
        <v>1059</v>
      </c>
      <c r="BB32" s="1396">
        <v>0</v>
      </c>
      <c r="BC32" s="1398">
        <v>0</v>
      </c>
      <c r="BD32" s="1443"/>
      <c r="BE32" s="1443"/>
      <c r="BF32" s="1443"/>
      <c r="BG32" s="1443"/>
      <c r="BH32" s="1398" t="s">
        <v>1059</v>
      </c>
      <c r="BI32" s="1396">
        <v>0</v>
      </c>
      <c r="BJ32" s="1398"/>
      <c r="BK32" s="1436"/>
      <c r="BL32" s="1436"/>
      <c r="BM32" s="1443"/>
      <c r="BN32" s="1443"/>
      <c r="BO32" s="1398" t="s">
        <v>1059</v>
      </c>
      <c r="BP32" s="1396">
        <v>0</v>
      </c>
      <c r="BQ32" s="1398"/>
      <c r="BR32" s="1436"/>
      <c r="BS32" s="1436"/>
      <c r="BT32" s="1443"/>
      <c r="BU32" s="1443"/>
      <c r="BV32" s="1398" t="s">
        <v>1059</v>
      </c>
      <c r="BW32" s="1396">
        <v>0.4</v>
      </c>
      <c r="BX32" s="1398"/>
      <c r="BY32" s="1436"/>
      <c r="BZ32" s="1436"/>
      <c r="CA32" s="1443"/>
      <c r="CB32" s="1443"/>
      <c r="CC32" s="1394" t="s">
        <v>1127</v>
      </c>
      <c r="CD32" s="1396">
        <v>0</v>
      </c>
      <c r="CE32" s="1398"/>
      <c r="CF32" s="1436"/>
      <c r="CG32" s="1436"/>
      <c r="CH32" s="1443"/>
      <c r="CI32" s="1443"/>
      <c r="CJ32" s="1398" t="s">
        <v>1059</v>
      </c>
      <c r="CK32" s="1396">
        <v>0</v>
      </c>
      <c r="CL32" s="1398"/>
      <c r="CM32" s="1436"/>
      <c r="CN32" s="1436"/>
      <c r="CO32" s="1443"/>
      <c r="CP32" s="1443"/>
      <c r="CQ32" s="1398" t="s">
        <v>1059</v>
      </c>
      <c r="CR32" s="1396">
        <v>0</v>
      </c>
      <c r="CS32" s="1398"/>
      <c r="CT32" s="1436"/>
      <c r="CU32" s="1436"/>
      <c r="CV32" s="1443"/>
      <c r="CW32" s="1444"/>
      <c r="CX32" s="1394" t="s">
        <v>1128</v>
      </c>
      <c r="CY32" s="1396">
        <f t="shared" si="0"/>
        <v>0.4</v>
      </c>
      <c r="CZ32" s="1396">
        <f t="shared" si="1"/>
        <v>0</v>
      </c>
      <c r="DA32" s="1398">
        <f t="shared" si="2"/>
        <v>0</v>
      </c>
      <c r="DB32" s="1400" t="e">
        <f t="shared" si="3"/>
        <v>#DIV/0!</v>
      </c>
      <c r="DC32" s="1436"/>
      <c r="DD32" s="1436"/>
      <c r="DE32" s="1436" t="e">
        <f t="shared" si="4"/>
        <v>#DIV/0!</v>
      </c>
      <c r="DF32" s="1443"/>
      <c r="DG32" s="1443"/>
      <c r="DH32" s="1443" t="e">
        <f t="shared" si="5"/>
        <v>#DIV/0!</v>
      </c>
      <c r="DI32" s="1398">
        <f t="shared" si="6"/>
        <v>0</v>
      </c>
      <c r="DJ32" s="1398">
        <f t="shared" si="6"/>
        <v>0</v>
      </c>
      <c r="DK32" s="1400" t="e">
        <f t="shared" si="7"/>
        <v>#DIV/0!</v>
      </c>
      <c r="DL32" s="1436"/>
      <c r="DM32" s="1436"/>
      <c r="DN32" s="1436"/>
      <c r="DO32" s="1443"/>
      <c r="DP32" s="1443"/>
      <c r="DQ32" s="1443" t="e">
        <f t="shared" si="9"/>
        <v>#DIV/0!</v>
      </c>
      <c r="DR32" s="1398">
        <f t="shared" si="10"/>
        <v>0.4</v>
      </c>
      <c r="DS32" s="1398">
        <f t="shared" si="10"/>
        <v>0</v>
      </c>
      <c r="DT32" s="1400">
        <f t="shared" si="11"/>
        <v>0</v>
      </c>
      <c r="DU32" s="1436"/>
      <c r="DV32" s="1436"/>
      <c r="DW32" s="1436" t="e">
        <f t="shared" si="12"/>
        <v>#DIV/0!</v>
      </c>
      <c r="DX32" s="1443"/>
      <c r="DY32" s="1443"/>
      <c r="DZ32" s="1443" t="e">
        <f t="shared" si="13"/>
        <v>#DIV/0!</v>
      </c>
      <c r="EA32" s="1398">
        <f t="shared" si="14"/>
        <v>0.4</v>
      </c>
      <c r="EB32" s="1398">
        <f t="shared" si="14"/>
        <v>0</v>
      </c>
      <c r="EC32" s="1400">
        <f t="shared" si="15"/>
        <v>0</v>
      </c>
      <c r="ED32" s="1436"/>
      <c r="EE32" s="1436"/>
      <c r="EF32" s="1436" t="e">
        <f t="shared" si="16"/>
        <v>#DIV/0!</v>
      </c>
      <c r="EG32" s="1443"/>
      <c r="EH32" s="1443"/>
      <c r="EI32" s="1443" t="e">
        <f t="shared" si="17"/>
        <v>#DIV/0!</v>
      </c>
      <c r="EJ32" s="1327"/>
      <c r="EK32" s="1403"/>
      <c r="EL32" s="1327"/>
      <c r="EM32" s="1327"/>
      <c r="EN32" s="1327"/>
      <c r="EO32" s="1327"/>
      <c r="EP32" s="1327"/>
    </row>
    <row r="33" spans="1:146" s="1404" customFormat="1" ht="96" customHeight="1">
      <c r="A33" s="1431"/>
      <c r="B33" s="1432"/>
      <c r="C33" s="1433"/>
      <c r="D33" s="1433"/>
      <c r="E33" s="1433"/>
      <c r="F33" s="1434"/>
      <c r="G33" s="1435"/>
      <c r="H33" s="1434"/>
      <c r="I33" s="1436"/>
      <c r="J33" s="1445"/>
      <c r="K33" s="1446"/>
      <c r="L33" s="1446"/>
      <c r="M33" s="1447"/>
      <c r="N33" s="1448"/>
      <c r="O33" s="1449"/>
      <c r="P33" s="1450"/>
      <c r="Q33" s="1389" t="s">
        <v>1129</v>
      </c>
      <c r="R33" s="1390">
        <v>0.3</v>
      </c>
      <c r="S33" s="1391">
        <v>0</v>
      </c>
      <c r="T33" s="1392">
        <v>0</v>
      </c>
      <c r="U33" s="1451"/>
      <c r="V33" s="1451"/>
      <c r="W33" s="1443"/>
      <c r="X33" s="1443"/>
      <c r="Y33" s="1394" t="s">
        <v>1062</v>
      </c>
      <c r="Z33" s="1391">
        <v>0</v>
      </c>
      <c r="AA33" s="1392">
        <v>0</v>
      </c>
      <c r="AB33" s="1451"/>
      <c r="AC33" s="1451"/>
      <c r="AD33" s="1443"/>
      <c r="AE33" s="1443"/>
      <c r="AF33" s="1394" t="s">
        <v>1059</v>
      </c>
      <c r="AG33" s="1391">
        <v>0</v>
      </c>
      <c r="AH33" s="1392">
        <v>0</v>
      </c>
      <c r="AI33" s="1451"/>
      <c r="AJ33" s="1451"/>
      <c r="AK33" s="1443"/>
      <c r="AL33" s="1443"/>
      <c r="AM33" s="1410" t="s">
        <v>1059</v>
      </c>
      <c r="AN33" s="1406">
        <v>0</v>
      </c>
      <c r="AO33" s="1397">
        <v>0</v>
      </c>
      <c r="AP33" s="1451"/>
      <c r="AQ33" s="1451"/>
      <c r="AR33" s="1443"/>
      <c r="AS33" s="1443"/>
      <c r="AT33" s="1398" t="s">
        <v>1059</v>
      </c>
      <c r="AU33" s="1396">
        <v>0</v>
      </c>
      <c r="AV33" s="1398"/>
      <c r="AW33" s="1451"/>
      <c r="AX33" s="1451"/>
      <c r="AY33" s="1443"/>
      <c r="AZ33" s="1443"/>
      <c r="BA33" s="1398" t="s">
        <v>1059</v>
      </c>
      <c r="BB33" s="1396">
        <v>0</v>
      </c>
      <c r="BC33" s="1398">
        <v>0</v>
      </c>
      <c r="BD33" s="1451"/>
      <c r="BE33" s="1451"/>
      <c r="BF33" s="1443"/>
      <c r="BG33" s="1443"/>
      <c r="BH33" s="1398" t="s">
        <v>1059</v>
      </c>
      <c r="BI33" s="1396">
        <v>0</v>
      </c>
      <c r="BJ33" s="1398"/>
      <c r="BK33" s="1452"/>
      <c r="BL33" s="1452"/>
      <c r="BM33" s="1443"/>
      <c r="BN33" s="1443"/>
      <c r="BO33" s="1398" t="s">
        <v>1059</v>
      </c>
      <c r="BP33" s="1396">
        <v>0</v>
      </c>
      <c r="BQ33" s="1398"/>
      <c r="BR33" s="1452"/>
      <c r="BS33" s="1452"/>
      <c r="BT33" s="1443"/>
      <c r="BU33" s="1443"/>
      <c r="BV33" s="1398" t="s">
        <v>1059</v>
      </c>
      <c r="BW33" s="1396">
        <v>0</v>
      </c>
      <c r="BX33" s="1398"/>
      <c r="BY33" s="1452"/>
      <c r="BZ33" s="1452"/>
      <c r="CA33" s="1443"/>
      <c r="CB33" s="1443"/>
      <c r="CC33" s="1398" t="s">
        <v>1059</v>
      </c>
      <c r="CD33" s="1396">
        <v>0.3</v>
      </c>
      <c r="CE33" s="1398"/>
      <c r="CF33" s="1452"/>
      <c r="CG33" s="1452"/>
      <c r="CH33" s="1443"/>
      <c r="CI33" s="1443"/>
      <c r="CJ33" s="1394" t="s">
        <v>1130</v>
      </c>
      <c r="CK33" s="1396">
        <v>0</v>
      </c>
      <c r="CL33" s="1398"/>
      <c r="CM33" s="1452"/>
      <c r="CN33" s="1452"/>
      <c r="CO33" s="1443"/>
      <c r="CP33" s="1443"/>
      <c r="CQ33" s="1398" t="s">
        <v>1059</v>
      </c>
      <c r="CR33" s="1396">
        <v>0</v>
      </c>
      <c r="CS33" s="1398"/>
      <c r="CT33" s="1452"/>
      <c r="CU33" s="1452"/>
      <c r="CV33" s="1443"/>
      <c r="CW33" s="1444"/>
      <c r="CX33" s="1394" t="s">
        <v>1131</v>
      </c>
      <c r="CY33" s="1396">
        <f t="shared" si="0"/>
        <v>0.3</v>
      </c>
      <c r="CZ33" s="1396">
        <f t="shared" si="1"/>
        <v>0</v>
      </c>
      <c r="DA33" s="1398">
        <f t="shared" si="2"/>
        <v>0</v>
      </c>
      <c r="DB33" s="1400" t="e">
        <f t="shared" si="3"/>
        <v>#DIV/0!</v>
      </c>
      <c r="DC33" s="1452"/>
      <c r="DD33" s="1452"/>
      <c r="DE33" s="1452" t="e">
        <f t="shared" si="4"/>
        <v>#DIV/0!</v>
      </c>
      <c r="DF33" s="1443"/>
      <c r="DG33" s="1443"/>
      <c r="DH33" s="1443" t="e">
        <f t="shared" si="5"/>
        <v>#DIV/0!</v>
      </c>
      <c r="DI33" s="1398">
        <f t="shared" si="6"/>
        <v>0</v>
      </c>
      <c r="DJ33" s="1398">
        <f t="shared" si="6"/>
        <v>0</v>
      </c>
      <c r="DK33" s="1400" t="e">
        <f t="shared" si="7"/>
        <v>#DIV/0!</v>
      </c>
      <c r="DL33" s="1452"/>
      <c r="DM33" s="1452"/>
      <c r="DN33" s="1452"/>
      <c r="DO33" s="1443"/>
      <c r="DP33" s="1443"/>
      <c r="DQ33" s="1443" t="e">
        <f t="shared" si="9"/>
        <v>#DIV/0!</v>
      </c>
      <c r="DR33" s="1398">
        <f t="shared" si="10"/>
        <v>0</v>
      </c>
      <c r="DS33" s="1398">
        <f t="shared" si="10"/>
        <v>0</v>
      </c>
      <c r="DT33" s="1400" t="e">
        <f t="shared" si="11"/>
        <v>#DIV/0!</v>
      </c>
      <c r="DU33" s="1452"/>
      <c r="DV33" s="1452"/>
      <c r="DW33" s="1452" t="e">
        <f t="shared" si="12"/>
        <v>#DIV/0!</v>
      </c>
      <c r="DX33" s="1443"/>
      <c r="DY33" s="1443"/>
      <c r="DZ33" s="1443" t="e">
        <f t="shared" si="13"/>
        <v>#DIV/0!</v>
      </c>
      <c r="EA33" s="1398">
        <f t="shared" si="14"/>
        <v>0.3</v>
      </c>
      <c r="EB33" s="1398">
        <f t="shared" si="14"/>
        <v>0</v>
      </c>
      <c r="EC33" s="1400">
        <f t="shared" si="15"/>
        <v>0</v>
      </c>
      <c r="ED33" s="1452"/>
      <c r="EE33" s="1452"/>
      <c r="EF33" s="1452" t="e">
        <f t="shared" si="16"/>
        <v>#DIV/0!</v>
      </c>
      <c r="EG33" s="1443"/>
      <c r="EH33" s="1443"/>
      <c r="EI33" s="1443" t="e">
        <f t="shared" si="17"/>
        <v>#DIV/0!</v>
      </c>
      <c r="EJ33" s="1327"/>
      <c r="EK33" s="1403"/>
      <c r="EL33" s="1327"/>
      <c r="EM33" s="1327"/>
      <c r="EN33" s="1327"/>
      <c r="EO33" s="1327"/>
      <c r="EP33" s="1327"/>
    </row>
    <row r="34" spans="1:146" s="1404" customFormat="1" ht="139.5" customHeight="1">
      <c r="A34" s="1431"/>
      <c r="B34" s="1432"/>
      <c r="C34" s="1433"/>
      <c r="D34" s="1433"/>
      <c r="E34" s="1433"/>
      <c r="F34" s="1434"/>
      <c r="G34" s="1435"/>
      <c r="H34" s="1434"/>
      <c r="I34" s="1436"/>
      <c r="J34" s="1422">
        <v>5</v>
      </c>
      <c r="K34" s="1424" t="s">
        <v>1132</v>
      </c>
      <c r="L34" s="1424" t="s">
        <v>1133</v>
      </c>
      <c r="M34" s="1425" t="s">
        <v>1134</v>
      </c>
      <c r="N34" s="1426">
        <v>5.5500000000000001E-2</v>
      </c>
      <c r="O34" s="1427">
        <v>42767</v>
      </c>
      <c r="P34" s="1428">
        <v>43100</v>
      </c>
      <c r="Q34" s="1389" t="s">
        <v>1135</v>
      </c>
      <c r="R34" s="1390">
        <v>0.1</v>
      </c>
      <c r="S34" s="1391">
        <v>0</v>
      </c>
      <c r="T34" s="1392">
        <v>0</v>
      </c>
      <c r="U34" s="1429">
        <f>+S34+S35</f>
        <v>0</v>
      </c>
      <c r="V34" s="1429">
        <f>+T34+T35</f>
        <v>0</v>
      </c>
      <c r="W34" s="1443"/>
      <c r="X34" s="1443"/>
      <c r="Y34" s="1394" t="s">
        <v>1062</v>
      </c>
      <c r="Z34" s="1391">
        <v>0.01</v>
      </c>
      <c r="AA34" s="1392">
        <v>0.01</v>
      </c>
      <c r="AB34" s="1429">
        <f>+Z34+Z35</f>
        <v>6.0000000000000005E-2</v>
      </c>
      <c r="AC34" s="1429">
        <f>+AA34+AA35</f>
        <v>6.0000000000000005E-2</v>
      </c>
      <c r="AD34" s="1443"/>
      <c r="AE34" s="1443"/>
      <c r="AF34" s="1394" t="s">
        <v>1136</v>
      </c>
      <c r="AG34" s="1391">
        <v>0.01</v>
      </c>
      <c r="AH34" s="1392">
        <v>0.01</v>
      </c>
      <c r="AI34" s="1429">
        <f>+AG34+AG35</f>
        <v>6.0000000000000005E-2</v>
      </c>
      <c r="AJ34" s="1429">
        <f>+AH34+AH35</f>
        <v>6.0000000000000005E-2</v>
      </c>
      <c r="AK34" s="1443"/>
      <c r="AL34" s="1443"/>
      <c r="AM34" s="1409" t="s">
        <v>1137</v>
      </c>
      <c r="AN34" s="1406">
        <v>0</v>
      </c>
      <c r="AO34" s="1397">
        <v>0</v>
      </c>
      <c r="AP34" s="1429">
        <f>+AN34+AN35</f>
        <v>0.05</v>
      </c>
      <c r="AQ34" s="1429">
        <f>+AO34+AO35</f>
        <v>0.05</v>
      </c>
      <c r="AR34" s="1443"/>
      <c r="AS34" s="1443"/>
      <c r="AT34" s="1398" t="s">
        <v>1059</v>
      </c>
      <c r="AU34" s="1396">
        <v>0</v>
      </c>
      <c r="AV34" s="1398">
        <v>0</v>
      </c>
      <c r="AW34" s="1429">
        <f>+AU34+AU35</f>
        <v>0.1</v>
      </c>
      <c r="AX34" s="1429">
        <f>+AV34+AV35</f>
        <v>0.1</v>
      </c>
      <c r="AY34" s="1443"/>
      <c r="AZ34" s="1443"/>
      <c r="BA34" s="1398" t="s">
        <v>1059</v>
      </c>
      <c r="BB34" s="1396">
        <v>2.5999999999999999E-2</v>
      </c>
      <c r="BC34" s="1398">
        <v>2.5999999999999999E-2</v>
      </c>
      <c r="BD34" s="1429">
        <f>+BB34+BB35</f>
        <v>0.17599999999999999</v>
      </c>
      <c r="BE34" s="1429">
        <f>+BC34+BC35</f>
        <v>0.17599999999999999</v>
      </c>
      <c r="BF34" s="1443"/>
      <c r="BG34" s="1443"/>
      <c r="BH34" s="1394" t="s">
        <v>1138</v>
      </c>
      <c r="BI34" s="1396">
        <v>0</v>
      </c>
      <c r="BJ34" s="1398"/>
      <c r="BK34" s="1423">
        <f>+BI34+BI35</f>
        <v>0.1</v>
      </c>
      <c r="BL34" s="1423">
        <f>+BJ34+BJ35</f>
        <v>0</v>
      </c>
      <c r="BM34" s="1443"/>
      <c r="BN34" s="1443"/>
      <c r="BO34" s="1398" t="s">
        <v>1059</v>
      </c>
      <c r="BP34" s="1396">
        <v>0</v>
      </c>
      <c r="BQ34" s="1398"/>
      <c r="BR34" s="1423">
        <f>+BP34+BP35</f>
        <v>0.1</v>
      </c>
      <c r="BS34" s="1423">
        <f>+BQ34+BQ35</f>
        <v>0</v>
      </c>
      <c r="BT34" s="1443"/>
      <c r="BU34" s="1443"/>
      <c r="BV34" s="1398" t="s">
        <v>1059</v>
      </c>
      <c r="BW34" s="1396">
        <v>2.7E-2</v>
      </c>
      <c r="BX34" s="1398"/>
      <c r="BY34" s="1423">
        <f>+BW34+BW35</f>
        <v>0.127</v>
      </c>
      <c r="BZ34" s="1423">
        <f>+BX34+BX35</f>
        <v>0</v>
      </c>
      <c r="CA34" s="1443"/>
      <c r="CB34" s="1443"/>
      <c r="CC34" s="1394" t="s">
        <v>1138</v>
      </c>
      <c r="CD34" s="1396">
        <v>0</v>
      </c>
      <c r="CE34" s="1398"/>
      <c r="CF34" s="1423">
        <f>+CD34+CD35</f>
        <v>0.05</v>
      </c>
      <c r="CG34" s="1423">
        <f>+CE34+CE35</f>
        <v>0</v>
      </c>
      <c r="CH34" s="1443"/>
      <c r="CI34" s="1443"/>
      <c r="CJ34" s="1398" t="s">
        <v>1059</v>
      </c>
      <c r="CK34" s="1396">
        <v>0</v>
      </c>
      <c r="CL34" s="1398"/>
      <c r="CM34" s="1423">
        <f>+CK34+CK35</f>
        <v>0.05</v>
      </c>
      <c r="CN34" s="1423">
        <f>+CL34+CL35</f>
        <v>0</v>
      </c>
      <c r="CO34" s="1443"/>
      <c r="CP34" s="1443"/>
      <c r="CQ34" s="1398" t="s">
        <v>1059</v>
      </c>
      <c r="CR34" s="1396">
        <v>2.7E-2</v>
      </c>
      <c r="CS34" s="1398"/>
      <c r="CT34" s="1423">
        <f>+CR34+CR35</f>
        <v>0.127</v>
      </c>
      <c r="CU34" s="1423">
        <f>+CS34+CS35</f>
        <v>0</v>
      </c>
      <c r="CV34" s="1443"/>
      <c r="CW34" s="1444"/>
      <c r="CX34" s="1394" t="s">
        <v>1139</v>
      </c>
      <c r="CY34" s="1396">
        <f t="shared" si="0"/>
        <v>9.9999999999999992E-2</v>
      </c>
      <c r="CZ34" s="1396">
        <f t="shared" si="1"/>
        <v>0.02</v>
      </c>
      <c r="DA34" s="1398">
        <f t="shared" si="2"/>
        <v>0.02</v>
      </c>
      <c r="DB34" s="1400">
        <f t="shared" si="3"/>
        <v>1</v>
      </c>
      <c r="DC34" s="1423">
        <f>+U34+AB34+AI34</f>
        <v>0.12000000000000001</v>
      </c>
      <c r="DD34" s="1423">
        <f>+V34+AC34+AJ34</f>
        <v>0.12000000000000001</v>
      </c>
      <c r="DE34" s="1423">
        <f t="shared" si="4"/>
        <v>1</v>
      </c>
      <c r="DF34" s="1443"/>
      <c r="DG34" s="1443"/>
      <c r="DH34" s="1443" t="e">
        <f t="shared" si="5"/>
        <v>#DIV/0!</v>
      </c>
      <c r="DI34" s="1398">
        <f t="shared" si="6"/>
        <v>4.5999999999999999E-2</v>
      </c>
      <c r="DJ34" s="1398">
        <f t="shared" si="6"/>
        <v>4.5999999999999999E-2</v>
      </c>
      <c r="DK34" s="1400">
        <f t="shared" si="7"/>
        <v>1</v>
      </c>
      <c r="DL34" s="1423">
        <f>+DC34+AP34+AW34+BD34</f>
        <v>0.44600000000000001</v>
      </c>
      <c r="DM34" s="1423">
        <f>+DD34+AQ34+AX34+BE34</f>
        <v>0.44600000000000001</v>
      </c>
      <c r="DN34" s="1423">
        <f t="shared" si="8"/>
        <v>1</v>
      </c>
      <c r="DO34" s="1443"/>
      <c r="DP34" s="1443"/>
      <c r="DQ34" s="1443" t="e">
        <f t="shared" si="9"/>
        <v>#DIV/0!</v>
      </c>
      <c r="DR34" s="1398">
        <f t="shared" si="10"/>
        <v>7.2999999999999995E-2</v>
      </c>
      <c r="DS34" s="1398">
        <f t="shared" si="10"/>
        <v>4.5999999999999999E-2</v>
      </c>
      <c r="DT34" s="1400">
        <f t="shared" si="11"/>
        <v>0.63013698630136994</v>
      </c>
      <c r="DU34" s="1423">
        <f>DL34+BK34+BR34+BY34</f>
        <v>0.77300000000000002</v>
      </c>
      <c r="DV34" s="1423">
        <f>DM34+BL34+BS34+BZ34</f>
        <v>0.44600000000000001</v>
      </c>
      <c r="DW34" s="1396">
        <f t="shared" si="12"/>
        <v>0.57697283311772318</v>
      </c>
      <c r="DX34" s="1443"/>
      <c r="DY34" s="1443"/>
      <c r="DZ34" s="1443" t="e">
        <f t="shared" si="13"/>
        <v>#DIV/0!</v>
      </c>
      <c r="EA34" s="1398">
        <f t="shared" si="14"/>
        <v>9.9999999999999992E-2</v>
      </c>
      <c r="EB34" s="1398">
        <f t="shared" si="14"/>
        <v>4.5999999999999999E-2</v>
      </c>
      <c r="EC34" s="1400">
        <f t="shared" si="15"/>
        <v>0.46</v>
      </c>
      <c r="ED34" s="1423">
        <f>DU34+CF34+CM34+CT34</f>
        <v>1</v>
      </c>
      <c r="EE34" s="1423">
        <f>DV34+CG34+CN34+CU34</f>
        <v>0.44600000000000001</v>
      </c>
      <c r="EF34" s="1423">
        <f t="shared" si="16"/>
        <v>0.44600000000000001</v>
      </c>
      <c r="EG34" s="1443"/>
      <c r="EH34" s="1443"/>
      <c r="EI34" s="1443" t="e">
        <f t="shared" si="17"/>
        <v>#DIV/0!</v>
      </c>
      <c r="EJ34" s="1327"/>
      <c r="EK34" s="1403"/>
      <c r="EL34" s="1327"/>
      <c r="EM34" s="1327"/>
      <c r="EN34" s="1327"/>
      <c r="EO34" s="1327"/>
      <c r="EP34" s="1327"/>
    </row>
    <row r="35" spans="1:146" s="1404" customFormat="1" ht="78.75" customHeight="1">
      <c r="A35" s="1431"/>
      <c r="B35" s="1432"/>
      <c r="C35" s="1433"/>
      <c r="D35" s="1433"/>
      <c r="E35" s="1433"/>
      <c r="F35" s="1434"/>
      <c r="G35" s="1435"/>
      <c r="H35" s="1434"/>
      <c r="I35" s="1436"/>
      <c r="J35" s="1445"/>
      <c r="K35" s="1446"/>
      <c r="L35" s="1446"/>
      <c r="M35" s="1447"/>
      <c r="N35" s="1448"/>
      <c r="O35" s="1449"/>
      <c r="P35" s="1453"/>
      <c r="Q35" s="1389" t="s">
        <v>1140</v>
      </c>
      <c r="R35" s="1390">
        <v>0.9</v>
      </c>
      <c r="S35" s="1391">
        <v>0</v>
      </c>
      <c r="T35" s="1392">
        <v>0</v>
      </c>
      <c r="U35" s="1451"/>
      <c r="V35" s="1451"/>
      <c r="W35" s="1443"/>
      <c r="X35" s="1443"/>
      <c r="Y35" s="1394" t="s">
        <v>1062</v>
      </c>
      <c r="Z35" s="1391">
        <v>0.05</v>
      </c>
      <c r="AA35" s="1392">
        <v>0.05</v>
      </c>
      <c r="AB35" s="1451"/>
      <c r="AC35" s="1451"/>
      <c r="AD35" s="1443"/>
      <c r="AE35" s="1443"/>
      <c r="AF35" s="1394" t="s">
        <v>1141</v>
      </c>
      <c r="AG35" s="1391">
        <v>0.05</v>
      </c>
      <c r="AH35" s="1392">
        <v>0.05</v>
      </c>
      <c r="AI35" s="1451"/>
      <c r="AJ35" s="1451"/>
      <c r="AK35" s="1443"/>
      <c r="AL35" s="1443"/>
      <c r="AM35" s="1409" t="s">
        <v>1142</v>
      </c>
      <c r="AN35" s="1406">
        <v>0.05</v>
      </c>
      <c r="AO35" s="1397">
        <v>0.05</v>
      </c>
      <c r="AP35" s="1451"/>
      <c r="AQ35" s="1451"/>
      <c r="AR35" s="1443"/>
      <c r="AS35" s="1443"/>
      <c r="AT35" s="1394" t="s">
        <v>1141</v>
      </c>
      <c r="AU35" s="1396">
        <v>0.1</v>
      </c>
      <c r="AV35" s="1398">
        <v>0.1</v>
      </c>
      <c r="AW35" s="1451"/>
      <c r="AX35" s="1451"/>
      <c r="AY35" s="1443"/>
      <c r="AZ35" s="1443"/>
      <c r="BA35" s="1394" t="s">
        <v>1141</v>
      </c>
      <c r="BB35" s="1396">
        <v>0.15</v>
      </c>
      <c r="BC35" s="1398">
        <v>0.15</v>
      </c>
      <c r="BD35" s="1451"/>
      <c r="BE35" s="1451"/>
      <c r="BF35" s="1443"/>
      <c r="BG35" s="1443"/>
      <c r="BH35" s="1394" t="s">
        <v>1141</v>
      </c>
      <c r="BI35" s="1396">
        <v>0.1</v>
      </c>
      <c r="BJ35" s="1398"/>
      <c r="BK35" s="1452"/>
      <c r="BL35" s="1452"/>
      <c r="BM35" s="1443"/>
      <c r="BN35" s="1443"/>
      <c r="BO35" s="1394" t="s">
        <v>1141</v>
      </c>
      <c r="BP35" s="1396">
        <v>0.1</v>
      </c>
      <c r="BQ35" s="1398"/>
      <c r="BR35" s="1452"/>
      <c r="BS35" s="1452"/>
      <c r="BT35" s="1443"/>
      <c r="BU35" s="1443"/>
      <c r="BV35" s="1394" t="s">
        <v>1141</v>
      </c>
      <c r="BW35" s="1396">
        <v>0.1</v>
      </c>
      <c r="BX35" s="1398"/>
      <c r="BY35" s="1452"/>
      <c r="BZ35" s="1452"/>
      <c r="CA35" s="1443"/>
      <c r="CB35" s="1443"/>
      <c r="CC35" s="1394" t="s">
        <v>1141</v>
      </c>
      <c r="CD35" s="1396">
        <v>0.05</v>
      </c>
      <c r="CE35" s="1398"/>
      <c r="CF35" s="1452"/>
      <c r="CG35" s="1452"/>
      <c r="CH35" s="1443"/>
      <c r="CI35" s="1443"/>
      <c r="CJ35" s="1394" t="s">
        <v>1141</v>
      </c>
      <c r="CK35" s="1396">
        <v>0.05</v>
      </c>
      <c r="CL35" s="1398"/>
      <c r="CM35" s="1452"/>
      <c r="CN35" s="1452"/>
      <c r="CO35" s="1443"/>
      <c r="CP35" s="1443"/>
      <c r="CQ35" s="1394" t="s">
        <v>1141</v>
      </c>
      <c r="CR35" s="1394">
        <v>0.1</v>
      </c>
      <c r="CS35" s="1398"/>
      <c r="CT35" s="1452"/>
      <c r="CU35" s="1452"/>
      <c r="CV35" s="1443"/>
      <c r="CW35" s="1444"/>
      <c r="CX35" s="1394" t="s">
        <v>1141</v>
      </c>
      <c r="CY35" s="1396">
        <f t="shared" si="0"/>
        <v>0.9</v>
      </c>
      <c r="CZ35" s="1396">
        <f t="shared" si="1"/>
        <v>0.1</v>
      </c>
      <c r="DA35" s="1398">
        <f t="shared" si="2"/>
        <v>0.1</v>
      </c>
      <c r="DB35" s="1400">
        <f t="shared" si="3"/>
        <v>1</v>
      </c>
      <c r="DC35" s="1452"/>
      <c r="DD35" s="1452"/>
      <c r="DE35" s="1452" t="e">
        <f t="shared" si="4"/>
        <v>#DIV/0!</v>
      </c>
      <c r="DF35" s="1443"/>
      <c r="DG35" s="1443"/>
      <c r="DH35" s="1443" t="e">
        <f t="shared" si="5"/>
        <v>#DIV/0!</v>
      </c>
      <c r="DI35" s="1398">
        <f t="shared" si="6"/>
        <v>0.4</v>
      </c>
      <c r="DJ35" s="1398">
        <f t="shared" si="6"/>
        <v>0.4</v>
      </c>
      <c r="DK35" s="1400">
        <f t="shared" si="7"/>
        <v>1</v>
      </c>
      <c r="DL35" s="1452"/>
      <c r="DM35" s="1452"/>
      <c r="DN35" s="1452" t="e">
        <f t="shared" si="8"/>
        <v>#DIV/0!</v>
      </c>
      <c r="DO35" s="1443"/>
      <c r="DP35" s="1443"/>
      <c r="DQ35" s="1443" t="e">
        <f t="shared" si="9"/>
        <v>#DIV/0!</v>
      </c>
      <c r="DR35" s="1398">
        <f t="shared" si="10"/>
        <v>0.7</v>
      </c>
      <c r="DS35" s="1398">
        <f t="shared" si="10"/>
        <v>0.4</v>
      </c>
      <c r="DT35" s="1400">
        <f t="shared" si="11"/>
        <v>0.57142857142857151</v>
      </c>
      <c r="DU35" s="1452"/>
      <c r="DV35" s="1452"/>
      <c r="DW35" s="1413" t="e">
        <f t="shared" si="12"/>
        <v>#DIV/0!</v>
      </c>
      <c r="DX35" s="1443"/>
      <c r="DY35" s="1443"/>
      <c r="DZ35" s="1443" t="e">
        <f t="shared" si="13"/>
        <v>#DIV/0!</v>
      </c>
      <c r="EA35" s="1398">
        <f t="shared" si="14"/>
        <v>0.9</v>
      </c>
      <c r="EB35" s="1398">
        <f t="shared" si="14"/>
        <v>0.4</v>
      </c>
      <c r="EC35" s="1400">
        <f t="shared" si="15"/>
        <v>0.44444444444444448</v>
      </c>
      <c r="ED35" s="1452"/>
      <c r="EE35" s="1452"/>
      <c r="EF35" s="1452" t="e">
        <f t="shared" si="16"/>
        <v>#DIV/0!</v>
      </c>
      <c r="EG35" s="1443"/>
      <c r="EH35" s="1443"/>
      <c r="EI35" s="1443" t="e">
        <f t="shared" si="17"/>
        <v>#DIV/0!</v>
      </c>
      <c r="EJ35" s="1327"/>
      <c r="EK35" s="1403"/>
      <c r="EL35" s="1327"/>
      <c r="EM35" s="1327"/>
      <c r="EN35" s="1327"/>
      <c r="EO35" s="1327"/>
      <c r="EP35" s="1327"/>
    </row>
    <row r="36" spans="1:146" s="1404" customFormat="1" ht="115.5" customHeight="1">
      <c r="A36" s="1431"/>
      <c r="B36" s="1432"/>
      <c r="C36" s="1433"/>
      <c r="D36" s="1433"/>
      <c r="E36" s="1433"/>
      <c r="F36" s="1434"/>
      <c r="G36" s="1435"/>
      <c r="H36" s="1434"/>
      <c r="I36" s="1436"/>
      <c r="J36" s="1454">
        <v>6</v>
      </c>
      <c r="K36" s="1455" t="s">
        <v>1143</v>
      </c>
      <c r="L36" s="1456" t="s">
        <v>1144</v>
      </c>
      <c r="M36" s="1457" t="s">
        <v>1134</v>
      </c>
      <c r="N36" s="1458">
        <v>5.5500000000000001E-2</v>
      </c>
      <c r="O36" s="1459">
        <v>42767</v>
      </c>
      <c r="P36" s="1460">
        <v>43100</v>
      </c>
      <c r="Q36" s="1461" t="s">
        <v>1145</v>
      </c>
      <c r="R36" s="1390">
        <v>1</v>
      </c>
      <c r="S36" s="1391">
        <v>0</v>
      </c>
      <c r="T36" s="1392">
        <v>0</v>
      </c>
      <c r="U36" s="1462">
        <f>+S36</f>
        <v>0</v>
      </c>
      <c r="V36" s="1462">
        <f>+T36</f>
        <v>0</v>
      </c>
      <c r="W36" s="1443"/>
      <c r="X36" s="1443"/>
      <c r="Y36" s="1394" t="s">
        <v>1062</v>
      </c>
      <c r="Z36" s="1391">
        <v>0.05</v>
      </c>
      <c r="AA36" s="1392">
        <v>0.05</v>
      </c>
      <c r="AB36" s="1462">
        <f>+Z36</f>
        <v>0.05</v>
      </c>
      <c r="AC36" s="1462">
        <f>+AA36</f>
        <v>0.05</v>
      </c>
      <c r="AD36" s="1443"/>
      <c r="AE36" s="1443"/>
      <c r="AF36" s="1394" t="s">
        <v>1136</v>
      </c>
      <c r="AG36" s="1391">
        <v>0.1</v>
      </c>
      <c r="AH36" s="1392">
        <v>0.1</v>
      </c>
      <c r="AI36" s="1462">
        <f>+AG36</f>
        <v>0.1</v>
      </c>
      <c r="AJ36" s="1462">
        <f>+AH36</f>
        <v>0.1</v>
      </c>
      <c r="AK36" s="1443"/>
      <c r="AL36" s="1443"/>
      <c r="AM36" s="1463" t="s">
        <v>1146</v>
      </c>
      <c r="AN36" s="1406">
        <v>0</v>
      </c>
      <c r="AO36" s="1397">
        <v>0</v>
      </c>
      <c r="AP36" s="1462">
        <f>+AN36</f>
        <v>0</v>
      </c>
      <c r="AQ36" s="1462">
        <f>+AO36</f>
        <v>0</v>
      </c>
      <c r="AR36" s="1443"/>
      <c r="AS36" s="1443"/>
      <c r="AT36" s="1398" t="s">
        <v>1059</v>
      </c>
      <c r="AU36" s="1396">
        <v>0</v>
      </c>
      <c r="AV36" s="1398">
        <v>0</v>
      </c>
      <c r="AW36" s="1462">
        <f>+AU36</f>
        <v>0</v>
      </c>
      <c r="AX36" s="1462">
        <f>+AV36</f>
        <v>0</v>
      </c>
      <c r="AY36" s="1443"/>
      <c r="AZ36" s="1443"/>
      <c r="BA36" s="1398" t="s">
        <v>1059</v>
      </c>
      <c r="BB36" s="1396">
        <v>0.3</v>
      </c>
      <c r="BC36" s="1398">
        <v>0.3</v>
      </c>
      <c r="BD36" s="1462">
        <f>+BB36</f>
        <v>0.3</v>
      </c>
      <c r="BE36" s="1462">
        <f>+BC36</f>
        <v>0.3</v>
      </c>
      <c r="BF36" s="1443"/>
      <c r="BG36" s="1443"/>
      <c r="BH36" s="1394" t="s">
        <v>1147</v>
      </c>
      <c r="BI36" s="1396">
        <v>0</v>
      </c>
      <c r="BJ36" s="1398"/>
      <c r="BK36" s="1464">
        <f>+BI36</f>
        <v>0</v>
      </c>
      <c r="BL36" s="1464">
        <f>+BJ36</f>
        <v>0</v>
      </c>
      <c r="BM36" s="1443"/>
      <c r="BN36" s="1443"/>
      <c r="BO36" s="1398" t="s">
        <v>1059</v>
      </c>
      <c r="BP36" s="1396">
        <v>0</v>
      </c>
      <c r="BQ36" s="1398"/>
      <c r="BR36" s="1464">
        <f>+BP36</f>
        <v>0</v>
      </c>
      <c r="BS36" s="1464">
        <f>+BQ36</f>
        <v>0</v>
      </c>
      <c r="BT36" s="1443"/>
      <c r="BU36" s="1443"/>
      <c r="BV36" s="1398" t="s">
        <v>1059</v>
      </c>
      <c r="BW36" s="1396">
        <v>0.3</v>
      </c>
      <c r="BX36" s="1398"/>
      <c r="BY36" s="1464">
        <f>+BW36</f>
        <v>0.3</v>
      </c>
      <c r="BZ36" s="1464">
        <f>+BX36</f>
        <v>0</v>
      </c>
      <c r="CA36" s="1443"/>
      <c r="CB36" s="1443"/>
      <c r="CC36" s="1394" t="s">
        <v>1147</v>
      </c>
      <c r="CD36" s="1396">
        <v>0</v>
      </c>
      <c r="CE36" s="1398"/>
      <c r="CF36" s="1464">
        <f>+CD36</f>
        <v>0</v>
      </c>
      <c r="CG36" s="1464">
        <f>+CE36</f>
        <v>0</v>
      </c>
      <c r="CH36" s="1443"/>
      <c r="CI36" s="1443"/>
      <c r="CJ36" s="1398" t="s">
        <v>1059</v>
      </c>
      <c r="CK36" s="1396">
        <v>0</v>
      </c>
      <c r="CL36" s="1398"/>
      <c r="CM36" s="1464">
        <f>+CK36</f>
        <v>0</v>
      </c>
      <c r="CN36" s="1464">
        <f>+CL36</f>
        <v>0</v>
      </c>
      <c r="CO36" s="1443"/>
      <c r="CP36" s="1443"/>
      <c r="CQ36" s="1398" t="s">
        <v>1059</v>
      </c>
      <c r="CR36" s="1396">
        <v>0.25</v>
      </c>
      <c r="CS36" s="1398"/>
      <c r="CT36" s="1464">
        <f>+CR36</f>
        <v>0.25</v>
      </c>
      <c r="CU36" s="1464">
        <f>+CS36</f>
        <v>0</v>
      </c>
      <c r="CV36" s="1443"/>
      <c r="CW36" s="1444"/>
      <c r="CX36" s="1394" t="s">
        <v>1148</v>
      </c>
      <c r="CY36" s="1396">
        <f t="shared" si="0"/>
        <v>1</v>
      </c>
      <c r="CZ36" s="1396">
        <f t="shared" si="1"/>
        <v>0.15000000000000002</v>
      </c>
      <c r="DA36" s="1398">
        <f t="shared" si="2"/>
        <v>0.15000000000000002</v>
      </c>
      <c r="DB36" s="1400">
        <f t="shared" si="3"/>
        <v>1</v>
      </c>
      <c r="DC36" s="1464">
        <f>+U36+AB36+AI36</f>
        <v>0.15000000000000002</v>
      </c>
      <c r="DD36" s="1464">
        <f>+V36+AC36+AJ36</f>
        <v>0.15000000000000002</v>
      </c>
      <c r="DE36" s="1464">
        <f t="shared" si="4"/>
        <v>1</v>
      </c>
      <c r="DF36" s="1443"/>
      <c r="DG36" s="1443"/>
      <c r="DH36" s="1443" t="e">
        <f t="shared" si="5"/>
        <v>#DIV/0!</v>
      </c>
      <c r="DI36" s="1398">
        <f t="shared" si="6"/>
        <v>0.45</v>
      </c>
      <c r="DJ36" s="1398">
        <f t="shared" si="6"/>
        <v>0.45</v>
      </c>
      <c r="DK36" s="1400">
        <f t="shared" si="7"/>
        <v>1</v>
      </c>
      <c r="DL36" s="1464">
        <f>+DC36+AP36+AW36+BD36</f>
        <v>0.45</v>
      </c>
      <c r="DM36" s="1464">
        <f>+DD36+AQ36+AX36+BE36</f>
        <v>0.45</v>
      </c>
      <c r="DN36" s="1464">
        <f t="shared" si="8"/>
        <v>1</v>
      </c>
      <c r="DO36" s="1443"/>
      <c r="DP36" s="1443"/>
      <c r="DQ36" s="1443" t="e">
        <f t="shared" si="9"/>
        <v>#DIV/0!</v>
      </c>
      <c r="DR36" s="1398">
        <f t="shared" si="10"/>
        <v>0.75</v>
      </c>
      <c r="DS36" s="1398">
        <f t="shared" si="10"/>
        <v>0.45</v>
      </c>
      <c r="DT36" s="1400">
        <f t="shared" si="11"/>
        <v>0.6</v>
      </c>
      <c r="DU36" s="1464">
        <f>DL36+BK36+BR36+BY36</f>
        <v>0.75</v>
      </c>
      <c r="DV36" s="1464">
        <f>DM36+BL36+BS36+BZ36</f>
        <v>0.45</v>
      </c>
      <c r="DW36" s="1464">
        <f t="shared" si="12"/>
        <v>0.6</v>
      </c>
      <c r="DX36" s="1443"/>
      <c r="DY36" s="1443"/>
      <c r="DZ36" s="1443" t="e">
        <f t="shared" si="13"/>
        <v>#DIV/0!</v>
      </c>
      <c r="EA36" s="1398">
        <f t="shared" si="14"/>
        <v>1</v>
      </c>
      <c r="EB36" s="1398">
        <f t="shared" si="14"/>
        <v>0.45</v>
      </c>
      <c r="EC36" s="1400">
        <f t="shared" si="15"/>
        <v>0.45</v>
      </c>
      <c r="ED36" s="1464">
        <f>DU36+CF36+CM36+CT36</f>
        <v>1</v>
      </c>
      <c r="EE36" s="1464">
        <f>DV36+CG36+CN36+CU36</f>
        <v>0.45</v>
      </c>
      <c r="EF36" s="1464">
        <f t="shared" si="16"/>
        <v>0.45</v>
      </c>
      <c r="EG36" s="1443"/>
      <c r="EH36" s="1443"/>
      <c r="EI36" s="1443" t="e">
        <f t="shared" si="17"/>
        <v>#DIV/0!</v>
      </c>
      <c r="EJ36" s="1327"/>
      <c r="EK36" s="1403"/>
      <c r="EL36" s="1327"/>
      <c r="EM36" s="1327"/>
      <c r="EN36" s="1327"/>
      <c r="EO36" s="1327"/>
      <c r="EP36" s="1327"/>
    </row>
    <row r="37" spans="1:146" s="1404" customFormat="1" ht="108.75" customHeight="1">
      <c r="A37" s="1378" t="s">
        <v>1149</v>
      </c>
      <c r="B37" s="1378"/>
      <c r="C37" s="1378" t="s">
        <v>1150</v>
      </c>
      <c r="D37" s="1385">
        <v>3</v>
      </c>
      <c r="E37" s="1378" t="s">
        <v>1151</v>
      </c>
      <c r="F37" s="1465">
        <v>0.14000000000000001</v>
      </c>
      <c r="G37" s="1385" t="s">
        <v>393</v>
      </c>
      <c r="H37" s="1466">
        <v>0.8</v>
      </c>
      <c r="I37" s="1411">
        <v>0.111</v>
      </c>
      <c r="J37" s="1263">
        <v>7</v>
      </c>
      <c r="K37" s="1263" t="s">
        <v>1152</v>
      </c>
      <c r="L37" s="1467" t="s">
        <v>1153</v>
      </c>
      <c r="M37" s="1263" t="s">
        <v>1154</v>
      </c>
      <c r="N37" s="1399">
        <v>5.5500000000000001E-2</v>
      </c>
      <c r="O37" s="1407">
        <v>42736</v>
      </c>
      <c r="P37" s="1407">
        <v>43100</v>
      </c>
      <c r="Q37" s="1389" t="s">
        <v>1155</v>
      </c>
      <c r="R37" s="1390">
        <v>0.22</v>
      </c>
      <c r="S37" s="1391">
        <v>6.6000000000000003E-2</v>
      </c>
      <c r="T37" s="1391">
        <v>6.6000000000000003E-2</v>
      </c>
      <c r="U37" s="1393">
        <f>+S37+S38+S39+S40+S41</f>
        <v>6.6000000000000003E-2</v>
      </c>
      <c r="V37" s="1393">
        <f>+T37+T38+T39+T40+T41</f>
        <v>6.6000000000000003E-2</v>
      </c>
      <c r="W37" s="1384">
        <f>(((U37*$N$37)+(U42*$N$42))*$H$37)/($N$37+$N$42)</f>
        <v>6.6400000000000001E-2</v>
      </c>
      <c r="X37" s="1384">
        <f>(((V37*$N$37)+(V42*$N$42))*$H$37)/($N$37+$N$42)</f>
        <v>2.64E-2</v>
      </c>
      <c r="Y37" s="1394" t="s">
        <v>1156</v>
      </c>
      <c r="Z37" s="1391">
        <v>6.7000000000000004E-2</v>
      </c>
      <c r="AA37" s="1391">
        <v>6.7000000000000004E-2</v>
      </c>
      <c r="AB37" s="1393">
        <f>+Z37+Z38+Z39+Z40+Z41</f>
        <v>6.7000000000000004E-2</v>
      </c>
      <c r="AC37" s="1393">
        <f>+AA37+AA38+AA39+AA40+AA41</f>
        <v>6.7000000000000004E-2</v>
      </c>
      <c r="AD37" s="1384">
        <f>(((AB37*$N$37)+(AB42*$N$42))*$H$37)/($N$37+$N$42)</f>
        <v>0.10680000000000002</v>
      </c>
      <c r="AE37" s="1384">
        <f>(((AC37*$N$37)+(AC42*$N$42))*$H$37)/($N$37+$N$42)</f>
        <v>0.10680000000000002</v>
      </c>
      <c r="AF37" s="1394" t="s">
        <v>1157</v>
      </c>
      <c r="AG37" s="1391">
        <v>6.7000000000000004E-2</v>
      </c>
      <c r="AH37" s="1391">
        <v>6.7000000000000004E-2</v>
      </c>
      <c r="AI37" s="1393">
        <f>+AG37+AG38+AG39+AG40+AG41</f>
        <v>6.7000000000000004E-2</v>
      </c>
      <c r="AJ37" s="1393">
        <f>+AH37+AH38+AH39+AH40+AH41</f>
        <v>6.7000000000000004E-2</v>
      </c>
      <c r="AK37" s="1384">
        <f>(((AI37*$N$37)+(AI42*$N$42))*$H$37)/($N$37+$N$42)</f>
        <v>0.10680000000000002</v>
      </c>
      <c r="AL37" s="1384">
        <f>(((AJ37*$N$37)+(AJ42*$N$42))*$H$37)/($N$37+$N$42)</f>
        <v>2.6800000000000004E-2</v>
      </c>
      <c r="AM37" s="1468" t="s">
        <v>1158</v>
      </c>
      <c r="AN37" s="1406">
        <v>0</v>
      </c>
      <c r="AO37" s="1396">
        <v>0</v>
      </c>
      <c r="AP37" s="1393">
        <f>+AN37+AN38+AN39+AN40+AN41</f>
        <v>0.11000000000000001</v>
      </c>
      <c r="AQ37" s="1393">
        <f>+AO37+AO38+AO39+AO40+AO41</f>
        <v>0.1</v>
      </c>
      <c r="AR37" s="1384">
        <f>(((AP37*$N$37)+(AP42*$N$42))*$H$37)/($N$37+$N$42)</f>
        <v>5.8400000000000007E-2</v>
      </c>
      <c r="AS37" s="1384">
        <f>(((AQ37*$N$37)+(AQ42*$N$42))*$H$37)/($N$37+$N$42)</f>
        <v>5.2000000000000011E-2</v>
      </c>
      <c r="AT37" s="1398" t="s">
        <v>1059</v>
      </c>
      <c r="AU37" s="1396">
        <v>0</v>
      </c>
      <c r="AV37" s="1469">
        <v>0</v>
      </c>
      <c r="AW37" s="1393">
        <f>+AU37+AU38+AU39+AU40+AU41</f>
        <v>0.11000000000000001</v>
      </c>
      <c r="AX37" s="1393">
        <f>+AV37+AV38+AV39+AV40+AV41</f>
        <v>0.08</v>
      </c>
      <c r="AY37" s="1384">
        <f>(((AW37*$N$37)+(AW42*$N$42))*$H$37)/($N$37+$N$42)</f>
        <v>5.8400000000000007E-2</v>
      </c>
      <c r="AZ37" s="1384">
        <f>(((AX37*$N$37)+(AX42*$N$42))*$H$37)/($N$37+$N$42)</f>
        <v>4.4000000000000011E-2</v>
      </c>
      <c r="BA37" s="1398" t="s">
        <v>1059</v>
      </c>
      <c r="BB37" s="1396">
        <v>0.02</v>
      </c>
      <c r="BC37" s="1469">
        <v>0.02</v>
      </c>
      <c r="BD37" s="1393">
        <f>+BB37+BB38+BB39+BB40+BB41</f>
        <v>0.12</v>
      </c>
      <c r="BE37" s="1393">
        <f>+BC37+BC38+BC39+BC40+BC41</f>
        <v>0.12</v>
      </c>
      <c r="BF37" s="1384">
        <f>(((BD37*$N$37)+(BD42*$N$42))*$H$37)/($N$37+$N$42)</f>
        <v>6.2400000000000011E-2</v>
      </c>
      <c r="BG37" s="1384">
        <f>(((BE37*$N$37)+(BE42*$N$42))*$H$37)/($N$37+$N$42)</f>
        <v>6.2400000000000011E-2</v>
      </c>
      <c r="BH37" s="1394" t="s">
        <v>1159</v>
      </c>
      <c r="BI37" s="1396">
        <v>0</v>
      </c>
      <c r="BJ37" s="1469"/>
      <c r="BK37" s="1470">
        <f>+BI37+BI38+BI39+BI40+BI41</f>
        <v>0.1033</v>
      </c>
      <c r="BL37" s="1470">
        <f>+BJ37+BJ38+BJ39+BJ40+BJ41</f>
        <v>0</v>
      </c>
      <c r="BM37" s="1384">
        <f>(((BK37*$N$37)+(BK42*$N$42))*$H$37)/($N$37+$N$42)</f>
        <v>5.5720000000000006E-2</v>
      </c>
      <c r="BN37" s="1384">
        <f>(((BL37*$N$37)+(BL42*$N$42))*$H$37)/($N$37+$N$42)</f>
        <v>0</v>
      </c>
      <c r="BO37" s="1394" t="s">
        <v>1059</v>
      </c>
      <c r="BP37" s="1396">
        <v>0</v>
      </c>
      <c r="BQ37" s="1469"/>
      <c r="BR37" s="1470">
        <f>+BP37+BP38+BP39+BP40+BP41</f>
        <v>6.83E-2</v>
      </c>
      <c r="BS37" s="1470">
        <f>+BQ37+BQ38+BQ39+BQ40+BQ41</f>
        <v>0</v>
      </c>
      <c r="BT37" s="1384">
        <f>(((BR37*$N$37)+(BR42*$N$42))*$H$37)/($N$37+$N$42)</f>
        <v>5.3719999999999997E-2</v>
      </c>
      <c r="BU37" s="1384">
        <f>(((BS37*$N$37)+(BS42*$N$42))*$H$37)/($N$37+$N$42)</f>
        <v>0</v>
      </c>
      <c r="BV37" s="1394" t="s">
        <v>1059</v>
      </c>
      <c r="BW37" s="1396">
        <v>0</v>
      </c>
      <c r="BX37" s="1469"/>
      <c r="BY37" s="1470">
        <f>+BW37+BW38+BW39+BW40+BW41</f>
        <v>6.83E-2</v>
      </c>
      <c r="BZ37" s="1470">
        <f>+BX37+BX38+BX39+BX40+BX41</f>
        <v>0</v>
      </c>
      <c r="CA37" s="1384">
        <f>(((BY37*$N$37)+(BY42*$N$42))*$H$37)/($N$37+$N$42)</f>
        <v>5.2639999999999999E-2</v>
      </c>
      <c r="CB37" s="1384">
        <f>(((BZ37*$N$37)+(BZ42*$N$42))*$H$37)/($N$37+$N$42)</f>
        <v>0</v>
      </c>
      <c r="CC37" s="1394" t="s">
        <v>1059</v>
      </c>
      <c r="CD37" s="1396">
        <v>0</v>
      </c>
      <c r="CE37" s="1469"/>
      <c r="CF37" s="1470">
        <f>+CD37+CD38+CD39+CD40+CD41</f>
        <v>7.8300000000000008E-2</v>
      </c>
      <c r="CG37" s="1470">
        <f>+CE37+CE38+CE39+CE40+CE41</f>
        <v>0</v>
      </c>
      <c r="CH37" s="1384">
        <f>(((CF37*$N$37)+(CF42*$N$42))*$H$37)/($N$37+$N$42)</f>
        <v>6.6639999999999991E-2</v>
      </c>
      <c r="CI37" s="1384">
        <f>(((CG37*$N$37)+(CG42*$N$42))*$H$37)/($N$37+$N$42)</f>
        <v>0</v>
      </c>
      <c r="CJ37" s="1394" t="s">
        <v>1059</v>
      </c>
      <c r="CK37" s="1396">
        <v>0</v>
      </c>
      <c r="CL37" s="1469"/>
      <c r="CM37" s="1470">
        <f>+CK37+CK38+CK39+CK40+CK41</f>
        <v>5.8300000000000005E-2</v>
      </c>
      <c r="CN37" s="1470">
        <f>+CL37+CL38+CL39+CL40+CL41</f>
        <v>0</v>
      </c>
      <c r="CO37" s="1384">
        <f>(((CM37*$N$37)+(CM42*$N$42))*$H$37)/($N$37+$N$42)</f>
        <v>5.8679999999999996E-2</v>
      </c>
      <c r="CP37" s="1384">
        <f>(((CN37*$N$37)+(CN42*$N$42))*$H$37)/($N$37+$N$42)</f>
        <v>0</v>
      </c>
      <c r="CQ37" s="1394" t="s">
        <v>1059</v>
      </c>
      <c r="CR37" s="1396">
        <v>0</v>
      </c>
      <c r="CS37" s="1469"/>
      <c r="CT37" s="1470">
        <f>+CR37+CR38+CR39+CR40+CR41</f>
        <v>8.3500000000000005E-2</v>
      </c>
      <c r="CU37" s="1470">
        <f>+CS37+CS38+CS39+CS40+CS41</f>
        <v>0</v>
      </c>
      <c r="CV37" s="1384">
        <f>(((CT37*$N$37)+(CT42*$N$42))*$H$37)/($N$37+$N$42)</f>
        <v>5.340000000000001E-2</v>
      </c>
      <c r="CW37" s="1384">
        <f>(((CU37*$N$37)+(CU42*$N$42))*$H$37)/($N$37+$N$42)</f>
        <v>0</v>
      </c>
      <c r="CX37" s="1394" t="s">
        <v>1160</v>
      </c>
      <c r="CY37" s="1396">
        <f t="shared" si="0"/>
        <v>0.22</v>
      </c>
      <c r="CZ37" s="1396">
        <f t="shared" si="1"/>
        <v>0.2</v>
      </c>
      <c r="DA37" s="1398">
        <f t="shared" si="2"/>
        <v>0.2</v>
      </c>
      <c r="DB37" s="1400">
        <f t="shared" si="3"/>
        <v>1</v>
      </c>
      <c r="DC37" s="1470">
        <f>+U37+AB37+AI37</f>
        <v>0.2</v>
      </c>
      <c r="DD37" s="1470">
        <f>+V37+AC37+AJ37</f>
        <v>0.2</v>
      </c>
      <c r="DE37" s="1470">
        <f t="shared" si="4"/>
        <v>1</v>
      </c>
      <c r="DF37" s="1384">
        <f>W37+AD31+AK31</f>
        <v>0.22306666666666666</v>
      </c>
      <c r="DG37" s="1384">
        <f>X37+AE31+AL31</f>
        <v>0.14973333333333333</v>
      </c>
      <c r="DH37" s="1384">
        <f t="shared" si="5"/>
        <v>0.671249252839211</v>
      </c>
      <c r="DI37" s="1398">
        <f t="shared" si="6"/>
        <v>0.22</v>
      </c>
      <c r="DJ37" s="1398">
        <f t="shared" si="6"/>
        <v>0.22</v>
      </c>
      <c r="DK37" s="1400">
        <f t="shared" si="7"/>
        <v>1</v>
      </c>
      <c r="DL37" s="1470">
        <f>+DC37+AP37+AW37+BD37</f>
        <v>0.54</v>
      </c>
      <c r="DM37" s="1470">
        <f>+DD37+AQ37+AX37+BE37</f>
        <v>0.5</v>
      </c>
      <c r="DN37" s="1470">
        <f t="shared" si="8"/>
        <v>0.92592592592592582</v>
      </c>
      <c r="DO37" s="1384">
        <f>DF37+AR37+AY37+BF37</f>
        <v>0.40226666666666666</v>
      </c>
      <c r="DP37" s="1384">
        <f>DG37+AS37+AZ37+BG37</f>
        <v>0.30813333333333337</v>
      </c>
      <c r="DQ37" s="1384">
        <f t="shared" si="9"/>
        <v>0.76599270798806773</v>
      </c>
      <c r="DR37" s="1398">
        <f t="shared" si="10"/>
        <v>0.22</v>
      </c>
      <c r="DS37" s="1398">
        <f t="shared" si="10"/>
        <v>0.22</v>
      </c>
      <c r="DT37" s="1400">
        <f t="shared" si="11"/>
        <v>1</v>
      </c>
      <c r="DU37" s="1470">
        <f>DL37+BK37+BR37+BY37</f>
        <v>0.77990000000000004</v>
      </c>
      <c r="DV37" s="1470">
        <f>DM37+BL37+BS37+BZ37</f>
        <v>0.5</v>
      </c>
      <c r="DW37" s="1470">
        <f t="shared" si="12"/>
        <v>0.64110783433773555</v>
      </c>
      <c r="DX37" s="1384">
        <f>DO37+BM37+BT37+CA37</f>
        <v>0.56434666666666666</v>
      </c>
      <c r="DY37" s="1384">
        <f>DP37+BN37+BU37+CB37</f>
        <v>0.30813333333333337</v>
      </c>
      <c r="DZ37" s="1384">
        <f t="shared" si="13"/>
        <v>0.54600009450455989</v>
      </c>
      <c r="EA37" s="1398">
        <f t="shared" si="14"/>
        <v>0.22</v>
      </c>
      <c r="EB37" s="1398">
        <f t="shared" si="14"/>
        <v>0.22</v>
      </c>
      <c r="EC37" s="1400">
        <f t="shared" si="15"/>
        <v>1</v>
      </c>
      <c r="ED37" s="1470">
        <f>DU37+CF37+CM37+CT37</f>
        <v>1</v>
      </c>
      <c r="EE37" s="1470">
        <f>DV37+CG37+CN37+CU37</f>
        <v>0.5</v>
      </c>
      <c r="EF37" s="1470">
        <f t="shared" si="16"/>
        <v>0.5</v>
      </c>
      <c r="EG37" s="1471">
        <f>DX37+CH37+CO37+CV37</f>
        <v>0.74306666666666665</v>
      </c>
      <c r="EH37" s="1472">
        <f>DY37+CI37+CP37+CW37</f>
        <v>0.30813333333333337</v>
      </c>
      <c r="EI37" s="1384">
        <f t="shared" si="17"/>
        <v>0.41467791135833487</v>
      </c>
      <c r="EJ37" s="1327"/>
      <c r="EK37" s="1403"/>
      <c r="EL37" s="1327"/>
      <c r="EM37" s="1327"/>
      <c r="EN37" s="1327"/>
      <c r="EO37" s="1327"/>
      <c r="EP37" s="1327"/>
    </row>
    <row r="38" spans="1:146" s="1404" customFormat="1" ht="78.75" customHeight="1">
      <c r="A38" s="1378"/>
      <c r="B38" s="1378"/>
      <c r="C38" s="1378"/>
      <c r="D38" s="1385"/>
      <c r="E38" s="1378"/>
      <c r="F38" s="1465"/>
      <c r="G38" s="1385"/>
      <c r="H38" s="1466"/>
      <c r="I38" s="1411"/>
      <c r="J38" s="1263"/>
      <c r="K38" s="1263"/>
      <c r="L38" s="1467"/>
      <c r="M38" s="1263"/>
      <c r="N38" s="1399"/>
      <c r="O38" s="1407"/>
      <c r="P38" s="1407"/>
      <c r="Q38" s="1389" t="s">
        <v>1161</v>
      </c>
      <c r="R38" s="1473">
        <v>0.2</v>
      </c>
      <c r="S38" s="1391">
        <v>0</v>
      </c>
      <c r="T38" s="1391">
        <v>0</v>
      </c>
      <c r="U38" s="1393"/>
      <c r="V38" s="1393"/>
      <c r="W38" s="1384"/>
      <c r="X38" s="1384"/>
      <c r="Y38" s="1394" t="s">
        <v>1062</v>
      </c>
      <c r="Z38" s="1391">
        <v>0</v>
      </c>
      <c r="AA38" s="1391">
        <v>0</v>
      </c>
      <c r="AB38" s="1393"/>
      <c r="AC38" s="1393"/>
      <c r="AD38" s="1384"/>
      <c r="AE38" s="1384"/>
      <c r="AF38" s="1394" t="s">
        <v>1059</v>
      </c>
      <c r="AG38" s="1391">
        <v>0</v>
      </c>
      <c r="AH38" s="1391">
        <v>0</v>
      </c>
      <c r="AI38" s="1393"/>
      <c r="AJ38" s="1393"/>
      <c r="AK38" s="1384"/>
      <c r="AL38" s="1384"/>
      <c r="AM38" s="1410" t="s">
        <v>1059</v>
      </c>
      <c r="AN38" s="1406">
        <v>7.0000000000000007E-2</v>
      </c>
      <c r="AO38" s="1396">
        <v>7.0000000000000007E-2</v>
      </c>
      <c r="AP38" s="1393"/>
      <c r="AQ38" s="1393"/>
      <c r="AR38" s="1384"/>
      <c r="AS38" s="1384"/>
      <c r="AT38" s="1394" t="s">
        <v>1162</v>
      </c>
      <c r="AU38" s="1396">
        <v>7.0000000000000007E-2</v>
      </c>
      <c r="AV38" s="1469">
        <v>0.04</v>
      </c>
      <c r="AW38" s="1393"/>
      <c r="AX38" s="1393"/>
      <c r="AY38" s="1384"/>
      <c r="AZ38" s="1384"/>
      <c r="BA38" s="1394" t="s">
        <v>1163</v>
      </c>
      <c r="BB38" s="1396">
        <v>0.06</v>
      </c>
      <c r="BC38" s="1469">
        <v>0.06</v>
      </c>
      <c r="BD38" s="1393"/>
      <c r="BE38" s="1393"/>
      <c r="BF38" s="1384"/>
      <c r="BG38" s="1384"/>
      <c r="BH38" s="1394" t="s">
        <v>1164</v>
      </c>
      <c r="BI38" s="1396">
        <v>0</v>
      </c>
      <c r="BJ38" s="1469"/>
      <c r="BK38" s="1470"/>
      <c r="BL38" s="1470"/>
      <c r="BM38" s="1384"/>
      <c r="BN38" s="1384"/>
      <c r="BO38" s="1394" t="s">
        <v>1059</v>
      </c>
      <c r="BP38" s="1396">
        <v>0</v>
      </c>
      <c r="BQ38" s="1469"/>
      <c r="BR38" s="1470"/>
      <c r="BS38" s="1470"/>
      <c r="BT38" s="1384"/>
      <c r="BU38" s="1384"/>
      <c r="BV38" s="1394" t="s">
        <v>1059</v>
      </c>
      <c r="BW38" s="1396">
        <v>0</v>
      </c>
      <c r="BX38" s="1469"/>
      <c r="BY38" s="1470"/>
      <c r="BZ38" s="1470"/>
      <c r="CA38" s="1384"/>
      <c r="CB38" s="1384"/>
      <c r="CC38" s="1394" t="s">
        <v>1059</v>
      </c>
      <c r="CD38" s="1396">
        <v>0</v>
      </c>
      <c r="CE38" s="1469"/>
      <c r="CF38" s="1470"/>
      <c r="CG38" s="1470"/>
      <c r="CH38" s="1384"/>
      <c r="CI38" s="1384"/>
      <c r="CJ38" s="1394" t="s">
        <v>1059</v>
      </c>
      <c r="CK38" s="1396">
        <v>0</v>
      </c>
      <c r="CL38" s="1469"/>
      <c r="CM38" s="1470"/>
      <c r="CN38" s="1470"/>
      <c r="CO38" s="1384"/>
      <c r="CP38" s="1384"/>
      <c r="CQ38" s="1394" t="s">
        <v>1059</v>
      </c>
      <c r="CR38" s="1396">
        <v>0</v>
      </c>
      <c r="CS38" s="1469"/>
      <c r="CT38" s="1470"/>
      <c r="CU38" s="1470"/>
      <c r="CV38" s="1384"/>
      <c r="CW38" s="1384"/>
      <c r="CX38" s="1394" t="s">
        <v>1165</v>
      </c>
      <c r="CY38" s="1396">
        <f t="shared" si="0"/>
        <v>0.2</v>
      </c>
      <c r="CZ38" s="1396">
        <f t="shared" si="1"/>
        <v>0</v>
      </c>
      <c r="DA38" s="1398">
        <f t="shared" si="2"/>
        <v>0</v>
      </c>
      <c r="DB38" s="1400" t="e">
        <f t="shared" si="3"/>
        <v>#DIV/0!</v>
      </c>
      <c r="DC38" s="1470"/>
      <c r="DD38" s="1470"/>
      <c r="DE38" s="1470" t="e">
        <f t="shared" si="4"/>
        <v>#DIV/0!</v>
      </c>
      <c r="DF38" s="1384"/>
      <c r="DG38" s="1384"/>
      <c r="DH38" s="1384" t="e">
        <f t="shared" si="5"/>
        <v>#DIV/0!</v>
      </c>
      <c r="DI38" s="1398">
        <f t="shared" si="6"/>
        <v>0.2</v>
      </c>
      <c r="DJ38" s="1398">
        <f t="shared" si="6"/>
        <v>0.17</v>
      </c>
      <c r="DK38" s="1400">
        <f t="shared" si="7"/>
        <v>0.85</v>
      </c>
      <c r="DL38" s="1470"/>
      <c r="DM38" s="1470"/>
      <c r="DN38" s="1470" t="e">
        <f t="shared" si="8"/>
        <v>#DIV/0!</v>
      </c>
      <c r="DO38" s="1384"/>
      <c r="DP38" s="1384"/>
      <c r="DQ38" s="1384" t="e">
        <f t="shared" si="9"/>
        <v>#DIV/0!</v>
      </c>
      <c r="DR38" s="1398">
        <f t="shared" si="10"/>
        <v>0.2</v>
      </c>
      <c r="DS38" s="1398">
        <f t="shared" si="10"/>
        <v>0.17</v>
      </c>
      <c r="DT38" s="1400">
        <f t="shared" si="11"/>
        <v>0.85</v>
      </c>
      <c r="DU38" s="1470"/>
      <c r="DV38" s="1470"/>
      <c r="DW38" s="1470" t="e">
        <f t="shared" si="12"/>
        <v>#DIV/0!</v>
      </c>
      <c r="DX38" s="1384"/>
      <c r="DY38" s="1384"/>
      <c r="DZ38" s="1384" t="e">
        <f t="shared" si="13"/>
        <v>#DIV/0!</v>
      </c>
      <c r="EA38" s="1398">
        <f t="shared" si="14"/>
        <v>0.2</v>
      </c>
      <c r="EB38" s="1398">
        <f t="shared" si="14"/>
        <v>0.17</v>
      </c>
      <c r="EC38" s="1400">
        <f t="shared" si="15"/>
        <v>0.85</v>
      </c>
      <c r="ED38" s="1470"/>
      <c r="EE38" s="1470"/>
      <c r="EF38" s="1470" t="e">
        <f t="shared" si="16"/>
        <v>#DIV/0!</v>
      </c>
      <c r="EG38" s="1471"/>
      <c r="EH38" s="1472"/>
      <c r="EI38" s="1384" t="e">
        <f t="shared" si="17"/>
        <v>#DIV/0!</v>
      </c>
      <c r="EJ38" s="1327"/>
      <c r="EK38" s="1403"/>
      <c r="EL38" s="1327"/>
      <c r="EM38" s="1327"/>
      <c r="EN38" s="1327"/>
      <c r="EO38" s="1327"/>
      <c r="EP38" s="1327"/>
    </row>
    <row r="39" spans="1:146" s="1404" customFormat="1" ht="97.5" customHeight="1">
      <c r="A39" s="1378"/>
      <c r="B39" s="1378"/>
      <c r="C39" s="1378"/>
      <c r="D39" s="1385"/>
      <c r="E39" s="1378"/>
      <c r="F39" s="1465"/>
      <c r="G39" s="1385"/>
      <c r="H39" s="1466"/>
      <c r="I39" s="1411"/>
      <c r="J39" s="1263"/>
      <c r="K39" s="1386"/>
      <c r="L39" s="1467"/>
      <c r="M39" s="1386"/>
      <c r="N39" s="1399"/>
      <c r="O39" s="1386"/>
      <c r="P39" s="1386"/>
      <c r="Q39" s="1389" t="s">
        <v>1166</v>
      </c>
      <c r="R39" s="1473">
        <v>0.18</v>
      </c>
      <c r="S39" s="1391">
        <v>0</v>
      </c>
      <c r="T39" s="1391">
        <v>0</v>
      </c>
      <c r="U39" s="1393"/>
      <c r="V39" s="1393"/>
      <c r="W39" s="1384"/>
      <c r="X39" s="1384"/>
      <c r="Y39" s="1394" t="s">
        <v>1062</v>
      </c>
      <c r="Z39" s="1391">
        <v>0</v>
      </c>
      <c r="AA39" s="1391">
        <v>0</v>
      </c>
      <c r="AB39" s="1393"/>
      <c r="AC39" s="1393"/>
      <c r="AD39" s="1384"/>
      <c r="AE39" s="1384"/>
      <c r="AF39" s="1394" t="s">
        <v>1059</v>
      </c>
      <c r="AG39" s="1391">
        <v>0</v>
      </c>
      <c r="AH39" s="1391">
        <v>0</v>
      </c>
      <c r="AI39" s="1393"/>
      <c r="AJ39" s="1393"/>
      <c r="AK39" s="1384"/>
      <c r="AL39" s="1384"/>
      <c r="AM39" s="1410" t="s">
        <v>1059</v>
      </c>
      <c r="AN39" s="1406">
        <v>0.04</v>
      </c>
      <c r="AO39" s="1396">
        <v>0.03</v>
      </c>
      <c r="AP39" s="1393"/>
      <c r="AQ39" s="1393"/>
      <c r="AR39" s="1384"/>
      <c r="AS39" s="1384"/>
      <c r="AT39" s="1394" t="s">
        <v>1167</v>
      </c>
      <c r="AU39" s="1396">
        <v>0.04</v>
      </c>
      <c r="AV39" s="1469">
        <v>0.04</v>
      </c>
      <c r="AW39" s="1393"/>
      <c r="AX39" s="1393"/>
      <c r="AY39" s="1384"/>
      <c r="AZ39" s="1384"/>
      <c r="BA39" s="1394" t="s">
        <v>1168</v>
      </c>
      <c r="BB39" s="1396">
        <v>0.04</v>
      </c>
      <c r="BC39" s="1469">
        <v>0.04</v>
      </c>
      <c r="BD39" s="1393"/>
      <c r="BE39" s="1393"/>
      <c r="BF39" s="1384"/>
      <c r="BG39" s="1384"/>
      <c r="BH39" s="1394" t="s">
        <v>1169</v>
      </c>
      <c r="BI39" s="1396">
        <v>0.02</v>
      </c>
      <c r="BJ39" s="1469"/>
      <c r="BK39" s="1470"/>
      <c r="BL39" s="1470"/>
      <c r="BM39" s="1384"/>
      <c r="BN39" s="1384"/>
      <c r="BO39" s="1394" t="s">
        <v>1170</v>
      </c>
      <c r="BP39" s="1396">
        <v>0.01</v>
      </c>
      <c r="BQ39" s="1469"/>
      <c r="BR39" s="1470"/>
      <c r="BS39" s="1470"/>
      <c r="BT39" s="1384"/>
      <c r="BU39" s="1384"/>
      <c r="BV39" s="1394" t="s">
        <v>1171</v>
      </c>
      <c r="BW39" s="1396">
        <v>0.01</v>
      </c>
      <c r="BX39" s="1469"/>
      <c r="BY39" s="1470"/>
      <c r="BZ39" s="1470"/>
      <c r="CA39" s="1384"/>
      <c r="CB39" s="1384"/>
      <c r="CC39" s="1394" t="s">
        <v>1171</v>
      </c>
      <c r="CD39" s="1396">
        <v>0.02</v>
      </c>
      <c r="CE39" s="1469"/>
      <c r="CF39" s="1470"/>
      <c r="CG39" s="1470"/>
      <c r="CH39" s="1384"/>
      <c r="CI39" s="1384"/>
      <c r="CJ39" s="1394" t="s">
        <v>1172</v>
      </c>
      <c r="CK39" s="1396">
        <v>0</v>
      </c>
      <c r="CL39" s="1469"/>
      <c r="CM39" s="1470"/>
      <c r="CN39" s="1470"/>
      <c r="CO39" s="1384"/>
      <c r="CP39" s="1384"/>
      <c r="CQ39" s="1474"/>
      <c r="CR39" s="1396">
        <v>0</v>
      </c>
      <c r="CS39" s="1469"/>
      <c r="CT39" s="1470"/>
      <c r="CU39" s="1470"/>
      <c r="CV39" s="1384"/>
      <c r="CW39" s="1384"/>
      <c r="CX39" s="1394" t="s">
        <v>1173</v>
      </c>
      <c r="CY39" s="1396">
        <f t="shared" si="0"/>
        <v>0.18</v>
      </c>
      <c r="CZ39" s="1396">
        <f t="shared" si="1"/>
        <v>0</v>
      </c>
      <c r="DA39" s="1398">
        <f t="shared" si="2"/>
        <v>0</v>
      </c>
      <c r="DB39" s="1400" t="e">
        <f t="shared" si="3"/>
        <v>#DIV/0!</v>
      </c>
      <c r="DC39" s="1470"/>
      <c r="DD39" s="1470"/>
      <c r="DE39" s="1470" t="e">
        <f t="shared" si="4"/>
        <v>#DIV/0!</v>
      </c>
      <c r="DF39" s="1384"/>
      <c r="DG39" s="1384"/>
      <c r="DH39" s="1384" t="e">
        <f t="shared" si="5"/>
        <v>#DIV/0!</v>
      </c>
      <c r="DI39" s="1398">
        <f t="shared" si="6"/>
        <v>0.12</v>
      </c>
      <c r="DJ39" s="1398">
        <f t="shared" si="6"/>
        <v>0.11000000000000001</v>
      </c>
      <c r="DK39" s="1400">
        <f t="shared" si="7"/>
        <v>0.91666666666666685</v>
      </c>
      <c r="DL39" s="1470"/>
      <c r="DM39" s="1470"/>
      <c r="DN39" s="1470" t="e">
        <f t="shared" si="8"/>
        <v>#DIV/0!</v>
      </c>
      <c r="DO39" s="1384"/>
      <c r="DP39" s="1384"/>
      <c r="DQ39" s="1384" t="e">
        <f t="shared" si="9"/>
        <v>#DIV/0!</v>
      </c>
      <c r="DR39" s="1398">
        <f t="shared" si="10"/>
        <v>0.16</v>
      </c>
      <c r="DS39" s="1398">
        <f t="shared" si="10"/>
        <v>0.11000000000000001</v>
      </c>
      <c r="DT39" s="1400">
        <f t="shared" si="11"/>
        <v>0.68750000000000011</v>
      </c>
      <c r="DU39" s="1470"/>
      <c r="DV39" s="1470"/>
      <c r="DW39" s="1470" t="e">
        <f t="shared" si="12"/>
        <v>#DIV/0!</v>
      </c>
      <c r="DX39" s="1384"/>
      <c r="DY39" s="1384"/>
      <c r="DZ39" s="1384" t="e">
        <f t="shared" si="13"/>
        <v>#DIV/0!</v>
      </c>
      <c r="EA39" s="1398">
        <f t="shared" si="14"/>
        <v>0.18</v>
      </c>
      <c r="EB39" s="1398">
        <f t="shared" si="14"/>
        <v>0.11000000000000001</v>
      </c>
      <c r="EC39" s="1400">
        <f t="shared" si="15"/>
        <v>0.61111111111111116</v>
      </c>
      <c r="ED39" s="1470"/>
      <c r="EE39" s="1470"/>
      <c r="EF39" s="1470" t="e">
        <f t="shared" si="16"/>
        <v>#DIV/0!</v>
      </c>
      <c r="EG39" s="1471"/>
      <c r="EH39" s="1472"/>
      <c r="EI39" s="1384" t="e">
        <f t="shared" si="17"/>
        <v>#DIV/0!</v>
      </c>
      <c r="EJ39" s="1327"/>
      <c r="EK39" s="1403"/>
      <c r="EL39" s="1327"/>
      <c r="EM39" s="1327"/>
      <c r="EN39" s="1327"/>
      <c r="EO39" s="1327"/>
      <c r="EP39" s="1327"/>
    </row>
    <row r="40" spans="1:146" s="1404" customFormat="1" ht="97.5" customHeight="1">
      <c r="A40" s="1378"/>
      <c r="B40" s="1378"/>
      <c r="C40" s="1378"/>
      <c r="D40" s="1385"/>
      <c r="E40" s="1378"/>
      <c r="F40" s="1465"/>
      <c r="G40" s="1385"/>
      <c r="H40" s="1466"/>
      <c r="I40" s="1411"/>
      <c r="J40" s="1263"/>
      <c r="K40" s="1386"/>
      <c r="L40" s="1467"/>
      <c r="M40" s="1386"/>
      <c r="N40" s="1399"/>
      <c r="O40" s="1386"/>
      <c r="P40" s="1386"/>
      <c r="Q40" s="1389" t="s">
        <v>1174</v>
      </c>
      <c r="R40" s="1473">
        <v>0.2</v>
      </c>
      <c r="S40" s="1391">
        <v>0</v>
      </c>
      <c r="T40" s="1391">
        <v>0</v>
      </c>
      <c r="U40" s="1393"/>
      <c r="V40" s="1393"/>
      <c r="W40" s="1384"/>
      <c r="X40" s="1384"/>
      <c r="Y40" s="1394" t="s">
        <v>1062</v>
      </c>
      <c r="Z40" s="1391">
        <v>0</v>
      </c>
      <c r="AA40" s="1391">
        <v>0</v>
      </c>
      <c r="AB40" s="1393"/>
      <c r="AC40" s="1393"/>
      <c r="AD40" s="1384"/>
      <c r="AE40" s="1384"/>
      <c r="AF40" s="1394" t="s">
        <v>1059</v>
      </c>
      <c r="AG40" s="1391">
        <v>0</v>
      </c>
      <c r="AH40" s="1391">
        <v>0</v>
      </c>
      <c r="AI40" s="1393"/>
      <c r="AJ40" s="1393"/>
      <c r="AK40" s="1384"/>
      <c r="AL40" s="1384"/>
      <c r="AM40" s="1410" t="s">
        <v>1059</v>
      </c>
      <c r="AN40" s="1406">
        <v>0</v>
      </c>
      <c r="AO40" s="1396">
        <v>0</v>
      </c>
      <c r="AP40" s="1393"/>
      <c r="AQ40" s="1393"/>
      <c r="AR40" s="1384"/>
      <c r="AS40" s="1384"/>
      <c r="AT40" s="1394" t="s">
        <v>1059</v>
      </c>
      <c r="AU40" s="1396">
        <v>0</v>
      </c>
      <c r="AV40" s="1469">
        <v>0</v>
      </c>
      <c r="AW40" s="1393"/>
      <c r="AX40" s="1393"/>
      <c r="AY40" s="1384"/>
      <c r="AZ40" s="1384"/>
      <c r="BA40" s="1394" t="s">
        <v>1059</v>
      </c>
      <c r="BB40" s="1396">
        <v>0</v>
      </c>
      <c r="BC40" s="1469">
        <v>0</v>
      </c>
      <c r="BD40" s="1393"/>
      <c r="BE40" s="1393"/>
      <c r="BF40" s="1384"/>
      <c r="BG40" s="1384"/>
      <c r="BH40" s="1394" t="s">
        <v>1059</v>
      </c>
      <c r="BI40" s="1396">
        <v>3.3300000000000003E-2</v>
      </c>
      <c r="BJ40" s="1469"/>
      <c r="BK40" s="1470"/>
      <c r="BL40" s="1470"/>
      <c r="BM40" s="1384"/>
      <c r="BN40" s="1384"/>
      <c r="BO40" s="1394" t="s">
        <v>1175</v>
      </c>
      <c r="BP40" s="1396">
        <v>3.3300000000000003E-2</v>
      </c>
      <c r="BQ40" s="1469"/>
      <c r="BR40" s="1470"/>
      <c r="BS40" s="1470"/>
      <c r="BT40" s="1384"/>
      <c r="BU40" s="1384"/>
      <c r="BV40" s="1394" t="s">
        <v>1176</v>
      </c>
      <c r="BW40" s="1396">
        <v>3.3300000000000003E-2</v>
      </c>
      <c r="BX40" s="1469"/>
      <c r="BY40" s="1470"/>
      <c r="BZ40" s="1470"/>
      <c r="CA40" s="1384"/>
      <c r="CB40" s="1384"/>
      <c r="CC40" s="1394" t="s">
        <v>1177</v>
      </c>
      <c r="CD40" s="1396">
        <v>3.3300000000000003E-2</v>
      </c>
      <c r="CE40" s="1469"/>
      <c r="CF40" s="1470"/>
      <c r="CG40" s="1470"/>
      <c r="CH40" s="1384"/>
      <c r="CI40" s="1384"/>
      <c r="CJ40" s="1394" t="s">
        <v>1178</v>
      </c>
      <c r="CK40" s="1396">
        <v>3.3300000000000003E-2</v>
      </c>
      <c r="CL40" s="1469"/>
      <c r="CM40" s="1470"/>
      <c r="CN40" s="1470"/>
      <c r="CO40" s="1384"/>
      <c r="CP40" s="1384"/>
      <c r="CQ40" s="1394" t="s">
        <v>1179</v>
      </c>
      <c r="CR40" s="1396">
        <v>3.3500000000000002E-2</v>
      </c>
      <c r="CS40" s="1469"/>
      <c r="CT40" s="1470"/>
      <c r="CU40" s="1470"/>
      <c r="CV40" s="1384"/>
      <c r="CW40" s="1384"/>
      <c r="CX40" s="1394" t="s">
        <v>1180</v>
      </c>
      <c r="CY40" s="1396">
        <f t="shared" si="0"/>
        <v>0.2</v>
      </c>
      <c r="CZ40" s="1396">
        <f t="shared" si="1"/>
        <v>0</v>
      </c>
      <c r="DA40" s="1398">
        <f t="shared" si="2"/>
        <v>0</v>
      </c>
      <c r="DB40" s="1400" t="e">
        <f t="shared" si="3"/>
        <v>#DIV/0!</v>
      </c>
      <c r="DC40" s="1470"/>
      <c r="DD40" s="1470"/>
      <c r="DE40" s="1470" t="e">
        <f t="shared" si="4"/>
        <v>#DIV/0!</v>
      </c>
      <c r="DF40" s="1384"/>
      <c r="DG40" s="1384"/>
      <c r="DH40" s="1384" t="e">
        <f t="shared" si="5"/>
        <v>#DIV/0!</v>
      </c>
      <c r="DI40" s="1398">
        <f t="shared" si="6"/>
        <v>0</v>
      </c>
      <c r="DJ40" s="1398">
        <f t="shared" si="6"/>
        <v>0</v>
      </c>
      <c r="DK40" s="1400" t="e">
        <f t="shared" si="7"/>
        <v>#DIV/0!</v>
      </c>
      <c r="DL40" s="1470"/>
      <c r="DM40" s="1470"/>
      <c r="DN40" s="1470" t="e">
        <f t="shared" si="8"/>
        <v>#DIV/0!</v>
      </c>
      <c r="DO40" s="1384"/>
      <c r="DP40" s="1384"/>
      <c r="DQ40" s="1384" t="e">
        <f t="shared" si="9"/>
        <v>#DIV/0!</v>
      </c>
      <c r="DR40" s="1398">
        <f t="shared" si="10"/>
        <v>9.9900000000000017E-2</v>
      </c>
      <c r="DS40" s="1398">
        <f t="shared" si="10"/>
        <v>0</v>
      </c>
      <c r="DT40" s="1400">
        <f t="shared" si="11"/>
        <v>0</v>
      </c>
      <c r="DU40" s="1470"/>
      <c r="DV40" s="1470"/>
      <c r="DW40" s="1470" t="e">
        <f t="shared" si="12"/>
        <v>#DIV/0!</v>
      </c>
      <c r="DX40" s="1384"/>
      <c r="DY40" s="1384"/>
      <c r="DZ40" s="1384" t="e">
        <f t="shared" si="13"/>
        <v>#DIV/0!</v>
      </c>
      <c r="EA40" s="1398">
        <f t="shared" si="14"/>
        <v>0.2</v>
      </c>
      <c r="EB40" s="1398">
        <f t="shared" si="14"/>
        <v>0</v>
      </c>
      <c r="EC40" s="1400">
        <f t="shared" si="15"/>
        <v>0</v>
      </c>
      <c r="ED40" s="1470"/>
      <c r="EE40" s="1470"/>
      <c r="EF40" s="1470" t="e">
        <f t="shared" si="16"/>
        <v>#DIV/0!</v>
      </c>
      <c r="EG40" s="1471"/>
      <c r="EH40" s="1472"/>
      <c r="EI40" s="1384" t="e">
        <f t="shared" si="17"/>
        <v>#DIV/0!</v>
      </c>
      <c r="EJ40" s="1327"/>
      <c r="EK40" s="1403"/>
      <c r="EL40" s="1327"/>
      <c r="EM40" s="1327"/>
      <c r="EN40" s="1327"/>
      <c r="EO40" s="1327"/>
      <c r="EP40" s="1327"/>
    </row>
    <row r="41" spans="1:146" s="1404" customFormat="1" ht="78.75" customHeight="1">
      <c r="A41" s="1378"/>
      <c r="B41" s="1378"/>
      <c r="C41" s="1378"/>
      <c r="D41" s="1385"/>
      <c r="E41" s="1378"/>
      <c r="F41" s="1465"/>
      <c r="G41" s="1385"/>
      <c r="H41" s="1466"/>
      <c r="I41" s="1411"/>
      <c r="J41" s="1263"/>
      <c r="K41" s="1386"/>
      <c r="L41" s="1467"/>
      <c r="M41" s="1386"/>
      <c r="N41" s="1399"/>
      <c r="O41" s="1386"/>
      <c r="P41" s="1386"/>
      <c r="Q41" s="1389" t="s">
        <v>1181</v>
      </c>
      <c r="R41" s="1473">
        <v>0.2</v>
      </c>
      <c r="S41" s="1391">
        <v>0</v>
      </c>
      <c r="T41" s="1391">
        <v>0</v>
      </c>
      <c r="U41" s="1393"/>
      <c r="V41" s="1393"/>
      <c r="W41" s="1384"/>
      <c r="X41" s="1384"/>
      <c r="Y41" s="1394" t="s">
        <v>1062</v>
      </c>
      <c r="Z41" s="1391">
        <v>0</v>
      </c>
      <c r="AA41" s="1391">
        <v>0</v>
      </c>
      <c r="AB41" s="1393"/>
      <c r="AC41" s="1393"/>
      <c r="AD41" s="1384"/>
      <c r="AE41" s="1384"/>
      <c r="AF41" s="1394" t="s">
        <v>1059</v>
      </c>
      <c r="AG41" s="1391">
        <v>0</v>
      </c>
      <c r="AH41" s="1391">
        <v>0</v>
      </c>
      <c r="AI41" s="1393"/>
      <c r="AJ41" s="1393"/>
      <c r="AK41" s="1384"/>
      <c r="AL41" s="1384"/>
      <c r="AM41" s="1410" t="s">
        <v>1059</v>
      </c>
      <c r="AN41" s="1406">
        <v>0</v>
      </c>
      <c r="AO41" s="1396">
        <v>0</v>
      </c>
      <c r="AP41" s="1393"/>
      <c r="AQ41" s="1393"/>
      <c r="AR41" s="1384"/>
      <c r="AS41" s="1384"/>
      <c r="AT41" s="1394" t="s">
        <v>1059</v>
      </c>
      <c r="AU41" s="1396">
        <v>0</v>
      </c>
      <c r="AV41" s="1469">
        <v>0</v>
      </c>
      <c r="AW41" s="1393"/>
      <c r="AX41" s="1393"/>
      <c r="AY41" s="1384"/>
      <c r="AZ41" s="1384"/>
      <c r="BA41" s="1394" t="s">
        <v>1059</v>
      </c>
      <c r="BB41" s="1396">
        <v>0</v>
      </c>
      <c r="BC41" s="1469">
        <v>0</v>
      </c>
      <c r="BD41" s="1393"/>
      <c r="BE41" s="1393"/>
      <c r="BF41" s="1384"/>
      <c r="BG41" s="1384"/>
      <c r="BH41" s="1394" t="s">
        <v>1059</v>
      </c>
      <c r="BI41" s="1396">
        <v>0.05</v>
      </c>
      <c r="BJ41" s="1469"/>
      <c r="BK41" s="1470"/>
      <c r="BL41" s="1470"/>
      <c r="BM41" s="1384"/>
      <c r="BN41" s="1384"/>
      <c r="BO41" s="1394" t="s">
        <v>1182</v>
      </c>
      <c r="BP41" s="1396">
        <v>2.5000000000000001E-2</v>
      </c>
      <c r="BQ41" s="1469"/>
      <c r="BR41" s="1470"/>
      <c r="BS41" s="1470"/>
      <c r="BT41" s="1384"/>
      <c r="BU41" s="1384"/>
      <c r="BV41" s="1394" t="s">
        <v>1182</v>
      </c>
      <c r="BW41" s="1396">
        <v>2.5000000000000001E-2</v>
      </c>
      <c r="BX41" s="1469"/>
      <c r="BY41" s="1470"/>
      <c r="BZ41" s="1470"/>
      <c r="CA41" s="1384"/>
      <c r="CB41" s="1384"/>
      <c r="CC41" s="1394" t="s">
        <v>1182</v>
      </c>
      <c r="CD41" s="1396">
        <v>2.5000000000000001E-2</v>
      </c>
      <c r="CE41" s="1469"/>
      <c r="CF41" s="1470"/>
      <c r="CG41" s="1470"/>
      <c r="CH41" s="1384"/>
      <c r="CI41" s="1384"/>
      <c r="CJ41" s="1394" t="s">
        <v>1182</v>
      </c>
      <c r="CK41" s="1396">
        <v>2.5000000000000001E-2</v>
      </c>
      <c r="CL41" s="1469"/>
      <c r="CM41" s="1470"/>
      <c r="CN41" s="1470"/>
      <c r="CO41" s="1384"/>
      <c r="CP41" s="1384"/>
      <c r="CQ41" s="1394" t="s">
        <v>1182</v>
      </c>
      <c r="CR41" s="1396">
        <v>0.05</v>
      </c>
      <c r="CS41" s="1469"/>
      <c r="CT41" s="1470"/>
      <c r="CU41" s="1470"/>
      <c r="CV41" s="1384"/>
      <c r="CW41" s="1384"/>
      <c r="CX41" s="1394" t="s">
        <v>1182</v>
      </c>
      <c r="CY41" s="1396">
        <f t="shared" si="0"/>
        <v>0.2</v>
      </c>
      <c r="CZ41" s="1396">
        <f t="shared" si="1"/>
        <v>0</v>
      </c>
      <c r="DA41" s="1398">
        <f t="shared" si="2"/>
        <v>0</v>
      </c>
      <c r="DB41" s="1400" t="e">
        <f t="shared" si="3"/>
        <v>#DIV/0!</v>
      </c>
      <c r="DC41" s="1470"/>
      <c r="DD41" s="1470"/>
      <c r="DE41" s="1470" t="e">
        <f t="shared" si="4"/>
        <v>#DIV/0!</v>
      </c>
      <c r="DF41" s="1384"/>
      <c r="DG41" s="1384"/>
      <c r="DH41" s="1384" t="e">
        <f t="shared" si="5"/>
        <v>#DIV/0!</v>
      </c>
      <c r="DI41" s="1398">
        <f t="shared" si="6"/>
        <v>0</v>
      </c>
      <c r="DJ41" s="1398">
        <f t="shared" si="6"/>
        <v>0</v>
      </c>
      <c r="DK41" s="1400" t="e">
        <f t="shared" si="7"/>
        <v>#DIV/0!</v>
      </c>
      <c r="DL41" s="1470"/>
      <c r="DM41" s="1470"/>
      <c r="DN41" s="1470" t="e">
        <f t="shared" si="8"/>
        <v>#DIV/0!</v>
      </c>
      <c r="DO41" s="1384"/>
      <c r="DP41" s="1384"/>
      <c r="DQ41" s="1384" t="e">
        <f t="shared" si="9"/>
        <v>#DIV/0!</v>
      </c>
      <c r="DR41" s="1398">
        <f t="shared" si="10"/>
        <v>0.1</v>
      </c>
      <c r="DS41" s="1398">
        <f t="shared" si="10"/>
        <v>0</v>
      </c>
      <c r="DT41" s="1400">
        <f t="shared" si="11"/>
        <v>0</v>
      </c>
      <c r="DU41" s="1470"/>
      <c r="DV41" s="1470"/>
      <c r="DW41" s="1470" t="e">
        <f t="shared" si="12"/>
        <v>#DIV/0!</v>
      </c>
      <c r="DX41" s="1384"/>
      <c r="DY41" s="1384"/>
      <c r="DZ41" s="1384" t="e">
        <f t="shared" si="13"/>
        <v>#DIV/0!</v>
      </c>
      <c r="EA41" s="1398">
        <f t="shared" si="14"/>
        <v>0.2</v>
      </c>
      <c r="EB41" s="1398">
        <f t="shared" si="14"/>
        <v>0</v>
      </c>
      <c r="EC41" s="1400">
        <f t="shared" si="15"/>
        <v>0</v>
      </c>
      <c r="ED41" s="1470"/>
      <c r="EE41" s="1470"/>
      <c r="EF41" s="1470" t="e">
        <f t="shared" si="16"/>
        <v>#DIV/0!</v>
      </c>
      <c r="EG41" s="1471"/>
      <c r="EH41" s="1472"/>
      <c r="EI41" s="1384" t="e">
        <f t="shared" si="17"/>
        <v>#DIV/0!</v>
      </c>
      <c r="EJ41" s="1327"/>
      <c r="EK41" s="1403"/>
      <c r="EL41" s="1327"/>
      <c r="EM41" s="1327"/>
      <c r="EN41" s="1327"/>
      <c r="EO41" s="1327"/>
      <c r="EP41" s="1327"/>
    </row>
    <row r="42" spans="1:146" s="1404" customFormat="1" ht="111.75" customHeight="1">
      <c r="A42" s="1378"/>
      <c r="B42" s="1378"/>
      <c r="C42" s="1378"/>
      <c r="D42" s="1385"/>
      <c r="E42" s="1378"/>
      <c r="F42" s="1465"/>
      <c r="G42" s="1385"/>
      <c r="H42" s="1466"/>
      <c r="I42" s="1411"/>
      <c r="J42" s="1263">
        <v>8</v>
      </c>
      <c r="K42" s="1263" t="s">
        <v>1183</v>
      </c>
      <c r="L42" s="1263" t="s">
        <v>1184</v>
      </c>
      <c r="M42" s="1263" t="s">
        <v>1154</v>
      </c>
      <c r="N42" s="1399">
        <v>5.5500000000000001E-2</v>
      </c>
      <c r="O42" s="1407">
        <v>42736</v>
      </c>
      <c r="P42" s="1407">
        <v>43100</v>
      </c>
      <c r="Q42" s="1389" t="s">
        <v>1185</v>
      </c>
      <c r="R42" s="1473">
        <v>0.6</v>
      </c>
      <c r="S42" s="1391">
        <v>0.1</v>
      </c>
      <c r="T42" s="1392">
        <v>0</v>
      </c>
      <c r="U42" s="1393">
        <f>+S42+S43</f>
        <v>0.1</v>
      </c>
      <c r="V42" s="1393">
        <f>+T42+T43</f>
        <v>0</v>
      </c>
      <c r="W42" s="1384"/>
      <c r="X42" s="1384"/>
      <c r="Y42" s="1394" t="s">
        <v>1186</v>
      </c>
      <c r="Z42" s="1391">
        <v>0.2</v>
      </c>
      <c r="AA42" s="1391">
        <v>0.2</v>
      </c>
      <c r="AB42" s="1393">
        <f>+Z42+Z43</f>
        <v>0.2</v>
      </c>
      <c r="AC42" s="1393">
        <f>+AA42+AA43</f>
        <v>0.2</v>
      </c>
      <c r="AD42" s="1384"/>
      <c r="AE42" s="1384"/>
      <c r="AF42" s="1394" t="s">
        <v>1187</v>
      </c>
      <c r="AG42" s="1391">
        <v>0.2</v>
      </c>
      <c r="AH42" s="1391">
        <v>0</v>
      </c>
      <c r="AI42" s="1393">
        <f>+AG42+AG43</f>
        <v>0.2</v>
      </c>
      <c r="AJ42" s="1393">
        <f>+AH42+AH43</f>
        <v>0</v>
      </c>
      <c r="AK42" s="1384"/>
      <c r="AL42" s="1384"/>
      <c r="AM42" s="1468" t="s">
        <v>1188</v>
      </c>
      <c r="AN42" s="1406">
        <v>1.0999999999999999E-2</v>
      </c>
      <c r="AO42" s="1396">
        <v>5.0000000000000001E-3</v>
      </c>
      <c r="AP42" s="1393">
        <f>+AN42+AN43</f>
        <v>3.6000000000000004E-2</v>
      </c>
      <c r="AQ42" s="1393">
        <f>+AO42+AO43</f>
        <v>3.0000000000000002E-2</v>
      </c>
      <c r="AR42" s="1384"/>
      <c r="AS42" s="1384"/>
      <c r="AT42" s="1394" t="s">
        <v>1189</v>
      </c>
      <c r="AU42" s="1396">
        <v>1.0999999999999999E-2</v>
      </c>
      <c r="AV42" s="1396">
        <v>5.0000000000000001E-3</v>
      </c>
      <c r="AW42" s="1393">
        <f>+AU42+AU43</f>
        <v>3.6000000000000004E-2</v>
      </c>
      <c r="AX42" s="1393">
        <f>+AV42+AV43</f>
        <v>3.0000000000000002E-2</v>
      </c>
      <c r="AY42" s="1384"/>
      <c r="AZ42" s="1384"/>
      <c r="BA42" s="1394" t="s">
        <v>1190</v>
      </c>
      <c r="BB42" s="1396">
        <v>1.0999999999999999E-2</v>
      </c>
      <c r="BC42" s="1469">
        <v>1.0999999999999999E-2</v>
      </c>
      <c r="BD42" s="1393">
        <f>+BB42+BB43</f>
        <v>3.6000000000000004E-2</v>
      </c>
      <c r="BE42" s="1393">
        <f>+BC42+BC43</f>
        <v>3.6000000000000004E-2</v>
      </c>
      <c r="BF42" s="1384"/>
      <c r="BG42" s="1384"/>
      <c r="BH42" s="1394" t="s">
        <v>1191</v>
      </c>
      <c r="BI42" s="1396">
        <v>1.0999999999999999E-2</v>
      </c>
      <c r="BJ42" s="1469"/>
      <c r="BK42" s="1470">
        <f>+BI42+BI43</f>
        <v>3.6000000000000004E-2</v>
      </c>
      <c r="BL42" s="1470">
        <f>+BJ42+BJ43</f>
        <v>0</v>
      </c>
      <c r="BM42" s="1384"/>
      <c r="BN42" s="1384"/>
      <c r="BO42" s="1394" t="s">
        <v>1192</v>
      </c>
      <c r="BP42" s="1396">
        <v>1.6E-2</v>
      </c>
      <c r="BQ42" s="1469"/>
      <c r="BR42" s="1470">
        <f>+BP42+BP43</f>
        <v>6.6000000000000003E-2</v>
      </c>
      <c r="BS42" s="1470">
        <f>+BQ42+BQ43</f>
        <v>0</v>
      </c>
      <c r="BT42" s="1384"/>
      <c r="BU42" s="1384"/>
      <c r="BV42" s="1394" t="s">
        <v>1193</v>
      </c>
      <c r="BW42" s="1396">
        <v>1.3299999999999999E-2</v>
      </c>
      <c r="BX42" s="1469"/>
      <c r="BY42" s="1470">
        <f>+BW42+BW43</f>
        <v>6.3299999999999995E-2</v>
      </c>
      <c r="BZ42" s="1470">
        <f>+BX42+BX43</f>
        <v>0</v>
      </c>
      <c r="CA42" s="1384"/>
      <c r="CB42" s="1384"/>
      <c r="CC42" s="1394" t="s">
        <v>1193</v>
      </c>
      <c r="CD42" s="1396">
        <v>1.3299999999999999E-2</v>
      </c>
      <c r="CE42" s="1469"/>
      <c r="CF42" s="1470">
        <f>+CD42+CD43</f>
        <v>8.829999999999999E-2</v>
      </c>
      <c r="CG42" s="1470">
        <f>+CE42+CE43</f>
        <v>0</v>
      </c>
      <c r="CH42" s="1384"/>
      <c r="CI42" s="1384"/>
      <c r="CJ42" s="1394" t="s">
        <v>1193</v>
      </c>
      <c r="CK42" s="1396">
        <v>1.34E-2</v>
      </c>
      <c r="CL42" s="1469"/>
      <c r="CM42" s="1470">
        <f>+CK42+CK43</f>
        <v>8.8399999999999992E-2</v>
      </c>
      <c r="CN42" s="1470">
        <f>+CL42+CL43</f>
        <v>0</v>
      </c>
      <c r="CO42" s="1384"/>
      <c r="CP42" s="1384"/>
      <c r="CQ42" s="1394" t="s">
        <v>1194</v>
      </c>
      <c r="CR42" s="1396">
        <v>0</v>
      </c>
      <c r="CS42" s="1469"/>
      <c r="CT42" s="1470">
        <f>+CR42+CR43</f>
        <v>0.05</v>
      </c>
      <c r="CU42" s="1470">
        <f>+CS42+CS43</f>
        <v>0</v>
      </c>
      <c r="CV42" s="1384"/>
      <c r="CW42" s="1384"/>
      <c r="CX42" s="1394" t="s">
        <v>1195</v>
      </c>
      <c r="CY42" s="1396">
        <f t="shared" si="0"/>
        <v>0.6</v>
      </c>
      <c r="CZ42" s="1396">
        <f t="shared" si="1"/>
        <v>0.5</v>
      </c>
      <c r="DA42" s="1398">
        <f t="shared" si="2"/>
        <v>0.2</v>
      </c>
      <c r="DB42" s="1400">
        <f t="shared" si="3"/>
        <v>0.4</v>
      </c>
      <c r="DC42" s="1470">
        <f>+U42+AB42+AI42</f>
        <v>0.5</v>
      </c>
      <c r="DD42" s="1470">
        <f>+V42+AC42+AJ42</f>
        <v>0.2</v>
      </c>
      <c r="DE42" s="1470">
        <f t="shared" si="4"/>
        <v>0.4</v>
      </c>
      <c r="DF42" s="1384"/>
      <c r="DG42" s="1384"/>
      <c r="DH42" s="1384" t="e">
        <f t="shared" si="5"/>
        <v>#DIV/0!</v>
      </c>
      <c r="DI42" s="1398">
        <f t="shared" si="6"/>
        <v>0.53300000000000003</v>
      </c>
      <c r="DJ42" s="1398">
        <f t="shared" si="6"/>
        <v>0.22100000000000003</v>
      </c>
      <c r="DK42" s="1400">
        <f t="shared" si="7"/>
        <v>0.41463414634146345</v>
      </c>
      <c r="DL42" s="1470">
        <f>+DC42+AP42+AW42+BD42</f>
        <v>0.6080000000000001</v>
      </c>
      <c r="DM42" s="1470">
        <f>+DD42+AQ42+AX42+BE42</f>
        <v>0.29600000000000004</v>
      </c>
      <c r="DN42" s="1470"/>
      <c r="DO42" s="1384"/>
      <c r="DP42" s="1384"/>
      <c r="DQ42" s="1384" t="e">
        <f t="shared" si="9"/>
        <v>#DIV/0!</v>
      </c>
      <c r="DR42" s="1398">
        <f t="shared" si="10"/>
        <v>0.57330000000000003</v>
      </c>
      <c r="DS42" s="1398">
        <f t="shared" si="10"/>
        <v>0.22100000000000003</v>
      </c>
      <c r="DT42" s="1400">
        <f t="shared" si="11"/>
        <v>0.38548752834467126</v>
      </c>
      <c r="DU42" s="1470">
        <f>DL42+BK42+BR42+BY42</f>
        <v>0.77330000000000021</v>
      </c>
      <c r="DV42" s="1470">
        <f>DM42+BL42+BS42+BZ42</f>
        <v>0.29600000000000004</v>
      </c>
      <c r="DW42" s="1470">
        <f t="shared" si="12"/>
        <v>0.38277511961722482</v>
      </c>
      <c r="DX42" s="1384"/>
      <c r="DY42" s="1384"/>
      <c r="DZ42" s="1384" t="e">
        <f t="shared" si="13"/>
        <v>#DIV/0!</v>
      </c>
      <c r="EA42" s="1398">
        <f t="shared" si="14"/>
        <v>0.6</v>
      </c>
      <c r="EB42" s="1398">
        <f t="shared" si="14"/>
        <v>0.22100000000000003</v>
      </c>
      <c r="EC42" s="1400">
        <f t="shared" si="15"/>
        <v>0.3683333333333334</v>
      </c>
      <c r="ED42" s="1470">
        <f>DU42+CF42+CM42+CT42</f>
        <v>1.0000000000000002</v>
      </c>
      <c r="EE42" s="1470">
        <f>DV42+CG42+CN42+CU42</f>
        <v>0.29600000000000004</v>
      </c>
      <c r="EF42" s="1470">
        <f t="shared" si="16"/>
        <v>0.29599999999999999</v>
      </c>
      <c r="EG42" s="1471"/>
      <c r="EH42" s="1472"/>
      <c r="EI42" s="1384" t="e">
        <f t="shared" si="17"/>
        <v>#DIV/0!</v>
      </c>
      <c r="EJ42" s="1327"/>
      <c r="EK42" s="1403"/>
      <c r="EL42" s="1327"/>
      <c r="EM42" s="1327"/>
      <c r="EN42" s="1327"/>
      <c r="EO42" s="1327"/>
      <c r="EP42" s="1327"/>
    </row>
    <row r="43" spans="1:146" s="1404" customFormat="1" ht="109.5" customHeight="1">
      <c r="A43" s="1378"/>
      <c r="B43" s="1378"/>
      <c r="C43" s="1378"/>
      <c r="D43" s="1385"/>
      <c r="E43" s="1378"/>
      <c r="F43" s="1465"/>
      <c r="G43" s="1385"/>
      <c r="H43" s="1466"/>
      <c r="I43" s="1411"/>
      <c r="J43" s="1263"/>
      <c r="K43" s="1386"/>
      <c r="L43" s="1263"/>
      <c r="M43" s="1386"/>
      <c r="N43" s="1399"/>
      <c r="O43" s="1386"/>
      <c r="P43" s="1386"/>
      <c r="Q43" s="1389" t="s">
        <v>1196</v>
      </c>
      <c r="R43" s="1473">
        <v>0.4</v>
      </c>
      <c r="S43" s="1391">
        <v>0</v>
      </c>
      <c r="T43" s="1391">
        <v>0</v>
      </c>
      <c r="U43" s="1393"/>
      <c r="V43" s="1393"/>
      <c r="W43" s="1384"/>
      <c r="X43" s="1384"/>
      <c r="Y43" s="1394" t="s">
        <v>1062</v>
      </c>
      <c r="Z43" s="1391">
        <v>0</v>
      </c>
      <c r="AA43" s="1391">
        <v>0</v>
      </c>
      <c r="AB43" s="1393"/>
      <c r="AC43" s="1393"/>
      <c r="AD43" s="1384"/>
      <c r="AE43" s="1384"/>
      <c r="AF43" s="1394" t="s">
        <v>1059</v>
      </c>
      <c r="AG43" s="1391">
        <v>0</v>
      </c>
      <c r="AH43" s="1391">
        <v>0</v>
      </c>
      <c r="AI43" s="1393"/>
      <c r="AJ43" s="1393"/>
      <c r="AK43" s="1384"/>
      <c r="AL43" s="1384"/>
      <c r="AM43" s="1410" t="s">
        <v>1059</v>
      </c>
      <c r="AN43" s="1406">
        <v>2.5000000000000001E-2</v>
      </c>
      <c r="AO43" s="1396">
        <v>2.5000000000000001E-2</v>
      </c>
      <c r="AP43" s="1393"/>
      <c r="AQ43" s="1393"/>
      <c r="AR43" s="1384"/>
      <c r="AS43" s="1384"/>
      <c r="AT43" s="1394" t="s">
        <v>1197</v>
      </c>
      <c r="AU43" s="1396">
        <v>2.5000000000000001E-2</v>
      </c>
      <c r="AV43" s="1469">
        <v>2.5000000000000001E-2</v>
      </c>
      <c r="AW43" s="1393"/>
      <c r="AX43" s="1393"/>
      <c r="AY43" s="1384"/>
      <c r="AZ43" s="1384"/>
      <c r="BA43" s="1394" t="s">
        <v>1198</v>
      </c>
      <c r="BB43" s="1396">
        <v>2.5000000000000001E-2</v>
      </c>
      <c r="BC43" s="1469">
        <v>2.5000000000000001E-2</v>
      </c>
      <c r="BD43" s="1393"/>
      <c r="BE43" s="1393"/>
      <c r="BF43" s="1384"/>
      <c r="BG43" s="1384"/>
      <c r="BH43" s="1394" t="s">
        <v>1199</v>
      </c>
      <c r="BI43" s="1396">
        <v>2.5000000000000001E-2</v>
      </c>
      <c r="BJ43" s="1469"/>
      <c r="BK43" s="1470"/>
      <c r="BL43" s="1470"/>
      <c r="BM43" s="1384"/>
      <c r="BN43" s="1384"/>
      <c r="BO43" s="1394" t="s">
        <v>1200</v>
      </c>
      <c r="BP43" s="1396">
        <v>0.05</v>
      </c>
      <c r="BQ43" s="1469"/>
      <c r="BR43" s="1470"/>
      <c r="BS43" s="1470"/>
      <c r="BT43" s="1384"/>
      <c r="BU43" s="1384"/>
      <c r="BV43" s="1394" t="s">
        <v>1201</v>
      </c>
      <c r="BW43" s="1396">
        <v>0.05</v>
      </c>
      <c r="BX43" s="1469"/>
      <c r="BY43" s="1470"/>
      <c r="BZ43" s="1470"/>
      <c r="CA43" s="1384"/>
      <c r="CB43" s="1384"/>
      <c r="CC43" s="1394" t="s">
        <v>1202</v>
      </c>
      <c r="CD43" s="1396">
        <v>7.4999999999999997E-2</v>
      </c>
      <c r="CE43" s="1469"/>
      <c r="CF43" s="1470"/>
      <c r="CG43" s="1470"/>
      <c r="CH43" s="1384"/>
      <c r="CI43" s="1384"/>
      <c r="CJ43" s="1394" t="s">
        <v>1203</v>
      </c>
      <c r="CK43" s="1396">
        <v>7.4999999999999997E-2</v>
      </c>
      <c r="CL43" s="1469"/>
      <c r="CM43" s="1470"/>
      <c r="CN43" s="1470"/>
      <c r="CO43" s="1384"/>
      <c r="CP43" s="1384"/>
      <c r="CQ43" s="1394" t="s">
        <v>1203</v>
      </c>
      <c r="CR43" s="1396">
        <v>0.05</v>
      </c>
      <c r="CS43" s="1469"/>
      <c r="CT43" s="1470"/>
      <c r="CU43" s="1470"/>
      <c r="CV43" s="1384"/>
      <c r="CW43" s="1384"/>
      <c r="CX43" s="1394" t="s">
        <v>1203</v>
      </c>
      <c r="CY43" s="1396">
        <f t="shared" si="0"/>
        <v>0.4</v>
      </c>
      <c r="CZ43" s="1396">
        <f t="shared" si="1"/>
        <v>0</v>
      </c>
      <c r="DA43" s="1398">
        <f t="shared" si="2"/>
        <v>0</v>
      </c>
      <c r="DB43" s="1400" t="e">
        <f t="shared" si="3"/>
        <v>#DIV/0!</v>
      </c>
      <c r="DC43" s="1470"/>
      <c r="DD43" s="1470"/>
      <c r="DE43" s="1470" t="e">
        <f t="shared" si="4"/>
        <v>#DIV/0!</v>
      </c>
      <c r="DF43" s="1384"/>
      <c r="DG43" s="1384"/>
      <c r="DH43" s="1384" t="e">
        <f t="shared" si="5"/>
        <v>#DIV/0!</v>
      </c>
      <c r="DI43" s="1398">
        <f t="shared" si="6"/>
        <v>7.5000000000000011E-2</v>
      </c>
      <c r="DJ43" s="1398">
        <f t="shared" si="6"/>
        <v>7.5000000000000011E-2</v>
      </c>
      <c r="DK43" s="1400">
        <f t="shared" si="7"/>
        <v>1</v>
      </c>
      <c r="DL43" s="1470"/>
      <c r="DM43" s="1470"/>
      <c r="DN43" s="1470"/>
      <c r="DO43" s="1384"/>
      <c r="DP43" s="1384"/>
      <c r="DQ43" s="1384" t="e">
        <f t="shared" si="9"/>
        <v>#DIV/0!</v>
      </c>
      <c r="DR43" s="1398">
        <f t="shared" si="10"/>
        <v>0.2</v>
      </c>
      <c r="DS43" s="1398">
        <f t="shared" si="10"/>
        <v>7.5000000000000011E-2</v>
      </c>
      <c r="DT43" s="1400">
        <f t="shared" si="11"/>
        <v>0.37500000000000006</v>
      </c>
      <c r="DU43" s="1470"/>
      <c r="DV43" s="1470"/>
      <c r="DW43" s="1470" t="e">
        <f t="shared" si="12"/>
        <v>#DIV/0!</v>
      </c>
      <c r="DX43" s="1384"/>
      <c r="DY43" s="1384"/>
      <c r="DZ43" s="1384" t="e">
        <f t="shared" si="13"/>
        <v>#DIV/0!</v>
      </c>
      <c r="EA43" s="1398">
        <f t="shared" si="14"/>
        <v>0.4</v>
      </c>
      <c r="EB43" s="1398">
        <f t="shared" si="14"/>
        <v>7.5000000000000011E-2</v>
      </c>
      <c r="EC43" s="1400">
        <f t="shared" si="15"/>
        <v>0.18750000000000003</v>
      </c>
      <c r="ED43" s="1470"/>
      <c r="EE43" s="1470"/>
      <c r="EF43" s="1470" t="e">
        <f t="shared" si="16"/>
        <v>#DIV/0!</v>
      </c>
      <c r="EG43" s="1471"/>
      <c r="EH43" s="1472"/>
      <c r="EI43" s="1384" t="e">
        <f t="shared" si="17"/>
        <v>#DIV/0!</v>
      </c>
      <c r="EJ43" s="1327"/>
      <c r="EK43" s="1403"/>
      <c r="EL43" s="1327"/>
      <c r="EM43" s="1327"/>
      <c r="EN43" s="1327"/>
      <c r="EO43" s="1327"/>
      <c r="EP43" s="1327"/>
    </row>
    <row r="44" spans="1:146" s="1404" customFormat="1" ht="121.5" customHeight="1">
      <c r="A44" s="1418" t="s">
        <v>1149</v>
      </c>
      <c r="B44" s="1419"/>
      <c r="C44" s="1475" t="s">
        <v>1150</v>
      </c>
      <c r="D44" s="1476">
        <v>4</v>
      </c>
      <c r="E44" s="1475" t="s">
        <v>1204</v>
      </c>
      <c r="F44" s="1477">
        <v>10340</v>
      </c>
      <c r="G44" s="1478" t="s">
        <v>393</v>
      </c>
      <c r="H44" s="1479">
        <v>1</v>
      </c>
      <c r="I44" s="1423">
        <v>0.111</v>
      </c>
      <c r="J44" s="1480">
        <v>9</v>
      </c>
      <c r="K44" s="1263" t="s">
        <v>1205</v>
      </c>
      <c r="L44" s="1263" t="s">
        <v>1206</v>
      </c>
      <c r="M44" s="1263" t="s">
        <v>1207</v>
      </c>
      <c r="N44" s="1393">
        <v>5.6500000000000002E-2</v>
      </c>
      <c r="O44" s="1407">
        <v>42736</v>
      </c>
      <c r="P44" s="1407">
        <v>43100</v>
      </c>
      <c r="Q44" s="1481" t="s">
        <v>1208</v>
      </c>
      <c r="R44" s="1473">
        <v>0.25</v>
      </c>
      <c r="S44" s="1391">
        <v>0</v>
      </c>
      <c r="T44" s="1392">
        <v>0</v>
      </c>
      <c r="U44" s="1482">
        <f>+S44+S45+S46+S47</f>
        <v>3.3000000000000002E-2</v>
      </c>
      <c r="V44" s="1482">
        <f>+T44+T45+T46+T47</f>
        <v>3.3000000000000002E-2</v>
      </c>
      <c r="W44" s="1384">
        <f>(((U44*$N$44)+(U48*$N$48))*$H$44)/($N$44+$N$48)</f>
        <v>3.3000000000000002E-2</v>
      </c>
      <c r="X44" s="1384">
        <f>(((V44*$N$44)+(V48*$N$48))*$H$44)/($N$44+$N$48)</f>
        <v>3.3000000000000002E-2</v>
      </c>
      <c r="Y44" s="1394" t="s">
        <v>1062</v>
      </c>
      <c r="Z44" s="1391">
        <v>2.8500000000000001E-2</v>
      </c>
      <c r="AA44" s="1392">
        <v>0</v>
      </c>
      <c r="AB44" s="1482">
        <f>+Z44+Z45+Z46+Z47</f>
        <v>7.1500000000000008E-2</v>
      </c>
      <c r="AC44" s="1482">
        <f>+AA44+AA45+AA46+AA47</f>
        <v>4.3000000000000003E-2</v>
      </c>
      <c r="AD44" s="1384">
        <f>(((AB44*$N$44)+(AB48*$N$48))*$H$44)/($N$44+$N$48)</f>
        <v>6.8774553571428587E-2</v>
      </c>
      <c r="AE44" s="1384">
        <f>(((AC44*$N$44)+(AC48*$N$48))*$H$44)/($N$44+$N$48)</f>
        <v>3.8044642857142853E-2</v>
      </c>
      <c r="AF44" s="1394" t="s">
        <v>1186</v>
      </c>
      <c r="AG44" s="1391">
        <v>2.8500000000000001E-2</v>
      </c>
      <c r="AH44" s="1392">
        <v>2.8500000000000001E-2</v>
      </c>
      <c r="AI44" s="1482">
        <f>+AG44+AG45+AG46+AG47</f>
        <v>7.0500000000000007E-2</v>
      </c>
      <c r="AJ44" s="1482">
        <f>+AH44+AH45+AH46+AH47</f>
        <v>7.0500000000000007E-2</v>
      </c>
      <c r="AK44" s="1384">
        <f>(((AI44*$N$44)+(AI48*$N$48))*$H$44)/($N$44+$N$48)</f>
        <v>6.8270089285714292E-2</v>
      </c>
      <c r="AL44" s="1384">
        <f>(((AJ44*$N$44)+(AJ48*$N$48))*$H$44)/($N$44+$N$48)</f>
        <v>6.8270089285714292E-2</v>
      </c>
      <c r="AM44" s="1468" t="s">
        <v>1209</v>
      </c>
      <c r="AN44" s="1406">
        <v>2.75E-2</v>
      </c>
      <c r="AO44" s="1397">
        <v>2.75E-2</v>
      </c>
      <c r="AP44" s="1482">
        <f>+AN44+AN45+AN46+AN47</f>
        <v>0.10250000000000001</v>
      </c>
      <c r="AQ44" s="1482">
        <f>+AO44+AO45+AO46+AO47</f>
        <v>9.8500000000000004E-2</v>
      </c>
      <c r="AR44" s="1384">
        <f>(((AP44*$N$44)+(AP48*$N$48))*$H$44)/($N$44+$N$48)</f>
        <v>9.7792410714285724E-2</v>
      </c>
      <c r="AS44" s="1384">
        <f>(((AQ44*$N$44)+(AQ48*$N$48))*$H$44)/($N$44+$N$48)</f>
        <v>9.577455357142857E-2</v>
      </c>
      <c r="AT44" s="1394" t="s">
        <v>1210</v>
      </c>
      <c r="AU44" s="1396">
        <v>2.75E-2</v>
      </c>
      <c r="AV44" s="1398">
        <v>2.75E-2</v>
      </c>
      <c r="AW44" s="1482">
        <f>+AU44++AU45+AU46+AU47</f>
        <v>0.10250000000000001</v>
      </c>
      <c r="AX44" s="1482">
        <f>+AV44++AV45+AV46+AV47</f>
        <v>9.8500000000000004E-2</v>
      </c>
      <c r="AY44" s="1384">
        <f>(((AW44*$N$44)+(AW48*$N$48))*$H$44)/($N$44+$N$48)</f>
        <v>9.7792410714285724E-2</v>
      </c>
      <c r="AZ44" s="1384">
        <f>(((AX44*$N$44)+(AX48*$N$48))*$H$44)/($N$44+$N$48)</f>
        <v>9.577455357142857E-2</v>
      </c>
      <c r="BA44" s="1394" t="s">
        <v>1211</v>
      </c>
      <c r="BB44" s="1396">
        <v>2.75E-2</v>
      </c>
      <c r="BC44" s="1398">
        <v>2.75E-2</v>
      </c>
      <c r="BD44" s="1482">
        <f>+BB44+BB45+BB46+BB47</f>
        <v>0.10250000000000001</v>
      </c>
      <c r="BE44" s="1482">
        <f>+BC44+BC45+BC46+BC47</f>
        <v>0.10250000000000001</v>
      </c>
      <c r="BF44" s="1384">
        <f>(((BD44*$N$44)+(BD48*$N$48))*$H$44)/($N$44+$N$48)</f>
        <v>9.7792410714285724E-2</v>
      </c>
      <c r="BG44" s="1384">
        <f>(((BE44*$N$44)+(BE48*$N$48))*$H$44)/($N$44+$N$48)</f>
        <v>9.7792410714285724E-2</v>
      </c>
      <c r="BH44" s="1483" t="s">
        <v>1212</v>
      </c>
      <c r="BI44" s="1396">
        <v>2.75E-2</v>
      </c>
      <c r="BJ44" s="1398"/>
      <c r="BK44" s="1484">
        <f>+BI44++BI45+BI46+BI47</f>
        <v>7.7499999999999999E-2</v>
      </c>
      <c r="BL44" s="1484">
        <f>+BJ44++BJ45+BJ46+BJ47</f>
        <v>0</v>
      </c>
      <c r="BM44" s="1384">
        <f>(((BK44*$N$44)+(BK48*$N$48))*$H$44)/($N$44+$N$48)</f>
        <v>8.5180803571428571E-2</v>
      </c>
      <c r="BN44" s="1384">
        <f>(((BL44*$N$44)+(BL48*$N$48))*$H$44)/($N$44+$N$48)</f>
        <v>0</v>
      </c>
      <c r="BO44" s="1483" t="s">
        <v>1213</v>
      </c>
      <c r="BP44" s="1396">
        <v>2.75E-2</v>
      </c>
      <c r="BQ44" s="1398"/>
      <c r="BR44" s="1484">
        <f>+BP44++BP45+BP46+BP47</f>
        <v>7.7499999999999999E-2</v>
      </c>
      <c r="BS44" s="1484">
        <f>+BQ44++BQ45+BQ46+BQ47</f>
        <v>0</v>
      </c>
      <c r="BT44" s="1384">
        <f>(((BR44*$N$44)+(BR48*$N$48))*$H$44)/($N$44+$N$48)</f>
        <v>8.5180803571428571E-2</v>
      </c>
      <c r="BU44" s="1384">
        <f>(((BS44*$N$44)+(BS48*$N$48))*$H$44)/($N$44+$N$48)</f>
        <v>0</v>
      </c>
      <c r="BV44" s="1483" t="s">
        <v>1213</v>
      </c>
      <c r="BW44" s="1396">
        <v>2.75E-2</v>
      </c>
      <c r="BX44" s="1398"/>
      <c r="BY44" s="1484">
        <f>+BW44+BW45+BW46+BW47</f>
        <v>8.249999999999999E-2</v>
      </c>
      <c r="BZ44" s="1484">
        <f>+BX44+BX45+BX46+BX47</f>
        <v>0</v>
      </c>
      <c r="CA44" s="1384">
        <f>(((BY44*$N$44)+(BY48*$N$48))*$H$44)/($N$44+$N$48)</f>
        <v>8.7703124999999993E-2</v>
      </c>
      <c r="CB44" s="1384">
        <f>(((BZ44*$N$44)+(BZ48*$N$48))*$H$44)/($N$44+$N$48)</f>
        <v>0</v>
      </c>
      <c r="CC44" s="1483" t="s">
        <v>1214</v>
      </c>
      <c r="CD44" s="1396">
        <v>0</v>
      </c>
      <c r="CE44" s="1398"/>
      <c r="CF44" s="1484">
        <f>+CD44+CD45+CD46+CD47</f>
        <v>8.4000000000000005E-2</v>
      </c>
      <c r="CG44" s="1484">
        <f>+CE44+CE45+CE46+CE47</f>
        <v>0</v>
      </c>
      <c r="CH44" s="1384">
        <f>(((CF44*$N$44)+(CF48*$N$48))*$H$44)/($N$44+$N$48)</f>
        <v>8.8459821428571422E-2</v>
      </c>
      <c r="CI44" s="1384">
        <f>(((CG44*$N$44)+(CG48*$N$48))*$H$44)/($N$44+$N$48)</f>
        <v>0</v>
      </c>
      <c r="CJ44" s="1485" t="s">
        <v>1215</v>
      </c>
      <c r="CK44" s="1396">
        <v>0</v>
      </c>
      <c r="CL44" s="1398"/>
      <c r="CM44" s="1484">
        <f>+CK44+CK45+CK46+CK47</f>
        <v>8.4000000000000005E-2</v>
      </c>
      <c r="CN44" s="1484">
        <f>+CL44+CL45+CL46+CL47</f>
        <v>0</v>
      </c>
      <c r="CO44" s="1384">
        <f>(((CM44*$N$44)+(CM48*$N$48))*$H$44)/($N$44+$N$48)</f>
        <v>8.8459821428571422E-2</v>
      </c>
      <c r="CP44" s="1384">
        <f>(((CN44*$N$44)+(CN48*$N$48))*$H$44)/($N$44+$N$48)</f>
        <v>0</v>
      </c>
      <c r="CQ44" s="1485" t="s">
        <v>1215</v>
      </c>
      <c r="CR44" s="1396">
        <v>2.8000000000000001E-2</v>
      </c>
      <c r="CS44" s="1398"/>
      <c r="CT44" s="1484">
        <f>+CR44+CR45+CR46+CR47</f>
        <v>0.11200000000000002</v>
      </c>
      <c r="CU44" s="1484">
        <f>+CS44+CS45+CS46+CS47</f>
        <v>0</v>
      </c>
      <c r="CV44" s="1384">
        <f>(((CT44*$N$44)+(CT48*$N$48))*$H$44)/($N$44+$N$48)</f>
        <v>0.10159375000000001</v>
      </c>
      <c r="CW44" s="1384">
        <f>(((CU44*$N$44)+(CU48*$N$48))*$H$44)/($N$44+$N$48)</f>
        <v>0</v>
      </c>
      <c r="CX44" s="1394" t="s">
        <v>1216</v>
      </c>
      <c r="CY44" s="1396">
        <f t="shared" si="0"/>
        <v>0.25</v>
      </c>
      <c r="CZ44" s="1396">
        <f t="shared" si="1"/>
        <v>5.7000000000000002E-2</v>
      </c>
      <c r="DA44" s="1398">
        <f t="shared" si="2"/>
        <v>2.8500000000000001E-2</v>
      </c>
      <c r="DB44" s="1400">
        <f t="shared" si="3"/>
        <v>0.5</v>
      </c>
      <c r="DC44" s="1484">
        <f>+U44+AB44+AI44</f>
        <v>0.17500000000000002</v>
      </c>
      <c r="DD44" s="1484">
        <f>+V44+AC44+AJ44</f>
        <v>0.14650000000000002</v>
      </c>
      <c r="DE44" s="1484">
        <f t="shared" si="4"/>
        <v>0.83714285714285719</v>
      </c>
      <c r="DF44" s="1384">
        <f>W44+AD44+AK44</f>
        <v>0.17004464285714288</v>
      </c>
      <c r="DG44" s="1384">
        <f>X44+AE44+AL44</f>
        <v>0.13931473214285714</v>
      </c>
      <c r="DH44" s="1384">
        <f t="shared" si="5"/>
        <v>0.8192832764505118</v>
      </c>
      <c r="DI44" s="1398">
        <f t="shared" si="6"/>
        <v>0.13950000000000001</v>
      </c>
      <c r="DJ44" s="1398">
        <f t="shared" si="6"/>
        <v>0.111</v>
      </c>
      <c r="DK44" s="1400">
        <f t="shared" si="7"/>
        <v>0.79569892473118276</v>
      </c>
      <c r="DL44" s="1484">
        <f>+DC44+AP44+AW44+BD44</f>
        <v>0.48250000000000004</v>
      </c>
      <c r="DM44" s="1484">
        <f>+DD44+AQ44+AX44+BE44</f>
        <v>0.44600000000000006</v>
      </c>
      <c r="DN44" s="1484">
        <f t="shared" si="8"/>
        <v>0.92435233160621766</v>
      </c>
      <c r="DO44" s="1384">
        <f>DF44+AR44+AY44+BF44</f>
        <v>0.46342187500000009</v>
      </c>
      <c r="DP44" s="1384">
        <f>DG44+AS44+AZ44+BG44</f>
        <v>0.42865625000000002</v>
      </c>
      <c r="DQ44" s="1384">
        <f t="shared" si="9"/>
        <v>0.92498061296739587</v>
      </c>
      <c r="DR44" s="1398">
        <f t="shared" si="10"/>
        <v>0.222</v>
      </c>
      <c r="DS44" s="1398">
        <f t="shared" si="10"/>
        <v>0.111</v>
      </c>
      <c r="DT44" s="1400">
        <f t="shared" si="11"/>
        <v>0.5</v>
      </c>
      <c r="DU44" s="1484">
        <f>DL44+BK44+BR44+BY44</f>
        <v>0.72000000000000008</v>
      </c>
      <c r="DV44" s="1484">
        <f>DM44+BL44+BS44+BZ44</f>
        <v>0.44600000000000006</v>
      </c>
      <c r="DW44" s="1484">
        <f t="shared" si="12"/>
        <v>0.61944444444444446</v>
      </c>
      <c r="DX44" s="1384">
        <f>DO44+BM44+BT44+CA44</f>
        <v>0.72148660714285717</v>
      </c>
      <c r="DY44" s="1384">
        <f>DP44+BN44+BU44+CB44</f>
        <v>0.42865625000000002</v>
      </c>
      <c r="DZ44" s="1384">
        <f t="shared" si="13"/>
        <v>0.59412918515218449</v>
      </c>
      <c r="EA44" s="1398">
        <f t="shared" si="14"/>
        <v>0.25</v>
      </c>
      <c r="EB44" s="1398">
        <f t="shared" si="14"/>
        <v>0.111</v>
      </c>
      <c r="EC44" s="1400">
        <f t="shared" si="15"/>
        <v>0.44400000000000001</v>
      </c>
      <c r="ED44" s="1484">
        <f>DU44+CF44+CM44+CT44</f>
        <v>1</v>
      </c>
      <c r="EE44" s="1484">
        <f>DV44+CG44+CN44+CU44</f>
        <v>0.44600000000000006</v>
      </c>
      <c r="EF44" s="1484">
        <f t="shared" si="16"/>
        <v>0.44600000000000006</v>
      </c>
      <c r="EG44" s="1384">
        <f>DX44+CH44+CO44+CV44</f>
        <v>1</v>
      </c>
      <c r="EH44" s="1384">
        <f>DY44+CI44+CP44+CW44</f>
        <v>0.42865625000000002</v>
      </c>
      <c r="EI44" s="1384">
        <f t="shared" si="17"/>
        <v>0.42865625000000002</v>
      </c>
      <c r="EJ44" s="1327"/>
      <c r="EK44" s="1403"/>
      <c r="EL44" s="1327"/>
      <c r="EM44" s="1327"/>
      <c r="EN44" s="1327"/>
      <c r="EO44" s="1327"/>
      <c r="EP44" s="1327"/>
    </row>
    <row r="45" spans="1:146" s="1404" customFormat="1" ht="102" customHeight="1">
      <c r="A45" s="1431"/>
      <c r="B45" s="1432"/>
      <c r="C45" s="1486"/>
      <c r="D45" s="1487"/>
      <c r="E45" s="1486"/>
      <c r="F45" s="1488"/>
      <c r="G45" s="1489"/>
      <c r="H45" s="1490"/>
      <c r="I45" s="1436"/>
      <c r="J45" s="1491"/>
      <c r="K45" s="1263"/>
      <c r="L45" s="1263"/>
      <c r="M45" s="1263"/>
      <c r="N45" s="1393"/>
      <c r="O45" s="1407"/>
      <c r="P45" s="1407"/>
      <c r="Q45" s="1389" t="s">
        <v>1217</v>
      </c>
      <c r="R45" s="1473">
        <v>0.15</v>
      </c>
      <c r="S45" s="1391">
        <v>0</v>
      </c>
      <c r="T45" s="1392">
        <v>0</v>
      </c>
      <c r="U45" s="1482"/>
      <c r="V45" s="1482"/>
      <c r="W45" s="1384"/>
      <c r="X45" s="1384"/>
      <c r="Y45" s="1394" t="s">
        <v>1062</v>
      </c>
      <c r="Z45" s="1391">
        <v>0</v>
      </c>
      <c r="AA45" s="1392">
        <v>0</v>
      </c>
      <c r="AB45" s="1482"/>
      <c r="AC45" s="1482"/>
      <c r="AD45" s="1384"/>
      <c r="AE45" s="1384"/>
      <c r="AF45" s="1394" t="s">
        <v>1059</v>
      </c>
      <c r="AG45" s="1391">
        <v>0</v>
      </c>
      <c r="AH45" s="1392">
        <v>0</v>
      </c>
      <c r="AI45" s="1482"/>
      <c r="AJ45" s="1482"/>
      <c r="AK45" s="1384"/>
      <c r="AL45" s="1384"/>
      <c r="AM45" s="1410" t="s">
        <v>1059</v>
      </c>
      <c r="AN45" s="1406">
        <v>2.5000000000000001E-2</v>
      </c>
      <c r="AO45" s="1397">
        <v>2.5000000000000001E-2</v>
      </c>
      <c r="AP45" s="1482"/>
      <c r="AQ45" s="1482"/>
      <c r="AR45" s="1384"/>
      <c r="AS45" s="1384"/>
      <c r="AT45" s="1394" t="s">
        <v>1218</v>
      </c>
      <c r="AU45" s="1396">
        <v>2.5000000000000001E-2</v>
      </c>
      <c r="AV45" s="1492">
        <v>2.5000000000000001E-2</v>
      </c>
      <c r="AW45" s="1482"/>
      <c r="AX45" s="1482"/>
      <c r="AY45" s="1384"/>
      <c r="AZ45" s="1384"/>
      <c r="BA45" s="1483" t="s">
        <v>1218</v>
      </c>
      <c r="BB45" s="1396">
        <v>2.5000000000000001E-2</v>
      </c>
      <c r="BC45" s="1398">
        <v>2.5000000000000001E-2</v>
      </c>
      <c r="BD45" s="1482"/>
      <c r="BE45" s="1482"/>
      <c r="BF45" s="1384"/>
      <c r="BG45" s="1384"/>
      <c r="BH45" s="1483" t="s">
        <v>1219</v>
      </c>
      <c r="BI45" s="1396">
        <v>0</v>
      </c>
      <c r="BJ45" s="1398"/>
      <c r="BK45" s="1493"/>
      <c r="BL45" s="1493"/>
      <c r="BM45" s="1384"/>
      <c r="BN45" s="1384"/>
      <c r="BO45" s="1485" t="s">
        <v>1215</v>
      </c>
      <c r="BP45" s="1396">
        <v>0</v>
      </c>
      <c r="BQ45" s="1398"/>
      <c r="BR45" s="1493"/>
      <c r="BS45" s="1493"/>
      <c r="BT45" s="1384"/>
      <c r="BU45" s="1384"/>
      <c r="BV45" s="1485" t="s">
        <v>1215</v>
      </c>
      <c r="BW45" s="1396">
        <v>0</v>
      </c>
      <c r="BX45" s="1398"/>
      <c r="BY45" s="1493"/>
      <c r="BZ45" s="1493"/>
      <c r="CA45" s="1384"/>
      <c r="CB45" s="1384"/>
      <c r="CC45" s="1485" t="s">
        <v>1215</v>
      </c>
      <c r="CD45" s="1396">
        <v>2.5000000000000001E-2</v>
      </c>
      <c r="CE45" s="1398"/>
      <c r="CF45" s="1493"/>
      <c r="CG45" s="1493"/>
      <c r="CH45" s="1384"/>
      <c r="CI45" s="1384"/>
      <c r="CJ45" s="1483" t="s">
        <v>1218</v>
      </c>
      <c r="CK45" s="1396">
        <v>2.5000000000000001E-2</v>
      </c>
      <c r="CL45" s="1398"/>
      <c r="CM45" s="1493"/>
      <c r="CN45" s="1493"/>
      <c r="CO45" s="1384"/>
      <c r="CP45" s="1384"/>
      <c r="CQ45" s="1483" t="s">
        <v>1218</v>
      </c>
      <c r="CR45" s="1396">
        <v>2.5000000000000001E-2</v>
      </c>
      <c r="CS45" s="1398"/>
      <c r="CT45" s="1493"/>
      <c r="CU45" s="1493"/>
      <c r="CV45" s="1384"/>
      <c r="CW45" s="1384"/>
      <c r="CX45" s="1483" t="s">
        <v>1220</v>
      </c>
      <c r="CY45" s="1396">
        <f t="shared" si="0"/>
        <v>0.15</v>
      </c>
      <c r="CZ45" s="1396">
        <f t="shared" si="1"/>
        <v>0</v>
      </c>
      <c r="DA45" s="1398">
        <f t="shared" si="2"/>
        <v>0</v>
      </c>
      <c r="DB45" s="1400" t="e">
        <f t="shared" si="3"/>
        <v>#DIV/0!</v>
      </c>
      <c r="DC45" s="1493"/>
      <c r="DD45" s="1493"/>
      <c r="DE45" s="1493" t="e">
        <f t="shared" si="4"/>
        <v>#DIV/0!</v>
      </c>
      <c r="DF45" s="1384"/>
      <c r="DG45" s="1384"/>
      <c r="DH45" s="1384" t="e">
        <f t="shared" si="5"/>
        <v>#DIV/0!</v>
      </c>
      <c r="DI45" s="1398">
        <f t="shared" si="6"/>
        <v>7.5000000000000011E-2</v>
      </c>
      <c r="DJ45" s="1398">
        <f t="shared" si="6"/>
        <v>7.5000000000000011E-2</v>
      </c>
      <c r="DK45" s="1400">
        <f t="shared" si="7"/>
        <v>1</v>
      </c>
      <c r="DL45" s="1493"/>
      <c r="DM45" s="1493"/>
      <c r="DN45" s="1493" t="e">
        <f t="shared" si="8"/>
        <v>#DIV/0!</v>
      </c>
      <c r="DO45" s="1384"/>
      <c r="DP45" s="1384"/>
      <c r="DQ45" s="1384" t="e">
        <f t="shared" si="9"/>
        <v>#DIV/0!</v>
      </c>
      <c r="DR45" s="1398">
        <f t="shared" si="10"/>
        <v>7.5000000000000011E-2</v>
      </c>
      <c r="DS45" s="1398">
        <f t="shared" si="10"/>
        <v>7.5000000000000011E-2</v>
      </c>
      <c r="DT45" s="1400">
        <f t="shared" si="11"/>
        <v>1</v>
      </c>
      <c r="DU45" s="1493"/>
      <c r="DV45" s="1493"/>
      <c r="DW45" s="1493" t="e">
        <f t="shared" si="12"/>
        <v>#DIV/0!</v>
      </c>
      <c r="DX45" s="1384"/>
      <c r="DY45" s="1384"/>
      <c r="DZ45" s="1384" t="e">
        <f t="shared" si="13"/>
        <v>#DIV/0!</v>
      </c>
      <c r="EA45" s="1398">
        <f t="shared" si="14"/>
        <v>0.15</v>
      </c>
      <c r="EB45" s="1398">
        <f t="shared" si="14"/>
        <v>7.5000000000000011E-2</v>
      </c>
      <c r="EC45" s="1400">
        <f t="shared" si="15"/>
        <v>0.50000000000000011</v>
      </c>
      <c r="ED45" s="1493"/>
      <c r="EE45" s="1493"/>
      <c r="EF45" s="1493" t="e">
        <f t="shared" si="16"/>
        <v>#DIV/0!</v>
      </c>
      <c r="EG45" s="1384"/>
      <c r="EH45" s="1384"/>
      <c r="EI45" s="1384" t="e">
        <f t="shared" si="17"/>
        <v>#DIV/0!</v>
      </c>
      <c r="EJ45" s="1327"/>
      <c r="EK45" s="1403"/>
      <c r="EL45" s="1327"/>
      <c r="EM45" s="1327"/>
      <c r="EN45" s="1327"/>
      <c r="EO45" s="1327"/>
      <c r="EP45" s="1327"/>
    </row>
    <row r="46" spans="1:146" s="1404" customFormat="1" ht="94.5" customHeight="1">
      <c r="A46" s="1431"/>
      <c r="B46" s="1432"/>
      <c r="C46" s="1486"/>
      <c r="D46" s="1487"/>
      <c r="E46" s="1486"/>
      <c r="F46" s="1488"/>
      <c r="G46" s="1489"/>
      <c r="H46" s="1490"/>
      <c r="I46" s="1436"/>
      <c r="J46" s="1491"/>
      <c r="K46" s="1263"/>
      <c r="L46" s="1263"/>
      <c r="M46" s="1263"/>
      <c r="N46" s="1393"/>
      <c r="O46" s="1407"/>
      <c r="P46" s="1407"/>
      <c r="Q46" s="1389" t="s">
        <v>1221</v>
      </c>
      <c r="R46" s="1473">
        <v>0.1</v>
      </c>
      <c r="S46" s="1391">
        <v>0</v>
      </c>
      <c r="T46" s="1392">
        <v>0</v>
      </c>
      <c r="U46" s="1482"/>
      <c r="V46" s="1482"/>
      <c r="W46" s="1384"/>
      <c r="X46" s="1384"/>
      <c r="Y46" s="1394" t="s">
        <v>1062</v>
      </c>
      <c r="Z46" s="1391">
        <v>0.01</v>
      </c>
      <c r="AA46" s="1392">
        <v>0.01</v>
      </c>
      <c r="AB46" s="1482"/>
      <c r="AC46" s="1482"/>
      <c r="AD46" s="1384"/>
      <c r="AE46" s="1384"/>
      <c r="AF46" s="1394" t="s">
        <v>1222</v>
      </c>
      <c r="AG46" s="1391">
        <v>8.9999999999999993E-3</v>
      </c>
      <c r="AH46" s="1392">
        <v>8.9999999999999993E-3</v>
      </c>
      <c r="AI46" s="1482"/>
      <c r="AJ46" s="1482"/>
      <c r="AK46" s="1384"/>
      <c r="AL46" s="1384"/>
      <c r="AM46" s="1468" t="s">
        <v>1223</v>
      </c>
      <c r="AN46" s="1494">
        <v>8.9999999999999993E-3</v>
      </c>
      <c r="AO46" s="1494">
        <v>5.0000000000000001E-3</v>
      </c>
      <c r="AP46" s="1482"/>
      <c r="AQ46" s="1482"/>
      <c r="AR46" s="1384"/>
      <c r="AS46" s="1384"/>
      <c r="AT46" s="1483" t="s">
        <v>1224</v>
      </c>
      <c r="AU46" s="1492">
        <v>8.9999999999999993E-3</v>
      </c>
      <c r="AV46" s="1492">
        <v>5.0000000000000001E-3</v>
      </c>
      <c r="AW46" s="1482"/>
      <c r="AX46" s="1482"/>
      <c r="AY46" s="1384"/>
      <c r="AZ46" s="1384"/>
      <c r="BA46" s="1483" t="s">
        <v>1225</v>
      </c>
      <c r="BB46" s="1492">
        <v>8.9999999999999993E-3</v>
      </c>
      <c r="BC46" s="1492">
        <v>8.9999999999999993E-3</v>
      </c>
      <c r="BD46" s="1482"/>
      <c r="BE46" s="1482"/>
      <c r="BF46" s="1384"/>
      <c r="BG46" s="1384"/>
      <c r="BH46" s="1483" t="s">
        <v>1226</v>
      </c>
      <c r="BI46" s="1492">
        <v>8.9999999999999993E-3</v>
      </c>
      <c r="BJ46" s="1495"/>
      <c r="BK46" s="1493"/>
      <c r="BL46" s="1493"/>
      <c r="BM46" s="1384"/>
      <c r="BN46" s="1384"/>
      <c r="BO46" s="1483" t="s">
        <v>1227</v>
      </c>
      <c r="BP46" s="1492">
        <v>8.9999999999999993E-3</v>
      </c>
      <c r="BQ46" s="1495"/>
      <c r="BR46" s="1493"/>
      <c r="BS46" s="1493"/>
      <c r="BT46" s="1384"/>
      <c r="BU46" s="1384"/>
      <c r="BV46" s="1483" t="s">
        <v>1227</v>
      </c>
      <c r="BW46" s="1492">
        <v>8.9999999999999993E-3</v>
      </c>
      <c r="BX46" s="1495"/>
      <c r="BY46" s="1493"/>
      <c r="BZ46" s="1493"/>
      <c r="CA46" s="1384"/>
      <c r="CB46" s="1384"/>
      <c r="CC46" s="1483" t="s">
        <v>1226</v>
      </c>
      <c r="CD46" s="1492">
        <v>8.9999999999999993E-3</v>
      </c>
      <c r="CE46" s="1495"/>
      <c r="CF46" s="1493"/>
      <c r="CG46" s="1493"/>
      <c r="CH46" s="1384"/>
      <c r="CI46" s="1384"/>
      <c r="CJ46" s="1483" t="s">
        <v>1227</v>
      </c>
      <c r="CK46" s="1492">
        <v>8.9999999999999993E-3</v>
      </c>
      <c r="CL46" s="1495"/>
      <c r="CM46" s="1493"/>
      <c r="CN46" s="1493"/>
      <c r="CO46" s="1384"/>
      <c r="CP46" s="1384"/>
      <c r="CQ46" s="1483" t="s">
        <v>1227</v>
      </c>
      <c r="CR46" s="1492">
        <v>8.9999999999999993E-3</v>
      </c>
      <c r="CS46" s="1495"/>
      <c r="CT46" s="1493"/>
      <c r="CU46" s="1493"/>
      <c r="CV46" s="1384"/>
      <c r="CW46" s="1384"/>
      <c r="CX46" s="1496" t="s">
        <v>1226</v>
      </c>
      <c r="CY46" s="1396">
        <f t="shared" si="0"/>
        <v>9.9999999999999978E-2</v>
      </c>
      <c r="CZ46" s="1492">
        <f t="shared" si="1"/>
        <v>1.9E-2</v>
      </c>
      <c r="DA46" s="1398">
        <f t="shared" si="2"/>
        <v>1.9E-2</v>
      </c>
      <c r="DB46" s="1400">
        <f t="shared" si="3"/>
        <v>1</v>
      </c>
      <c r="DC46" s="1493"/>
      <c r="DD46" s="1493"/>
      <c r="DE46" s="1493" t="e">
        <f t="shared" si="4"/>
        <v>#DIV/0!</v>
      </c>
      <c r="DF46" s="1384"/>
      <c r="DG46" s="1384"/>
      <c r="DH46" s="1384" t="e">
        <f t="shared" si="5"/>
        <v>#DIV/0!</v>
      </c>
      <c r="DI46" s="1398">
        <f t="shared" si="6"/>
        <v>4.5999999999999999E-2</v>
      </c>
      <c r="DJ46" s="1398">
        <f t="shared" si="6"/>
        <v>3.7999999999999999E-2</v>
      </c>
      <c r="DK46" s="1400">
        <f t="shared" si="7"/>
        <v>0.82608695652173914</v>
      </c>
      <c r="DL46" s="1493"/>
      <c r="DM46" s="1493"/>
      <c r="DN46" s="1493" t="e">
        <f t="shared" si="8"/>
        <v>#DIV/0!</v>
      </c>
      <c r="DO46" s="1384"/>
      <c r="DP46" s="1384"/>
      <c r="DQ46" s="1384" t="e">
        <f t="shared" si="9"/>
        <v>#DIV/0!</v>
      </c>
      <c r="DR46" s="1398">
        <f t="shared" si="10"/>
        <v>7.2999999999999995E-2</v>
      </c>
      <c r="DS46" s="1398">
        <f t="shared" si="10"/>
        <v>3.7999999999999999E-2</v>
      </c>
      <c r="DT46" s="1400">
        <f t="shared" si="11"/>
        <v>0.52054794520547942</v>
      </c>
      <c r="DU46" s="1493"/>
      <c r="DV46" s="1493"/>
      <c r="DW46" s="1493" t="e">
        <f t="shared" si="12"/>
        <v>#DIV/0!</v>
      </c>
      <c r="DX46" s="1384"/>
      <c r="DY46" s="1384"/>
      <c r="DZ46" s="1384" t="e">
        <f t="shared" si="13"/>
        <v>#DIV/0!</v>
      </c>
      <c r="EA46" s="1398">
        <f t="shared" si="14"/>
        <v>9.9999999999999978E-2</v>
      </c>
      <c r="EB46" s="1398">
        <f t="shared" si="14"/>
        <v>3.7999999999999999E-2</v>
      </c>
      <c r="EC46" s="1400">
        <f t="shared" si="15"/>
        <v>0.38000000000000006</v>
      </c>
      <c r="ED46" s="1493"/>
      <c r="EE46" s="1493"/>
      <c r="EF46" s="1493" t="e">
        <f t="shared" si="16"/>
        <v>#DIV/0!</v>
      </c>
      <c r="EG46" s="1384"/>
      <c r="EH46" s="1384"/>
      <c r="EI46" s="1384" t="e">
        <f t="shared" si="17"/>
        <v>#DIV/0!</v>
      </c>
      <c r="EJ46" s="1327"/>
      <c r="EK46" s="1403"/>
      <c r="EL46" s="1327"/>
      <c r="EM46" s="1327"/>
      <c r="EN46" s="1327"/>
      <c r="EO46" s="1327"/>
      <c r="EP46" s="1327"/>
    </row>
    <row r="47" spans="1:146" s="1404" customFormat="1" ht="84.75" customHeight="1">
      <c r="A47" s="1431"/>
      <c r="B47" s="1432"/>
      <c r="C47" s="1486"/>
      <c r="D47" s="1487"/>
      <c r="E47" s="1486"/>
      <c r="F47" s="1488"/>
      <c r="G47" s="1489"/>
      <c r="H47" s="1490"/>
      <c r="I47" s="1436"/>
      <c r="J47" s="1497"/>
      <c r="K47" s="1263"/>
      <c r="L47" s="1263"/>
      <c r="M47" s="1263"/>
      <c r="N47" s="1393"/>
      <c r="O47" s="1407"/>
      <c r="P47" s="1407"/>
      <c r="Q47" s="1389" t="s">
        <v>1228</v>
      </c>
      <c r="R47" s="1473">
        <v>0.5</v>
      </c>
      <c r="S47" s="1498">
        <v>3.3000000000000002E-2</v>
      </c>
      <c r="T47" s="1498">
        <v>3.3000000000000002E-2</v>
      </c>
      <c r="U47" s="1482"/>
      <c r="V47" s="1482"/>
      <c r="W47" s="1384"/>
      <c r="X47" s="1384"/>
      <c r="Y47" s="1394" t="s">
        <v>1229</v>
      </c>
      <c r="Z47" s="1498">
        <v>3.3000000000000002E-2</v>
      </c>
      <c r="AA47" s="1498">
        <v>3.3000000000000002E-2</v>
      </c>
      <c r="AB47" s="1482"/>
      <c r="AC47" s="1482"/>
      <c r="AD47" s="1384"/>
      <c r="AE47" s="1384"/>
      <c r="AF47" s="1394" t="s">
        <v>1229</v>
      </c>
      <c r="AG47" s="1498">
        <v>3.3000000000000002E-2</v>
      </c>
      <c r="AH47" s="1498">
        <v>3.3000000000000002E-2</v>
      </c>
      <c r="AI47" s="1482"/>
      <c r="AJ47" s="1482"/>
      <c r="AK47" s="1384"/>
      <c r="AL47" s="1384"/>
      <c r="AM47" s="1468" t="s">
        <v>1230</v>
      </c>
      <c r="AN47" s="1494">
        <v>4.1000000000000002E-2</v>
      </c>
      <c r="AO47" s="1494">
        <v>4.1000000000000002E-2</v>
      </c>
      <c r="AP47" s="1482"/>
      <c r="AQ47" s="1482"/>
      <c r="AR47" s="1384"/>
      <c r="AS47" s="1384"/>
      <c r="AT47" s="1483" t="s">
        <v>1231</v>
      </c>
      <c r="AU47" s="1492">
        <v>4.1000000000000002E-2</v>
      </c>
      <c r="AV47" s="1492">
        <v>4.1000000000000002E-2</v>
      </c>
      <c r="AW47" s="1482"/>
      <c r="AX47" s="1482"/>
      <c r="AY47" s="1384"/>
      <c r="AZ47" s="1384"/>
      <c r="BA47" s="1483" t="s">
        <v>1231</v>
      </c>
      <c r="BB47" s="1492">
        <v>4.1000000000000002E-2</v>
      </c>
      <c r="BC47" s="1492">
        <v>4.1000000000000002E-2</v>
      </c>
      <c r="BD47" s="1482"/>
      <c r="BE47" s="1482"/>
      <c r="BF47" s="1384"/>
      <c r="BG47" s="1384"/>
      <c r="BH47" s="1483" t="s">
        <v>1231</v>
      </c>
      <c r="BI47" s="1492">
        <v>4.1000000000000002E-2</v>
      </c>
      <c r="BJ47" s="1495"/>
      <c r="BK47" s="1493"/>
      <c r="BL47" s="1493"/>
      <c r="BM47" s="1384"/>
      <c r="BN47" s="1384"/>
      <c r="BO47" s="1483" t="s">
        <v>1231</v>
      </c>
      <c r="BP47" s="1492">
        <v>4.1000000000000002E-2</v>
      </c>
      <c r="BQ47" s="1495"/>
      <c r="BR47" s="1493"/>
      <c r="BS47" s="1493"/>
      <c r="BT47" s="1384"/>
      <c r="BU47" s="1384"/>
      <c r="BV47" s="1483" t="s">
        <v>1231</v>
      </c>
      <c r="BW47" s="1492">
        <v>4.5999999999999999E-2</v>
      </c>
      <c r="BX47" s="1495"/>
      <c r="BY47" s="1493"/>
      <c r="BZ47" s="1493"/>
      <c r="CA47" s="1384"/>
      <c r="CB47" s="1384"/>
      <c r="CC47" s="1483" t="s">
        <v>1231</v>
      </c>
      <c r="CD47" s="1492">
        <v>0.05</v>
      </c>
      <c r="CE47" s="1495"/>
      <c r="CF47" s="1493"/>
      <c r="CG47" s="1493"/>
      <c r="CH47" s="1384"/>
      <c r="CI47" s="1384"/>
      <c r="CJ47" s="1483" t="s">
        <v>1231</v>
      </c>
      <c r="CK47" s="1492">
        <v>0.05</v>
      </c>
      <c r="CL47" s="1495"/>
      <c r="CM47" s="1493"/>
      <c r="CN47" s="1493"/>
      <c r="CO47" s="1384"/>
      <c r="CP47" s="1384"/>
      <c r="CQ47" s="1483" t="s">
        <v>1231</v>
      </c>
      <c r="CR47" s="1492">
        <v>0.05</v>
      </c>
      <c r="CS47" s="1495"/>
      <c r="CT47" s="1493"/>
      <c r="CU47" s="1493"/>
      <c r="CV47" s="1384"/>
      <c r="CW47" s="1384"/>
      <c r="CX47" s="1483" t="s">
        <v>1231</v>
      </c>
      <c r="CY47" s="1396">
        <f t="shared" si="0"/>
        <v>0.49999999999999994</v>
      </c>
      <c r="CZ47" s="1492">
        <f t="shared" si="1"/>
        <v>9.9000000000000005E-2</v>
      </c>
      <c r="DA47" s="1398">
        <f t="shared" si="2"/>
        <v>9.9000000000000005E-2</v>
      </c>
      <c r="DB47" s="1400">
        <f t="shared" si="3"/>
        <v>1</v>
      </c>
      <c r="DC47" s="1493"/>
      <c r="DD47" s="1493"/>
      <c r="DE47" s="1493" t="e">
        <f t="shared" si="4"/>
        <v>#DIV/0!</v>
      </c>
      <c r="DF47" s="1384"/>
      <c r="DG47" s="1384"/>
      <c r="DH47" s="1384" t="e">
        <f t="shared" si="5"/>
        <v>#DIV/0!</v>
      </c>
      <c r="DI47" s="1398">
        <f t="shared" si="6"/>
        <v>0.22200000000000003</v>
      </c>
      <c r="DJ47" s="1398">
        <f t="shared" si="6"/>
        <v>0.22200000000000003</v>
      </c>
      <c r="DK47" s="1400">
        <f t="shared" si="7"/>
        <v>1</v>
      </c>
      <c r="DL47" s="1493"/>
      <c r="DM47" s="1493"/>
      <c r="DN47" s="1493" t="e">
        <f t="shared" si="8"/>
        <v>#DIV/0!</v>
      </c>
      <c r="DO47" s="1384"/>
      <c r="DP47" s="1384"/>
      <c r="DQ47" s="1384" t="e">
        <f t="shared" si="9"/>
        <v>#DIV/0!</v>
      </c>
      <c r="DR47" s="1398">
        <f t="shared" si="10"/>
        <v>0.35</v>
      </c>
      <c r="DS47" s="1398">
        <f t="shared" si="10"/>
        <v>0.22200000000000003</v>
      </c>
      <c r="DT47" s="1400">
        <f t="shared" si="11"/>
        <v>0.63428571428571445</v>
      </c>
      <c r="DU47" s="1493"/>
      <c r="DV47" s="1493"/>
      <c r="DW47" s="1493" t="e">
        <f t="shared" si="12"/>
        <v>#DIV/0!</v>
      </c>
      <c r="DX47" s="1384"/>
      <c r="DY47" s="1384"/>
      <c r="DZ47" s="1384" t="e">
        <f t="shared" si="13"/>
        <v>#DIV/0!</v>
      </c>
      <c r="EA47" s="1398">
        <f t="shared" si="14"/>
        <v>0.49999999999999994</v>
      </c>
      <c r="EB47" s="1398">
        <f t="shared" si="14"/>
        <v>0.22200000000000003</v>
      </c>
      <c r="EC47" s="1400">
        <f t="shared" si="15"/>
        <v>0.44400000000000012</v>
      </c>
      <c r="ED47" s="1493"/>
      <c r="EE47" s="1493"/>
      <c r="EF47" s="1493" t="e">
        <f t="shared" si="16"/>
        <v>#DIV/0!</v>
      </c>
      <c r="EG47" s="1384"/>
      <c r="EH47" s="1384"/>
      <c r="EI47" s="1384" t="e">
        <f t="shared" si="17"/>
        <v>#DIV/0!</v>
      </c>
      <c r="EJ47" s="1327"/>
      <c r="EK47" s="1403"/>
      <c r="EL47" s="1327"/>
      <c r="EM47" s="1327"/>
      <c r="EN47" s="1327"/>
      <c r="EO47" s="1327"/>
      <c r="EP47" s="1327"/>
    </row>
    <row r="48" spans="1:146" s="1404" customFormat="1" ht="93.75" customHeight="1">
      <c r="A48" s="1431"/>
      <c r="B48" s="1432"/>
      <c r="C48" s="1486"/>
      <c r="D48" s="1487"/>
      <c r="E48" s="1486"/>
      <c r="F48" s="1488"/>
      <c r="G48" s="1489"/>
      <c r="H48" s="1490"/>
      <c r="I48" s="1436"/>
      <c r="J48" s="1480">
        <v>10</v>
      </c>
      <c r="K48" s="1424" t="s">
        <v>1232</v>
      </c>
      <c r="L48" s="1424" t="s">
        <v>1233</v>
      </c>
      <c r="M48" s="1424" t="s">
        <v>1207</v>
      </c>
      <c r="N48" s="1499">
        <v>5.5500000000000001E-2</v>
      </c>
      <c r="O48" s="1500">
        <v>42736</v>
      </c>
      <c r="P48" s="1501">
        <v>43100</v>
      </c>
      <c r="Q48" s="1481" t="s">
        <v>1234</v>
      </c>
      <c r="R48" s="1473">
        <v>0.3</v>
      </c>
      <c r="S48" s="1391">
        <v>0</v>
      </c>
      <c r="T48" s="1392">
        <v>0</v>
      </c>
      <c r="U48" s="1482">
        <f>S48++S49</f>
        <v>3.3000000000000002E-2</v>
      </c>
      <c r="V48" s="1482">
        <f>T48++T49</f>
        <v>3.3000000000000002E-2</v>
      </c>
      <c r="W48" s="1384"/>
      <c r="X48" s="1384"/>
      <c r="Y48" s="1394" t="s">
        <v>1062</v>
      </c>
      <c r="Z48" s="1498">
        <v>3.3000000000000002E-2</v>
      </c>
      <c r="AA48" s="1498">
        <v>0</v>
      </c>
      <c r="AB48" s="1482">
        <f>Z48++Z49</f>
        <v>6.6000000000000003E-2</v>
      </c>
      <c r="AC48" s="1482">
        <f>AA48++AA49</f>
        <v>3.3000000000000002E-2</v>
      </c>
      <c r="AD48" s="1384"/>
      <c r="AE48" s="1384"/>
      <c r="AF48" s="1394" t="s">
        <v>1186</v>
      </c>
      <c r="AG48" s="1498">
        <v>3.3000000000000002E-2</v>
      </c>
      <c r="AH48" s="1498">
        <v>3.3000000000000002E-2</v>
      </c>
      <c r="AI48" s="1482">
        <f>AG48+AG49</f>
        <v>6.6000000000000003E-2</v>
      </c>
      <c r="AJ48" s="1482">
        <f>AH48+AH49</f>
        <v>6.6000000000000003E-2</v>
      </c>
      <c r="AK48" s="1384"/>
      <c r="AL48" s="1384"/>
      <c r="AM48" s="1468" t="s">
        <v>1235</v>
      </c>
      <c r="AN48" s="1494">
        <v>2.63E-2</v>
      </c>
      <c r="AO48" s="1494">
        <v>2.63E-2</v>
      </c>
      <c r="AP48" s="1482">
        <f>+AN48+AN49</f>
        <v>9.2999999999999999E-2</v>
      </c>
      <c r="AQ48" s="1482">
        <f>+AO48+AO49</f>
        <v>9.2999999999999999E-2</v>
      </c>
      <c r="AR48" s="1384"/>
      <c r="AS48" s="1384"/>
      <c r="AT48" s="1483" t="s">
        <v>1236</v>
      </c>
      <c r="AU48" s="1492">
        <v>2.63E-2</v>
      </c>
      <c r="AV48" s="1492">
        <v>2.63E-2</v>
      </c>
      <c r="AW48" s="1482">
        <f>AU48+AU49</f>
        <v>9.2999999999999999E-2</v>
      </c>
      <c r="AX48" s="1482">
        <f>AV48+AV49</f>
        <v>9.2999999999999999E-2</v>
      </c>
      <c r="AY48" s="1384"/>
      <c r="AZ48" s="1384"/>
      <c r="BA48" s="1483" t="s">
        <v>1237</v>
      </c>
      <c r="BB48" s="1492">
        <v>2.63E-2</v>
      </c>
      <c r="BC48" s="1492">
        <v>2.63E-2</v>
      </c>
      <c r="BD48" s="1482">
        <f>BB48+BB49</f>
        <v>9.2999999999999999E-2</v>
      </c>
      <c r="BE48" s="1482">
        <f>BC48+BC49</f>
        <v>9.2999999999999999E-2</v>
      </c>
      <c r="BF48" s="1384"/>
      <c r="BG48" s="1384"/>
      <c r="BH48" s="1483" t="s">
        <v>1238</v>
      </c>
      <c r="BI48" s="1492">
        <v>2.63E-2</v>
      </c>
      <c r="BJ48" s="1495"/>
      <c r="BK48" s="1502">
        <f>BI48+BI49</f>
        <v>9.2999999999999999E-2</v>
      </c>
      <c r="BL48" s="1502">
        <f>BJ48+BJ49</f>
        <v>0</v>
      </c>
      <c r="BM48" s="1384"/>
      <c r="BN48" s="1384"/>
      <c r="BO48" s="1503" t="s">
        <v>1192</v>
      </c>
      <c r="BP48" s="1492">
        <v>2.63E-2</v>
      </c>
      <c r="BQ48" s="1495"/>
      <c r="BR48" s="1502">
        <f>BP48+BP49</f>
        <v>9.2999999999999999E-2</v>
      </c>
      <c r="BS48" s="1502">
        <f>BQ48+BQ49</f>
        <v>0</v>
      </c>
      <c r="BT48" s="1384"/>
      <c r="BU48" s="1384"/>
      <c r="BV48" s="1503" t="s">
        <v>1239</v>
      </c>
      <c r="BW48" s="1492">
        <v>2.63E-2</v>
      </c>
      <c r="BX48" s="1495"/>
      <c r="BY48" s="1502">
        <f>BW48+BW49</f>
        <v>9.2999999999999999E-2</v>
      </c>
      <c r="BZ48" s="1502">
        <f>BX48+BX49</f>
        <v>0</v>
      </c>
      <c r="CA48" s="1384"/>
      <c r="CB48" s="1384"/>
      <c r="CC48" s="1503" t="s">
        <v>1240</v>
      </c>
      <c r="CD48" s="1492">
        <v>2.63E-2</v>
      </c>
      <c r="CE48" s="1495"/>
      <c r="CF48" s="1502">
        <f>CD48+CD49</f>
        <v>9.2999999999999999E-2</v>
      </c>
      <c r="CG48" s="1502">
        <f>CE48+CE49</f>
        <v>0</v>
      </c>
      <c r="CH48" s="1384"/>
      <c r="CI48" s="1384"/>
      <c r="CJ48" s="1503" t="s">
        <v>1239</v>
      </c>
      <c r="CK48" s="1492">
        <v>2.63E-2</v>
      </c>
      <c r="CL48" s="1495"/>
      <c r="CM48" s="1502">
        <f>CK48+CK49</f>
        <v>9.2999999999999999E-2</v>
      </c>
      <c r="CN48" s="1502">
        <f>CL48+CL49</f>
        <v>0</v>
      </c>
      <c r="CO48" s="1384"/>
      <c r="CP48" s="1384"/>
      <c r="CQ48" s="1504" t="s">
        <v>1239</v>
      </c>
      <c r="CR48" s="1492">
        <v>2.3599999999999999E-2</v>
      </c>
      <c r="CS48" s="1495"/>
      <c r="CT48" s="1502">
        <f>CR48+CR49</f>
        <v>9.0999999999999998E-2</v>
      </c>
      <c r="CU48" s="1502">
        <f>CS48+CS49</f>
        <v>0</v>
      </c>
      <c r="CV48" s="1384"/>
      <c r="CW48" s="1384"/>
      <c r="CX48" s="1483" t="s">
        <v>1241</v>
      </c>
      <c r="CY48" s="1396">
        <f t="shared" si="0"/>
        <v>0.3</v>
      </c>
      <c r="CZ48" s="1492">
        <f t="shared" si="1"/>
        <v>6.6000000000000003E-2</v>
      </c>
      <c r="DA48" s="1398">
        <f t="shared" si="2"/>
        <v>3.3000000000000002E-2</v>
      </c>
      <c r="DB48" s="1400">
        <f t="shared" si="3"/>
        <v>0.5</v>
      </c>
      <c r="DC48" s="1484">
        <f>+U48+AB48+AI48</f>
        <v>0.16500000000000001</v>
      </c>
      <c r="DD48" s="1484">
        <f>+V48+AC48+AJ48</f>
        <v>0.13200000000000001</v>
      </c>
      <c r="DE48" s="1505">
        <f t="shared" si="4"/>
        <v>0.8</v>
      </c>
      <c r="DF48" s="1384"/>
      <c r="DG48" s="1384"/>
      <c r="DH48" s="1384" t="e">
        <f t="shared" si="5"/>
        <v>#DIV/0!</v>
      </c>
      <c r="DI48" s="1398">
        <f t="shared" si="6"/>
        <v>0.1449</v>
      </c>
      <c r="DJ48" s="1398">
        <f t="shared" si="6"/>
        <v>0.11190000000000001</v>
      </c>
      <c r="DK48" s="1400">
        <f t="shared" si="7"/>
        <v>0.77225672877846796</v>
      </c>
      <c r="DL48" s="1505">
        <f>+DC48+AP48+AW48+BD48</f>
        <v>0.44399999999999995</v>
      </c>
      <c r="DM48" s="1505">
        <f>+DD48+AQ48+AX48+BE48</f>
        <v>0.41100000000000003</v>
      </c>
      <c r="DN48" s="1505">
        <f t="shared" si="8"/>
        <v>0.92567567567567588</v>
      </c>
      <c r="DO48" s="1384"/>
      <c r="DP48" s="1384"/>
      <c r="DQ48" s="1384" t="e">
        <f t="shared" si="9"/>
        <v>#DIV/0!</v>
      </c>
      <c r="DR48" s="1398">
        <f t="shared" si="10"/>
        <v>0.22379999999999997</v>
      </c>
      <c r="DS48" s="1398">
        <f t="shared" si="10"/>
        <v>0.11190000000000001</v>
      </c>
      <c r="DT48" s="1400">
        <f t="shared" si="11"/>
        <v>0.50000000000000011</v>
      </c>
      <c r="DU48" s="1505">
        <f>DL48+BK48+BR48+BY48</f>
        <v>0.72299999999999986</v>
      </c>
      <c r="DV48" s="1505">
        <f>DM48+BL48+BS48+BZ48</f>
        <v>0.41100000000000003</v>
      </c>
      <c r="DW48" s="1505">
        <f t="shared" si="12"/>
        <v>0.56846473029045663</v>
      </c>
      <c r="DX48" s="1384"/>
      <c r="DY48" s="1384"/>
      <c r="DZ48" s="1384" t="e">
        <f t="shared" si="13"/>
        <v>#DIV/0!</v>
      </c>
      <c r="EA48" s="1398">
        <f t="shared" si="14"/>
        <v>0.3</v>
      </c>
      <c r="EB48" s="1398">
        <f t="shared" si="14"/>
        <v>0.11190000000000001</v>
      </c>
      <c r="EC48" s="1400">
        <f t="shared" si="15"/>
        <v>0.37300000000000005</v>
      </c>
      <c r="ED48" s="1505">
        <f>DU48+CF48+CM48+CT48</f>
        <v>0.99999999999999978</v>
      </c>
      <c r="EE48" s="1505">
        <f>DV48+CG48+CN48+CU48</f>
        <v>0.41100000000000003</v>
      </c>
      <c r="EF48" s="1505">
        <f t="shared" si="16"/>
        <v>0.41100000000000014</v>
      </c>
      <c r="EG48" s="1384"/>
      <c r="EH48" s="1384"/>
      <c r="EI48" s="1384" t="e">
        <f t="shared" si="17"/>
        <v>#DIV/0!</v>
      </c>
      <c r="EJ48" s="1327"/>
      <c r="EK48" s="1403"/>
      <c r="EL48" s="1327"/>
      <c r="EM48" s="1327"/>
      <c r="EN48" s="1327"/>
      <c r="EO48" s="1327"/>
      <c r="EP48" s="1327"/>
    </row>
    <row r="49" spans="1:146" s="1404" customFormat="1" ht="78.75" customHeight="1">
      <c r="A49" s="1506"/>
      <c r="B49" s="1507"/>
      <c r="C49" s="1508"/>
      <c r="D49" s="1509"/>
      <c r="E49" s="1508"/>
      <c r="F49" s="1510"/>
      <c r="G49" s="1511"/>
      <c r="H49" s="1512"/>
      <c r="I49" s="1452"/>
      <c r="J49" s="1497"/>
      <c r="K49" s="1446"/>
      <c r="L49" s="1446"/>
      <c r="M49" s="1446"/>
      <c r="N49" s="1513"/>
      <c r="O49" s="1514"/>
      <c r="P49" s="1515"/>
      <c r="Q49" s="1389" t="s">
        <v>1242</v>
      </c>
      <c r="R49" s="1498">
        <v>0.7</v>
      </c>
      <c r="S49" s="1498">
        <v>3.3000000000000002E-2</v>
      </c>
      <c r="T49" s="1498">
        <v>3.3000000000000002E-2</v>
      </c>
      <c r="U49" s="1482"/>
      <c r="V49" s="1482"/>
      <c r="W49" s="1384"/>
      <c r="X49" s="1384"/>
      <c r="Y49" s="1394" t="s">
        <v>1243</v>
      </c>
      <c r="Z49" s="1391">
        <v>3.3000000000000002E-2</v>
      </c>
      <c r="AA49" s="1392">
        <v>3.3000000000000002E-2</v>
      </c>
      <c r="AB49" s="1482"/>
      <c r="AC49" s="1482"/>
      <c r="AD49" s="1384"/>
      <c r="AE49" s="1384"/>
      <c r="AF49" s="1394" t="s">
        <v>1244</v>
      </c>
      <c r="AG49" s="1498">
        <v>3.3000000000000002E-2</v>
      </c>
      <c r="AH49" s="1498">
        <v>3.3000000000000002E-2</v>
      </c>
      <c r="AI49" s="1482"/>
      <c r="AJ49" s="1482"/>
      <c r="AK49" s="1384"/>
      <c r="AL49" s="1384"/>
      <c r="AM49" s="1394" t="s">
        <v>1245</v>
      </c>
      <c r="AN49" s="1494">
        <v>6.6699999999999995E-2</v>
      </c>
      <c r="AO49" s="1494">
        <v>6.6699999999999995E-2</v>
      </c>
      <c r="AP49" s="1482"/>
      <c r="AQ49" s="1482"/>
      <c r="AR49" s="1384"/>
      <c r="AS49" s="1384"/>
      <c r="AT49" s="1483" t="s">
        <v>1246</v>
      </c>
      <c r="AU49" s="1492">
        <v>6.6699999999999995E-2</v>
      </c>
      <c r="AV49" s="1492">
        <v>6.6699999999999995E-2</v>
      </c>
      <c r="AW49" s="1482"/>
      <c r="AX49" s="1482"/>
      <c r="AY49" s="1384"/>
      <c r="AZ49" s="1384"/>
      <c r="BA49" s="1483" t="s">
        <v>1246</v>
      </c>
      <c r="BB49" s="1492">
        <v>6.6699999999999995E-2</v>
      </c>
      <c r="BC49" s="1492">
        <v>6.6699999999999995E-2</v>
      </c>
      <c r="BD49" s="1482"/>
      <c r="BE49" s="1482"/>
      <c r="BF49" s="1384"/>
      <c r="BG49" s="1384"/>
      <c r="BH49" s="1483" t="s">
        <v>1246</v>
      </c>
      <c r="BI49" s="1492">
        <v>6.6699999999999995E-2</v>
      </c>
      <c r="BJ49" s="1495"/>
      <c r="BK49" s="1502"/>
      <c r="BL49" s="1502"/>
      <c r="BM49" s="1384"/>
      <c r="BN49" s="1384"/>
      <c r="BO49" s="1483" t="s">
        <v>1246</v>
      </c>
      <c r="BP49" s="1492">
        <v>6.6699999999999995E-2</v>
      </c>
      <c r="BQ49" s="1495"/>
      <c r="BR49" s="1502"/>
      <c r="BS49" s="1502"/>
      <c r="BT49" s="1384"/>
      <c r="BU49" s="1384"/>
      <c r="BV49" s="1483" t="s">
        <v>1246</v>
      </c>
      <c r="BW49" s="1492">
        <v>6.6699999999999995E-2</v>
      </c>
      <c r="BX49" s="1495"/>
      <c r="BY49" s="1502"/>
      <c r="BZ49" s="1502"/>
      <c r="CA49" s="1384"/>
      <c r="CB49" s="1384"/>
      <c r="CC49" s="1483" t="s">
        <v>1246</v>
      </c>
      <c r="CD49" s="1492">
        <v>6.6699999999999995E-2</v>
      </c>
      <c r="CE49" s="1495"/>
      <c r="CF49" s="1502"/>
      <c r="CG49" s="1502"/>
      <c r="CH49" s="1384"/>
      <c r="CI49" s="1384"/>
      <c r="CJ49" s="1483" t="s">
        <v>1246</v>
      </c>
      <c r="CK49" s="1492">
        <v>6.6699999999999995E-2</v>
      </c>
      <c r="CL49" s="1495"/>
      <c r="CM49" s="1502"/>
      <c r="CN49" s="1502"/>
      <c r="CO49" s="1384"/>
      <c r="CP49" s="1384"/>
      <c r="CQ49" s="1483" t="s">
        <v>1246</v>
      </c>
      <c r="CR49" s="1492">
        <v>6.7400000000000002E-2</v>
      </c>
      <c r="CS49" s="1495"/>
      <c r="CT49" s="1502"/>
      <c r="CU49" s="1502"/>
      <c r="CV49" s="1384"/>
      <c r="CW49" s="1384"/>
      <c r="CX49" s="1483" t="s">
        <v>1246</v>
      </c>
      <c r="CY49" s="1396">
        <f t="shared" si="0"/>
        <v>0.7</v>
      </c>
      <c r="CZ49" s="1492">
        <f t="shared" si="1"/>
        <v>9.9000000000000005E-2</v>
      </c>
      <c r="DA49" s="1398">
        <f t="shared" si="2"/>
        <v>9.9000000000000005E-2</v>
      </c>
      <c r="DB49" s="1400">
        <f t="shared" si="3"/>
        <v>1</v>
      </c>
      <c r="DC49" s="1484"/>
      <c r="DD49" s="1484"/>
      <c r="DE49" s="1493" t="e">
        <f t="shared" si="4"/>
        <v>#DIV/0!</v>
      </c>
      <c r="DF49" s="1384"/>
      <c r="DG49" s="1384"/>
      <c r="DH49" s="1384" t="e">
        <f t="shared" si="5"/>
        <v>#DIV/0!</v>
      </c>
      <c r="DI49" s="1398">
        <f t="shared" si="6"/>
        <v>0.29909999999999998</v>
      </c>
      <c r="DJ49" s="1398">
        <f t="shared" si="6"/>
        <v>0.29909999999999998</v>
      </c>
      <c r="DK49" s="1400">
        <f t="shared" si="7"/>
        <v>1</v>
      </c>
      <c r="DL49" s="1493"/>
      <c r="DM49" s="1493"/>
      <c r="DN49" s="1493" t="e">
        <f t="shared" si="8"/>
        <v>#DIV/0!</v>
      </c>
      <c r="DO49" s="1384"/>
      <c r="DP49" s="1384"/>
      <c r="DQ49" s="1384" t="e">
        <f t="shared" si="9"/>
        <v>#DIV/0!</v>
      </c>
      <c r="DR49" s="1398">
        <f t="shared" si="10"/>
        <v>0.49919999999999992</v>
      </c>
      <c r="DS49" s="1398">
        <f t="shared" si="10"/>
        <v>0.29909999999999998</v>
      </c>
      <c r="DT49" s="1400">
        <f t="shared" si="11"/>
        <v>0.59915865384615385</v>
      </c>
      <c r="DU49" s="1493"/>
      <c r="DV49" s="1493"/>
      <c r="DW49" s="1493" t="e">
        <f t="shared" si="12"/>
        <v>#DIV/0!</v>
      </c>
      <c r="DX49" s="1384"/>
      <c r="DY49" s="1384"/>
      <c r="DZ49" s="1384" t="e">
        <f t="shared" si="13"/>
        <v>#DIV/0!</v>
      </c>
      <c r="EA49" s="1398">
        <f t="shared" si="14"/>
        <v>0.7</v>
      </c>
      <c r="EB49" s="1398">
        <f t="shared" si="14"/>
        <v>0.29909999999999998</v>
      </c>
      <c r="EC49" s="1400">
        <f t="shared" si="15"/>
        <v>0.42728571428571427</v>
      </c>
      <c r="ED49" s="1493"/>
      <c r="EE49" s="1493"/>
      <c r="EF49" s="1493" t="e">
        <f t="shared" si="16"/>
        <v>#DIV/0!</v>
      </c>
      <c r="EG49" s="1384"/>
      <c r="EH49" s="1384"/>
      <c r="EI49" s="1384" t="e">
        <f t="shared" si="17"/>
        <v>#DIV/0!</v>
      </c>
      <c r="EJ49" s="1327"/>
      <c r="EK49" s="1403"/>
      <c r="EL49" s="1327"/>
      <c r="EM49" s="1327"/>
      <c r="EN49" s="1327"/>
      <c r="EO49" s="1327"/>
      <c r="EP49" s="1327"/>
    </row>
    <row r="50" spans="1:146" s="1404" customFormat="1" ht="71.25" customHeight="1">
      <c r="A50" s="1516" t="s">
        <v>1149</v>
      </c>
      <c r="B50" s="1516"/>
      <c r="C50" s="1516" t="s">
        <v>1150</v>
      </c>
      <c r="D50" s="1517">
        <v>5</v>
      </c>
      <c r="E50" s="1516" t="s">
        <v>1247</v>
      </c>
      <c r="F50" s="1399">
        <v>1</v>
      </c>
      <c r="G50" s="1517" t="s">
        <v>393</v>
      </c>
      <c r="H50" s="1399">
        <v>1</v>
      </c>
      <c r="I50" s="1518">
        <v>0.16650000000000001</v>
      </c>
      <c r="J50" s="1517">
        <v>11</v>
      </c>
      <c r="K50" s="1263" t="s">
        <v>1248</v>
      </c>
      <c r="L50" s="1263" t="s">
        <v>1249</v>
      </c>
      <c r="M50" s="1263" t="s">
        <v>1207</v>
      </c>
      <c r="N50" s="1393">
        <v>5.5500000000000001E-2</v>
      </c>
      <c r="O50" s="1407">
        <v>42736</v>
      </c>
      <c r="P50" s="1407">
        <v>43100</v>
      </c>
      <c r="Q50" s="1389" t="s">
        <v>1250</v>
      </c>
      <c r="R50" s="1392">
        <v>0.5</v>
      </c>
      <c r="S50" s="1392">
        <v>4.1799999999999997E-2</v>
      </c>
      <c r="T50" s="1498">
        <v>4.1799999999999997E-2</v>
      </c>
      <c r="U50" s="1519">
        <f>+S50+S51+S52</f>
        <v>8.3400000000000002E-2</v>
      </c>
      <c r="V50" s="1519">
        <f>+T50+T51+T52</f>
        <v>8.3400000000000002E-2</v>
      </c>
      <c r="W50" s="1519">
        <f>(((U50*$N$50)+(U53*$N$53)+(U55*$N$55))*$H$50)/($N$50+$N$53+$N$55)</f>
        <v>8.3199999999999996E-2</v>
      </c>
      <c r="X50" s="1519">
        <f>(((V50*$N$50)+(V53*$N$53)+(V55*$N$55))*$H$50)/($N$50+$N$53+$N$55)</f>
        <v>8.3199999999999996E-2</v>
      </c>
      <c r="Y50" s="1394" t="s">
        <v>1251</v>
      </c>
      <c r="Z50" s="1392">
        <v>4.1799999999999997E-2</v>
      </c>
      <c r="AA50" s="1392">
        <v>4.1799999999999997E-2</v>
      </c>
      <c r="AB50" s="1519">
        <f>+Z50+Z51+Z52</f>
        <v>8.3400000000000002E-2</v>
      </c>
      <c r="AC50" s="1519">
        <f>+AA50+AA51+AA52</f>
        <v>8.3400000000000002E-2</v>
      </c>
      <c r="AD50" s="1519">
        <f>(((AB50*$N$50)+(AB53*$N$53)+(AB55*$N$55))*$H$50)/($N$50+$N$53+$N$55)</f>
        <v>8.3199999999999996E-2</v>
      </c>
      <c r="AE50" s="1519">
        <f>(((AC50*$N$50)+(AC53*$N$53)+(AC55*$N$55))*$H$50)/($N$50+$N$53+$N$55)</f>
        <v>8.3199999999999996E-2</v>
      </c>
      <c r="AF50" s="1394" t="s">
        <v>1251</v>
      </c>
      <c r="AG50" s="1392">
        <v>4.1799999999999997E-2</v>
      </c>
      <c r="AH50" s="1392">
        <v>4.1799999999999997E-2</v>
      </c>
      <c r="AI50" s="1519">
        <f>+AG50+AG51+AG52</f>
        <v>8.3400000000000002E-2</v>
      </c>
      <c r="AJ50" s="1519">
        <f>+AH50+AH51+AH52</f>
        <v>8.3400000000000002E-2</v>
      </c>
      <c r="AK50" s="1519">
        <f>(((AI50*$N$50)+(AI53*$N$53)+(AI55*$N$55))*$H$50)/($N$50+$N$53+$N$55)</f>
        <v>8.3199999999999996E-2</v>
      </c>
      <c r="AL50" s="1519">
        <f>(((AJ50*$N$50)+(AJ53*$N$53)+(AJ55*$N$55))*$H$50)/($N$50+$N$53+$N$55)</f>
        <v>8.3199999999999996E-2</v>
      </c>
      <c r="AM50" s="1468" t="s">
        <v>1252</v>
      </c>
      <c r="AN50" s="1520">
        <v>4.1799999999999997E-2</v>
      </c>
      <c r="AO50" s="1397">
        <v>4.1799999999999997E-2</v>
      </c>
      <c r="AP50" s="1519">
        <f>+AN50+AN51+AN52</f>
        <v>8.3400000000000002E-2</v>
      </c>
      <c r="AQ50" s="1519">
        <f>+AO50+AO51+AO52</f>
        <v>8.3400000000000002E-2</v>
      </c>
      <c r="AR50" s="1519">
        <f>(((AP50*$N$50)+(AP53*$N$53)+(AP55*$N$55))*$H$50)/($N$50+$N$53+$N$55)</f>
        <v>7.3499999999999996E-2</v>
      </c>
      <c r="AS50" s="1519">
        <f>(((AQ50*$N$50)+(AQ53*$N$53)+(AQ55*$N$55))*$H$50)/($N$50+$N$53+$N$55)</f>
        <v>7.3499999999999996E-2</v>
      </c>
      <c r="AT50" s="1394" t="s">
        <v>1253</v>
      </c>
      <c r="AU50" s="1397">
        <v>4.1799999999999997E-2</v>
      </c>
      <c r="AV50" s="1397">
        <v>4.1799999999999997E-2</v>
      </c>
      <c r="AW50" s="1519">
        <f>+AU50+AU51+AU52</f>
        <v>8.3400000000000002E-2</v>
      </c>
      <c r="AX50" s="1519">
        <f>+AV50+AV51+AV52</f>
        <v>8.3400000000000002E-2</v>
      </c>
      <c r="AY50" s="1519">
        <f>(((AW50*$N$50)+(AW53*$N$53)+(AW55*$N$55))*$H$50)/($N$50+$N$53+$N$55)</f>
        <v>7.3499999999999996E-2</v>
      </c>
      <c r="AZ50" s="1519">
        <f>(((AX50*$N$50)+(AX53*$N$53)+(AX55*$N$55))*$H$50)/($N$50+$N$53+$N$55)</f>
        <v>7.3499999999999996E-2</v>
      </c>
      <c r="BA50" s="1394" t="s">
        <v>1253</v>
      </c>
      <c r="BB50" s="1397">
        <v>4.1799999999999997E-2</v>
      </c>
      <c r="BC50" s="1492">
        <v>4.1799999999999997E-2</v>
      </c>
      <c r="BD50" s="1519">
        <f>+BB50+BB51+BB52</f>
        <v>8.3400000000000002E-2</v>
      </c>
      <c r="BE50" s="1519">
        <f>+BC50+BC51+BC52</f>
        <v>8.3400000000000002E-2</v>
      </c>
      <c r="BF50" s="1519">
        <f>(((BD50*$N$50)+(BD53*$N$53)+(BD55*$N$55))*$H$50)/($N$50+$N$53+$N$55)</f>
        <v>0.10259999999999998</v>
      </c>
      <c r="BG50" s="1519">
        <f>(((BE50*$N$50)+(BE53*$N$53)+(BE55*$N$55))*$H$50)/($N$50+$N$53+$N$55)</f>
        <v>8.8033333333333338E-2</v>
      </c>
      <c r="BH50" s="1521" t="s">
        <v>1254</v>
      </c>
      <c r="BI50" s="1397">
        <v>4.1799999999999997E-2</v>
      </c>
      <c r="BJ50" s="1397"/>
      <c r="BK50" s="1518">
        <f>+BI50+BI51+BI52</f>
        <v>8.3400000000000002E-2</v>
      </c>
      <c r="BL50" s="1518">
        <f>+BJ50+BJ51+BJ52</f>
        <v>0</v>
      </c>
      <c r="BM50" s="1519">
        <f>(((BK50*$N$50)+(BK53*$N$53)+(BK55*$N$55))*$H$50)/($N$50+$N$53+$N$55)</f>
        <v>7.3499999999999996E-2</v>
      </c>
      <c r="BN50" s="1519">
        <f>(((BL50*$N$50)+(BL53*$N$53)+(BL55*$N$55))*$H$50)/($N$50+$N$53+$N$55)</f>
        <v>0</v>
      </c>
      <c r="BO50" s="1394" t="s">
        <v>1253</v>
      </c>
      <c r="BP50" s="1397">
        <v>4.1799999999999997E-2</v>
      </c>
      <c r="BQ50" s="1397"/>
      <c r="BR50" s="1518">
        <f>+BP50+BP51+BP52</f>
        <v>8.3400000000000002E-2</v>
      </c>
      <c r="BS50" s="1518">
        <f>+BQ50+BQ51+BQ52</f>
        <v>0</v>
      </c>
      <c r="BT50" s="1519">
        <f>(((BR50*$N$50)+(BR53*$N$53)+(BR55*$N$55))*$H$50)/($N$50+$N$53+$N$55)</f>
        <v>7.3499999999999996E-2</v>
      </c>
      <c r="BU50" s="1519">
        <f>(((BS50*$N$50)+(BS53*$N$53)+(BS55*$N$55))*$H$50)/($N$50+$N$53+$N$55)</f>
        <v>0</v>
      </c>
      <c r="BV50" s="1394" t="s">
        <v>1253</v>
      </c>
      <c r="BW50" s="1397">
        <v>4.1799999999999997E-2</v>
      </c>
      <c r="BX50" s="1397"/>
      <c r="BY50" s="1518">
        <f>+BW50+BW51+BW52</f>
        <v>8.3400000000000002E-2</v>
      </c>
      <c r="BZ50" s="1518">
        <f>+BX50+BX51+BX52</f>
        <v>0</v>
      </c>
      <c r="CA50" s="1519">
        <f>(((BY50*$N$50)+(BY53*$N$53)+(BY55*$N$55))*$H$50)/($N$50+$N$53+$N$55)</f>
        <v>0.10259999999999998</v>
      </c>
      <c r="CB50" s="1519">
        <f>(((BZ50*$N$50)+(BZ53*$N$53)+(BZ55*$N$55))*$H$50)/($N$50+$N$53+$N$55)</f>
        <v>0</v>
      </c>
      <c r="CC50" s="1521" t="s">
        <v>1254</v>
      </c>
      <c r="CD50" s="1397">
        <v>4.1799999999999997E-2</v>
      </c>
      <c r="CE50" s="1397"/>
      <c r="CF50" s="1518">
        <f>+CD50+CD51+CD52</f>
        <v>8.3400000000000002E-2</v>
      </c>
      <c r="CG50" s="1518">
        <f>+CE50+CE51+CE52</f>
        <v>0</v>
      </c>
      <c r="CH50" s="1519">
        <f>(((CF50*$N$50)+(CF53*$N$53)+(CF55*$N$55))*$H$50)/($N$50+$N$53+$N$55)</f>
        <v>7.3499999999999996E-2</v>
      </c>
      <c r="CI50" s="1519">
        <f>(((CG50*$N$50)+(CG53*$N$53)+(CG55*$N$55))*$H$50)/($N$50+$N$53+$N$55)</f>
        <v>0</v>
      </c>
      <c r="CJ50" s="1394" t="s">
        <v>1253</v>
      </c>
      <c r="CK50" s="1397">
        <v>4.1799999999999997E-2</v>
      </c>
      <c r="CL50" s="1397"/>
      <c r="CM50" s="1518">
        <f>+CK50+CK51+CK52</f>
        <v>8.3400000000000002E-2</v>
      </c>
      <c r="CN50" s="1518">
        <f>+CL50+CL51+CL52</f>
        <v>0</v>
      </c>
      <c r="CO50" s="1519">
        <f>(((CM50*$N$50)+(CM53*$N$53)+(CM55*$N$55))*$H$50)/($N$50+$N$53+$N$55)</f>
        <v>7.3499999999999996E-2</v>
      </c>
      <c r="CP50" s="1519">
        <f>(((CN50*$N$50)+(CN53*$N$53)+(CN55*$N$55))*$H$50)/($N$50+$N$53+$N$55)</f>
        <v>0</v>
      </c>
      <c r="CQ50" s="1394" t="s">
        <v>1253</v>
      </c>
      <c r="CR50" s="1397">
        <v>4.02E-2</v>
      </c>
      <c r="CS50" s="1522"/>
      <c r="CT50" s="1518">
        <f>+CR50+CR51+CR52</f>
        <v>8.2600000000000007E-2</v>
      </c>
      <c r="CU50" s="1518">
        <f>+CS50+CS51+CS52</f>
        <v>0</v>
      </c>
      <c r="CV50" s="1519">
        <f>(((CT50*$N$50)+(CT53*$N$53)+(CT55*$N$55))*$H$50)/($N$50+$N$53+$N$55)</f>
        <v>0.10419999999999999</v>
      </c>
      <c r="CW50" s="1519">
        <f>(((CU50*$N$50)+(CU53*$N$53)+(CU55*$N$55))*$H$50)/($N$50+$N$53+$N$55)</f>
        <v>0</v>
      </c>
      <c r="CX50" s="1521" t="s">
        <v>1255</v>
      </c>
      <c r="CY50" s="1396">
        <f t="shared" si="0"/>
        <v>0.5</v>
      </c>
      <c r="CZ50" s="1397">
        <f t="shared" si="1"/>
        <v>0.12539999999999998</v>
      </c>
      <c r="DA50" s="1398">
        <f t="shared" si="2"/>
        <v>0.12539999999999998</v>
      </c>
      <c r="DB50" s="1400">
        <f t="shared" si="3"/>
        <v>1</v>
      </c>
      <c r="DC50" s="1518">
        <f>+U50+AB50+AI50</f>
        <v>0.25019999999999998</v>
      </c>
      <c r="DD50" s="1518">
        <f>+V50+AC50+AJ50</f>
        <v>0.25019999999999998</v>
      </c>
      <c r="DE50" s="1518">
        <f t="shared" si="4"/>
        <v>1</v>
      </c>
      <c r="DF50" s="1519">
        <f>W50+AD50+AK50</f>
        <v>0.24959999999999999</v>
      </c>
      <c r="DG50" s="1519">
        <f>X50+AE50+AL50</f>
        <v>0.24959999999999999</v>
      </c>
      <c r="DH50" s="1519">
        <f t="shared" si="5"/>
        <v>1</v>
      </c>
      <c r="DI50" s="1398">
        <f t="shared" si="6"/>
        <v>0.25079999999999997</v>
      </c>
      <c r="DJ50" s="1398">
        <f t="shared" si="6"/>
        <v>0.25079999999999997</v>
      </c>
      <c r="DK50" s="1400">
        <f t="shared" si="7"/>
        <v>1</v>
      </c>
      <c r="DL50" s="1518">
        <f>+DC50+AP50+AW50+BD50</f>
        <v>0.50040000000000007</v>
      </c>
      <c r="DM50" s="1518">
        <f>+DD50+AQ50+AX50+BE50</f>
        <v>0.50040000000000007</v>
      </c>
      <c r="DN50" s="1518">
        <f t="shared" si="8"/>
        <v>1</v>
      </c>
      <c r="DO50" s="1519">
        <f>DF50+AR50+AY50+BF50</f>
        <v>0.49919999999999998</v>
      </c>
      <c r="DP50" s="1519">
        <f>DG50+AS50+AZ50+BG50</f>
        <v>0.48463333333333336</v>
      </c>
      <c r="DQ50" s="1519">
        <f t="shared" si="9"/>
        <v>0.97081997863247871</v>
      </c>
      <c r="DR50" s="1398">
        <f t="shared" si="10"/>
        <v>0.37619999999999998</v>
      </c>
      <c r="DS50" s="1398">
        <f t="shared" si="10"/>
        <v>0.25079999999999997</v>
      </c>
      <c r="DT50" s="1400">
        <f t="shared" si="11"/>
        <v>0.66666666666666663</v>
      </c>
      <c r="DU50" s="1518">
        <f>DL50+BK50+BR50+BY50</f>
        <v>0.75060000000000016</v>
      </c>
      <c r="DV50" s="1518">
        <f>DM50+BL50+BS50+BZ50</f>
        <v>0.50040000000000007</v>
      </c>
      <c r="DW50" s="1518">
        <f t="shared" si="12"/>
        <v>0.66666666666666663</v>
      </c>
      <c r="DX50" s="1519">
        <f>DO50+BM50+BT50+CA50</f>
        <v>0.74880000000000002</v>
      </c>
      <c r="DY50" s="1519">
        <f>DP50+BN50+BU50+CB50</f>
        <v>0.48463333333333336</v>
      </c>
      <c r="DZ50" s="1519">
        <f t="shared" si="13"/>
        <v>0.64721331908831914</v>
      </c>
      <c r="EA50" s="1398">
        <f t="shared" si="14"/>
        <v>0.5</v>
      </c>
      <c r="EB50" s="1398">
        <f t="shared" si="14"/>
        <v>0.25079999999999997</v>
      </c>
      <c r="EC50" s="1400">
        <f t="shared" si="15"/>
        <v>0.50159999999999993</v>
      </c>
      <c r="ED50" s="1518">
        <f>DU50+CF50+CM50+CT50</f>
        <v>1.0000000000000002</v>
      </c>
      <c r="EE50" s="1518">
        <f>DV50+CG50+CN50+CU50</f>
        <v>0.50040000000000007</v>
      </c>
      <c r="EF50" s="1518">
        <f t="shared" si="16"/>
        <v>0.50039999999999996</v>
      </c>
      <c r="EG50" s="1519">
        <f>DX50+CH50+CO50+CV50</f>
        <v>1</v>
      </c>
      <c r="EH50" s="1519">
        <f>DY50+CI50+CP50+CW50</f>
        <v>0.48463333333333336</v>
      </c>
      <c r="EI50" s="1519">
        <f t="shared" si="17"/>
        <v>0.48463333333333336</v>
      </c>
      <c r="EJ50" s="1327"/>
      <c r="EK50" s="1523"/>
      <c r="EL50" s="1327"/>
      <c r="EM50" s="1327"/>
      <c r="EN50" s="1327"/>
      <c r="EO50" s="1327"/>
      <c r="EP50" s="1327"/>
    </row>
    <row r="51" spans="1:146" s="1404" customFormat="1" ht="122.25" customHeight="1">
      <c r="A51" s="1516"/>
      <c r="B51" s="1516"/>
      <c r="C51" s="1516"/>
      <c r="D51" s="1517"/>
      <c r="E51" s="1516"/>
      <c r="F51" s="1399"/>
      <c r="G51" s="1517"/>
      <c r="H51" s="1399"/>
      <c r="I51" s="1518"/>
      <c r="J51" s="1517"/>
      <c r="K51" s="1263"/>
      <c r="L51" s="1263"/>
      <c r="M51" s="1263"/>
      <c r="N51" s="1393"/>
      <c r="O51" s="1263"/>
      <c r="P51" s="1263"/>
      <c r="Q51" s="1389" t="s">
        <v>1256</v>
      </c>
      <c r="R51" s="1392">
        <v>0.2</v>
      </c>
      <c r="S51" s="1392">
        <v>1.66E-2</v>
      </c>
      <c r="T51" s="1498">
        <v>1.66E-2</v>
      </c>
      <c r="U51" s="1519"/>
      <c r="V51" s="1519"/>
      <c r="W51" s="1519"/>
      <c r="X51" s="1519"/>
      <c r="Y51" s="1394" t="s">
        <v>1257</v>
      </c>
      <c r="Z51" s="1392">
        <v>1.66E-2</v>
      </c>
      <c r="AA51" s="1392">
        <v>1.66E-2</v>
      </c>
      <c r="AB51" s="1519"/>
      <c r="AC51" s="1519"/>
      <c r="AD51" s="1519"/>
      <c r="AE51" s="1519"/>
      <c r="AF51" s="1394" t="s">
        <v>1257</v>
      </c>
      <c r="AG51" s="1392">
        <v>1.66E-2</v>
      </c>
      <c r="AH51" s="1392">
        <v>1.66E-2</v>
      </c>
      <c r="AI51" s="1519"/>
      <c r="AJ51" s="1519"/>
      <c r="AK51" s="1519"/>
      <c r="AL51" s="1519"/>
      <c r="AM51" s="1468" t="s">
        <v>1258</v>
      </c>
      <c r="AN51" s="1520">
        <v>1.66E-2</v>
      </c>
      <c r="AO51" s="1397">
        <v>1.66E-2</v>
      </c>
      <c r="AP51" s="1519"/>
      <c r="AQ51" s="1519"/>
      <c r="AR51" s="1519"/>
      <c r="AS51" s="1519"/>
      <c r="AT51" s="1394" t="s">
        <v>1259</v>
      </c>
      <c r="AU51" s="1397">
        <v>1.66E-2</v>
      </c>
      <c r="AV51" s="1397">
        <v>1.66E-2</v>
      </c>
      <c r="AW51" s="1519"/>
      <c r="AX51" s="1519"/>
      <c r="AY51" s="1519"/>
      <c r="AZ51" s="1519"/>
      <c r="BA51" s="1394" t="s">
        <v>1259</v>
      </c>
      <c r="BB51" s="1397">
        <v>1.66E-2</v>
      </c>
      <c r="BC51" s="1492">
        <v>1.66E-2</v>
      </c>
      <c r="BD51" s="1519"/>
      <c r="BE51" s="1519"/>
      <c r="BF51" s="1519"/>
      <c r="BG51" s="1519"/>
      <c r="BH51" s="1524"/>
      <c r="BI51" s="1397">
        <v>1.66E-2</v>
      </c>
      <c r="BJ51" s="1397"/>
      <c r="BK51" s="1518"/>
      <c r="BL51" s="1518"/>
      <c r="BM51" s="1519"/>
      <c r="BN51" s="1519"/>
      <c r="BO51" s="1394" t="s">
        <v>1259</v>
      </c>
      <c r="BP51" s="1397">
        <v>1.66E-2</v>
      </c>
      <c r="BQ51" s="1397"/>
      <c r="BR51" s="1518"/>
      <c r="BS51" s="1518"/>
      <c r="BT51" s="1519"/>
      <c r="BU51" s="1519"/>
      <c r="BV51" s="1394" t="s">
        <v>1259</v>
      </c>
      <c r="BW51" s="1397">
        <v>1.66E-2</v>
      </c>
      <c r="BX51" s="1397"/>
      <c r="BY51" s="1518"/>
      <c r="BZ51" s="1518"/>
      <c r="CA51" s="1519"/>
      <c r="CB51" s="1519"/>
      <c r="CC51" s="1524"/>
      <c r="CD51" s="1397">
        <v>1.66E-2</v>
      </c>
      <c r="CE51" s="1397"/>
      <c r="CF51" s="1518"/>
      <c r="CG51" s="1518"/>
      <c r="CH51" s="1519"/>
      <c r="CI51" s="1519"/>
      <c r="CJ51" s="1394" t="s">
        <v>1259</v>
      </c>
      <c r="CK51" s="1397">
        <v>1.66E-2</v>
      </c>
      <c r="CL51" s="1397"/>
      <c r="CM51" s="1518"/>
      <c r="CN51" s="1518"/>
      <c r="CO51" s="1519"/>
      <c r="CP51" s="1519"/>
      <c r="CQ51" s="1394" t="s">
        <v>1259</v>
      </c>
      <c r="CR51" s="1397">
        <v>1.7399999999999999E-2</v>
      </c>
      <c r="CS51" s="1522"/>
      <c r="CT51" s="1518"/>
      <c r="CU51" s="1518"/>
      <c r="CV51" s="1519"/>
      <c r="CW51" s="1519"/>
      <c r="CX51" s="1524"/>
      <c r="CY51" s="1396">
        <f t="shared" si="0"/>
        <v>0.2</v>
      </c>
      <c r="CZ51" s="1397">
        <f t="shared" si="1"/>
        <v>4.9799999999999997E-2</v>
      </c>
      <c r="DA51" s="1398">
        <f t="shared" si="2"/>
        <v>4.9799999999999997E-2</v>
      </c>
      <c r="DB51" s="1400">
        <f t="shared" si="3"/>
        <v>1</v>
      </c>
      <c r="DC51" s="1518"/>
      <c r="DD51" s="1518"/>
      <c r="DE51" s="1518" t="e">
        <f t="shared" si="4"/>
        <v>#DIV/0!</v>
      </c>
      <c r="DF51" s="1519"/>
      <c r="DG51" s="1519"/>
      <c r="DH51" s="1519" t="e">
        <f t="shared" si="5"/>
        <v>#DIV/0!</v>
      </c>
      <c r="DI51" s="1398">
        <f t="shared" si="6"/>
        <v>9.9600000000000008E-2</v>
      </c>
      <c r="DJ51" s="1398">
        <f t="shared" si="6"/>
        <v>9.9600000000000008E-2</v>
      </c>
      <c r="DK51" s="1400">
        <f t="shared" si="7"/>
        <v>1</v>
      </c>
      <c r="DL51" s="1518"/>
      <c r="DM51" s="1518"/>
      <c r="DN51" s="1518" t="e">
        <f t="shared" si="8"/>
        <v>#DIV/0!</v>
      </c>
      <c r="DO51" s="1519"/>
      <c r="DP51" s="1519"/>
      <c r="DQ51" s="1519" t="e">
        <f t="shared" si="9"/>
        <v>#DIV/0!</v>
      </c>
      <c r="DR51" s="1398">
        <f t="shared" si="10"/>
        <v>0.14940000000000001</v>
      </c>
      <c r="DS51" s="1398">
        <f t="shared" si="10"/>
        <v>9.9600000000000008E-2</v>
      </c>
      <c r="DT51" s="1400">
        <f t="shared" si="11"/>
        <v>0.66666666666666674</v>
      </c>
      <c r="DU51" s="1518"/>
      <c r="DV51" s="1518"/>
      <c r="DW51" s="1518" t="e">
        <f t="shared" si="12"/>
        <v>#DIV/0!</v>
      </c>
      <c r="DX51" s="1519"/>
      <c r="DY51" s="1519"/>
      <c r="DZ51" s="1519" t="e">
        <f t="shared" si="13"/>
        <v>#DIV/0!</v>
      </c>
      <c r="EA51" s="1398">
        <f t="shared" si="14"/>
        <v>0.2</v>
      </c>
      <c r="EB51" s="1398">
        <f t="shared" si="14"/>
        <v>9.9600000000000008E-2</v>
      </c>
      <c r="EC51" s="1400">
        <f t="shared" si="15"/>
        <v>0.498</v>
      </c>
      <c r="ED51" s="1518"/>
      <c r="EE51" s="1518"/>
      <c r="EF51" s="1518" t="e">
        <f t="shared" si="16"/>
        <v>#DIV/0!</v>
      </c>
      <c r="EG51" s="1519"/>
      <c r="EH51" s="1519"/>
      <c r="EI51" s="1519" t="e">
        <f t="shared" si="17"/>
        <v>#DIV/0!</v>
      </c>
      <c r="EJ51" s="1327"/>
      <c r="EK51" s="1523"/>
      <c r="EL51" s="1327"/>
      <c r="EM51" s="1327"/>
      <c r="EN51" s="1327"/>
      <c r="EO51" s="1327"/>
      <c r="EP51" s="1327"/>
    </row>
    <row r="52" spans="1:146" s="1404" customFormat="1" ht="68.25" customHeight="1">
      <c r="A52" s="1516"/>
      <c r="B52" s="1516"/>
      <c r="C52" s="1516"/>
      <c r="D52" s="1517"/>
      <c r="E52" s="1516"/>
      <c r="F52" s="1399"/>
      <c r="G52" s="1517"/>
      <c r="H52" s="1399"/>
      <c r="I52" s="1518"/>
      <c r="J52" s="1517"/>
      <c r="K52" s="1263"/>
      <c r="L52" s="1263"/>
      <c r="M52" s="1263"/>
      <c r="N52" s="1393"/>
      <c r="O52" s="1263"/>
      <c r="P52" s="1263"/>
      <c r="Q52" s="1389" t="s">
        <v>1260</v>
      </c>
      <c r="R52" s="1392">
        <v>0.3</v>
      </c>
      <c r="S52" s="1392">
        <v>2.5000000000000001E-2</v>
      </c>
      <c r="T52" s="1498">
        <v>2.5000000000000001E-2</v>
      </c>
      <c r="U52" s="1519"/>
      <c r="V52" s="1519"/>
      <c r="W52" s="1519"/>
      <c r="X52" s="1519"/>
      <c r="Y52" s="1394" t="s">
        <v>1251</v>
      </c>
      <c r="Z52" s="1392">
        <v>2.5000000000000001E-2</v>
      </c>
      <c r="AA52" s="1392">
        <v>2.5000000000000001E-2</v>
      </c>
      <c r="AB52" s="1519"/>
      <c r="AC52" s="1519"/>
      <c r="AD52" s="1519"/>
      <c r="AE52" s="1519"/>
      <c r="AF52" s="1394" t="s">
        <v>1251</v>
      </c>
      <c r="AG52" s="1392">
        <v>2.5000000000000001E-2</v>
      </c>
      <c r="AH52" s="1392">
        <v>2.5000000000000001E-2</v>
      </c>
      <c r="AI52" s="1519"/>
      <c r="AJ52" s="1519"/>
      <c r="AK52" s="1519"/>
      <c r="AL52" s="1519"/>
      <c r="AM52" s="1468" t="s">
        <v>1261</v>
      </c>
      <c r="AN52" s="1520">
        <v>2.5000000000000001E-2</v>
      </c>
      <c r="AO52" s="1397">
        <v>2.5000000000000001E-2</v>
      </c>
      <c r="AP52" s="1519"/>
      <c r="AQ52" s="1519"/>
      <c r="AR52" s="1519"/>
      <c r="AS52" s="1519"/>
      <c r="AT52" s="1394" t="s">
        <v>1262</v>
      </c>
      <c r="AU52" s="1397">
        <v>2.5000000000000001E-2</v>
      </c>
      <c r="AV52" s="1397">
        <v>2.5000000000000001E-2</v>
      </c>
      <c r="AW52" s="1519"/>
      <c r="AX52" s="1519"/>
      <c r="AY52" s="1519"/>
      <c r="AZ52" s="1519"/>
      <c r="BA52" s="1394" t="s">
        <v>1262</v>
      </c>
      <c r="BB52" s="1397">
        <v>2.5000000000000001E-2</v>
      </c>
      <c r="BC52" s="1492">
        <v>2.5000000000000001E-2</v>
      </c>
      <c r="BD52" s="1519"/>
      <c r="BE52" s="1519"/>
      <c r="BF52" s="1519"/>
      <c r="BG52" s="1519"/>
      <c r="BH52" s="1525"/>
      <c r="BI52" s="1397">
        <v>2.5000000000000001E-2</v>
      </c>
      <c r="BJ52" s="1397"/>
      <c r="BK52" s="1518"/>
      <c r="BL52" s="1518"/>
      <c r="BM52" s="1519"/>
      <c r="BN52" s="1519"/>
      <c r="BO52" s="1394" t="s">
        <v>1262</v>
      </c>
      <c r="BP52" s="1397">
        <v>2.5000000000000001E-2</v>
      </c>
      <c r="BQ52" s="1397"/>
      <c r="BR52" s="1518"/>
      <c r="BS52" s="1518"/>
      <c r="BT52" s="1519"/>
      <c r="BU52" s="1519"/>
      <c r="BV52" s="1394" t="s">
        <v>1262</v>
      </c>
      <c r="BW52" s="1397">
        <v>2.5000000000000001E-2</v>
      </c>
      <c r="BX52" s="1397"/>
      <c r="BY52" s="1518"/>
      <c r="BZ52" s="1518"/>
      <c r="CA52" s="1519"/>
      <c r="CB52" s="1519"/>
      <c r="CC52" s="1525"/>
      <c r="CD52" s="1397">
        <v>2.5000000000000001E-2</v>
      </c>
      <c r="CE52" s="1397"/>
      <c r="CF52" s="1518"/>
      <c r="CG52" s="1518"/>
      <c r="CH52" s="1519"/>
      <c r="CI52" s="1519"/>
      <c r="CJ52" s="1394" t="s">
        <v>1262</v>
      </c>
      <c r="CK52" s="1397">
        <v>2.5000000000000001E-2</v>
      </c>
      <c r="CL52" s="1397"/>
      <c r="CM52" s="1518"/>
      <c r="CN52" s="1518"/>
      <c r="CO52" s="1519"/>
      <c r="CP52" s="1519"/>
      <c r="CQ52" s="1394" t="s">
        <v>1262</v>
      </c>
      <c r="CR52" s="1397">
        <v>2.5000000000000001E-2</v>
      </c>
      <c r="CS52" s="1522"/>
      <c r="CT52" s="1518"/>
      <c r="CU52" s="1518"/>
      <c r="CV52" s="1519"/>
      <c r="CW52" s="1519"/>
      <c r="CX52" s="1525"/>
      <c r="CY52" s="1396">
        <f t="shared" si="0"/>
        <v>0.3</v>
      </c>
      <c r="CZ52" s="1397">
        <f t="shared" si="1"/>
        <v>7.5000000000000011E-2</v>
      </c>
      <c r="DA52" s="1398">
        <f t="shared" si="2"/>
        <v>7.5000000000000011E-2</v>
      </c>
      <c r="DB52" s="1400">
        <f t="shared" si="3"/>
        <v>1</v>
      </c>
      <c r="DC52" s="1518"/>
      <c r="DD52" s="1518"/>
      <c r="DE52" s="1518" t="e">
        <f t="shared" si="4"/>
        <v>#DIV/0!</v>
      </c>
      <c r="DF52" s="1519"/>
      <c r="DG52" s="1519"/>
      <c r="DH52" s="1519" t="e">
        <f t="shared" si="5"/>
        <v>#DIV/0!</v>
      </c>
      <c r="DI52" s="1398">
        <f t="shared" si="6"/>
        <v>0.15</v>
      </c>
      <c r="DJ52" s="1398">
        <f t="shared" si="6"/>
        <v>0.15</v>
      </c>
      <c r="DK52" s="1400">
        <f t="shared" si="7"/>
        <v>1</v>
      </c>
      <c r="DL52" s="1518"/>
      <c r="DM52" s="1518"/>
      <c r="DN52" s="1518" t="e">
        <f t="shared" si="8"/>
        <v>#DIV/0!</v>
      </c>
      <c r="DO52" s="1519"/>
      <c r="DP52" s="1519"/>
      <c r="DQ52" s="1519" t="e">
        <f t="shared" si="9"/>
        <v>#DIV/0!</v>
      </c>
      <c r="DR52" s="1398">
        <f t="shared" si="10"/>
        <v>0.22499999999999998</v>
      </c>
      <c r="DS52" s="1398">
        <f t="shared" si="10"/>
        <v>0.15</v>
      </c>
      <c r="DT52" s="1400">
        <f t="shared" si="11"/>
        <v>0.66666666666666674</v>
      </c>
      <c r="DU52" s="1518"/>
      <c r="DV52" s="1518"/>
      <c r="DW52" s="1518" t="e">
        <f t="shared" si="12"/>
        <v>#DIV/0!</v>
      </c>
      <c r="DX52" s="1519"/>
      <c r="DY52" s="1519"/>
      <c r="DZ52" s="1519" t="e">
        <f t="shared" si="13"/>
        <v>#DIV/0!</v>
      </c>
      <c r="EA52" s="1398">
        <f t="shared" si="14"/>
        <v>0.3</v>
      </c>
      <c r="EB52" s="1398">
        <f t="shared" si="14"/>
        <v>0.15</v>
      </c>
      <c r="EC52" s="1400">
        <f t="shared" si="15"/>
        <v>0.5</v>
      </c>
      <c r="ED52" s="1518"/>
      <c r="EE52" s="1518"/>
      <c r="EF52" s="1518" t="e">
        <f t="shared" si="16"/>
        <v>#DIV/0!</v>
      </c>
      <c r="EG52" s="1519"/>
      <c r="EH52" s="1519"/>
      <c r="EI52" s="1519" t="e">
        <f t="shared" si="17"/>
        <v>#DIV/0!</v>
      </c>
      <c r="EJ52" s="1327"/>
      <c r="EK52" s="1523"/>
      <c r="EL52" s="1327"/>
      <c r="EM52" s="1327"/>
      <c r="EN52" s="1327"/>
      <c r="EO52" s="1327"/>
      <c r="EP52" s="1327"/>
    </row>
    <row r="53" spans="1:146" s="1404" customFormat="1" ht="58.5" customHeight="1">
      <c r="A53" s="1516"/>
      <c r="B53" s="1516"/>
      <c r="C53" s="1516"/>
      <c r="D53" s="1517"/>
      <c r="E53" s="1516"/>
      <c r="F53" s="1399"/>
      <c r="G53" s="1517"/>
      <c r="H53" s="1399"/>
      <c r="I53" s="1518"/>
      <c r="J53" s="1517">
        <v>12</v>
      </c>
      <c r="K53" s="1263" t="s">
        <v>1263</v>
      </c>
      <c r="L53" s="1263" t="s">
        <v>1264</v>
      </c>
      <c r="M53" s="1263" t="s">
        <v>1207</v>
      </c>
      <c r="N53" s="1393">
        <v>5.5500000000000001E-2</v>
      </c>
      <c r="O53" s="1407">
        <v>42736</v>
      </c>
      <c r="P53" s="1407">
        <v>43100</v>
      </c>
      <c r="Q53" s="1389" t="s">
        <v>1265</v>
      </c>
      <c r="R53" s="1392">
        <v>0.4</v>
      </c>
      <c r="S53" s="1392">
        <v>3.3000000000000002E-2</v>
      </c>
      <c r="T53" s="1498">
        <v>3.3000000000000002E-2</v>
      </c>
      <c r="U53" s="1519">
        <f>+S53+S54</f>
        <v>8.3000000000000004E-2</v>
      </c>
      <c r="V53" s="1519">
        <f>+T53+T54</f>
        <v>8.3000000000000004E-2</v>
      </c>
      <c r="W53" s="1519"/>
      <c r="X53" s="1519"/>
      <c r="Y53" s="1394" t="s">
        <v>1266</v>
      </c>
      <c r="Z53" s="1392">
        <v>3.3000000000000002E-2</v>
      </c>
      <c r="AA53" s="1392">
        <v>3.3000000000000002E-2</v>
      </c>
      <c r="AB53" s="1519">
        <f>+Z53+Z54</f>
        <v>8.3000000000000004E-2</v>
      </c>
      <c r="AC53" s="1519">
        <f>+AA53+AA54</f>
        <v>8.3000000000000004E-2</v>
      </c>
      <c r="AD53" s="1519"/>
      <c r="AE53" s="1519"/>
      <c r="AF53" s="1394" t="s">
        <v>1266</v>
      </c>
      <c r="AG53" s="1392">
        <v>3.3000000000000002E-2</v>
      </c>
      <c r="AH53" s="1392">
        <v>3.3000000000000002E-2</v>
      </c>
      <c r="AI53" s="1519">
        <f>+AG53+AG54</f>
        <v>8.3000000000000004E-2</v>
      </c>
      <c r="AJ53" s="1519">
        <f>+AH53+AH54</f>
        <v>8.3000000000000004E-2</v>
      </c>
      <c r="AK53" s="1519"/>
      <c r="AL53" s="1519"/>
      <c r="AM53" s="1468" t="s">
        <v>1267</v>
      </c>
      <c r="AN53" s="1520">
        <v>3.3000000000000002E-2</v>
      </c>
      <c r="AO53" s="1397">
        <v>3.3000000000000002E-2</v>
      </c>
      <c r="AP53" s="1519">
        <f>+AN53+AN54</f>
        <v>8.3000000000000004E-2</v>
      </c>
      <c r="AQ53" s="1519">
        <f>+AO53+AO54</f>
        <v>8.3000000000000004E-2</v>
      </c>
      <c r="AR53" s="1519"/>
      <c r="AS53" s="1519"/>
      <c r="AT53" s="1394" t="s">
        <v>1268</v>
      </c>
      <c r="AU53" s="1397">
        <v>3.3000000000000002E-2</v>
      </c>
      <c r="AV53" s="1397">
        <v>3.3000000000000002E-2</v>
      </c>
      <c r="AW53" s="1519">
        <f>+AU53+AU54</f>
        <v>8.3000000000000004E-2</v>
      </c>
      <c r="AX53" s="1519">
        <f>+AV53+AV54</f>
        <v>8.3000000000000004E-2</v>
      </c>
      <c r="AY53" s="1519"/>
      <c r="AZ53" s="1519"/>
      <c r="BA53" s="1394" t="s">
        <v>1268</v>
      </c>
      <c r="BB53" s="1397">
        <v>3.3000000000000002E-2</v>
      </c>
      <c r="BC53" s="1492">
        <v>3.3000000000000002E-2</v>
      </c>
      <c r="BD53" s="1519">
        <f>+BB53+BB54</f>
        <v>8.3000000000000004E-2</v>
      </c>
      <c r="BE53" s="1519">
        <f>+BC53+BC54</f>
        <v>8.3000000000000004E-2</v>
      </c>
      <c r="BF53" s="1519"/>
      <c r="BG53" s="1519"/>
      <c r="BH53" s="1521" t="s">
        <v>1269</v>
      </c>
      <c r="BI53" s="1397">
        <v>3.3000000000000002E-2</v>
      </c>
      <c r="BJ53" s="1397"/>
      <c r="BK53" s="1518">
        <f>+BI53+BI54</f>
        <v>8.3000000000000004E-2</v>
      </c>
      <c r="BL53" s="1518">
        <f>+BJ53+BJ54</f>
        <v>0</v>
      </c>
      <c r="BM53" s="1519"/>
      <c r="BN53" s="1519"/>
      <c r="BO53" s="1483" t="s">
        <v>1268</v>
      </c>
      <c r="BP53" s="1397">
        <v>3.3000000000000002E-2</v>
      </c>
      <c r="BQ53" s="1397"/>
      <c r="BR53" s="1518">
        <f>+BP53+BP54</f>
        <v>8.3000000000000004E-2</v>
      </c>
      <c r="BS53" s="1518">
        <f>+BQ53+BQ54</f>
        <v>0</v>
      </c>
      <c r="BT53" s="1519"/>
      <c r="BU53" s="1519"/>
      <c r="BV53" s="1483" t="s">
        <v>1268</v>
      </c>
      <c r="BW53" s="1397">
        <v>3.3000000000000002E-2</v>
      </c>
      <c r="BX53" s="1397"/>
      <c r="BY53" s="1518">
        <f>+BW53+BW54</f>
        <v>8.3000000000000004E-2</v>
      </c>
      <c r="BZ53" s="1518">
        <f>+BX53+BX54</f>
        <v>0</v>
      </c>
      <c r="CA53" s="1519"/>
      <c r="CB53" s="1519"/>
      <c r="CC53" s="1521" t="s">
        <v>1269</v>
      </c>
      <c r="CD53" s="1397">
        <v>3.3000000000000002E-2</v>
      </c>
      <c r="CE53" s="1397"/>
      <c r="CF53" s="1518">
        <f>+CD53+CD54</f>
        <v>8.3000000000000004E-2</v>
      </c>
      <c r="CG53" s="1518">
        <f>+CE53+CE54</f>
        <v>0</v>
      </c>
      <c r="CH53" s="1519"/>
      <c r="CI53" s="1519"/>
      <c r="CJ53" s="1483" t="s">
        <v>1268</v>
      </c>
      <c r="CK53" s="1397">
        <v>3.3000000000000002E-2</v>
      </c>
      <c r="CL53" s="1397"/>
      <c r="CM53" s="1518">
        <f>+CK53+CK54</f>
        <v>8.3000000000000004E-2</v>
      </c>
      <c r="CN53" s="1518">
        <f>+CL53+CL54</f>
        <v>0</v>
      </c>
      <c r="CO53" s="1519"/>
      <c r="CP53" s="1519"/>
      <c r="CQ53" s="1483" t="s">
        <v>1268</v>
      </c>
      <c r="CR53" s="1397">
        <v>3.6999999999999998E-2</v>
      </c>
      <c r="CS53" s="1522"/>
      <c r="CT53" s="1518">
        <f>+CR53+CR54</f>
        <v>8.6999999999999994E-2</v>
      </c>
      <c r="CU53" s="1518">
        <f>+CS53+CS54</f>
        <v>0</v>
      </c>
      <c r="CV53" s="1519"/>
      <c r="CW53" s="1519"/>
      <c r="CX53" s="1521" t="s">
        <v>1269</v>
      </c>
      <c r="CY53" s="1396">
        <f t="shared" si="0"/>
        <v>0.40000000000000008</v>
      </c>
      <c r="CZ53" s="1397">
        <f t="shared" si="1"/>
        <v>9.9000000000000005E-2</v>
      </c>
      <c r="DA53" s="1398">
        <f t="shared" si="2"/>
        <v>9.9000000000000005E-2</v>
      </c>
      <c r="DB53" s="1400">
        <f t="shared" si="3"/>
        <v>1</v>
      </c>
      <c r="DC53" s="1518">
        <f>+U53+AB53+AI53</f>
        <v>0.249</v>
      </c>
      <c r="DD53" s="1518">
        <f>+V53+AC53+AJ53</f>
        <v>0.249</v>
      </c>
      <c r="DE53" s="1518">
        <f t="shared" si="4"/>
        <v>1</v>
      </c>
      <c r="DF53" s="1519"/>
      <c r="DG53" s="1519"/>
      <c r="DH53" s="1519" t="e">
        <f t="shared" si="5"/>
        <v>#DIV/0!</v>
      </c>
      <c r="DI53" s="1398">
        <f t="shared" si="6"/>
        <v>0.19800000000000001</v>
      </c>
      <c r="DJ53" s="1398">
        <f t="shared" si="6"/>
        <v>0.19800000000000001</v>
      </c>
      <c r="DK53" s="1400">
        <f t="shared" si="7"/>
        <v>1</v>
      </c>
      <c r="DL53" s="1518">
        <f>+DC53+AP53+AW53+BD53</f>
        <v>0.49800000000000005</v>
      </c>
      <c r="DM53" s="1518">
        <f>+DD53+AQ53+AX53+BE53</f>
        <v>0.49800000000000005</v>
      </c>
      <c r="DN53" s="1518">
        <f t="shared" si="8"/>
        <v>1</v>
      </c>
      <c r="DO53" s="1519"/>
      <c r="DP53" s="1519"/>
      <c r="DQ53" s="1519" t="e">
        <f t="shared" si="9"/>
        <v>#DIV/0!</v>
      </c>
      <c r="DR53" s="1398">
        <f t="shared" si="10"/>
        <v>0.29700000000000004</v>
      </c>
      <c r="DS53" s="1398">
        <f t="shared" si="10"/>
        <v>0.19800000000000001</v>
      </c>
      <c r="DT53" s="1400">
        <f t="shared" si="11"/>
        <v>0.66666666666666663</v>
      </c>
      <c r="DU53" s="1518">
        <f>DL53+BK53+BR53+BY53</f>
        <v>0.747</v>
      </c>
      <c r="DV53" s="1518">
        <f>DM53+BL53+BS53+BZ53</f>
        <v>0.49800000000000005</v>
      </c>
      <c r="DW53" s="1518">
        <f t="shared" si="12"/>
        <v>0.66666666666666674</v>
      </c>
      <c r="DX53" s="1519"/>
      <c r="DY53" s="1519"/>
      <c r="DZ53" s="1519" t="e">
        <f t="shared" si="13"/>
        <v>#DIV/0!</v>
      </c>
      <c r="EA53" s="1398">
        <f t="shared" si="14"/>
        <v>0.40000000000000008</v>
      </c>
      <c r="EB53" s="1398">
        <f t="shared" si="14"/>
        <v>0.19800000000000001</v>
      </c>
      <c r="EC53" s="1400">
        <f t="shared" si="15"/>
        <v>0.49499999999999994</v>
      </c>
      <c r="ED53" s="1518">
        <f>DU53+CF53+CM53+CT53</f>
        <v>0.99999999999999989</v>
      </c>
      <c r="EE53" s="1518">
        <f>DV53+CG53+CN53+CU53</f>
        <v>0.49800000000000005</v>
      </c>
      <c r="EF53" s="1518">
        <f t="shared" si="16"/>
        <v>0.49800000000000011</v>
      </c>
      <c r="EG53" s="1519"/>
      <c r="EH53" s="1519"/>
      <c r="EI53" s="1519" t="e">
        <f t="shared" si="17"/>
        <v>#DIV/0!</v>
      </c>
      <c r="EJ53" s="1327"/>
      <c r="EK53" s="1523"/>
      <c r="EL53" s="1327"/>
      <c r="EM53" s="1327"/>
      <c r="EN53" s="1327"/>
      <c r="EO53" s="1327"/>
      <c r="EP53" s="1327"/>
    </row>
    <row r="54" spans="1:146" s="1404" customFormat="1" ht="84.75" customHeight="1">
      <c r="A54" s="1516"/>
      <c r="B54" s="1516"/>
      <c r="C54" s="1516"/>
      <c r="D54" s="1517"/>
      <c r="E54" s="1516"/>
      <c r="F54" s="1399"/>
      <c r="G54" s="1517"/>
      <c r="H54" s="1399"/>
      <c r="I54" s="1518"/>
      <c r="J54" s="1517"/>
      <c r="K54" s="1263"/>
      <c r="L54" s="1263"/>
      <c r="M54" s="1263"/>
      <c r="N54" s="1393"/>
      <c r="O54" s="1263"/>
      <c r="P54" s="1263"/>
      <c r="Q54" s="1389" t="s">
        <v>1270</v>
      </c>
      <c r="R54" s="1392">
        <v>0.6</v>
      </c>
      <c r="S54" s="1392">
        <v>0.05</v>
      </c>
      <c r="T54" s="1498">
        <v>0.05</v>
      </c>
      <c r="U54" s="1519"/>
      <c r="V54" s="1519"/>
      <c r="W54" s="1519"/>
      <c r="X54" s="1519"/>
      <c r="Y54" s="1394" t="s">
        <v>1271</v>
      </c>
      <c r="Z54" s="1392">
        <v>0.05</v>
      </c>
      <c r="AA54" s="1392">
        <v>0.05</v>
      </c>
      <c r="AB54" s="1519"/>
      <c r="AC54" s="1519"/>
      <c r="AD54" s="1519"/>
      <c r="AE54" s="1519"/>
      <c r="AF54" s="1394" t="s">
        <v>1271</v>
      </c>
      <c r="AG54" s="1392">
        <v>0.05</v>
      </c>
      <c r="AH54" s="1392">
        <v>0.05</v>
      </c>
      <c r="AI54" s="1519"/>
      <c r="AJ54" s="1519"/>
      <c r="AK54" s="1519"/>
      <c r="AL54" s="1519"/>
      <c r="AM54" s="1468" t="s">
        <v>1272</v>
      </c>
      <c r="AN54" s="1520">
        <v>0.05</v>
      </c>
      <c r="AO54" s="1397">
        <v>0.05</v>
      </c>
      <c r="AP54" s="1519"/>
      <c r="AQ54" s="1519"/>
      <c r="AR54" s="1519"/>
      <c r="AS54" s="1519"/>
      <c r="AT54" s="1394" t="s">
        <v>1273</v>
      </c>
      <c r="AU54" s="1397">
        <v>0.05</v>
      </c>
      <c r="AV54" s="1397">
        <v>0.05</v>
      </c>
      <c r="AW54" s="1519"/>
      <c r="AX54" s="1519"/>
      <c r="AY54" s="1519"/>
      <c r="AZ54" s="1519"/>
      <c r="BA54" s="1394" t="s">
        <v>1273</v>
      </c>
      <c r="BB54" s="1397">
        <v>0.05</v>
      </c>
      <c r="BC54" s="1492">
        <v>0.05</v>
      </c>
      <c r="BD54" s="1519"/>
      <c r="BE54" s="1519"/>
      <c r="BF54" s="1519"/>
      <c r="BG54" s="1519"/>
      <c r="BH54" s="1525"/>
      <c r="BI54" s="1397">
        <v>0.05</v>
      </c>
      <c r="BJ54" s="1397"/>
      <c r="BK54" s="1518"/>
      <c r="BL54" s="1518"/>
      <c r="BM54" s="1519"/>
      <c r="BN54" s="1519"/>
      <c r="BO54" s="1483" t="s">
        <v>1273</v>
      </c>
      <c r="BP54" s="1397">
        <v>0.05</v>
      </c>
      <c r="BQ54" s="1397"/>
      <c r="BR54" s="1518"/>
      <c r="BS54" s="1518"/>
      <c r="BT54" s="1519"/>
      <c r="BU54" s="1519"/>
      <c r="BV54" s="1483" t="s">
        <v>1273</v>
      </c>
      <c r="BW54" s="1397">
        <v>0.05</v>
      </c>
      <c r="BX54" s="1397"/>
      <c r="BY54" s="1518"/>
      <c r="BZ54" s="1518"/>
      <c r="CA54" s="1519"/>
      <c r="CB54" s="1519"/>
      <c r="CC54" s="1525"/>
      <c r="CD54" s="1397">
        <v>0.05</v>
      </c>
      <c r="CE54" s="1397"/>
      <c r="CF54" s="1518"/>
      <c r="CG54" s="1518"/>
      <c r="CH54" s="1519"/>
      <c r="CI54" s="1519"/>
      <c r="CJ54" s="1483" t="s">
        <v>1273</v>
      </c>
      <c r="CK54" s="1397">
        <v>0.05</v>
      </c>
      <c r="CL54" s="1397"/>
      <c r="CM54" s="1518"/>
      <c r="CN54" s="1518"/>
      <c r="CO54" s="1519"/>
      <c r="CP54" s="1519"/>
      <c r="CQ54" s="1483" t="s">
        <v>1273</v>
      </c>
      <c r="CR54" s="1397">
        <v>0.05</v>
      </c>
      <c r="CS54" s="1522"/>
      <c r="CT54" s="1518"/>
      <c r="CU54" s="1518"/>
      <c r="CV54" s="1519"/>
      <c r="CW54" s="1519"/>
      <c r="CX54" s="1525"/>
      <c r="CY54" s="1396">
        <f t="shared" si="0"/>
        <v>0.6</v>
      </c>
      <c r="CZ54" s="1397">
        <f t="shared" si="1"/>
        <v>0.15000000000000002</v>
      </c>
      <c r="DA54" s="1398">
        <f t="shared" si="2"/>
        <v>0.15000000000000002</v>
      </c>
      <c r="DB54" s="1400">
        <f t="shared" si="3"/>
        <v>1</v>
      </c>
      <c r="DC54" s="1518"/>
      <c r="DD54" s="1518"/>
      <c r="DE54" s="1518" t="e">
        <f t="shared" si="4"/>
        <v>#DIV/0!</v>
      </c>
      <c r="DF54" s="1519"/>
      <c r="DG54" s="1519"/>
      <c r="DH54" s="1519" t="e">
        <f t="shared" si="5"/>
        <v>#DIV/0!</v>
      </c>
      <c r="DI54" s="1398">
        <f t="shared" ref="DI54:DJ70" si="18">+CZ54+AN54+AU54+BB54</f>
        <v>0.3</v>
      </c>
      <c r="DJ54" s="1398">
        <f t="shared" si="18"/>
        <v>0.3</v>
      </c>
      <c r="DK54" s="1400">
        <f t="shared" si="7"/>
        <v>1</v>
      </c>
      <c r="DL54" s="1518"/>
      <c r="DM54" s="1518"/>
      <c r="DN54" s="1518" t="e">
        <f t="shared" si="8"/>
        <v>#DIV/0!</v>
      </c>
      <c r="DO54" s="1519"/>
      <c r="DP54" s="1519"/>
      <c r="DQ54" s="1519" t="e">
        <f t="shared" si="9"/>
        <v>#DIV/0!</v>
      </c>
      <c r="DR54" s="1398">
        <f t="shared" si="10"/>
        <v>0.44999999999999996</v>
      </c>
      <c r="DS54" s="1398">
        <f t="shared" si="10"/>
        <v>0.3</v>
      </c>
      <c r="DT54" s="1400">
        <f t="shared" si="11"/>
        <v>0.66666666666666674</v>
      </c>
      <c r="DU54" s="1518"/>
      <c r="DV54" s="1518"/>
      <c r="DW54" s="1518" t="e">
        <f t="shared" si="12"/>
        <v>#DIV/0!</v>
      </c>
      <c r="DX54" s="1519"/>
      <c r="DY54" s="1519"/>
      <c r="DZ54" s="1519" t="e">
        <f t="shared" si="13"/>
        <v>#DIV/0!</v>
      </c>
      <c r="EA54" s="1398">
        <f t="shared" si="14"/>
        <v>0.6</v>
      </c>
      <c r="EB54" s="1398">
        <f t="shared" si="14"/>
        <v>0.3</v>
      </c>
      <c r="EC54" s="1400">
        <f t="shared" si="15"/>
        <v>0.5</v>
      </c>
      <c r="ED54" s="1518"/>
      <c r="EE54" s="1518"/>
      <c r="EF54" s="1518" t="e">
        <f t="shared" si="16"/>
        <v>#DIV/0!</v>
      </c>
      <c r="EG54" s="1519"/>
      <c r="EH54" s="1519"/>
      <c r="EI54" s="1519" t="e">
        <f t="shared" si="17"/>
        <v>#DIV/0!</v>
      </c>
      <c r="EJ54" s="1327"/>
      <c r="EK54" s="1523"/>
      <c r="EL54" s="1327"/>
      <c r="EM54" s="1327"/>
      <c r="EN54" s="1327"/>
      <c r="EO54" s="1327"/>
      <c r="EP54" s="1327"/>
    </row>
    <row r="55" spans="1:146" s="1404" customFormat="1" ht="69" customHeight="1">
      <c r="A55" s="1516"/>
      <c r="B55" s="1516"/>
      <c r="C55" s="1516"/>
      <c r="D55" s="1517"/>
      <c r="E55" s="1516"/>
      <c r="F55" s="1399"/>
      <c r="G55" s="1517"/>
      <c r="H55" s="1399"/>
      <c r="I55" s="1518"/>
      <c r="J55" s="1517">
        <v>13</v>
      </c>
      <c r="K55" s="1263" t="s">
        <v>1274</v>
      </c>
      <c r="L55" s="1263" t="s">
        <v>1275</v>
      </c>
      <c r="M55" s="1263" t="s">
        <v>1207</v>
      </c>
      <c r="N55" s="1393">
        <v>5.5500000000000001E-2</v>
      </c>
      <c r="O55" s="1407">
        <v>79260</v>
      </c>
      <c r="P55" s="1407">
        <v>43100</v>
      </c>
      <c r="Q55" s="1389" t="s">
        <v>1276</v>
      </c>
      <c r="R55" s="1392">
        <v>0.35</v>
      </c>
      <c r="S55" s="1392">
        <v>2.9100000000000001E-2</v>
      </c>
      <c r="T55" s="1498">
        <v>2.9100000000000001E-2</v>
      </c>
      <c r="U55" s="1519">
        <f>+S55+S56</f>
        <v>8.3199999999999996E-2</v>
      </c>
      <c r="V55" s="1519">
        <f>+T55+T56</f>
        <v>8.3199999999999996E-2</v>
      </c>
      <c r="W55" s="1519"/>
      <c r="X55" s="1519"/>
      <c r="Y55" s="1394" t="s">
        <v>1277</v>
      </c>
      <c r="Z55" s="1392">
        <v>2.9100000000000001E-2</v>
      </c>
      <c r="AA55" s="1392">
        <v>2.9100000000000001E-2</v>
      </c>
      <c r="AB55" s="1519">
        <f>+Z55+Z56</f>
        <v>8.3199999999999996E-2</v>
      </c>
      <c r="AC55" s="1519">
        <f>+AA55+AA56</f>
        <v>8.3199999999999996E-2</v>
      </c>
      <c r="AD55" s="1519"/>
      <c r="AE55" s="1519"/>
      <c r="AF55" s="1394" t="s">
        <v>1277</v>
      </c>
      <c r="AG55" s="1392">
        <v>2.9100000000000001E-2</v>
      </c>
      <c r="AH55" s="1392">
        <v>2.9100000000000001E-2</v>
      </c>
      <c r="AI55" s="1519">
        <f>+AG55+AG56</f>
        <v>8.3199999999999996E-2</v>
      </c>
      <c r="AJ55" s="1519">
        <f>+AH55+AH56</f>
        <v>8.3199999999999996E-2</v>
      </c>
      <c r="AK55" s="1519"/>
      <c r="AL55" s="1519"/>
      <c r="AM55" s="1468" t="s">
        <v>1278</v>
      </c>
      <c r="AN55" s="1520">
        <v>0</v>
      </c>
      <c r="AO55" s="1397">
        <v>0</v>
      </c>
      <c r="AP55" s="1519">
        <f>+AN55+AN56</f>
        <v>5.4100000000000002E-2</v>
      </c>
      <c r="AQ55" s="1519">
        <f>+AO55+AO56</f>
        <v>5.4100000000000002E-2</v>
      </c>
      <c r="AR55" s="1519"/>
      <c r="AS55" s="1519"/>
      <c r="AT55" s="1397" t="s">
        <v>1059</v>
      </c>
      <c r="AU55" s="1397">
        <v>0</v>
      </c>
      <c r="AV55" s="1397">
        <v>0</v>
      </c>
      <c r="AW55" s="1519">
        <f>+AU55+AU56</f>
        <v>5.4100000000000002E-2</v>
      </c>
      <c r="AX55" s="1519">
        <f>+AV55+AV56</f>
        <v>5.4100000000000002E-2</v>
      </c>
      <c r="AY55" s="1519"/>
      <c r="AZ55" s="1519"/>
      <c r="BA55" s="1397" t="s">
        <v>1059</v>
      </c>
      <c r="BB55" s="1397">
        <v>8.7300000000000003E-2</v>
      </c>
      <c r="BC55" s="1492">
        <v>4.36E-2</v>
      </c>
      <c r="BD55" s="1519">
        <f>+BB55+BB56</f>
        <v>0.1414</v>
      </c>
      <c r="BE55" s="1519">
        <f>+BC55+BC56</f>
        <v>9.7700000000000009E-2</v>
      </c>
      <c r="BF55" s="1519"/>
      <c r="BG55" s="1519"/>
      <c r="BH55" s="1521" t="s">
        <v>1279</v>
      </c>
      <c r="BI55" s="1397">
        <v>0</v>
      </c>
      <c r="BJ55" s="1397"/>
      <c r="BK55" s="1518">
        <f>+BI55+BI56</f>
        <v>5.4100000000000002E-2</v>
      </c>
      <c r="BL55" s="1518">
        <f>+BJ55+BJ56</f>
        <v>0</v>
      </c>
      <c r="BM55" s="1519"/>
      <c r="BN55" s="1519"/>
      <c r="BO55" s="1397" t="s">
        <v>1059</v>
      </c>
      <c r="BP55" s="1397">
        <v>0</v>
      </c>
      <c r="BQ55" s="1397"/>
      <c r="BR55" s="1518">
        <f>+BP55+BP56</f>
        <v>5.4100000000000002E-2</v>
      </c>
      <c r="BS55" s="1518">
        <f>+BQ55+BQ56</f>
        <v>0</v>
      </c>
      <c r="BT55" s="1519"/>
      <c r="BU55" s="1519"/>
      <c r="BV55" s="1397" t="s">
        <v>1059</v>
      </c>
      <c r="BW55" s="1397">
        <v>8.7300000000000003E-2</v>
      </c>
      <c r="BX55" s="1397"/>
      <c r="BY55" s="1518">
        <f>+BW55+BW56</f>
        <v>0.1414</v>
      </c>
      <c r="BZ55" s="1518">
        <f>+BX55+BX56</f>
        <v>0</v>
      </c>
      <c r="CA55" s="1519"/>
      <c r="CB55" s="1519"/>
      <c r="CC55" s="1521" t="s">
        <v>1279</v>
      </c>
      <c r="CD55" s="1397">
        <v>0</v>
      </c>
      <c r="CE55" s="1397"/>
      <c r="CF55" s="1518">
        <f>+CD55+CD56</f>
        <v>5.4100000000000002E-2</v>
      </c>
      <c r="CG55" s="1518">
        <f>+CE55+CE56</f>
        <v>0</v>
      </c>
      <c r="CH55" s="1519"/>
      <c r="CI55" s="1519"/>
      <c r="CJ55" s="1397" t="s">
        <v>1059</v>
      </c>
      <c r="CK55" s="1397">
        <v>0</v>
      </c>
      <c r="CL55" s="1397"/>
      <c r="CM55" s="1518">
        <f>+CK55+CK56</f>
        <v>5.4100000000000002E-2</v>
      </c>
      <c r="CN55" s="1518">
        <f>+CL55+CL56</f>
        <v>0</v>
      </c>
      <c r="CO55" s="1519"/>
      <c r="CP55" s="1519"/>
      <c r="CQ55" s="1397" t="s">
        <v>1059</v>
      </c>
      <c r="CR55" s="1397">
        <v>8.8099999999999998E-2</v>
      </c>
      <c r="CS55" s="1522"/>
      <c r="CT55" s="1518">
        <f>+CR55+CR56</f>
        <v>0.14299999999999999</v>
      </c>
      <c r="CU55" s="1518">
        <f>+CS55+CS56</f>
        <v>0</v>
      </c>
      <c r="CV55" s="1519"/>
      <c r="CW55" s="1519"/>
      <c r="CX55" s="1521" t="s">
        <v>1279</v>
      </c>
      <c r="CY55" s="1396">
        <f t="shared" si="0"/>
        <v>0.35000000000000003</v>
      </c>
      <c r="CZ55" s="1397">
        <f t="shared" si="1"/>
        <v>8.7300000000000003E-2</v>
      </c>
      <c r="DA55" s="1398">
        <f t="shared" si="2"/>
        <v>8.7300000000000003E-2</v>
      </c>
      <c r="DB55" s="1400">
        <f t="shared" si="3"/>
        <v>1</v>
      </c>
      <c r="DC55" s="1518">
        <f>+U55+AB55+AI55</f>
        <v>0.24959999999999999</v>
      </c>
      <c r="DD55" s="1518">
        <f>+V55+AC55+AJ55</f>
        <v>0.24959999999999999</v>
      </c>
      <c r="DE55" s="1518">
        <f t="shared" si="4"/>
        <v>1</v>
      </c>
      <c r="DF55" s="1519"/>
      <c r="DG55" s="1519"/>
      <c r="DH55" s="1519" t="e">
        <f t="shared" si="5"/>
        <v>#DIV/0!</v>
      </c>
      <c r="DI55" s="1398">
        <f t="shared" si="18"/>
        <v>0.17460000000000001</v>
      </c>
      <c r="DJ55" s="1398">
        <f t="shared" si="18"/>
        <v>0.13090000000000002</v>
      </c>
      <c r="DK55" s="1400">
        <f t="shared" si="7"/>
        <v>0.74971363115693024</v>
      </c>
      <c r="DL55" s="1518">
        <f>+DC55+AP55+AW55+BD55</f>
        <v>0.49919999999999998</v>
      </c>
      <c r="DM55" s="1518">
        <f>+DD55+AQ55+AX55+BE55</f>
        <v>0.45549999999999996</v>
      </c>
      <c r="DN55" s="1518">
        <f t="shared" si="8"/>
        <v>0.9124599358974359</v>
      </c>
      <c r="DO55" s="1519"/>
      <c r="DP55" s="1519"/>
      <c r="DQ55" s="1519" t="e">
        <f t="shared" si="9"/>
        <v>#DIV/0!</v>
      </c>
      <c r="DR55" s="1398">
        <f t="shared" si="10"/>
        <v>0.26190000000000002</v>
      </c>
      <c r="DS55" s="1398">
        <f t="shared" si="10"/>
        <v>0.13090000000000002</v>
      </c>
      <c r="DT55" s="1400">
        <f t="shared" si="11"/>
        <v>0.49980908743795344</v>
      </c>
      <c r="DU55" s="1518">
        <f>DL55+BK55+BR55+BY55</f>
        <v>0.74880000000000002</v>
      </c>
      <c r="DV55" s="1518">
        <f>DM55+BL55+BS55+BZ55</f>
        <v>0.45549999999999996</v>
      </c>
      <c r="DW55" s="1518">
        <f t="shared" si="12"/>
        <v>0.60830662393162382</v>
      </c>
      <c r="DX55" s="1519"/>
      <c r="DY55" s="1519"/>
      <c r="DZ55" s="1519" t="e">
        <f t="shared" si="13"/>
        <v>#DIV/0!</v>
      </c>
      <c r="EA55" s="1398">
        <f t="shared" si="14"/>
        <v>0.35000000000000003</v>
      </c>
      <c r="EB55" s="1398">
        <f t="shared" si="14"/>
        <v>0.13090000000000002</v>
      </c>
      <c r="EC55" s="1400">
        <f t="shared" si="15"/>
        <v>0.374</v>
      </c>
      <c r="ED55" s="1518">
        <f>DU55+CF55+CM55+CT55</f>
        <v>1</v>
      </c>
      <c r="EE55" s="1518">
        <f>DV55+CG55+CN55+CU55</f>
        <v>0.45549999999999996</v>
      </c>
      <c r="EF55" s="1518">
        <f t="shared" si="16"/>
        <v>0.45549999999999996</v>
      </c>
      <c r="EG55" s="1519"/>
      <c r="EH55" s="1519"/>
      <c r="EI55" s="1519" t="e">
        <f t="shared" si="17"/>
        <v>#DIV/0!</v>
      </c>
      <c r="EJ55" s="1327"/>
      <c r="EK55" s="1523"/>
      <c r="EL55" s="1327"/>
      <c r="EM55" s="1327"/>
      <c r="EN55" s="1327"/>
      <c r="EO55" s="1327"/>
      <c r="EP55" s="1327"/>
    </row>
    <row r="56" spans="1:146" s="1404" customFormat="1" ht="81" customHeight="1">
      <c r="A56" s="1516"/>
      <c r="B56" s="1516"/>
      <c r="C56" s="1516"/>
      <c r="D56" s="1517"/>
      <c r="E56" s="1516"/>
      <c r="F56" s="1399"/>
      <c r="G56" s="1517"/>
      <c r="H56" s="1399"/>
      <c r="I56" s="1518"/>
      <c r="J56" s="1517"/>
      <c r="K56" s="1263"/>
      <c r="L56" s="1263"/>
      <c r="M56" s="1263"/>
      <c r="N56" s="1393"/>
      <c r="O56" s="1263"/>
      <c r="P56" s="1263"/>
      <c r="Q56" s="1389" t="s">
        <v>1280</v>
      </c>
      <c r="R56" s="1392">
        <v>0.65</v>
      </c>
      <c r="S56" s="1392">
        <v>5.4100000000000002E-2</v>
      </c>
      <c r="T56" s="1498">
        <v>5.4100000000000002E-2</v>
      </c>
      <c r="U56" s="1519"/>
      <c r="V56" s="1519"/>
      <c r="W56" s="1519"/>
      <c r="X56" s="1519"/>
      <c r="Y56" s="1394" t="s">
        <v>1281</v>
      </c>
      <c r="Z56" s="1392">
        <v>5.4100000000000002E-2</v>
      </c>
      <c r="AA56" s="1392">
        <v>5.4100000000000002E-2</v>
      </c>
      <c r="AB56" s="1519"/>
      <c r="AC56" s="1519"/>
      <c r="AD56" s="1519"/>
      <c r="AE56" s="1519"/>
      <c r="AF56" s="1394" t="s">
        <v>1281</v>
      </c>
      <c r="AG56" s="1392">
        <v>5.4100000000000002E-2</v>
      </c>
      <c r="AH56" s="1392">
        <v>5.4100000000000002E-2</v>
      </c>
      <c r="AI56" s="1519"/>
      <c r="AJ56" s="1519"/>
      <c r="AK56" s="1519"/>
      <c r="AL56" s="1519"/>
      <c r="AM56" s="1468" t="s">
        <v>1282</v>
      </c>
      <c r="AN56" s="1520">
        <v>5.4100000000000002E-2</v>
      </c>
      <c r="AO56" s="1397">
        <v>5.4100000000000002E-2</v>
      </c>
      <c r="AP56" s="1519"/>
      <c r="AQ56" s="1519"/>
      <c r="AR56" s="1519"/>
      <c r="AS56" s="1519"/>
      <c r="AT56" s="1483" t="s">
        <v>1283</v>
      </c>
      <c r="AU56" s="1397">
        <v>5.4100000000000002E-2</v>
      </c>
      <c r="AV56" s="1397">
        <v>5.4100000000000002E-2</v>
      </c>
      <c r="AW56" s="1519"/>
      <c r="AX56" s="1519"/>
      <c r="AY56" s="1519"/>
      <c r="AZ56" s="1519"/>
      <c r="BA56" s="1483" t="s">
        <v>1283</v>
      </c>
      <c r="BB56" s="1397">
        <v>5.4100000000000002E-2</v>
      </c>
      <c r="BC56" s="1492">
        <v>5.4100000000000002E-2</v>
      </c>
      <c r="BD56" s="1519"/>
      <c r="BE56" s="1519"/>
      <c r="BF56" s="1519"/>
      <c r="BG56" s="1519"/>
      <c r="BH56" s="1525"/>
      <c r="BI56" s="1397">
        <v>5.4100000000000002E-2</v>
      </c>
      <c r="BJ56" s="1397"/>
      <c r="BK56" s="1518"/>
      <c r="BL56" s="1518"/>
      <c r="BM56" s="1519"/>
      <c r="BN56" s="1519"/>
      <c r="BO56" s="1483" t="s">
        <v>1283</v>
      </c>
      <c r="BP56" s="1397">
        <v>5.4100000000000002E-2</v>
      </c>
      <c r="BQ56" s="1397"/>
      <c r="BR56" s="1518"/>
      <c r="BS56" s="1518"/>
      <c r="BT56" s="1519"/>
      <c r="BU56" s="1519"/>
      <c r="BV56" s="1483" t="s">
        <v>1283</v>
      </c>
      <c r="BW56" s="1397">
        <v>5.4100000000000002E-2</v>
      </c>
      <c r="BX56" s="1397"/>
      <c r="BY56" s="1518"/>
      <c r="BZ56" s="1518"/>
      <c r="CA56" s="1519"/>
      <c r="CB56" s="1519"/>
      <c r="CC56" s="1525"/>
      <c r="CD56" s="1397">
        <v>5.4100000000000002E-2</v>
      </c>
      <c r="CE56" s="1397"/>
      <c r="CF56" s="1518"/>
      <c r="CG56" s="1518"/>
      <c r="CH56" s="1519"/>
      <c r="CI56" s="1519"/>
      <c r="CJ56" s="1483" t="s">
        <v>1283</v>
      </c>
      <c r="CK56" s="1397">
        <v>5.4100000000000002E-2</v>
      </c>
      <c r="CL56" s="1397"/>
      <c r="CM56" s="1518"/>
      <c r="CN56" s="1518"/>
      <c r="CO56" s="1519"/>
      <c r="CP56" s="1519"/>
      <c r="CQ56" s="1483" t="s">
        <v>1283</v>
      </c>
      <c r="CR56" s="1397">
        <v>5.4899999999999997E-2</v>
      </c>
      <c r="CS56" s="1522"/>
      <c r="CT56" s="1518"/>
      <c r="CU56" s="1518"/>
      <c r="CV56" s="1519"/>
      <c r="CW56" s="1519"/>
      <c r="CX56" s="1525"/>
      <c r="CY56" s="1396">
        <f t="shared" si="0"/>
        <v>0.64999999999999991</v>
      </c>
      <c r="CZ56" s="1397">
        <f t="shared" si="1"/>
        <v>0.1623</v>
      </c>
      <c r="DA56" s="1398">
        <f t="shared" si="2"/>
        <v>0.1623</v>
      </c>
      <c r="DB56" s="1400">
        <f t="shared" si="3"/>
        <v>1</v>
      </c>
      <c r="DC56" s="1518"/>
      <c r="DD56" s="1518"/>
      <c r="DE56" s="1518" t="e">
        <f t="shared" si="4"/>
        <v>#DIV/0!</v>
      </c>
      <c r="DF56" s="1519"/>
      <c r="DG56" s="1519"/>
      <c r="DH56" s="1519" t="e">
        <f t="shared" si="5"/>
        <v>#DIV/0!</v>
      </c>
      <c r="DI56" s="1398">
        <f t="shared" si="18"/>
        <v>0.3246</v>
      </c>
      <c r="DJ56" s="1398">
        <f t="shared" si="18"/>
        <v>0.3246</v>
      </c>
      <c r="DK56" s="1400">
        <f t="shared" si="7"/>
        <v>1</v>
      </c>
      <c r="DL56" s="1518"/>
      <c r="DM56" s="1518"/>
      <c r="DN56" s="1518" t="e">
        <f t="shared" si="8"/>
        <v>#DIV/0!</v>
      </c>
      <c r="DO56" s="1519"/>
      <c r="DP56" s="1519"/>
      <c r="DQ56" s="1519" t="e">
        <f t="shared" si="9"/>
        <v>#DIV/0!</v>
      </c>
      <c r="DR56" s="1398">
        <f t="shared" si="10"/>
        <v>0.48689999999999994</v>
      </c>
      <c r="DS56" s="1398">
        <f t="shared" si="10"/>
        <v>0.3246</v>
      </c>
      <c r="DT56" s="1400">
        <f t="shared" si="11"/>
        <v>0.66666666666666674</v>
      </c>
      <c r="DU56" s="1518"/>
      <c r="DV56" s="1518"/>
      <c r="DW56" s="1518" t="e">
        <f t="shared" si="12"/>
        <v>#DIV/0!</v>
      </c>
      <c r="DX56" s="1519"/>
      <c r="DY56" s="1519"/>
      <c r="DZ56" s="1519" t="e">
        <f t="shared" si="13"/>
        <v>#DIV/0!</v>
      </c>
      <c r="EA56" s="1398">
        <f t="shared" si="14"/>
        <v>0.64999999999999991</v>
      </c>
      <c r="EB56" s="1398">
        <f t="shared" si="14"/>
        <v>0.3246</v>
      </c>
      <c r="EC56" s="1400">
        <f t="shared" si="15"/>
        <v>0.49938461538461543</v>
      </c>
      <c r="ED56" s="1518"/>
      <c r="EE56" s="1518"/>
      <c r="EF56" s="1518" t="e">
        <f t="shared" si="16"/>
        <v>#DIV/0!</v>
      </c>
      <c r="EG56" s="1519"/>
      <c r="EH56" s="1519"/>
      <c r="EI56" s="1519" t="e">
        <f t="shared" si="17"/>
        <v>#DIV/0!</v>
      </c>
      <c r="EJ56" s="1327"/>
      <c r="EK56" s="1523"/>
      <c r="EL56" s="1327"/>
      <c r="EM56" s="1327"/>
      <c r="EN56" s="1327"/>
      <c r="EO56" s="1327"/>
      <c r="EP56" s="1327"/>
    </row>
    <row r="57" spans="1:146" s="1404" customFormat="1" ht="100.5" customHeight="1">
      <c r="A57" s="1378" t="s">
        <v>1149</v>
      </c>
      <c r="B57" s="1378"/>
      <c r="C57" s="1526" t="s">
        <v>1150</v>
      </c>
      <c r="D57" s="1527">
        <v>6</v>
      </c>
      <c r="E57" s="1526" t="s">
        <v>1284</v>
      </c>
      <c r="F57" s="1528">
        <v>1</v>
      </c>
      <c r="G57" s="1529" t="s">
        <v>393</v>
      </c>
      <c r="H57" s="1530">
        <v>1</v>
      </c>
      <c r="I57" s="1411">
        <v>0.111</v>
      </c>
      <c r="J57" s="1263">
        <v>14</v>
      </c>
      <c r="K57" s="1263" t="s">
        <v>1285</v>
      </c>
      <c r="L57" s="1263" t="s">
        <v>1286</v>
      </c>
      <c r="M57" s="1263" t="s">
        <v>1207</v>
      </c>
      <c r="N57" s="1393">
        <v>5.5500000000000001E-2</v>
      </c>
      <c r="O57" s="1407">
        <v>42767</v>
      </c>
      <c r="P57" s="1407">
        <v>43100</v>
      </c>
      <c r="Q57" s="1389" t="s">
        <v>1287</v>
      </c>
      <c r="R57" s="1498">
        <v>0.4</v>
      </c>
      <c r="S57" s="1391">
        <v>0</v>
      </c>
      <c r="T57" s="1391">
        <v>0</v>
      </c>
      <c r="U57" s="1393">
        <f>+S57+S58</f>
        <v>0</v>
      </c>
      <c r="V57" s="1393">
        <f>T57+T58</f>
        <v>0</v>
      </c>
      <c r="W57" s="1384">
        <f>(((U57*$N$57)+(U59*$N$59))*$H$57)/($N$57+$N$59)</f>
        <v>6.2500000000000003E-3</v>
      </c>
      <c r="X57" s="1384">
        <f>(((V57*$N$57)+(V59*$N$59))*$H$57)/($N$57+$N$59)</f>
        <v>6.2500000000000003E-3</v>
      </c>
      <c r="Y57" s="1394" t="s">
        <v>1062</v>
      </c>
      <c r="Z57" s="1391">
        <v>3.6299999999999999E-2</v>
      </c>
      <c r="AA57" s="1392">
        <v>3.6299999999999999E-2</v>
      </c>
      <c r="AB57" s="1393">
        <f>+Z57+Z58</f>
        <v>9.0799999999999992E-2</v>
      </c>
      <c r="AC57" s="1393">
        <f>AA57+AA58</f>
        <v>9.0799999999999992E-2</v>
      </c>
      <c r="AD57" s="1384">
        <f>(((AB57*$N$57)+(AB59*$N$59))*$H$57)/($N$57+$N$59)</f>
        <v>9.3449999999999991E-2</v>
      </c>
      <c r="AE57" s="1384">
        <f>(((AC57*$N$57)+(AC59*$N$59))*$H$57)/($N$57+$N$59)</f>
        <v>9.3449999999999991E-2</v>
      </c>
      <c r="AF57" s="1394" t="s">
        <v>1288</v>
      </c>
      <c r="AG57" s="1391">
        <v>3.6299999999999999E-2</v>
      </c>
      <c r="AH57" s="1392">
        <v>3.6299999999999999E-2</v>
      </c>
      <c r="AI57" s="1393">
        <f>+AG57+AG58</f>
        <v>9.0799999999999992E-2</v>
      </c>
      <c r="AJ57" s="1393">
        <f>AH57+AH58</f>
        <v>9.0799999999999992E-2</v>
      </c>
      <c r="AK57" s="1384">
        <f>(((AI57*$N$57)+(AI59*$N$59))*$H$57)/($N$57+$N$59)</f>
        <v>9.3449999999999991E-2</v>
      </c>
      <c r="AL57" s="1384">
        <f>(((AJ57*$N$57)+(AJ59*$N$59))*$H$57)/($N$57+$N$59)</f>
        <v>9.3449999999999991E-2</v>
      </c>
      <c r="AM57" s="1468" t="s">
        <v>1289</v>
      </c>
      <c r="AN57" s="1406">
        <v>0</v>
      </c>
      <c r="AO57" s="1397">
        <v>0</v>
      </c>
      <c r="AP57" s="1393">
        <f>+AN57+AN58</f>
        <v>0</v>
      </c>
      <c r="AQ57" s="1393">
        <f>AO57+AO58</f>
        <v>0</v>
      </c>
      <c r="AR57" s="1384">
        <f>(((AP57*$N$57)+(AP59*$N$59))*$H$57)/($N$57+$N$59)</f>
        <v>1.2500000000000001E-2</v>
      </c>
      <c r="AS57" s="1384">
        <f>(((AQ57*$N$57)+(AQ59*$N$59))*$H$57)/($N$57+$N$59)</f>
        <v>1.2500000000000001E-2</v>
      </c>
      <c r="AT57" s="1397" t="s">
        <v>1059</v>
      </c>
      <c r="AU57" s="1406">
        <v>0</v>
      </c>
      <c r="AV57" s="1398">
        <v>0</v>
      </c>
      <c r="AW57" s="1393">
        <f>+AU57+AU58</f>
        <v>0</v>
      </c>
      <c r="AX57" s="1393">
        <f>AV57+AV58</f>
        <v>0</v>
      </c>
      <c r="AY57" s="1384">
        <f>(((AW57*$N$57)+(AW59*$N$59))*$H$57)/($N$57+$N$59)</f>
        <v>1.2500000000000001E-2</v>
      </c>
      <c r="AZ57" s="1384">
        <f>(((AX57*$N$57)+(AX59*$N$59))*$H$57)/($N$57+$N$59)</f>
        <v>1.2500000000000001E-2</v>
      </c>
      <c r="BA57" s="1397" t="s">
        <v>1059</v>
      </c>
      <c r="BB57" s="1406">
        <v>0.1089</v>
      </c>
      <c r="BC57" s="1492">
        <v>0.1089</v>
      </c>
      <c r="BD57" s="1393">
        <f>+BB57+BB58</f>
        <v>0.18890000000000001</v>
      </c>
      <c r="BE57" s="1393">
        <f>BC57+BC58</f>
        <v>0.18890000000000001</v>
      </c>
      <c r="BF57" s="1384">
        <f>(((BD57*$N$57)+(BD59*$N$59))*$H$57)/($N$57+$N$59)</f>
        <v>0.21360000000000001</v>
      </c>
      <c r="BG57" s="1384">
        <f>(((BE57*$N$57)+(BE59*$N$59))*$H$57)/($N$57+$N$59)</f>
        <v>0.21360000000000001</v>
      </c>
      <c r="BH57" s="1521" t="s">
        <v>1290</v>
      </c>
      <c r="BI57" s="1406">
        <v>0</v>
      </c>
      <c r="BJ57" s="1398"/>
      <c r="BK57" s="1399">
        <f>+BI57+BI58</f>
        <v>0.08</v>
      </c>
      <c r="BL57" s="1399">
        <f>BJ57+BJ58</f>
        <v>0</v>
      </c>
      <c r="BM57" s="1384">
        <f>(((BK57*$N$57)+(BK59*$N$59))*$H$57)/($N$57+$N$59)</f>
        <v>5.2499999999999998E-2</v>
      </c>
      <c r="BN57" s="1384">
        <f>(((BL57*$N$57)+(BL59*$N$59))*$H$57)/($N$57+$N$59)</f>
        <v>0</v>
      </c>
      <c r="BO57" s="1397" t="s">
        <v>1059</v>
      </c>
      <c r="BP57" s="1406">
        <v>0</v>
      </c>
      <c r="BQ57" s="1398"/>
      <c r="BR57" s="1399">
        <f>+BP57+BP58</f>
        <v>0</v>
      </c>
      <c r="BS57" s="1399">
        <f>BQ57+BQ58</f>
        <v>0</v>
      </c>
      <c r="BT57" s="1384">
        <f>(((BR57*$N$57)+(BR59*$N$59))*$H$57)/($N$57+$N$59)</f>
        <v>1.2500000000000001E-2</v>
      </c>
      <c r="BU57" s="1384">
        <f>(((BS57*$N$57)+(BS59*$N$59))*$H$57)/($N$57+$N$59)</f>
        <v>0</v>
      </c>
      <c r="BV57" s="1397" t="s">
        <v>1059</v>
      </c>
      <c r="BW57" s="1406">
        <v>0.1089</v>
      </c>
      <c r="BX57" s="1398"/>
      <c r="BY57" s="1399">
        <f>+BW57+BW58</f>
        <v>0.18890000000000001</v>
      </c>
      <c r="BZ57" s="1399">
        <f>BX57+BX58</f>
        <v>0</v>
      </c>
      <c r="CA57" s="1384">
        <f>(((BY57*$N$57)+(BY59*$N$59))*$H$57)/($N$57+$N$59)</f>
        <v>0.21360000000000001</v>
      </c>
      <c r="CB57" s="1384">
        <f>(((BZ57*$N$57)+(BZ59*$N$59))*$H$57)/($N$57+$N$59)</f>
        <v>0</v>
      </c>
      <c r="CC57" s="1483" t="s">
        <v>1291</v>
      </c>
      <c r="CD57" s="1406">
        <v>3.6299999999999999E-2</v>
      </c>
      <c r="CE57" s="1398"/>
      <c r="CF57" s="1399">
        <f>+CD57+CD58</f>
        <v>0.1163</v>
      </c>
      <c r="CG57" s="1399">
        <f>CE57+CE58</f>
        <v>0</v>
      </c>
      <c r="CH57" s="1384">
        <f>(((CF57*$N$57)+(CF59*$N$59))*$H$57)/($N$57+$N$59)</f>
        <v>7.0650000000000004E-2</v>
      </c>
      <c r="CI57" s="1384">
        <f>(((CG57*$N$57)+(CG59*$N$59))*$H$57)/($N$57+$N$59)</f>
        <v>0</v>
      </c>
      <c r="CJ57" s="1483" t="s">
        <v>1292</v>
      </c>
      <c r="CK57" s="1406">
        <v>3.6299999999999999E-2</v>
      </c>
      <c r="CL57" s="1398"/>
      <c r="CM57" s="1399">
        <f>+CK57+CK58</f>
        <v>0.1163</v>
      </c>
      <c r="CN57" s="1399">
        <f>CL57+CL58</f>
        <v>0</v>
      </c>
      <c r="CO57" s="1384">
        <f>(((CM57*$N$57)+(CM59*$N$59))*$H$57)/($N$57+$N$59)</f>
        <v>7.3150000000000007E-2</v>
      </c>
      <c r="CP57" s="1384">
        <f>(((CN57*$N$57)+(CN59*$N$59))*$H$57)/($N$57+$N$59)</f>
        <v>0</v>
      </c>
      <c r="CQ57" s="1521" t="s">
        <v>1293</v>
      </c>
      <c r="CR57" s="1406">
        <v>3.6999999999999998E-2</v>
      </c>
      <c r="CS57" s="1398"/>
      <c r="CT57" s="1399">
        <f>+CR57+CR58</f>
        <v>0.128</v>
      </c>
      <c r="CU57" s="1399">
        <f>CS57+CS58</f>
        <v>0</v>
      </c>
      <c r="CV57" s="1384">
        <f>(((CT57*$N$57)+(CT59*$N$59))*$H$57)/($N$57+$N$59)</f>
        <v>0.14584999999999998</v>
      </c>
      <c r="CW57" s="1384">
        <f>(((CU57*$N$57)+(CU59*$N$59))*$H$57)/($N$57+$N$59)</f>
        <v>0</v>
      </c>
      <c r="CX57" s="1521" t="s">
        <v>1294</v>
      </c>
      <c r="CY57" s="1396">
        <f t="shared" si="0"/>
        <v>0.39999999999999997</v>
      </c>
      <c r="CZ57" s="1406">
        <f t="shared" si="1"/>
        <v>7.2599999999999998E-2</v>
      </c>
      <c r="DA57" s="1398">
        <f t="shared" si="2"/>
        <v>7.2599999999999998E-2</v>
      </c>
      <c r="DB57" s="1400">
        <f t="shared" si="3"/>
        <v>1</v>
      </c>
      <c r="DC57" s="1399">
        <f>+U57+AB57+AI57</f>
        <v>0.18159999999999998</v>
      </c>
      <c r="DD57" s="1399">
        <f>+V57+AC57+AJ57</f>
        <v>0.18159999999999998</v>
      </c>
      <c r="DE57" s="1399">
        <f t="shared" si="4"/>
        <v>1</v>
      </c>
      <c r="DF57" s="1384">
        <f>W57+AD57+AK57</f>
        <v>0.19314999999999999</v>
      </c>
      <c r="DG57" s="1384">
        <f>X57+AE57+AL57</f>
        <v>0.19314999999999999</v>
      </c>
      <c r="DH57" s="1384">
        <f t="shared" si="5"/>
        <v>1</v>
      </c>
      <c r="DI57" s="1398">
        <f t="shared" si="18"/>
        <v>0.18149999999999999</v>
      </c>
      <c r="DJ57" s="1398">
        <f t="shared" si="18"/>
        <v>0.18149999999999999</v>
      </c>
      <c r="DK57" s="1400">
        <f t="shared" si="7"/>
        <v>1</v>
      </c>
      <c r="DL57" s="1399">
        <f>+DC57+AP57+AW57+BD57</f>
        <v>0.3705</v>
      </c>
      <c r="DM57" s="1399">
        <f>+DD57+AQ57+AX57+BE57</f>
        <v>0.3705</v>
      </c>
      <c r="DN57" s="1399">
        <f t="shared" si="8"/>
        <v>1</v>
      </c>
      <c r="DO57" s="1384">
        <f>DF57+AR57+AY57+BF57</f>
        <v>0.43175000000000002</v>
      </c>
      <c r="DP57" s="1384">
        <f>DG57+AS57+AZ57+BG57</f>
        <v>0.43175000000000002</v>
      </c>
      <c r="DQ57" s="1384">
        <f t="shared" si="9"/>
        <v>1</v>
      </c>
      <c r="DR57" s="1398">
        <f t="shared" si="10"/>
        <v>0.29039999999999999</v>
      </c>
      <c r="DS57" s="1398">
        <f t="shared" si="10"/>
        <v>0.18149999999999999</v>
      </c>
      <c r="DT57" s="1400">
        <f t="shared" si="11"/>
        <v>0.625</v>
      </c>
      <c r="DU57" s="1399">
        <f>DL57+BK57+BR57+BY57</f>
        <v>0.63939999999999997</v>
      </c>
      <c r="DV57" s="1399">
        <f>DM57+BL57+BS57+BZ57</f>
        <v>0.3705</v>
      </c>
      <c r="DW57" s="1399">
        <f t="shared" si="12"/>
        <v>0.57944948389114792</v>
      </c>
      <c r="DX57" s="1384">
        <f>DO57+BM57+BT57+CA57</f>
        <v>0.71035000000000004</v>
      </c>
      <c r="DY57" s="1384">
        <f>DP57+BN57+BU57+CB57</f>
        <v>0.43175000000000002</v>
      </c>
      <c r="DZ57" s="1384">
        <f t="shared" si="13"/>
        <v>0.60779897233758007</v>
      </c>
      <c r="EA57" s="1398">
        <f t="shared" si="14"/>
        <v>0.39999999999999997</v>
      </c>
      <c r="EB57" s="1398">
        <f t="shared" si="14"/>
        <v>0.18149999999999999</v>
      </c>
      <c r="EC57" s="1400">
        <f t="shared" si="15"/>
        <v>0.45375000000000004</v>
      </c>
      <c r="ED57" s="1399">
        <f>DU57+CF57+CM57+CT57</f>
        <v>0.99999999999999989</v>
      </c>
      <c r="EE57" s="1399">
        <f>DV57+CG57+CN57+CU57</f>
        <v>0.3705</v>
      </c>
      <c r="EF57" s="1399">
        <f t="shared" si="16"/>
        <v>0.37050000000000005</v>
      </c>
      <c r="EG57" s="1384">
        <f>DX57+CH57+CO57+CV57</f>
        <v>1</v>
      </c>
      <c r="EH57" s="1384">
        <f>DY57+CI57+CP57+CW57</f>
        <v>0.43175000000000002</v>
      </c>
      <c r="EI57" s="1384">
        <f t="shared" si="17"/>
        <v>0.43175000000000002</v>
      </c>
      <c r="EJ57" s="1327"/>
      <c r="EK57" s="1403"/>
      <c r="EL57" s="1327"/>
      <c r="EM57" s="1327"/>
      <c r="EN57" s="1327"/>
      <c r="EO57" s="1327"/>
      <c r="EP57" s="1327"/>
    </row>
    <row r="58" spans="1:146" s="1404" customFormat="1" ht="131.25" customHeight="1">
      <c r="A58" s="1378"/>
      <c r="B58" s="1378"/>
      <c r="C58" s="1526"/>
      <c r="D58" s="1527"/>
      <c r="E58" s="1526"/>
      <c r="F58" s="1528"/>
      <c r="G58" s="1529"/>
      <c r="H58" s="1530"/>
      <c r="I58" s="1411"/>
      <c r="J58" s="1263"/>
      <c r="K58" s="1263"/>
      <c r="L58" s="1263"/>
      <c r="M58" s="1263"/>
      <c r="N58" s="1393"/>
      <c r="O58" s="1263"/>
      <c r="P58" s="1263"/>
      <c r="Q58" s="1389" t="s">
        <v>1295</v>
      </c>
      <c r="R58" s="1498">
        <v>0.6</v>
      </c>
      <c r="S58" s="1391">
        <v>0</v>
      </c>
      <c r="T58" s="1392">
        <v>0</v>
      </c>
      <c r="U58" s="1393"/>
      <c r="V58" s="1393"/>
      <c r="W58" s="1384"/>
      <c r="X58" s="1384"/>
      <c r="Y58" s="1394" t="s">
        <v>1062</v>
      </c>
      <c r="Z58" s="1391">
        <v>5.45E-2</v>
      </c>
      <c r="AA58" s="1392">
        <v>5.45E-2</v>
      </c>
      <c r="AB58" s="1393"/>
      <c r="AC58" s="1393"/>
      <c r="AD58" s="1384"/>
      <c r="AE58" s="1384"/>
      <c r="AF58" s="1394" t="s">
        <v>1296</v>
      </c>
      <c r="AG58" s="1391">
        <v>5.45E-2</v>
      </c>
      <c r="AH58" s="1392">
        <v>5.45E-2</v>
      </c>
      <c r="AI58" s="1393"/>
      <c r="AJ58" s="1393"/>
      <c r="AK58" s="1384"/>
      <c r="AL58" s="1384"/>
      <c r="AM58" s="1468" t="s">
        <v>1297</v>
      </c>
      <c r="AN58" s="1406">
        <v>0</v>
      </c>
      <c r="AO58" s="1397">
        <v>0</v>
      </c>
      <c r="AP58" s="1393"/>
      <c r="AQ58" s="1393"/>
      <c r="AR58" s="1384"/>
      <c r="AS58" s="1384"/>
      <c r="AT58" s="1397" t="s">
        <v>1059</v>
      </c>
      <c r="AU58" s="1406">
        <v>0</v>
      </c>
      <c r="AV58" s="1398">
        <v>0</v>
      </c>
      <c r="AW58" s="1393"/>
      <c r="AX58" s="1393"/>
      <c r="AY58" s="1384"/>
      <c r="AZ58" s="1384"/>
      <c r="BA58" s="1397" t="s">
        <v>1059</v>
      </c>
      <c r="BB58" s="1406">
        <v>0.08</v>
      </c>
      <c r="BC58" s="1492">
        <v>0.08</v>
      </c>
      <c r="BD58" s="1393"/>
      <c r="BE58" s="1393"/>
      <c r="BF58" s="1384"/>
      <c r="BG58" s="1384"/>
      <c r="BH58" s="1524"/>
      <c r="BI58" s="1406">
        <v>0.08</v>
      </c>
      <c r="BJ58" s="1398"/>
      <c r="BK58" s="1263"/>
      <c r="BL58" s="1263"/>
      <c r="BM58" s="1384"/>
      <c r="BN58" s="1384"/>
      <c r="BO58" s="1483" t="s">
        <v>1298</v>
      </c>
      <c r="BP58" s="1406">
        <v>0</v>
      </c>
      <c r="BQ58" s="1398"/>
      <c r="BR58" s="1263"/>
      <c r="BS58" s="1263"/>
      <c r="BT58" s="1384"/>
      <c r="BU58" s="1384"/>
      <c r="BV58" s="1397" t="s">
        <v>1059</v>
      </c>
      <c r="BW58" s="1406">
        <v>0.08</v>
      </c>
      <c r="BX58" s="1398"/>
      <c r="BY58" s="1263"/>
      <c r="BZ58" s="1263"/>
      <c r="CA58" s="1384"/>
      <c r="CB58" s="1384"/>
      <c r="CC58" s="1483" t="s">
        <v>1290</v>
      </c>
      <c r="CD58" s="1406">
        <v>0.08</v>
      </c>
      <c r="CE58" s="1398"/>
      <c r="CF58" s="1263"/>
      <c r="CG58" s="1263"/>
      <c r="CH58" s="1384"/>
      <c r="CI58" s="1384"/>
      <c r="CJ58" s="1483" t="s">
        <v>1296</v>
      </c>
      <c r="CK58" s="1406">
        <v>0.08</v>
      </c>
      <c r="CL58" s="1398"/>
      <c r="CM58" s="1263"/>
      <c r="CN58" s="1263"/>
      <c r="CO58" s="1384"/>
      <c r="CP58" s="1384"/>
      <c r="CQ58" s="1525"/>
      <c r="CR58" s="1406">
        <v>9.0999999999999998E-2</v>
      </c>
      <c r="CS58" s="1398"/>
      <c r="CT58" s="1263"/>
      <c r="CU58" s="1263"/>
      <c r="CV58" s="1384"/>
      <c r="CW58" s="1384"/>
      <c r="CX58" s="1525"/>
      <c r="CY58" s="1396">
        <f t="shared" si="0"/>
        <v>0.6</v>
      </c>
      <c r="CZ58" s="1406">
        <f t="shared" si="1"/>
        <v>0.109</v>
      </c>
      <c r="DA58" s="1398">
        <f t="shared" si="2"/>
        <v>0.109</v>
      </c>
      <c r="DB58" s="1400">
        <f t="shared" si="3"/>
        <v>1</v>
      </c>
      <c r="DC58" s="1263"/>
      <c r="DD58" s="1263"/>
      <c r="DE58" s="1263" t="e">
        <f t="shared" si="4"/>
        <v>#DIV/0!</v>
      </c>
      <c r="DF58" s="1384"/>
      <c r="DG58" s="1384"/>
      <c r="DH58" s="1384" t="e">
        <f t="shared" si="5"/>
        <v>#DIV/0!</v>
      </c>
      <c r="DI58" s="1398">
        <f t="shared" si="18"/>
        <v>0.189</v>
      </c>
      <c r="DJ58" s="1398">
        <f t="shared" si="18"/>
        <v>0.189</v>
      </c>
      <c r="DK58" s="1400">
        <f t="shared" si="7"/>
        <v>1</v>
      </c>
      <c r="DL58" s="1263"/>
      <c r="DM58" s="1263"/>
      <c r="DN58" s="1263" t="e">
        <f t="shared" si="8"/>
        <v>#DIV/0!</v>
      </c>
      <c r="DO58" s="1384"/>
      <c r="DP58" s="1384"/>
      <c r="DQ58" s="1384" t="e">
        <f t="shared" si="9"/>
        <v>#DIV/0!</v>
      </c>
      <c r="DR58" s="1398">
        <f t="shared" si="10"/>
        <v>0.34900000000000003</v>
      </c>
      <c r="DS58" s="1398">
        <f t="shared" si="10"/>
        <v>0.189</v>
      </c>
      <c r="DT58" s="1400">
        <f t="shared" si="11"/>
        <v>0.54154727793696267</v>
      </c>
      <c r="DU58" s="1263"/>
      <c r="DV58" s="1263"/>
      <c r="DW58" s="1263" t="e">
        <f t="shared" si="12"/>
        <v>#DIV/0!</v>
      </c>
      <c r="DX58" s="1384"/>
      <c r="DY58" s="1384"/>
      <c r="DZ58" s="1384" t="e">
        <f t="shared" si="13"/>
        <v>#DIV/0!</v>
      </c>
      <c r="EA58" s="1398">
        <f t="shared" si="14"/>
        <v>0.6</v>
      </c>
      <c r="EB58" s="1398">
        <f t="shared" si="14"/>
        <v>0.189</v>
      </c>
      <c r="EC58" s="1400">
        <f t="shared" si="15"/>
        <v>0.315</v>
      </c>
      <c r="ED58" s="1263"/>
      <c r="EE58" s="1263"/>
      <c r="EF58" s="1263" t="e">
        <f t="shared" si="16"/>
        <v>#DIV/0!</v>
      </c>
      <c r="EG58" s="1384"/>
      <c r="EH58" s="1384"/>
      <c r="EI58" s="1384" t="e">
        <f t="shared" si="17"/>
        <v>#DIV/0!</v>
      </c>
      <c r="EJ58" s="1327"/>
      <c r="EK58" s="1403"/>
      <c r="EL58" s="1327"/>
      <c r="EM58" s="1327"/>
      <c r="EN58" s="1327"/>
      <c r="EO58" s="1327"/>
      <c r="EP58" s="1327"/>
    </row>
    <row r="59" spans="1:146" s="1404" customFormat="1" ht="78.75" customHeight="1">
      <c r="A59" s="1378"/>
      <c r="B59" s="1378"/>
      <c r="C59" s="1526"/>
      <c r="D59" s="1527"/>
      <c r="E59" s="1526"/>
      <c r="F59" s="1528"/>
      <c r="G59" s="1529"/>
      <c r="H59" s="1530"/>
      <c r="I59" s="1411"/>
      <c r="J59" s="1263">
        <v>15</v>
      </c>
      <c r="K59" s="1263" t="s">
        <v>1299</v>
      </c>
      <c r="L59" s="1263" t="s">
        <v>1300</v>
      </c>
      <c r="M59" s="1263" t="s">
        <v>1207</v>
      </c>
      <c r="N59" s="1393">
        <v>5.5500000000000001E-2</v>
      </c>
      <c r="O59" s="1407">
        <v>42736</v>
      </c>
      <c r="P59" s="1407">
        <v>43100</v>
      </c>
      <c r="Q59" s="1389" t="s">
        <v>1301</v>
      </c>
      <c r="R59" s="1498">
        <v>0.15</v>
      </c>
      <c r="S59" s="1391">
        <v>0</v>
      </c>
      <c r="T59" s="1392">
        <v>0</v>
      </c>
      <c r="U59" s="1393">
        <f>+S59+S60+S61+S62+S63</f>
        <v>1.2500000000000001E-2</v>
      </c>
      <c r="V59" s="1393">
        <f>+T59+T60+T61+T62+T63</f>
        <v>1.2500000000000001E-2</v>
      </c>
      <c r="W59" s="1384"/>
      <c r="X59" s="1384"/>
      <c r="Y59" s="1394" t="s">
        <v>1062</v>
      </c>
      <c r="Z59" s="1391">
        <v>1.3599999999999999E-2</v>
      </c>
      <c r="AA59" s="1392">
        <v>1.3599999999999999E-2</v>
      </c>
      <c r="AB59" s="1393">
        <f>+Z59+Z60+Z61+Z62+Z63</f>
        <v>9.6099999999999991E-2</v>
      </c>
      <c r="AC59" s="1393">
        <f>+AA59+AA60+AA61+AA62+AA63</f>
        <v>9.6099999999999991E-2</v>
      </c>
      <c r="AD59" s="1384"/>
      <c r="AE59" s="1384"/>
      <c r="AF59" s="1394" t="s">
        <v>1277</v>
      </c>
      <c r="AG59" s="1391">
        <v>1.3599999999999999E-2</v>
      </c>
      <c r="AH59" s="1392">
        <v>1.3599999999999999E-2</v>
      </c>
      <c r="AI59" s="1393">
        <f>+AG59+AG60+AG61+AG62+AG63</f>
        <v>9.6099999999999991E-2</v>
      </c>
      <c r="AJ59" s="1393">
        <f>+AH59+AH60+AH61+AH62+AH63</f>
        <v>9.6099999999999991E-2</v>
      </c>
      <c r="AK59" s="1384"/>
      <c r="AL59" s="1384"/>
      <c r="AM59" s="1468" t="s">
        <v>1302</v>
      </c>
      <c r="AN59" s="1406">
        <v>0</v>
      </c>
      <c r="AO59" s="1397">
        <v>0</v>
      </c>
      <c r="AP59" s="1393">
        <f>+AN59+AN60+AN61+AN62+AN63</f>
        <v>2.5000000000000001E-2</v>
      </c>
      <c r="AQ59" s="1393">
        <f>+AO59+AO60+AO61+AO62+AO63</f>
        <v>2.5000000000000001E-2</v>
      </c>
      <c r="AR59" s="1384"/>
      <c r="AS59" s="1384"/>
      <c r="AT59" s="1397" t="s">
        <v>1059</v>
      </c>
      <c r="AU59" s="1406">
        <v>0</v>
      </c>
      <c r="AV59" s="1398">
        <v>0</v>
      </c>
      <c r="AW59" s="1393">
        <f>+AU59+AU60+AU61+AU62+AU63</f>
        <v>2.5000000000000001E-2</v>
      </c>
      <c r="AX59" s="1393">
        <f>+AV59+AV60+AV61+AV62+AV63</f>
        <v>2.5000000000000001E-2</v>
      </c>
      <c r="AY59" s="1384"/>
      <c r="AZ59" s="1384"/>
      <c r="BA59" s="1397" t="s">
        <v>1059</v>
      </c>
      <c r="BB59" s="1406">
        <v>4.0800000000000003E-2</v>
      </c>
      <c r="BC59" s="1492">
        <v>4.0800000000000003E-2</v>
      </c>
      <c r="BD59" s="1393">
        <f>+BB59+BB60+BB61+BB62+BB63</f>
        <v>0.23830000000000001</v>
      </c>
      <c r="BE59" s="1393">
        <f>+BC59+BC60+BC61+BC62+BC63</f>
        <v>0.23830000000000001</v>
      </c>
      <c r="BF59" s="1384"/>
      <c r="BG59" s="1384"/>
      <c r="BH59" s="1531" t="s">
        <v>1303</v>
      </c>
      <c r="BI59" s="1406">
        <v>0</v>
      </c>
      <c r="BJ59" s="1398"/>
      <c r="BK59" s="1399">
        <f>+BI59+BI60+BI61+BI62+BI63</f>
        <v>2.5000000000000001E-2</v>
      </c>
      <c r="BL59" s="1399">
        <f>+BJ59+BJ60+BJ61+BJ62+BJ63</f>
        <v>0</v>
      </c>
      <c r="BM59" s="1384"/>
      <c r="BN59" s="1384"/>
      <c r="BO59" s="1397" t="s">
        <v>1059</v>
      </c>
      <c r="BP59" s="1406">
        <v>0</v>
      </c>
      <c r="BQ59" s="1398"/>
      <c r="BR59" s="1399">
        <f>+BP59+BP60+BP61+BP62+BP63</f>
        <v>2.5000000000000001E-2</v>
      </c>
      <c r="BS59" s="1399">
        <f>+BQ59+BQ60+BQ61+BQ62+BQ63</f>
        <v>0</v>
      </c>
      <c r="BT59" s="1384"/>
      <c r="BU59" s="1384"/>
      <c r="BV59" s="1397" t="s">
        <v>1059</v>
      </c>
      <c r="BW59" s="1406">
        <v>4.0800000000000003E-2</v>
      </c>
      <c r="BX59" s="1398"/>
      <c r="BY59" s="1399">
        <f>+BW59+BW60+BW61+BW62+BW63</f>
        <v>0.23830000000000001</v>
      </c>
      <c r="BZ59" s="1399">
        <f>+BX59+BX60+BX61+BX62+BX63</f>
        <v>0</v>
      </c>
      <c r="CA59" s="1384"/>
      <c r="CB59" s="1384"/>
      <c r="CC59" s="1531" t="s">
        <v>1303</v>
      </c>
      <c r="CD59" s="1406">
        <v>0</v>
      </c>
      <c r="CE59" s="1398"/>
      <c r="CF59" s="1399">
        <f>+CD59+CD60+CD61+CD62+CD63</f>
        <v>2.5000000000000001E-2</v>
      </c>
      <c r="CG59" s="1399">
        <f>+CE59+CE60+CE61+CE62+CE63</f>
        <v>0</v>
      </c>
      <c r="CH59" s="1384"/>
      <c r="CI59" s="1384"/>
      <c r="CJ59" s="1397" t="s">
        <v>1059</v>
      </c>
      <c r="CK59" s="1406">
        <v>0</v>
      </c>
      <c r="CL59" s="1398"/>
      <c r="CM59" s="1399">
        <f>+CK59+CK60+CK61+CK62+CK63</f>
        <v>0.03</v>
      </c>
      <c r="CN59" s="1399">
        <f>+CL59+CL60+CL61+CL62+CL63</f>
        <v>0</v>
      </c>
      <c r="CO59" s="1384"/>
      <c r="CP59" s="1384"/>
      <c r="CQ59" s="1397" t="s">
        <v>1059</v>
      </c>
      <c r="CR59" s="1406">
        <v>4.1200000000000001E-2</v>
      </c>
      <c r="CS59" s="1398"/>
      <c r="CT59" s="1399">
        <f>+CR59+CR60+CR61+CR62+CR63</f>
        <v>0.16369999999999998</v>
      </c>
      <c r="CU59" s="1399">
        <f>+CS59+CS60+CS61+CS62+CS63</f>
        <v>0</v>
      </c>
      <c r="CV59" s="1384"/>
      <c r="CW59" s="1384"/>
      <c r="CX59" s="1531" t="s">
        <v>1304</v>
      </c>
      <c r="CY59" s="1396">
        <f t="shared" si="0"/>
        <v>0.15000000000000002</v>
      </c>
      <c r="CZ59" s="1406">
        <f t="shared" si="1"/>
        <v>2.7199999999999998E-2</v>
      </c>
      <c r="DA59" s="1398">
        <f t="shared" si="2"/>
        <v>2.7199999999999998E-2</v>
      </c>
      <c r="DB59" s="1400">
        <f t="shared" si="3"/>
        <v>1</v>
      </c>
      <c r="DC59" s="1399">
        <f>+U59+AB59+AI59</f>
        <v>0.20469999999999999</v>
      </c>
      <c r="DD59" s="1399">
        <f>+V59+AC59+AJ59</f>
        <v>0.20469999999999999</v>
      </c>
      <c r="DE59" s="1399">
        <f t="shared" si="4"/>
        <v>1</v>
      </c>
      <c r="DF59" s="1384"/>
      <c r="DG59" s="1384"/>
      <c r="DH59" s="1384" t="e">
        <f t="shared" si="5"/>
        <v>#DIV/0!</v>
      </c>
      <c r="DI59" s="1398">
        <f t="shared" si="18"/>
        <v>6.8000000000000005E-2</v>
      </c>
      <c r="DJ59" s="1398">
        <f t="shared" si="18"/>
        <v>6.8000000000000005E-2</v>
      </c>
      <c r="DK59" s="1400">
        <f t="shared" si="7"/>
        <v>1</v>
      </c>
      <c r="DL59" s="1399">
        <f>+DC59+AP59+AW59+BD59</f>
        <v>0.49299999999999999</v>
      </c>
      <c r="DM59" s="1399">
        <f>+DD59+AQ59+AX59+BE59</f>
        <v>0.49299999999999999</v>
      </c>
      <c r="DN59" s="1399">
        <f t="shared" si="8"/>
        <v>1</v>
      </c>
      <c r="DO59" s="1384"/>
      <c r="DP59" s="1384"/>
      <c r="DQ59" s="1384" t="e">
        <f t="shared" si="9"/>
        <v>#DIV/0!</v>
      </c>
      <c r="DR59" s="1398">
        <f t="shared" si="10"/>
        <v>0.10880000000000001</v>
      </c>
      <c r="DS59" s="1398">
        <f t="shared" si="10"/>
        <v>6.8000000000000005E-2</v>
      </c>
      <c r="DT59" s="1400">
        <f t="shared" si="11"/>
        <v>0.625</v>
      </c>
      <c r="DU59" s="1399">
        <f>DL59+BK59+BR59+BY59</f>
        <v>0.78130000000000011</v>
      </c>
      <c r="DV59" s="1399">
        <f>DM59+BL59+BS59+BZ59</f>
        <v>0.49299999999999999</v>
      </c>
      <c r="DW59" s="1399">
        <f t="shared" si="12"/>
        <v>0.63099961602457433</v>
      </c>
      <c r="DX59" s="1384"/>
      <c r="DY59" s="1384"/>
      <c r="DZ59" s="1384" t="e">
        <f t="shared" si="13"/>
        <v>#DIV/0!</v>
      </c>
      <c r="EA59" s="1398">
        <f t="shared" si="14"/>
        <v>0.15000000000000002</v>
      </c>
      <c r="EB59" s="1398">
        <f t="shared" si="14"/>
        <v>6.8000000000000005E-2</v>
      </c>
      <c r="EC59" s="1400">
        <f t="shared" si="15"/>
        <v>0.45333333333333331</v>
      </c>
      <c r="ED59" s="1399">
        <f>DU59+CF59+CM59+CT59</f>
        <v>1.0000000000000002</v>
      </c>
      <c r="EE59" s="1399">
        <f>DV59+CG59+CN59+CU59</f>
        <v>0.49299999999999999</v>
      </c>
      <c r="EF59" s="1399">
        <f t="shared" si="16"/>
        <v>0.49299999999999988</v>
      </c>
      <c r="EG59" s="1384"/>
      <c r="EH59" s="1384"/>
      <c r="EI59" s="1384" t="e">
        <f t="shared" si="17"/>
        <v>#DIV/0!</v>
      </c>
      <c r="EJ59" s="1327"/>
      <c r="EK59" s="1403"/>
      <c r="EL59" s="1327"/>
      <c r="EM59" s="1327"/>
      <c r="EN59" s="1327"/>
      <c r="EO59" s="1327"/>
      <c r="EP59" s="1327"/>
    </row>
    <row r="60" spans="1:146" s="1404" customFormat="1" ht="78.75" customHeight="1">
      <c r="A60" s="1378"/>
      <c r="B60" s="1378"/>
      <c r="C60" s="1526"/>
      <c r="D60" s="1527"/>
      <c r="E60" s="1526"/>
      <c r="F60" s="1528"/>
      <c r="G60" s="1529"/>
      <c r="H60" s="1530"/>
      <c r="I60" s="1411"/>
      <c r="J60" s="1263"/>
      <c r="K60" s="1263"/>
      <c r="L60" s="1263"/>
      <c r="M60" s="1263"/>
      <c r="N60" s="1393"/>
      <c r="O60" s="1263"/>
      <c r="P60" s="1263"/>
      <c r="Q60" s="1389" t="s">
        <v>1305</v>
      </c>
      <c r="R60" s="1498">
        <v>0.15</v>
      </c>
      <c r="S60" s="1391">
        <v>1.2500000000000001E-2</v>
      </c>
      <c r="T60" s="1392">
        <v>1.2500000000000001E-2</v>
      </c>
      <c r="U60" s="1393"/>
      <c r="V60" s="1393"/>
      <c r="W60" s="1384"/>
      <c r="X60" s="1384"/>
      <c r="Y60" s="1394" t="s">
        <v>1306</v>
      </c>
      <c r="Z60" s="1391">
        <v>1.2500000000000001E-2</v>
      </c>
      <c r="AA60" s="1392">
        <v>1.2500000000000001E-2</v>
      </c>
      <c r="AB60" s="1393"/>
      <c r="AC60" s="1393"/>
      <c r="AD60" s="1384"/>
      <c r="AE60" s="1384"/>
      <c r="AF60" s="1394" t="s">
        <v>1306</v>
      </c>
      <c r="AG60" s="1391">
        <v>1.2500000000000001E-2</v>
      </c>
      <c r="AH60" s="1392">
        <v>1.2500000000000001E-2</v>
      </c>
      <c r="AI60" s="1393"/>
      <c r="AJ60" s="1393"/>
      <c r="AK60" s="1384"/>
      <c r="AL60" s="1384"/>
      <c r="AM60" s="1468" t="s">
        <v>1307</v>
      </c>
      <c r="AN60" s="1406">
        <v>0</v>
      </c>
      <c r="AO60" s="1397">
        <v>0</v>
      </c>
      <c r="AP60" s="1393"/>
      <c r="AQ60" s="1393"/>
      <c r="AR60" s="1384"/>
      <c r="AS60" s="1384"/>
      <c r="AT60" s="1397" t="s">
        <v>1059</v>
      </c>
      <c r="AU60" s="1406">
        <v>0</v>
      </c>
      <c r="AV60" s="1398">
        <v>0</v>
      </c>
      <c r="AW60" s="1393"/>
      <c r="AX60" s="1393"/>
      <c r="AY60" s="1384"/>
      <c r="AZ60" s="1384"/>
      <c r="BA60" s="1397" t="s">
        <v>1059</v>
      </c>
      <c r="BB60" s="1406">
        <v>3.7499999999999999E-2</v>
      </c>
      <c r="BC60" s="1492">
        <v>3.7499999999999999E-2</v>
      </c>
      <c r="BD60" s="1393"/>
      <c r="BE60" s="1393"/>
      <c r="BF60" s="1384"/>
      <c r="BG60" s="1384"/>
      <c r="BH60" s="1532"/>
      <c r="BI60" s="1406">
        <v>0</v>
      </c>
      <c r="BJ60" s="1398"/>
      <c r="BK60" s="1263"/>
      <c r="BL60" s="1263"/>
      <c r="BM60" s="1384"/>
      <c r="BN60" s="1384"/>
      <c r="BO60" s="1397" t="s">
        <v>1059</v>
      </c>
      <c r="BP60" s="1406">
        <v>0</v>
      </c>
      <c r="BQ60" s="1398"/>
      <c r="BR60" s="1263"/>
      <c r="BS60" s="1263"/>
      <c r="BT60" s="1384"/>
      <c r="BU60" s="1384"/>
      <c r="BV60" s="1397" t="s">
        <v>1059</v>
      </c>
      <c r="BW60" s="1406">
        <v>3.7499999999999999E-2</v>
      </c>
      <c r="BX60" s="1398"/>
      <c r="BY60" s="1263"/>
      <c r="BZ60" s="1263"/>
      <c r="CA60" s="1384"/>
      <c r="CB60" s="1384"/>
      <c r="CC60" s="1532"/>
      <c r="CD60" s="1406">
        <v>0</v>
      </c>
      <c r="CE60" s="1398"/>
      <c r="CF60" s="1263"/>
      <c r="CG60" s="1263"/>
      <c r="CH60" s="1384"/>
      <c r="CI60" s="1384"/>
      <c r="CJ60" s="1397" t="s">
        <v>1059</v>
      </c>
      <c r="CK60" s="1406">
        <v>0</v>
      </c>
      <c r="CL60" s="1398"/>
      <c r="CM60" s="1263"/>
      <c r="CN60" s="1263"/>
      <c r="CO60" s="1384"/>
      <c r="CP60" s="1384"/>
      <c r="CQ60" s="1397" t="s">
        <v>1059</v>
      </c>
      <c r="CR60" s="1406">
        <v>3.7499999999999999E-2</v>
      </c>
      <c r="CS60" s="1398"/>
      <c r="CT60" s="1263"/>
      <c r="CU60" s="1263"/>
      <c r="CV60" s="1384"/>
      <c r="CW60" s="1384"/>
      <c r="CX60" s="1532"/>
      <c r="CY60" s="1396">
        <f t="shared" si="0"/>
        <v>0.15000000000000002</v>
      </c>
      <c r="CZ60" s="1406">
        <f t="shared" si="1"/>
        <v>3.7500000000000006E-2</v>
      </c>
      <c r="DA60" s="1398">
        <f t="shared" si="2"/>
        <v>3.7500000000000006E-2</v>
      </c>
      <c r="DB60" s="1400">
        <f t="shared" si="3"/>
        <v>1</v>
      </c>
      <c r="DC60" s="1263"/>
      <c r="DD60" s="1263"/>
      <c r="DE60" s="1263" t="e">
        <f t="shared" si="4"/>
        <v>#DIV/0!</v>
      </c>
      <c r="DF60" s="1384"/>
      <c r="DG60" s="1384"/>
      <c r="DH60" s="1384" t="e">
        <f t="shared" si="5"/>
        <v>#DIV/0!</v>
      </c>
      <c r="DI60" s="1398">
        <f t="shared" si="18"/>
        <v>7.5000000000000011E-2</v>
      </c>
      <c r="DJ60" s="1398">
        <f t="shared" si="18"/>
        <v>7.5000000000000011E-2</v>
      </c>
      <c r="DK60" s="1400">
        <f t="shared" si="7"/>
        <v>1</v>
      </c>
      <c r="DL60" s="1263"/>
      <c r="DM60" s="1263"/>
      <c r="DN60" s="1263" t="e">
        <f t="shared" si="8"/>
        <v>#DIV/0!</v>
      </c>
      <c r="DO60" s="1384"/>
      <c r="DP60" s="1384"/>
      <c r="DQ60" s="1384" t="e">
        <f t="shared" si="9"/>
        <v>#DIV/0!</v>
      </c>
      <c r="DR60" s="1398">
        <f t="shared" si="10"/>
        <v>0.11250000000000002</v>
      </c>
      <c r="DS60" s="1398">
        <f t="shared" si="10"/>
        <v>7.5000000000000011E-2</v>
      </c>
      <c r="DT60" s="1400">
        <f t="shared" si="11"/>
        <v>0.66666666666666663</v>
      </c>
      <c r="DU60" s="1263"/>
      <c r="DV60" s="1263"/>
      <c r="DW60" s="1263" t="e">
        <f t="shared" si="12"/>
        <v>#DIV/0!</v>
      </c>
      <c r="DX60" s="1384"/>
      <c r="DY60" s="1384"/>
      <c r="DZ60" s="1384" t="e">
        <f t="shared" si="13"/>
        <v>#DIV/0!</v>
      </c>
      <c r="EA60" s="1398">
        <f t="shared" si="14"/>
        <v>0.15000000000000002</v>
      </c>
      <c r="EB60" s="1398">
        <f t="shared" si="14"/>
        <v>7.5000000000000011E-2</v>
      </c>
      <c r="EC60" s="1400">
        <f t="shared" si="15"/>
        <v>0.5</v>
      </c>
      <c r="ED60" s="1263"/>
      <c r="EE60" s="1263"/>
      <c r="EF60" s="1263" t="e">
        <f t="shared" si="16"/>
        <v>#DIV/0!</v>
      </c>
      <c r="EG60" s="1384"/>
      <c r="EH60" s="1384"/>
      <c r="EI60" s="1384" t="e">
        <f t="shared" si="17"/>
        <v>#DIV/0!</v>
      </c>
      <c r="EJ60" s="1327"/>
      <c r="EK60" s="1403"/>
      <c r="EL60" s="1327"/>
      <c r="EM60" s="1327"/>
      <c r="EN60" s="1327"/>
      <c r="EO60" s="1327"/>
      <c r="EP60" s="1327"/>
    </row>
    <row r="61" spans="1:146" s="1404" customFormat="1" ht="78.75" customHeight="1">
      <c r="A61" s="1378"/>
      <c r="B61" s="1378"/>
      <c r="C61" s="1526"/>
      <c r="D61" s="1527"/>
      <c r="E61" s="1526"/>
      <c r="F61" s="1528"/>
      <c r="G61" s="1529"/>
      <c r="H61" s="1530"/>
      <c r="I61" s="1411"/>
      <c r="J61" s="1263"/>
      <c r="K61" s="1263"/>
      <c r="L61" s="1263"/>
      <c r="M61" s="1263"/>
      <c r="N61" s="1393"/>
      <c r="O61" s="1263"/>
      <c r="P61" s="1263"/>
      <c r="Q61" s="1389" t="s">
        <v>1308</v>
      </c>
      <c r="R61" s="1498">
        <v>0.25</v>
      </c>
      <c r="S61" s="1391">
        <v>0</v>
      </c>
      <c r="T61" s="1392">
        <v>0</v>
      </c>
      <c r="U61" s="1393"/>
      <c r="V61" s="1393"/>
      <c r="W61" s="1384"/>
      <c r="X61" s="1384"/>
      <c r="Y61" s="1394" t="s">
        <v>1062</v>
      </c>
      <c r="Z61" s="1391">
        <v>2.5000000000000001E-2</v>
      </c>
      <c r="AA61" s="1392">
        <v>2.5000000000000001E-2</v>
      </c>
      <c r="AB61" s="1393"/>
      <c r="AC61" s="1393"/>
      <c r="AD61" s="1384"/>
      <c r="AE61" s="1384"/>
      <c r="AF61" s="1394" t="s">
        <v>1309</v>
      </c>
      <c r="AG61" s="1391">
        <v>2.5000000000000001E-2</v>
      </c>
      <c r="AH61" s="1392">
        <v>2.5000000000000001E-2</v>
      </c>
      <c r="AI61" s="1393"/>
      <c r="AJ61" s="1393"/>
      <c r="AK61" s="1384"/>
      <c r="AL61" s="1384"/>
      <c r="AM61" s="1468" t="s">
        <v>1310</v>
      </c>
      <c r="AN61" s="1406">
        <v>2.5000000000000001E-2</v>
      </c>
      <c r="AO61" s="1397">
        <v>2.5000000000000001E-2</v>
      </c>
      <c r="AP61" s="1393"/>
      <c r="AQ61" s="1393"/>
      <c r="AR61" s="1384"/>
      <c r="AS61" s="1384"/>
      <c r="AT61" s="1394" t="s">
        <v>1311</v>
      </c>
      <c r="AU61" s="1406">
        <v>2.5000000000000001E-2</v>
      </c>
      <c r="AV61" s="1398">
        <v>2.5000000000000001E-2</v>
      </c>
      <c r="AW61" s="1393"/>
      <c r="AX61" s="1393"/>
      <c r="AY61" s="1384"/>
      <c r="AZ61" s="1384"/>
      <c r="BA61" s="1394" t="s">
        <v>1311</v>
      </c>
      <c r="BB61" s="1406">
        <v>2.5000000000000001E-2</v>
      </c>
      <c r="BC61" s="1492">
        <v>2.5000000000000001E-2</v>
      </c>
      <c r="BD61" s="1393"/>
      <c r="BE61" s="1393"/>
      <c r="BF61" s="1384"/>
      <c r="BG61" s="1384"/>
      <c r="BH61" s="1532"/>
      <c r="BI61" s="1406">
        <v>2.5000000000000001E-2</v>
      </c>
      <c r="BJ61" s="1398"/>
      <c r="BK61" s="1263"/>
      <c r="BL61" s="1263"/>
      <c r="BM61" s="1384"/>
      <c r="BN61" s="1384"/>
      <c r="BO61" s="1394" t="s">
        <v>1311</v>
      </c>
      <c r="BP61" s="1406">
        <v>2.5000000000000001E-2</v>
      </c>
      <c r="BQ61" s="1398"/>
      <c r="BR61" s="1263"/>
      <c r="BS61" s="1263"/>
      <c r="BT61" s="1384"/>
      <c r="BU61" s="1384"/>
      <c r="BV61" s="1394" t="s">
        <v>1311</v>
      </c>
      <c r="BW61" s="1406">
        <v>2.5000000000000001E-2</v>
      </c>
      <c r="BX61" s="1398"/>
      <c r="BY61" s="1263"/>
      <c r="BZ61" s="1263"/>
      <c r="CA61" s="1384"/>
      <c r="CB61" s="1384"/>
      <c r="CC61" s="1532"/>
      <c r="CD61" s="1406">
        <v>2.5000000000000001E-2</v>
      </c>
      <c r="CE61" s="1398"/>
      <c r="CF61" s="1263"/>
      <c r="CG61" s="1263"/>
      <c r="CH61" s="1384"/>
      <c r="CI61" s="1384"/>
      <c r="CJ61" s="1394" t="s">
        <v>1311</v>
      </c>
      <c r="CK61" s="1406">
        <v>0</v>
      </c>
      <c r="CL61" s="1398"/>
      <c r="CM61" s="1263"/>
      <c r="CN61" s="1263"/>
      <c r="CO61" s="1384"/>
      <c r="CP61" s="1384"/>
      <c r="CQ61" s="1397" t="s">
        <v>1059</v>
      </c>
      <c r="CR61" s="1406">
        <v>2.5000000000000001E-2</v>
      </c>
      <c r="CS61" s="1398"/>
      <c r="CT61" s="1263"/>
      <c r="CU61" s="1263"/>
      <c r="CV61" s="1384"/>
      <c r="CW61" s="1384"/>
      <c r="CX61" s="1532"/>
      <c r="CY61" s="1396">
        <f t="shared" si="0"/>
        <v>0.24999999999999997</v>
      </c>
      <c r="CZ61" s="1406">
        <f t="shared" si="1"/>
        <v>0.05</v>
      </c>
      <c r="DA61" s="1398">
        <f t="shared" si="2"/>
        <v>0.05</v>
      </c>
      <c r="DB61" s="1400">
        <f t="shared" si="3"/>
        <v>1</v>
      </c>
      <c r="DC61" s="1263"/>
      <c r="DD61" s="1263"/>
      <c r="DE61" s="1263" t="e">
        <f t="shared" si="4"/>
        <v>#DIV/0!</v>
      </c>
      <c r="DF61" s="1384"/>
      <c r="DG61" s="1384"/>
      <c r="DH61" s="1384" t="e">
        <f t="shared" si="5"/>
        <v>#DIV/0!</v>
      </c>
      <c r="DI61" s="1398">
        <f t="shared" si="18"/>
        <v>0.125</v>
      </c>
      <c r="DJ61" s="1398">
        <f t="shared" si="18"/>
        <v>0.125</v>
      </c>
      <c r="DK61" s="1400">
        <f t="shared" si="7"/>
        <v>1</v>
      </c>
      <c r="DL61" s="1263"/>
      <c r="DM61" s="1263"/>
      <c r="DN61" s="1263" t="e">
        <f t="shared" si="8"/>
        <v>#DIV/0!</v>
      </c>
      <c r="DO61" s="1384"/>
      <c r="DP61" s="1384"/>
      <c r="DQ61" s="1384" t="e">
        <f t="shared" si="9"/>
        <v>#DIV/0!</v>
      </c>
      <c r="DR61" s="1398">
        <f t="shared" si="10"/>
        <v>0.19999999999999998</v>
      </c>
      <c r="DS61" s="1398">
        <f t="shared" si="10"/>
        <v>0.125</v>
      </c>
      <c r="DT61" s="1400">
        <f t="shared" si="11"/>
        <v>0.625</v>
      </c>
      <c r="DU61" s="1263"/>
      <c r="DV61" s="1263"/>
      <c r="DW61" s="1263" t="e">
        <f t="shared" si="12"/>
        <v>#DIV/0!</v>
      </c>
      <c r="DX61" s="1384"/>
      <c r="DY61" s="1384"/>
      <c r="DZ61" s="1384" t="e">
        <f t="shared" si="13"/>
        <v>#DIV/0!</v>
      </c>
      <c r="EA61" s="1398">
        <f t="shared" si="14"/>
        <v>0.24999999999999997</v>
      </c>
      <c r="EB61" s="1398">
        <f t="shared" si="14"/>
        <v>0.125</v>
      </c>
      <c r="EC61" s="1400">
        <f t="shared" si="15"/>
        <v>0.5</v>
      </c>
      <c r="ED61" s="1263"/>
      <c r="EE61" s="1263"/>
      <c r="EF61" s="1263" t="e">
        <f t="shared" si="16"/>
        <v>#DIV/0!</v>
      </c>
      <c r="EG61" s="1384"/>
      <c r="EH61" s="1384"/>
      <c r="EI61" s="1384" t="e">
        <f t="shared" si="17"/>
        <v>#DIV/0!</v>
      </c>
      <c r="EJ61" s="1327"/>
      <c r="EK61" s="1403"/>
      <c r="EL61" s="1327"/>
      <c r="EM61" s="1327"/>
      <c r="EN61" s="1327"/>
      <c r="EO61" s="1327"/>
      <c r="EP61" s="1327"/>
    </row>
    <row r="62" spans="1:146" s="1404" customFormat="1" ht="63.75" customHeight="1">
      <c r="A62" s="1378"/>
      <c r="B62" s="1378"/>
      <c r="C62" s="1526"/>
      <c r="D62" s="1527"/>
      <c r="E62" s="1526"/>
      <c r="F62" s="1528"/>
      <c r="G62" s="1529"/>
      <c r="H62" s="1530"/>
      <c r="I62" s="1411"/>
      <c r="J62" s="1263"/>
      <c r="K62" s="1263"/>
      <c r="L62" s="1263"/>
      <c r="M62" s="1263"/>
      <c r="N62" s="1393"/>
      <c r="O62" s="1263"/>
      <c r="P62" s="1263"/>
      <c r="Q62" s="1389" t="s">
        <v>1312</v>
      </c>
      <c r="R62" s="1498">
        <v>0.2</v>
      </c>
      <c r="S62" s="1391">
        <v>0</v>
      </c>
      <c r="T62" s="1392">
        <v>0</v>
      </c>
      <c r="U62" s="1393"/>
      <c r="V62" s="1393"/>
      <c r="W62" s="1384"/>
      <c r="X62" s="1384"/>
      <c r="Y62" s="1394" t="s">
        <v>1062</v>
      </c>
      <c r="Z62" s="1391">
        <v>0.02</v>
      </c>
      <c r="AA62" s="1392">
        <v>0.02</v>
      </c>
      <c r="AB62" s="1393"/>
      <c r="AC62" s="1393"/>
      <c r="AD62" s="1384"/>
      <c r="AE62" s="1384"/>
      <c r="AF62" s="1394" t="s">
        <v>1277</v>
      </c>
      <c r="AG62" s="1391">
        <v>0.02</v>
      </c>
      <c r="AH62" s="1392">
        <v>0.02</v>
      </c>
      <c r="AI62" s="1393"/>
      <c r="AJ62" s="1393"/>
      <c r="AK62" s="1384"/>
      <c r="AL62" s="1384"/>
      <c r="AM62" s="1468" t="s">
        <v>1313</v>
      </c>
      <c r="AN62" s="1406">
        <v>0</v>
      </c>
      <c r="AO62" s="1397"/>
      <c r="AP62" s="1393"/>
      <c r="AQ62" s="1393"/>
      <c r="AR62" s="1384"/>
      <c r="AS62" s="1384"/>
      <c r="AT62" s="1397" t="s">
        <v>1059</v>
      </c>
      <c r="AU62" s="1406">
        <v>0</v>
      </c>
      <c r="AV62" s="1398"/>
      <c r="AW62" s="1393"/>
      <c r="AX62" s="1393"/>
      <c r="AY62" s="1384"/>
      <c r="AZ62" s="1384"/>
      <c r="BA62" s="1397" t="s">
        <v>1059</v>
      </c>
      <c r="BB62" s="1406">
        <v>0.06</v>
      </c>
      <c r="BC62" s="1492">
        <v>0.06</v>
      </c>
      <c r="BD62" s="1393"/>
      <c r="BE62" s="1393"/>
      <c r="BF62" s="1384"/>
      <c r="BG62" s="1384"/>
      <c r="BH62" s="1532"/>
      <c r="BI62" s="1406">
        <v>0</v>
      </c>
      <c r="BJ62" s="1398"/>
      <c r="BK62" s="1263"/>
      <c r="BL62" s="1263"/>
      <c r="BM62" s="1384"/>
      <c r="BN62" s="1384"/>
      <c r="BO62" s="1397" t="s">
        <v>1059</v>
      </c>
      <c r="BP62" s="1406">
        <v>0</v>
      </c>
      <c r="BQ62" s="1398"/>
      <c r="BR62" s="1263"/>
      <c r="BS62" s="1263"/>
      <c r="BT62" s="1384"/>
      <c r="BU62" s="1384"/>
      <c r="BV62" s="1397" t="s">
        <v>1059</v>
      </c>
      <c r="BW62" s="1406">
        <v>0.06</v>
      </c>
      <c r="BX62" s="1398"/>
      <c r="BY62" s="1263"/>
      <c r="BZ62" s="1263"/>
      <c r="CA62" s="1384"/>
      <c r="CB62" s="1384"/>
      <c r="CC62" s="1532"/>
      <c r="CD62" s="1406">
        <v>0</v>
      </c>
      <c r="CE62" s="1398"/>
      <c r="CF62" s="1263"/>
      <c r="CG62" s="1263"/>
      <c r="CH62" s="1384"/>
      <c r="CI62" s="1384"/>
      <c r="CJ62" s="1397" t="s">
        <v>1059</v>
      </c>
      <c r="CK62" s="1406">
        <v>0.03</v>
      </c>
      <c r="CL62" s="1398"/>
      <c r="CM62" s="1263"/>
      <c r="CN62" s="1263"/>
      <c r="CO62" s="1384"/>
      <c r="CP62" s="1384"/>
      <c r="CQ62" s="1394" t="s">
        <v>1314</v>
      </c>
      <c r="CR62" s="1406">
        <v>0.01</v>
      </c>
      <c r="CS62" s="1398"/>
      <c r="CT62" s="1263"/>
      <c r="CU62" s="1263"/>
      <c r="CV62" s="1384"/>
      <c r="CW62" s="1384"/>
      <c r="CX62" s="1532"/>
      <c r="CY62" s="1396">
        <f t="shared" si="0"/>
        <v>0.2</v>
      </c>
      <c r="CZ62" s="1406">
        <f t="shared" si="1"/>
        <v>0.04</v>
      </c>
      <c r="DA62" s="1398">
        <f t="shared" si="2"/>
        <v>0.04</v>
      </c>
      <c r="DB62" s="1400">
        <f t="shared" si="3"/>
        <v>1</v>
      </c>
      <c r="DC62" s="1263"/>
      <c r="DD62" s="1263"/>
      <c r="DE62" s="1263" t="e">
        <f t="shared" si="4"/>
        <v>#DIV/0!</v>
      </c>
      <c r="DF62" s="1384"/>
      <c r="DG62" s="1384"/>
      <c r="DH62" s="1384" t="e">
        <f t="shared" si="5"/>
        <v>#DIV/0!</v>
      </c>
      <c r="DI62" s="1398">
        <f t="shared" si="18"/>
        <v>0.1</v>
      </c>
      <c r="DJ62" s="1398">
        <f t="shared" si="18"/>
        <v>0.1</v>
      </c>
      <c r="DK62" s="1400">
        <f t="shared" si="7"/>
        <v>1</v>
      </c>
      <c r="DL62" s="1263"/>
      <c r="DM62" s="1263"/>
      <c r="DN62" s="1263" t="e">
        <f t="shared" si="8"/>
        <v>#DIV/0!</v>
      </c>
      <c r="DO62" s="1384"/>
      <c r="DP62" s="1384"/>
      <c r="DQ62" s="1384" t="e">
        <f t="shared" si="9"/>
        <v>#DIV/0!</v>
      </c>
      <c r="DR62" s="1398">
        <f t="shared" si="10"/>
        <v>0.16</v>
      </c>
      <c r="DS62" s="1398">
        <f t="shared" si="10"/>
        <v>0.1</v>
      </c>
      <c r="DT62" s="1400">
        <f t="shared" si="11"/>
        <v>0.625</v>
      </c>
      <c r="DU62" s="1263"/>
      <c r="DV62" s="1263"/>
      <c r="DW62" s="1263" t="e">
        <f t="shared" si="12"/>
        <v>#DIV/0!</v>
      </c>
      <c r="DX62" s="1384"/>
      <c r="DY62" s="1384"/>
      <c r="DZ62" s="1384" t="e">
        <f t="shared" si="13"/>
        <v>#DIV/0!</v>
      </c>
      <c r="EA62" s="1398">
        <f t="shared" si="14"/>
        <v>0.2</v>
      </c>
      <c r="EB62" s="1398">
        <f t="shared" si="14"/>
        <v>0.1</v>
      </c>
      <c r="EC62" s="1400">
        <f t="shared" si="15"/>
        <v>0.5</v>
      </c>
      <c r="ED62" s="1263"/>
      <c r="EE62" s="1263"/>
      <c r="EF62" s="1263" t="e">
        <f t="shared" si="16"/>
        <v>#DIV/0!</v>
      </c>
      <c r="EG62" s="1384"/>
      <c r="EH62" s="1384"/>
      <c r="EI62" s="1384" t="e">
        <f t="shared" si="17"/>
        <v>#DIV/0!</v>
      </c>
      <c r="EJ62" s="1327"/>
      <c r="EK62" s="1403"/>
      <c r="EL62" s="1327"/>
      <c r="EM62" s="1327"/>
      <c r="EN62" s="1327"/>
      <c r="EO62" s="1327"/>
      <c r="EP62" s="1327"/>
    </row>
    <row r="63" spans="1:146" s="1404" customFormat="1" ht="78.75" customHeight="1">
      <c r="A63" s="1378"/>
      <c r="B63" s="1378"/>
      <c r="C63" s="1526"/>
      <c r="D63" s="1527"/>
      <c r="E63" s="1526"/>
      <c r="F63" s="1528"/>
      <c r="G63" s="1529"/>
      <c r="H63" s="1530"/>
      <c r="I63" s="1411"/>
      <c r="J63" s="1263"/>
      <c r="K63" s="1263"/>
      <c r="L63" s="1263"/>
      <c r="M63" s="1263"/>
      <c r="N63" s="1393"/>
      <c r="O63" s="1263"/>
      <c r="P63" s="1263"/>
      <c r="Q63" s="1389" t="s">
        <v>1315</v>
      </c>
      <c r="R63" s="1498">
        <v>0.25</v>
      </c>
      <c r="S63" s="1391">
        <v>0</v>
      </c>
      <c r="T63" s="1392">
        <v>0</v>
      </c>
      <c r="U63" s="1393"/>
      <c r="V63" s="1393"/>
      <c r="W63" s="1384"/>
      <c r="X63" s="1384"/>
      <c r="Y63" s="1394" t="s">
        <v>1062</v>
      </c>
      <c r="Z63" s="1391">
        <v>2.5000000000000001E-2</v>
      </c>
      <c r="AA63" s="1392">
        <v>2.5000000000000001E-2</v>
      </c>
      <c r="AB63" s="1393"/>
      <c r="AC63" s="1393"/>
      <c r="AD63" s="1384"/>
      <c r="AE63" s="1384"/>
      <c r="AF63" s="1394" t="s">
        <v>1316</v>
      </c>
      <c r="AG63" s="1391">
        <v>2.5000000000000001E-2</v>
      </c>
      <c r="AH63" s="1392">
        <v>2.5000000000000001E-2</v>
      </c>
      <c r="AI63" s="1393"/>
      <c r="AJ63" s="1393"/>
      <c r="AK63" s="1384"/>
      <c r="AL63" s="1384"/>
      <c r="AM63" s="1468" t="s">
        <v>1317</v>
      </c>
      <c r="AN63" s="1406">
        <v>0</v>
      </c>
      <c r="AO63" s="1397"/>
      <c r="AP63" s="1393"/>
      <c r="AQ63" s="1393"/>
      <c r="AR63" s="1384"/>
      <c r="AS63" s="1384"/>
      <c r="AT63" s="1397" t="s">
        <v>1059</v>
      </c>
      <c r="AU63" s="1406">
        <v>0</v>
      </c>
      <c r="AV63" s="1398"/>
      <c r="AW63" s="1393"/>
      <c r="AX63" s="1393"/>
      <c r="AY63" s="1384"/>
      <c r="AZ63" s="1384"/>
      <c r="BA63" s="1397" t="s">
        <v>1059</v>
      </c>
      <c r="BB63" s="1406">
        <v>7.4999999999999997E-2</v>
      </c>
      <c r="BC63" s="1492">
        <v>7.4999999999999997E-2</v>
      </c>
      <c r="BD63" s="1393"/>
      <c r="BE63" s="1393"/>
      <c r="BF63" s="1384"/>
      <c r="BG63" s="1384"/>
      <c r="BH63" s="1533"/>
      <c r="BI63" s="1406">
        <v>0</v>
      </c>
      <c r="BJ63" s="1398"/>
      <c r="BK63" s="1263"/>
      <c r="BL63" s="1263"/>
      <c r="BM63" s="1384"/>
      <c r="BN63" s="1384"/>
      <c r="BO63" s="1397" t="s">
        <v>1059</v>
      </c>
      <c r="BP63" s="1406">
        <v>0</v>
      </c>
      <c r="BQ63" s="1398"/>
      <c r="BR63" s="1263"/>
      <c r="BS63" s="1263"/>
      <c r="BT63" s="1384"/>
      <c r="BU63" s="1384"/>
      <c r="BV63" s="1397" t="s">
        <v>1059</v>
      </c>
      <c r="BW63" s="1406">
        <v>7.4999999999999997E-2</v>
      </c>
      <c r="BX63" s="1398"/>
      <c r="BY63" s="1263"/>
      <c r="BZ63" s="1263"/>
      <c r="CA63" s="1384"/>
      <c r="CB63" s="1384"/>
      <c r="CC63" s="1533"/>
      <c r="CD63" s="1406">
        <v>0</v>
      </c>
      <c r="CE63" s="1398"/>
      <c r="CF63" s="1263"/>
      <c r="CG63" s="1263"/>
      <c r="CH63" s="1384"/>
      <c r="CI63" s="1384"/>
      <c r="CJ63" s="1397" t="s">
        <v>1059</v>
      </c>
      <c r="CK63" s="1406">
        <v>0</v>
      </c>
      <c r="CL63" s="1398"/>
      <c r="CM63" s="1263"/>
      <c r="CN63" s="1263"/>
      <c r="CO63" s="1384"/>
      <c r="CP63" s="1384"/>
      <c r="CQ63" s="1397" t="s">
        <v>1059</v>
      </c>
      <c r="CR63" s="1406">
        <v>0.05</v>
      </c>
      <c r="CS63" s="1398"/>
      <c r="CT63" s="1263"/>
      <c r="CU63" s="1263"/>
      <c r="CV63" s="1384"/>
      <c r="CW63" s="1384"/>
      <c r="CX63" s="1533"/>
      <c r="CY63" s="1396">
        <f t="shared" si="0"/>
        <v>0.25</v>
      </c>
      <c r="CZ63" s="1406">
        <f t="shared" si="1"/>
        <v>0.05</v>
      </c>
      <c r="DA63" s="1398">
        <f t="shared" si="2"/>
        <v>0.05</v>
      </c>
      <c r="DB63" s="1400">
        <f t="shared" si="3"/>
        <v>1</v>
      </c>
      <c r="DC63" s="1263"/>
      <c r="DD63" s="1263"/>
      <c r="DE63" s="1263" t="e">
        <f t="shared" si="4"/>
        <v>#DIV/0!</v>
      </c>
      <c r="DF63" s="1384"/>
      <c r="DG63" s="1384"/>
      <c r="DH63" s="1384" t="e">
        <f t="shared" si="5"/>
        <v>#DIV/0!</v>
      </c>
      <c r="DI63" s="1398">
        <f t="shared" si="18"/>
        <v>0.125</v>
      </c>
      <c r="DJ63" s="1398">
        <f t="shared" si="18"/>
        <v>0.125</v>
      </c>
      <c r="DK63" s="1400">
        <f t="shared" si="7"/>
        <v>1</v>
      </c>
      <c r="DL63" s="1263"/>
      <c r="DM63" s="1263"/>
      <c r="DN63" s="1263" t="e">
        <f t="shared" si="8"/>
        <v>#DIV/0!</v>
      </c>
      <c r="DO63" s="1384"/>
      <c r="DP63" s="1384"/>
      <c r="DQ63" s="1384" t="e">
        <f t="shared" si="9"/>
        <v>#DIV/0!</v>
      </c>
      <c r="DR63" s="1398">
        <f t="shared" si="10"/>
        <v>0.2</v>
      </c>
      <c r="DS63" s="1398">
        <f t="shared" si="10"/>
        <v>0.125</v>
      </c>
      <c r="DT63" s="1400">
        <f t="shared" si="11"/>
        <v>0.625</v>
      </c>
      <c r="DU63" s="1263"/>
      <c r="DV63" s="1263"/>
      <c r="DW63" s="1263" t="e">
        <f t="shared" si="12"/>
        <v>#DIV/0!</v>
      </c>
      <c r="DX63" s="1384"/>
      <c r="DY63" s="1384"/>
      <c r="DZ63" s="1384" t="e">
        <f t="shared" si="13"/>
        <v>#DIV/0!</v>
      </c>
      <c r="EA63" s="1398">
        <f t="shared" si="14"/>
        <v>0.25</v>
      </c>
      <c r="EB63" s="1398">
        <f t="shared" si="14"/>
        <v>0.125</v>
      </c>
      <c r="EC63" s="1400">
        <f t="shared" si="15"/>
        <v>0.5</v>
      </c>
      <c r="ED63" s="1263"/>
      <c r="EE63" s="1263"/>
      <c r="EF63" s="1263" t="e">
        <f t="shared" si="16"/>
        <v>#DIV/0!</v>
      </c>
      <c r="EG63" s="1384"/>
      <c r="EH63" s="1384"/>
      <c r="EI63" s="1384" t="e">
        <f t="shared" si="17"/>
        <v>#DIV/0!</v>
      </c>
      <c r="EJ63" s="1327"/>
      <c r="EK63" s="1403"/>
      <c r="EL63" s="1327"/>
      <c r="EM63" s="1327"/>
      <c r="EN63" s="1327"/>
      <c r="EO63" s="1327"/>
      <c r="EP63" s="1327"/>
    </row>
    <row r="64" spans="1:146" s="1404" customFormat="1" ht="70.5" customHeight="1">
      <c r="A64" s="1516" t="s">
        <v>1149</v>
      </c>
      <c r="B64" s="1516"/>
      <c r="C64" s="1516" t="s">
        <v>1318</v>
      </c>
      <c r="D64" s="1517">
        <v>7</v>
      </c>
      <c r="E64" s="1516" t="s">
        <v>1319</v>
      </c>
      <c r="F64" s="1516">
        <v>47985</v>
      </c>
      <c r="G64" s="1517" t="s">
        <v>393</v>
      </c>
      <c r="H64" s="1399">
        <v>1</v>
      </c>
      <c r="I64" s="1518">
        <v>0.16700000000000001</v>
      </c>
      <c r="J64" s="1263">
        <v>16</v>
      </c>
      <c r="K64" s="1263" t="s">
        <v>1320</v>
      </c>
      <c r="L64" s="1263" t="s">
        <v>1321</v>
      </c>
      <c r="M64" s="1263" t="s">
        <v>1134</v>
      </c>
      <c r="N64" s="1399">
        <v>5.5500000000000001E-2</v>
      </c>
      <c r="O64" s="1387">
        <v>42767</v>
      </c>
      <c r="P64" s="1387" t="s">
        <v>1322</v>
      </c>
      <c r="Q64" s="1389" t="s">
        <v>1323</v>
      </c>
      <c r="R64" s="1392">
        <v>0.6</v>
      </c>
      <c r="S64" s="1391">
        <v>0</v>
      </c>
      <c r="T64" s="1392">
        <v>0</v>
      </c>
      <c r="U64" s="1393">
        <f>+S64+S65+S66</f>
        <v>0</v>
      </c>
      <c r="V64" s="1393">
        <f>+T64+T65+T66</f>
        <v>0</v>
      </c>
      <c r="W64" s="1384">
        <f>(((U64*$N$64)+(U67*$N$67)+(U70*$N$70))*$H$64)/($N$64+$N$67+$N$70)</f>
        <v>1.3333333333333334E-2</v>
      </c>
      <c r="X64" s="1384">
        <f>(((V64*$N$64)+(V67*$N$67)+(V70*$N$70))*$H$64)/($N$64+$N$67+$N$70)</f>
        <v>1.3333333333333334E-2</v>
      </c>
      <c r="Y64" s="1394" t="s">
        <v>1062</v>
      </c>
      <c r="Z64" s="1391">
        <v>0.2</v>
      </c>
      <c r="AA64" s="1391">
        <v>0.2</v>
      </c>
      <c r="AB64" s="1393">
        <f>+Z64+Z65+Z66</f>
        <v>0.2</v>
      </c>
      <c r="AC64" s="1393">
        <f>+AA64+AA65+AA66</f>
        <v>0.2</v>
      </c>
      <c r="AD64" s="1384">
        <f>(((AB64*$N$64)+(AB67*$N$67)+(AB70*$N$70))*$H$64)/($N$64+$N$67+$N$70)</f>
        <v>0.08</v>
      </c>
      <c r="AE64" s="1384">
        <f>(((AC64*$N$64)+(AC67*$N$67)+(AC70*$N$70))*$H$64)/($N$64+$N$67+$N$70)</f>
        <v>0.08</v>
      </c>
      <c r="AF64" s="1394" t="s">
        <v>1324</v>
      </c>
      <c r="AG64" s="1391">
        <v>0.2</v>
      </c>
      <c r="AH64" s="1392">
        <v>0.15</v>
      </c>
      <c r="AI64" s="1393">
        <f>+AG64+AG65+AG66</f>
        <v>0.2</v>
      </c>
      <c r="AJ64" s="1393">
        <f>+AH64+AH65+AH66</f>
        <v>0.15</v>
      </c>
      <c r="AK64" s="1384">
        <f>(((AI64*$N$64)+(AI67*$N$67)+(AI70*$N$70))*$H$64)/($N$64+$N$67+$N$70)</f>
        <v>0.08</v>
      </c>
      <c r="AL64" s="1384">
        <f>(((AJ64*$N$64)+(AJ67*$N$67)+(AJ70*$N$70))*$H$64)/($N$64+$N$67+$N$70)</f>
        <v>6.3333333333333325E-2</v>
      </c>
      <c r="AM64" s="1534" t="s">
        <v>1325</v>
      </c>
      <c r="AN64" s="1396">
        <v>0.05</v>
      </c>
      <c r="AO64" s="1396">
        <v>0.05</v>
      </c>
      <c r="AP64" s="1393">
        <f>+AN64+AN65+AN66</f>
        <v>0.1</v>
      </c>
      <c r="AQ64" s="1393">
        <f>+AO64+AO65+AO66</f>
        <v>0.1</v>
      </c>
      <c r="AR64" s="1384">
        <f>(((AP64*$N$64)+(AP67*$N$67)+(AP70*$N$70))*$H$64)/($N$64+$N$67+$N$70)</f>
        <v>3.3333333333333333E-2</v>
      </c>
      <c r="AS64" s="1384">
        <f>(((AQ64*$N$64)+(AQ67*$N$67)+(AQ70*$N$70))*$H$64)/($N$64+$N$67+$N$70)</f>
        <v>3.3333333333333333E-2</v>
      </c>
      <c r="AT64" s="1535" t="s">
        <v>1326</v>
      </c>
      <c r="AU64" s="1396">
        <v>0.05</v>
      </c>
      <c r="AV64" s="1469">
        <v>0.05</v>
      </c>
      <c r="AW64" s="1393">
        <f>+AU64+AU65+AU66</f>
        <v>0.05</v>
      </c>
      <c r="AX64" s="1393">
        <f>+AV64+AV65+AV66</f>
        <v>0.05</v>
      </c>
      <c r="AY64" s="1384">
        <f>(((AW64*$N$64)+(AW67*$N$67)+(AW70*$N$70))*$H$64)/($N$64+$N$67+$N$70)</f>
        <v>3.3333333333333333E-2</v>
      </c>
      <c r="AZ64" s="1384">
        <f>(((AX64*$N$64)+(AX67*$N$67)+(AX70*$N$70))*$H$64)/($N$64+$N$67+$N$70)</f>
        <v>3.3333333333333333E-2</v>
      </c>
      <c r="BA64" s="1535" t="s">
        <v>1327</v>
      </c>
      <c r="BB64" s="1396">
        <v>0.1</v>
      </c>
      <c r="BC64" s="1492">
        <v>0.1</v>
      </c>
      <c r="BD64" s="1393">
        <f>+BB64+BB65+BB66</f>
        <v>0.25</v>
      </c>
      <c r="BE64" s="1393">
        <f>+BC64+BC65+BC66</f>
        <v>0.25</v>
      </c>
      <c r="BF64" s="1384">
        <f>(((BD64*$N$64)+(BD67*$N$67)+(BD70*$N$70))*$H$64)/($N$64+$N$67+$N$70)</f>
        <v>0.2566666666666666</v>
      </c>
      <c r="BG64" s="1384">
        <f>(((BE64*$N$64)+(BE67*$N$67)+(BE70*$N$70))*$H$64)/($N$64+$N$67+$N$70)</f>
        <v>0.2566666666666666</v>
      </c>
      <c r="BH64" s="1536" t="s">
        <v>1328</v>
      </c>
      <c r="BI64" s="1396">
        <v>0</v>
      </c>
      <c r="BJ64" s="1469"/>
      <c r="BK64" s="1399">
        <f>+BI64+BI65+BI66</f>
        <v>0.05</v>
      </c>
      <c r="BL64" s="1399">
        <f>+BJ64+BJ65+BJ66</f>
        <v>0</v>
      </c>
      <c r="BM64" s="1384">
        <f>(((BK64*$N$64)+(BK67*$N$67)+(BK70*$N$70))*$H$64)/($N$64+$N$67+$N$70)</f>
        <v>0.05</v>
      </c>
      <c r="BN64" s="1384">
        <f>(((BL64*$N$64)+(BL67*$N$67)+(BL70*$N$70))*$H$64)/($N$64+$N$67+$N$70)</f>
        <v>0</v>
      </c>
      <c r="BO64" s="1535" t="s">
        <v>1059</v>
      </c>
      <c r="BP64" s="1396">
        <v>0</v>
      </c>
      <c r="BQ64" s="1469"/>
      <c r="BR64" s="1399">
        <f>+BP64+BP65+BP66</f>
        <v>0</v>
      </c>
      <c r="BS64" s="1399">
        <f>+BQ64+BQ65+BQ66</f>
        <v>0</v>
      </c>
      <c r="BT64" s="1384">
        <f>(((BR64*$N$64)+(BR67*$N$67)+(BR70*$N$70))*$H$64)/($N$64+$N$67+$N$70)</f>
        <v>0</v>
      </c>
      <c r="BU64" s="1384">
        <f>(((BS64*$N$64)+(BS67*$N$67)+(BS70*$N$70))*$H$64)/($N$64+$N$67+$N$70)</f>
        <v>0</v>
      </c>
      <c r="BV64" s="1535" t="s">
        <v>1059</v>
      </c>
      <c r="BW64" s="1396">
        <v>0</v>
      </c>
      <c r="BX64" s="1469"/>
      <c r="BY64" s="1399">
        <f>+BW64+BW65+BW66</f>
        <v>0</v>
      </c>
      <c r="BZ64" s="1399">
        <f>+BX64+BX65+BX66</f>
        <v>0</v>
      </c>
      <c r="CA64" s="1384">
        <f>(((BY64*$N$64)+(BY67*$N$67)+(BY70*$N$70))*$H$64)/($N$64+$N$67+$N$70)</f>
        <v>0.13999999999999999</v>
      </c>
      <c r="CB64" s="1384">
        <f>(((BZ64*$N$64)+(BZ67*$N$67)+(BZ70*$N$70))*$H$64)/($N$64+$N$67+$N$70)</f>
        <v>0</v>
      </c>
      <c r="CC64" s="1535" t="s">
        <v>1059</v>
      </c>
      <c r="CD64" s="1396">
        <v>0</v>
      </c>
      <c r="CE64" s="1469"/>
      <c r="CF64" s="1399">
        <f>+CD64+CD65+CD66</f>
        <v>0</v>
      </c>
      <c r="CG64" s="1399">
        <f>+CE64+CE65+CE66</f>
        <v>0</v>
      </c>
      <c r="CH64" s="1384">
        <f>(((CF64*$N$64)+(CF67*$N$67)+(CF70*$N$70))*$H$64)/($N$64+$N$67+$N$70)</f>
        <v>0</v>
      </c>
      <c r="CI64" s="1384">
        <f>(((CG64*$N$64)+(CG67*$N$67)+(CG70*$N$70))*$H$64)/($N$64+$N$67+$N$70)</f>
        <v>0</v>
      </c>
      <c r="CJ64" s="1535" t="s">
        <v>1059</v>
      </c>
      <c r="CK64" s="1396">
        <v>0</v>
      </c>
      <c r="CL64" s="1469"/>
      <c r="CM64" s="1399">
        <f>+CK64+CK65+CK66</f>
        <v>0.15</v>
      </c>
      <c r="CN64" s="1399">
        <f>+CL64+CL65+CL66</f>
        <v>0</v>
      </c>
      <c r="CO64" s="1384">
        <f>(((CM64*$N$64)+(CM67*$N$67)+(CM70*$N$70))*$H$64)/($N$64+$N$67+$N$70)</f>
        <v>0.15</v>
      </c>
      <c r="CP64" s="1384">
        <f>(((CN64*$N$64)+(CN67*$N$67)+(CN70*$N$70))*$H$64)/($N$64+$N$67+$N$70)</f>
        <v>0</v>
      </c>
      <c r="CQ64" s="1535" t="s">
        <v>1059</v>
      </c>
      <c r="CR64" s="1396">
        <v>0</v>
      </c>
      <c r="CS64" s="1522"/>
      <c r="CT64" s="1399">
        <f>+CR64+CR65+CR66</f>
        <v>0</v>
      </c>
      <c r="CU64" s="1399">
        <f>+CS64+CS65+CS66</f>
        <v>0</v>
      </c>
      <c r="CV64" s="1384">
        <f>(((CT64*$N$64)+(CT67*$N$67)+(CT70*$N$70))*$H$64)/($N$64+$N$67+$N$70)</f>
        <v>0.1633333333333333</v>
      </c>
      <c r="CW64" s="1384">
        <f>(((CU64*$N$64)+(CU67*$N$67)+(CU70*$N$70))*$H$64)/($N$64+$N$67+$N$70)</f>
        <v>0</v>
      </c>
      <c r="CX64" s="1535" t="s">
        <v>1059</v>
      </c>
      <c r="CY64" s="1396">
        <f t="shared" si="0"/>
        <v>0.6</v>
      </c>
      <c r="CZ64" s="1396">
        <f t="shared" si="1"/>
        <v>0.4</v>
      </c>
      <c r="DA64" s="1398">
        <f t="shared" si="2"/>
        <v>0.35</v>
      </c>
      <c r="DB64" s="1400">
        <f t="shared" si="3"/>
        <v>0.87499999999999989</v>
      </c>
      <c r="DC64" s="1399">
        <f>+U64+AB64+AI64</f>
        <v>0.4</v>
      </c>
      <c r="DD64" s="1399">
        <f>+V64+AC64+AJ64</f>
        <v>0.35</v>
      </c>
      <c r="DE64" s="1399">
        <f t="shared" si="4"/>
        <v>0.87499999999999989</v>
      </c>
      <c r="DF64" s="1384">
        <f>W64+AD64+AK64</f>
        <v>0.17333333333333334</v>
      </c>
      <c r="DG64" s="1384">
        <f>X64+AE64+AL64</f>
        <v>0.15666666666666668</v>
      </c>
      <c r="DH64" s="1384">
        <f t="shared" si="5"/>
        <v>0.90384615384615385</v>
      </c>
      <c r="DI64" s="1398">
        <f t="shared" si="18"/>
        <v>0.6</v>
      </c>
      <c r="DJ64" s="1398">
        <f t="shared" si="18"/>
        <v>0.54999999999999993</v>
      </c>
      <c r="DK64" s="1400">
        <f t="shared" si="7"/>
        <v>0.91666666666666663</v>
      </c>
      <c r="DL64" s="1399">
        <f>DC64+AP64+AW64+BD64</f>
        <v>0.8</v>
      </c>
      <c r="DM64" s="1399">
        <f>+DD64+AQ64+AX64+BE64</f>
        <v>0.75</v>
      </c>
      <c r="DN64" s="1399">
        <f t="shared" si="8"/>
        <v>0.9375</v>
      </c>
      <c r="DO64" s="1384">
        <f>DF64+AR64+AY64+BF64</f>
        <v>0.49666666666666659</v>
      </c>
      <c r="DP64" s="1384">
        <f>DG64+AS64+AZ64+BG64</f>
        <v>0.47999999999999993</v>
      </c>
      <c r="DQ64" s="1384">
        <f t="shared" si="9"/>
        <v>0.96644295302013428</v>
      </c>
      <c r="DR64" s="1398">
        <f t="shared" si="10"/>
        <v>0.6</v>
      </c>
      <c r="DS64" s="1398">
        <f t="shared" si="10"/>
        <v>0.54999999999999993</v>
      </c>
      <c r="DT64" s="1400">
        <f t="shared" si="11"/>
        <v>0.91666666666666663</v>
      </c>
      <c r="DU64" s="1399">
        <f>DL64+BK64+BR64+BY64</f>
        <v>0.85000000000000009</v>
      </c>
      <c r="DV64" s="1399">
        <f>DM64+BL64+BS64+BZ64</f>
        <v>0.75</v>
      </c>
      <c r="DW64" s="1399">
        <f t="shared" si="12"/>
        <v>0.88235294117647045</v>
      </c>
      <c r="DX64" s="1384">
        <f>DO64+BM64+BT64+CA64</f>
        <v>0.68666666666666665</v>
      </c>
      <c r="DY64" s="1384">
        <f>DP64+BN64+BU64+CB64</f>
        <v>0.47999999999999993</v>
      </c>
      <c r="DZ64" s="1384">
        <f t="shared" si="13"/>
        <v>0.69902912621359214</v>
      </c>
      <c r="EA64" s="1398">
        <f t="shared" si="14"/>
        <v>0.6</v>
      </c>
      <c r="EB64" s="1398">
        <f t="shared" si="14"/>
        <v>0.54999999999999993</v>
      </c>
      <c r="EC64" s="1400">
        <f t="shared" si="15"/>
        <v>0.91666666666666663</v>
      </c>
      <c r="ED64" s="1399">
        <f>DU64+CF64+CM64+CT64</f>
        <v>1</v>
      </c>
      <c r="EE64" s="1399">
        <f>DV64+CG64+CN64+CU64</f>
        <v>0.75</v>
      </c>
      <c r="EF64" s="1399">
        <f t="shared" si="16"/>
        <v>0.75</v>
      </c>
      <c r="EG64" s="1384">
        <f>DX64+CH64+CO64+CV64</f>
        <v>1</v>
      </c>
      <c r="EH64" s="1384">
        <f>DY64+CI64+CP64+CW64</f>
        <v>0.47999999999999993</v>
      </c>
      <c r="EI64" s="1384">
        <f t="shared" si="17"/>
        <v>0.47999999999999993</v>
      </c>
      <c r="EJ64" s="1327"/>
      <c r="EK64" s="1403"/>
      <c r="EL64" s="1327"/>
      <c r="EM64" s="1327"/>
      <c r="EN64" s="1327"/>
      <c r="EO64" s="1327"/>
      <c r="EP64" s="1327"/>
    </row>
    <row r="65" spans="1:146" s="1404" customFormat="1" ht="55.5" customHeight="1">
      <c r="A65" s="1516"/>
      <c r="B65" s="1516"/>
      <c r="C65" s="1516"/>
      <c r="D65" s="1517"/>
      <c r="E65" s="1516"/>
      <c r="F65" s="1516"/>
      <c r="G65" s="1517"/>
      <c r="H65" s="1399"/>
      <c r="I65" s="1518"/>
      <c r="J65" s="1263"/>
      <c r="K65" s="1263"/>
      <c r="L65" s="1263"/>
      <c r="M65" s="1263"/>
      <c r="N65" s="1399"/>
      <c r="O65" s="1387"/>
      <c r="P65" s="1387"/>
      <c r="Q65" s="1389" t="s">
        <v>1329</v>
      </c>
      <c r="R65" s="1392">
        <v>0.1</v>
      </c>
      <c r="S65" s="1391">
        <v>0</v>
      </c>
      <c r="T65" s="1392">
        <v>0</v>
      </c>
      <c r="U65" s="1393"/>
      <c r="V65" s="1393"/>
      <c r="W65" s="1384"/>
      <c r="X65" s="1384"/>
      <c r="Y65" s="1394" t="s">
        <v>1062</v>
      </c>
      <c r="Z65" s="1391">
        <v>0</v>
      </c>
      <c r="AA65" s="1391">
        <v>0</v>
      </c>
      <c r="AB65" s="1393"/>
      <c r="AC65" s="1393"/>
      <c r="AD65" s="1384"/>
      <c r="AE65" s="1384"/>
      <c r="AF65" s="1394" t="s">
        <v>1059</v>
      </c>
      <c r="AG65" s="1391">
        <v>0</v>
      </c>
      <c r="AH65" s="1391">
        <v>0</v>
      </c>
      <c r="AI65" s="1393"/>
      <c r="AJ65" s="1393"/>
      <c r="AK65" s="1384"/>
      <c r="AL65" s="1384"/>
      <c r="AM65" s="1410" t="s">
        <v>1059</v>
      </c>
      <c r="AN65" s="1396">
        <v>0.05</v>
      </c>
      <c r="AO65" s="1396">
        <v>0.05</v>
      </c>
      <c r="AP65" s="1393"/>
      <c r="AQ65" s="1393"/>
      <c r="AR65" s="1384"/>
      <c r="AS65" s="1384"/>
      <c r="AT65" s="1535" t="s">
        <v>1330</v>
      </c>
      <c r="AU65" s="1396">
        <v>0</v>
      </c>
      <c r="AV65" s="1469">
        <v>0</v>
      </c>
      <c r="AW65" s="1393"/>
      <c r="AX65" s="1393"/>
      <c r="AY65" s="1384"/>
      <c r="AZ65" s="1384"/>
      <c r="BA65" s="1535" t="s">
        <v>1059</v>
      </c>
      <c r="BB65" s="1396">
        <v>0</v>
      </c>
      <c r="BC65" s="1492">
        <v>0</v>
      </c>
      <c r="BD65" s="1393"/>
      <c r="BE65" s="1393"/>
      <c r="BF65" s="1384"/>
      <c r="BG65" s="1384"/>
      <c r="BH65" s="1535" t="s">
        <v>1059</v>
      </c>
      <c r="BI65" s="1396">
        <v>0.05</v>
      </c>
      <c r="BJ65" s="1469"/>
      <c r="BK65" s="1263"/>
      <c r="BL65" s="1263"/>
      <c r="BM65" s="1384"/>
      <c r="BN65" s="1384"/>
      <c r="BO65" s="1535" t="s">
        <v>1331</v>
      </c>
      <c r="BP65" s="1396">
        <v>0</v>
      </c>
      <c r="BQ65" s="1469"/>
      <c r="BR65" s="1263"/>
      <c r="BS65" s="1263"/>
      <c r="BT65" s="1384"/>
      <c r="BU65" s="1384"/>
      <c r="BV65" s="1535" t="s">
        <v>1059</v>
      </c>
      <c r="BW65" s="1396">
        <v>0</v>
      </c>
      <c r="BX65" s="1469"/>
      <c r="BY65" s="1263"/>
      <c r="BZ65" s="1263"/>
      <c r="CA65" s="1384"/>
      <c r="CB65" s="1384"/>
      <c r="CC65" s="1535" t="s">
        <v>1059</v>
      </c>
      <c r="CD65" s="1396">
        <v>0</v>
      </c>
      <c r="CE65" s="1469"/>
      <c r="CF65" s="1263"/>
      <c r="CG65" s="1263"/>
      <c r="CH65" s="1384"/>
      <c r="CI65" s="1384"/>
      <c r="CJ65" s="1535" t="s">
        <v>1059</v>
      </c>
      <c r="CK65" s="1396">
        <v>0</v>
      </c>
      <c r="CL65" s="1469"/>
      <c r="CM65" s="1263"/>
      <c r="CN65" s="1263"/>
      <c r="CO65" s="1384"/>
      <c r="CP65" s="1384"/>
      <c r="CQ65" s="1535" t="s">
        <v>1059</v>
      </c>
      <c r="CR65" s="1396">
        <v>0</v>
      </c>
      <c r="CS65" s="1522"/>
      <c r="CT65" s="1263"/>
      <c r="CU65" s="1263"/>
      <c r="CV65" s="1384"/>
      <c r="CW65" s="1384"/>
      <c r="CX65" s="1535" t="s">
        <v>1059</v>
      </c>
      <c r="CY65" s="1396">
        <f t="shared" si="0"/>
        <v>0.1</v>
      </c>
      <c r="CZ65" s="1396">
        <f t="shared" si="1"/>
        <v>0</v>
      </c>
      <c r="DA65" s="1398">
        <f t="shared" si="2"/>
        <v>0</v>
      </c>
      <c r="DB65" s="1400" t="e">
        <f t="shared" si="3"/>
        <v>#DIV/0!</v>
      </c>
      <c r="DC65" s="1263"/>
      <c r="DD65" s="1263"/>
      <c r="DE65" s="1263" t="e">
        <f t="shared" si="4"/>
        <v>#DIV/0!</v>
      </c>
      <c r="DF65" s="1384"/>
      <c r="DG65" s="1384"/>
      <c r="DH65" s="1384" t="e">
        <f t="shared" si="5"/>
        <v>#DIV/0!</v>
      </c>
      <c r="DI65" s="1398">
        <f t="shared" si="18"/>
        <v>0.05</v>
      </c>
      <c r="DJ65" s="1398">
        <f t="shared" si="18"/>
        <v>0.05</v>
      </c>
      <c r="DK65" s="1400">
        <f t="shared" si="7"/>
        <v>1</v>
      </c>
      <c r="DL65" s="1263"/>
      <c r="DM65" s="1263"/>
      <c r="DN65" s="1263" t="e">
        <f t="shared" si="8"/>
        <v>#DIV/0!</v>
      </c>
      <c r="DO65" s="1384"/>
      <c r="DP65" s="1384"/>
      <c r="DQ65" s="1384" t="e">
        <f t="shared" si="9"/>
        <v>#DIV/0!</v>
      </c>
      <c r="DR65" s="1398">
        <f t="shared" si="10"/>
        <v>0.1</v>
      </c>
      <c r="DS65" s="1398">
        <f t="shared" si="10"/>
        <v>0.05</v>
      </c>
      <c r="DT65" s="1400">
        <f t="shared" si="11"/>
        <v>0.5</v>
      </c>
      <c r="DU65" s="1263"/>
      <c r="DV65" s="1263"/>
      <c r="DW65" s="1263" t="e">
        <f t="shared" si="12"/>
        <v>#DIV/0!</v>
      </c>
      <c r="DX65" s="1384"/>
      <c r="DY65" s="1384"/>
      <c r="DZ65" s="1384" t="e">
        <f t="shared" si="13"/>
        <v>#DIV/0!</v>
      </c>
      <c r="EA65" s="1398">
        <f t="shared" si="14"/>
        <v>0.1</v>
      </c>
      <c r="EB65" s="1398">
        <f t="shared" si="14"/>
        <v>0.05</v>
      </c>
      <c r="EC65" s="1400">
        <f t="shared" si="15"/>
        <v>0.5</v>
      </c>
      <c r="ED65" s="1263"/>
      <c r="EE65" s="1263"/>
      <c r="EF65" s="1263" t="e">
        <f t="shared" si="16"/>
        <v>#DIV/0!</v>
      </c>
      <c r="EG65" s="1384"/>
      <c r="EH65" s="1384"/>
      <c r="EI65" s="1384" t="e">
        <f t="shared" si="17"/>
        <v>#DIV/0!</v>
      </c>
      <c r="EJ65" s="1327"/>
      <c r="EK65" s="1403"/>
      <c r="EL65" s="1327"/>
      <c r="EM65" s="1327"/>
      <c r="EN65" s="1327"/>
      <c r="EO65" s="1327"/>
      <c r="EP65" s="1327"/>
    </row>
    <row r="66" spans="1:146" s="1404" customFormat="1" ht="93.75" customHeight="1">
      <c r="A66" s="1516"/>
      <c r="B66" s="1516"/>
      <c r="C66" s="1516"/>
      <c r="D66" s="1517"/>
      <c r="E66" s="1516"/>
      <c r="F66" s="1516"/>
      <c r="G66" s="1517"/>
      <c r="H66" s="1399"/>
      <c r="I66" s="1518"/>
      <c r="J66" s="1263"/>
      <c r="K66" s="1263"/>
      <c r="L66" s="1263"/>
      <c r="M66" s="1263"/>
      <c r="N66" s="1399"/>
      <c r="O66" s="1387"/>
      <c r="P66" s="1387"/>
      <c r="Q66" s="1389" t="s">
        <v>1332</v>
      </c>
      <c r="R66" s="1392">
        <v>0.3</v>
      </c>
      <c r="S66" s="1391">
        <v>0</v>
      </c>
      <c r="T66" s="1392">
        <v>0</v>
      </c>
      <c r="U66" s="1393"/>
      <c r="V66" s="1393"/>
      <c r="W66" s="1384"/>
      <c r="X66" s="1384"/>
      <c r="Y66" s="1394" t="s">
        <v>1062</v>
      </c>
      <c r="Z66" s="1391">
        <v>0</v>
      </c>
      <c r="AA66" s="1391">
        <v>0</v>
      </c>
      <c r="AB66" s="1393"/>
      <c r="AC66" s="1393"/>
      <c r="AD66" s="1384"/>
      <c r="AE66" s="1384"/>
      <c r="AF66" s="1394" t="s">
        <v>1059</v>
      </c>
      <c r="AG66" s="1391">
        <v>0</v>
      </c>
      <c r="AH66" s="1391">
        <v>0</v>
      </c>
      <c r="AI66" s="1393"/>
      <c r="AJ66" s="1393"/>
      <c r="AK66" s="1384"/>
      <c r="AL66" s="1384"/>
      <c r="AM66" s="1410" t="s">
        <v>1059</v>
      </c>
      <c r="AN66" s="1396">
        <v>0</v>
      </c>
      <c r="AO66" s="1396">
        <v>0</v>
      </c>
      <c r="AP66" s="1393"/>
      <c r="AQ66" s="1393"/>
      <c r="AR66" s="1384"/>
      <c r="AS66" s="1384"/>
      <c r="AT66" s="1535" t="s">
        <v>1059</v>
      </c>
      <c r="AU66" s="1396">
        <v>0</v>
      </c>
      <c r="AV66" s="1469">
        <v>0</v>
      </c>
      <c r="AW66" s="1393"/>
      <c r="AX66" s="1393"/>
      <c r="AY66" s="1384"/>
      <c r="AZ66" s="1384"/>
      <c r="BA66" s="1535" t="s">
        <v>1059</v>
      </c>
      <c r="BB66" s="1396">
        <v>0.15</v>
      </c>
      <c r="BC66" s="1492">
        <v>0.15</v>
      </c>
      <c r="BD66" s="1393"/>
      <c r="BE66" s="1393"/>
      <c r="BF66" s="1384"/>
      <c r="BG66" s="1384"/>
      <c r="BH66" s="1492" t="s">
        <v>1333</v>
      </c>
      <c r="BI66" s="1396">
        <v>0</v>
      </c>
      <c r="BJ66" s="1469"/>
      <c r="BK66" s="1263"/>
      <c r="BL66" s="1263"/>
      <c r="BM66" s="1384"/>
      <c r="BN66" s="1384"/>
      <c r="BO66" s="1535" t="s">
        <v>1059</v>
      </c>
      <c r="BP66" s="1396">
        <v>0</v>
      </c>
      <c r="BQ66" s="1469"/>
      <c r="BR66" s="1263"/>
      <c r="BS66" s="1263"/>
      <c r="BT66" s="1384"/>
      <c r="BU66" s="1384"/>
      <c r="BV66" s="1535" t="s">
        <v>1059</v>
      </c>
      <c r="BW66" s="1396">
        <v>0</v>
      </c>
      <c r="BX66" s="1469"/>
      <c r="BY66" s="1263"/>
      <c r="BZ66" s="1263"/>
      <c r="CA66" s="1384"/>
      <c r="CB66" s="1384"/>
      <c r="CC66" s="1535" t="s">
        <v>1059</v>
      </c>
      <c r="CD66" s="1396">
        <v>0</v>
      </c>
      <c r="CE66" s="1469"/>
      <c r="CF66" s="1263"/>
      <c r="CG66" s="1263"/>
      <c r="CH66" s="1384"/>
      <c r="CI66" s="1384"/>
      <c r="CJ66" s="1535" t="s">
        <v>1059</v>
      </c>
      <c r="CK66" s="1396">
        <v>0.15</v>
      </c>
      <c r="CL66" s="1469"/>
      <c r="CM66" s="1263"/>
      <c r="CN66" s="1263"/>
      <c r="CO66" s="1384"/>
      <c r="CP66" s="1384"/>
      <c r="CQ66" s="1492" t="s">
        <v>1334</v>
      </c>
      <c r="CR66" s="1396">
        <v>0</v>
      </c>
      <c r="CS66" s="1522"/>
      <c r="CT66" s="1263"/>
      <c r="CU66" s="1263"/>
      <c r="CV66" s="1384"/>
      <c r="CW66" s="1384"/>
      <c r="CX66" s="1535" t="s">
        <v>1059</v>
      </c>
      <c r="CY66" s="1396">
        <f t="shared" si="0"/>
        <v>0.3</v>
      </c>
      <c r="CZ66" s="1396">
        <f t="shared" si="1"/>
        <v>0</v>
      </c>
      <c r="DA66" s="1398">
        <f t="shared" si="2"/>
        <v>0</v>
      </c>
      <c r="DB66" s="1400" t="e">
        <f t="shared" si="3"/>
        <v>#DIV/0!</v>
      </c>
      <c r="DC66" s="1263"/>
      <c r="DD66" s="1263"/>
      <c r="DE66" s="1263" t="e">
        <f t="shared" si="4"/>
        <v>#DIV/0!</v>
      </c>
      <c r="DF66" s="1384"/>
      <c r="DG66" s="1384"/>
      <c r="DH66" s="1384" t="e">
        <f t="shared" si="5"/>
        <v>#DIV/0!</v>
      </c>
      <c r="DI66" s="1398">
        <f t="shared" si="18"/>
        <v>0.15</v>
      </c>
      <c r="DJ66" s="1398">
        <f t="shared" si="18"/>
        <v>0.15</v>
      </c>
      <c r="DK66" s="1400">
        <f t="shared" si="7"/>
        <v>1</v>
      </c>
      <c r="DL66" s="1263"/>
      <c r="DM66" s="1263"/>
      <c r="DN66" s="1263" t="e">
        <f t="shared" si="8"/>
        <v>#DIV/0!</v>
      </c>
      <c r="DO66" s="1384"/>
      <c r="DP66" s="1384"/>
      <c r="DQ66" s="1384" t="e">
        <f t="shared" si="9"/>
        <v>#DIV/0!</v>
      </c>
      <c r="DR66" s="1398">
        <f t="shared" si="10"/>
        <v>0.15</v>
      </c>
      <c r="DS66" s="1398">
        <f t="shared" si="10"/>
        <v>0.15</v>
      </c>
      <c r="DT66" s="1400">
        <f t="shared" si="11"/>
        <v>1</v>
      </c>
      <c r="DU66" s="1263"/>
      <c r="DV66" s="1263"/>
      <c r="DW66" s="1263" t="e">
        <f t="shared" si="12"/>
        <v>#DIV/0!</v>
      </c>
      <c r="DX66" s="1384"/>
      <c r="DY66" s="1384"/>
      <c r="DZ66" s="1384" t="e">
        <f t="shared" si="13"/>
        <v>#DIV/0!</v>
      </c>
      <c r="EA66" s="1398">
        <f t="shared" si="14"/>
        <v>0.3</v>
      </c>
      <c r="EB66" s="1398">
        <f t="shared" si="14"/>
        <v>0.15</v>
      </c>
      <c r="EC66" s="1400">
        <f t="shared" si="15"/>
        <v>0.5</v>
      </c>
      <c r="ED66" s="1263"/>
      <c r="EE66" s="1263"/>
      <c r="EF66" s="1263" t="e">
        <f t="shared" si="16"/>
        <v>#DIV/0!</v>
      </c>
      <c r="EG66" s="1384"/>
      <c r="EH66" s="1384"/>
      <c r="EI66" s="1384" t="e">
        <f t="shared" si="17"/>
        <v>#DIV/0!</v>
      </c>
      <c r="EJ66" s="1327"/>
      <c r="EK66" s="1403"/>
      <c r="EL66" s="1327"/>
      <c r="EM66" s="1327"/>
      <c r="EN66" s="1327"/>
      <c r="EO66" s="1327"/>
      <c r="EP66" s="1327"/>
    </row>
    <row r="67" spans="1:146" s="1404" customFormat="1" ht="108.75" customHeight="1">
      <c r="A67" s="1516"/>
      <c r="B67" s="1516"/>
      <c r="C67" s="1516"/>
      <c r="D67" s="1517"/>
      <c r="E67" s="1516"/>
      <c r="F67" s="1516"/>
      <c r="G67" s="1517"/>
      <c r="H67" s="1399"/>
      <c r="I67" s="1518"/>
      <c r="J67" s="1263">
        <v>17</v>
      </c>
      <c r="K67" s="1263" t="s">
        <v>1335</v>
      </c>
      <c r="L67" s="1263" t="s">
        <v>1336</v>
      </c>
      <c r="M67" s="1263" t="s">
        <v>1134</v>
      </c>
      <c r="N67" s="1399">
        <v>5.5500000000000001E-2</v>
      </c>
      <c r="O67" s="1387">
        <v>42736</v>
      </c>
      <c r="P67" s="1387">
        <v>43100</v>
      </c>
      <c r="Q67" s="1389" t="s">
        <v>1337</v>
      </c>
      <c r="R67" s="1392">
        <v>0.5</v>
      </c>
      <c r="S67" s="1391">
        <v>0.04</v>
      </c>
      <c r="T67" s="1391">
        <v>0.04</v>
      </c>
      <c r="U67" s="1393">
        <f>+S67+S68+S69</f>
        <v>0.04</v>
      </c>
      <c r="V67" s="1393">
        <f>T67+T68+T69</f>
        <v>0.04</v>
      </c>
      <c r="W67" s="1384"/>
      <c r="X67" s="1384"/>
      <c r="Y67" s="1535" t="s">
        <v>1338</v>
      </c>
      <c r="Z67" s="1391">
        <v>0.04</v>
      </c>
      <c r="AA67" s="1391">
        <v>0.04</v>
      </c>
      <c r="AB67" s="1393">
        <f>+Z67+Z68+Z69</f>
        <v>0.04</v>
      </c>
      <c r="AC67" s="1393">
        <f>AA67+AA68+AA69</f>
        <v>0.04</v>
      </c>
      <c r="AD67" s="1384"/>
      <c r="AE67" s="1384"/>
      <c r="AF67" s="1535" t="s">
        <v>1339</v>
      </c>
      <c r="AG67" s="1391">
        <v>0.04</v>
      </c>
      <c r="AH67" s="1391">
        <v>0.04</v>
      </c>
      <c r="AI67" s="1393">
        <f>+AG67+AG68+AG69</f>
        <v>0.04</v>
      </c>
      <c r="AJ67" s="1393">
        <f>AH67+AH68+AH69</f>
        <v>0.04</v>
      </c>
      <c r="AK67" s="1384"/>
      <c r="AL67" s="1384"/>
      <c r="AM67" s="1537" t="s">
        <v>1340</v>
      </c>
      <c r="AN67" s="1396">
        <v>0</v>
      </c>
      <c r="AO67" s="1396">
        <v>0</v>
      </c>
      <c r="AP67" s="1393">
        <f>+AN67+AN68+AN69</f>
        <v>0</v>
      </c>
      <c r="AQ67" s="1393">
        <f>AO67+AO68+AO69</f>
        <v>0</v>
      </c>
      <c r="AR67" s="1384"/>
      <c r="AS67" s="1384"/>
      <c r="AT67" s="1535" t="s">
        <v>1059</v>
      </c>
      <c r="AU67" s="1396">
        <v>0</v>
      </c>
      <c r="AV67" s="1469">
        <v>0</v>
      </c>
      <c r="AW67" s="1393">
        <f>+AU67+AU68+AU69</f>
        <v>0</v>
      </c>
      <c r="AX67" s="1393">
        <f>AV67+AV68+AV69</f>
        <v>0</v>
      </c>
      <c r="AY67" s="1384"/>
      <c r="AZ67" s="1384"/>
      <c r="BA67" s="1535" t="s">
        <v>1059</v>
      </c>
      <c r="BB67" s="1396">
        <v>0.12</v>
      </c>
      <c r="BC67" s="1492">
        <v>0.12</v>
      </c>
      <c r="BD67" s="1393">
        <f>+BB67+BB68+BB69</f>
        <v>0.22</v>
      </c>
      <c r="BE67" s="1393">
        <f>BC67+BC68+BC69</f>
        <v>0.22</v>
      </c>
      <c r="BF67" s="1384"/>
      <c r="BG67" s="1384"/>
      <c r="BH67" s="1492" t="s">
        <v>1340</v>
      </c>
      <c r="BI67" s="1396">
        <v>0</v>
      </c>
      <c r="BJ67" s="1469"/>
      <c r="BK67" s="1399">
        <f>+BI67+BI68+BI69</f>
        <v>0.1</v>
      </c>
      <c r="BL67" s="1399">
        <f>BJ67+BJ68+BJ69</f>
        <v>0</v>
      </c>
      <c r="BM67" s="1384"/>
      <c r="BN67" s="1384"/>
      <c r="BO67" s="1535" t="s">
        <v>1059</v>
      </c>
      <c r="BP67" s="1396">
        <v>0</v>
      </c>
      <c r="BQ67" s="1469"/>
      <c r="BR67" s="1399">
        <f>+BP67+BP68+BP69</f>
        <v>0</v>
      </c>
      <c r="BS67" s="1399">
        <f>BQ67+BQ68+BQ69</f>
        <v>0</v>
      </c>
      <c r="BT67" s="1384"/>
      <c r="BU67" s="1384"/>
      <c r="BV67" s="1535" t="s">
        <v>1059</v>
      </c>
      <c r="BW67" s="1396">
        <v>0.12</v>
      </c>
      <c r="BX67" s="1469"/>
      <c r="BY67" s="1399">
        <f>+BW67+BW68+BW69</f>
        <v>0.12</v>
      </c>
      <c r="BZ67" s="1399">
        <f>BX67+BX68+BX69</f>
        <v>0</v>
      </c>
      <c r="CA67" s="1384"/>
      <c r="CB67" s="1384"/>
      <c r="CC67" s="1492" t="s">
        <v>1340</v>
      </c>
      <c r="CD67" s="1396">
        <v>0</v>
      </c>
      <c r="CE67" s="1469"/>
      <c r="CF67" s="1399">
        <f>+CD67+CD68+CD69</f>
        <v>0</v>
      </c>
      <c r="CG67" s="1399">
        <f>CE67+CE68+CE69</f>
        <v>0</v>
      </c>
      <c r="CH67" s="1384"/>
      <c r="CI67" s="1384"/>
      <c r="CJ67" s="1535" t="s">
        <v>1059</v>
      </c>
      <c r="CK67" s="1396">
        <v>0</v>
      </c>
      <c r="CL67" s="1469"/>
      <c r="CM67" s="1399">
        <f>+CK67+CK68+CK69</f>
        <v>0.30000000000000004</v>
      </c>
      <c r="CN67" s="1399">
        <f>CL67+CL68+CL69</f>
        <v>0</v>
      </c>
      <c r="CO67" s="1384"/>
      <c r="CP67" s="1384"/>
      <c r="CQ67" s="1535" t="s">
        <v>1059</v>
      </c>
      <c r="CR67" s="1396">
        <v>0.14000000000000001</v>
      </c>
      <c r="CS67" s="1522"/>
      <c r="CT67" s="1399">
        <f>+CR67+CR68+CR69</f>
        <v>0.14000000000000001</v>
      </c>
      <c r="CU67" s="1399">
        <f>CS67+CS68+CS69</f>
        <v>0</v>
      </c>
      <c r="CV67" s="1384"/>
      <c r="CW67" s="1384"/>
      <c r="CX67" s="1492" t="s">
        <v>1340</v>
      </c>
      <c r="CY67" s="1396">
        <f t="shared" si="0"/>
        <v>0.5</v>
      </c>
      <c r="CZ67" s="1396">
        <f t="shared" si="1"/>
        <v>0.12</v>
      </c>
      <c r="DA67" s="1398">
        <f t="shared" si="2"/>
        <v>0.12</v>
      </c>
      <c r="DB67" s="1400">
        <f t="shared" si="3"/>
        <v>1</v>
      </c>
      <c r="DC67" s="1399">
        <f>+U67+AB67+AI67</f>
        <v>0.12</v>
      </c>
      <c r="DD67" s="1399">
        <f>+V67+AC67+AJ67</f>
        <v>0.12</v>
      </c>
      <c r="DE67" s="1399">
        <f t="shared" si="4"/>
        <v>1</v>
      </c>
      <c r="DF67" s="1384"/>
      <c r="DG67" s="1384"/>
      <c r="DH67" s="1384" t="e">
        <f t="shared" si="5"/>
        <v>#DIV/0!</v>
      </c>
      <c r="DI67" s="1398">
        <f t="shared" si="18"/>
        <v>0.24</v>
      </c>
      <c r="DJ67" s="1398">
        <f t="shared" si="18"/>
        <v>0.24</v>
      </c>
      <c r="DK67" s="1400">
        <f t="shared" si="7"/>
        <v>1</v>
      </c>
      <c r="DL67" s="1399">
        <f>DC67+AP67+AW67+BD67</f>
        <v>0.33999999999999997</v>
      </c>
      <c r="DM67" s="1399">
        <f>DD67+AQ67+AX67+BE67</f>
        <v>0.33999999999999997</v>
      </c>
      <c r="DN67" s="1399">
        <f t="shared" si="8"/>
        <v>1</v>
      </c>
      <c r="DO67" s="1384"/>
      <c r="DP67" s="1384"/>
      <c r="DQ67" s="1384" t="e">
        <f t="shared" si="9"/>
        <v>#DIV/0!</v>
      </c>
      <c r="DR67" s="1398">
        <f t="shared" si="10"/>
        <v>0.36</v>
      </c>
      <c r="DS67" s="1398">
        <f t="shared" si="10"/>
        <v>0.24</v>
      </c>
      <c r="DT67" s="1400">
        <f t="shared" si="11"/>
        <v>0.66666666666666663</v>
      </c>
      <c r="DU67" s="1399">
        <f>DL67+BK67+BR67+BY67</f>
        <v>0.55999999999999994</v>
      </c>
      <c r="DV67" s="1399">
        <f>DM67+BL67+BS67+BZ67</f>
        <v>0.33999999999999997</v>
      </c>
      <c r="DW67" s="1399">
        <f>+DV67/DU67</f>
        <v>0.6071428571428571</v>
      </c>
      <c r="DX67" s="1384"/>
      <c r="DY67" s="1384"/>
      <c r="DZ67" s="1384" t="e">
        <f t="shared" si="13"/>
        <v>#DIV/0!</v>
      </c>
      <c r="EA67" s="1398">
        <f t="shared" si="14"/>
        <v>0.5</v>
      </c>
      <c r="EB67" s="1398">
        <f t="shared" si="14"/>
        <v>0.24</v>
      </c>
      <c r="EC67" s="1400">
        <f t="shared" si="15"/>
        <v>0.48</v>
      </c>
      <c r="ED67" s="1399">
        <f>DU67+CF67+CM67+CT67</f>
        <v>1</v>
      </c>
      <c r="EE67" s="1399">
        <f>DV67+CG67+CN67+CU67</f>
        <v>0.33999999999999997</v>
      </c>
      <c r="EF67" s="1399">
        <f t="shared" si="16"/>
        <v>0.33999999999999997</v>
      </c>
      <c r="EG67" s="1384"/>
      <c r="EH67" s="1384"/>
      <c r="EI67" s="1384" t="e">
        <f t="shared" si="17"/>
        <v>#DIV/0!</v>
      </c>
      <c r="EJ67" s="1327"/>
      <c r="EK67" s="1403"/>
      <c r="EL67" s="1327"/>
      <c r="EM67" s="1327"/>
      <c r="EN67" s="1327"/>
      <c r="EO67" s="1327"/>
      <c r="EP67" s="1327"/>
    </row>
    <row r="68" spans="1:146" s="1404" customFormat="1" ht="85.5" customHeight="1">
      <c r="A68" s="1516"/>
      <c r="B68" s="1516"/>
      <c r="C68" s="1516"/>
      <c r="D68" s="1517"/>
      <c r="E68" s="1516"/>
      <c r="F68" s="1516"/>
      <c r="G68" s="1517"/>
      <c r="H68" s="1399"/>
      <c r="I68" s="1518"/>
      <c r="J68" s="1263"/>
      <c r="K68" s="1263"/>
      <c r="L68" s="1263"/>
      <c r="M68" s="1263"/>
      <c r="N68" s="1399"/>
      <c r="O68" s="1387"/>
      <c r="P68" s="1387"/>
      <c r="Q68" s="1389" t="s">
        <v>1341</v>
      </c>
      <c r="R68" s="1392">
        <v>0.2</v>
      </c>
      <c r="S68" s="1391">
        <v>0</v>
      </c>
      <c r="T68" s="1392">
        <v>0</v>
      </c>
      <c r="U68" s="1393"/>
      <c r="V68" s="1393"/>
      <c r="W68" s="1384"/>
      <c r="X68" s="1384"/>
      <c r="Y68" s="1394" t="s">
        <v>1062</v>
      </c>
      <c r="Z68" s="1391">
        <v>0</v>
      </c>
      <c r="AA68" s="1391">
        <v>0</v>
      </c>
      <c r="AB68" s="1393"/>
      <c r="AC68" s="1393"/>
      <c r="AD68" s="1384"/>
      <c r="AE68" s="1384"/>
      <c r="AF68" s="1394" t="s">
        <v>1059</v>
      </c>
      <c r="AG68" s="1391">
        <v>0</v>
      </c>
      <c r="AH68" s="1391">
        <v>0</v>
      </c>
      <c r="AI68" s="1393"/>
      <c r="AJ68" s="1393"/>
      <c r="AK68" s="1384"/>
      <c r="AL68" s="1384"/>
      <c r="AM68" s="1410" t="s">
        <v>1059</v>
      </c>
      <c r="AN68" s="1396">
        <v>0</v>
      </c>
      <c r="AO68" s="1396">
        <v>0</v>
      </c>
      <c r="AP68" s="1393"/>
      <c r="AQ68" s="1393"/>
      <c r="AR68" s="1384"/>
      <c r="AS68" s="1384"/>
      <c r="AT68" s="1535" t="s">
        <v>1059</v>
      </c>
      <c r="AU68" s="1396">
        <v>0</v>
      </c>
      <c r="AV68" s="1469">
        <v>0</v>
      </c>
      <c r="AW68" s="1393"/>
      <c r="AX68" s="1393"/>
      <c r="AY68" s="1384"/>
      <c r="AZ68" s="1384"/>
      <c r="BA68" s="1535" t="s">
        <v>1059</v>
      </c>
      <c r="BB68" s="1396">
        <v>0.1</v>
      </c>
      <c r="BC68" s="1492">
        <v>0.1</v>
      </c>
      <c r="BD68" s="1393"/>
      <c r="BE68" s="1393"/>
      <c r="BF68" s="1384"/>
      <c r="BG68" s="1384"/>
      <c r="BH68" s="1492" t="s">
        <v>1342</v>
      </c>
      <c r="BI68" s="1396">
        <v>0</v>
      </c>
      <c r="BJ68" s="1469"/>
      <c r="BK68" s="1263"/>
      <c r="BL68" s="1263"/>
      <c r="BM68" s="1384"/>
      <c r="BN68" s="1384"/>
      <c r="BO68" s="1535" t="s">
        <v>1059</v>
      </c>
      <c r="BP68" s="1396">
        <v>0</v>
      </c>
      <c r="BQ68" s="1469"/>
      <c r="BR68" s="1263"/>
      <c r="BS68" s="1263"/>
      <c r="BT68" s="1384"/>
      <c r="BU68" s="1384"/>
      <c r="BV68" s="1535" t="s">
        <v>1059</v>
      </c>
      <c r="BW68" s="1396">
        <v>0</v>
      </c>
      <c r="BX68" s="1469"/>
      <c r="BY68" s="1263"/>
      <c r="BZ68" s="1263"/>
      <c r="CA68" s="1384"/>
      <c r="CB68" s="1384"/>
      <c r="CC68" s="1535" t="s">
        <v>1059</v>
      </c>
      <c r="CD68" s="1396">
        <v>0</v>
      </c>
      <c r="CE68" s="1469"/>
      <c r="CF68" s="1263"/>
      <c r="CG68" s="1263"/>
      <c r="CH68" s="1384"/>
      <c r="CI68" s="1384"/>
      <c r="CJ68" s="1535" t="s">
        <v>1059</v>
      </c>
      <c r="CK68" s="1396">
        <v>0.1</v>
      </c>
      <c r="CL68" s="1469"/>
      <c r="CM68" s="1263"/>
      <c r="CN68" s="1263"/>
      <c r="CO68" s="1384"/>
      <c r="CP68" s="1384"/>
      <c r="CQ68" s="1492" t="s">
        <v>1343</v>
      </c>
      <c r="CR68" s="1396">
        <v>0</v>
      </c>
      <c r="CS68" s="1522"/>
      <c r="CT68" s="1263"/>
      <c r="CU68" s="1263"/>
      <c r="CV68" s="1384"/>
      <c r="CW68" s="1384"/>
      <c r="CX68" s="1535" t="s">
        <v>1059</v>
      </c>
      <c r="CY68" s="1396">
        <f t="shared" si="0"/>
        <v>0.2</v>
      </c>
      <c r="CZ68" s="1396">
        <f t="shared" si="1"/>
        <v>0</v>
      </c>
      <c r="DA68" s="1398">
        <f t="shared" si="2"/>
        <v>0</v>
      </c>
      <c r="DB68" s="1400" t="e">
        <f t="shared" si="3"/>
        <v>#DIV/0!</v>
      </c>
      <c r="DC68" s="1263"/>
      <c r="DD68" s="1263"/>
      <c r="DE68" s="1263" t="e">
        <f t="shared" si="4"/>
        <v>#DIV/0!</v>
      </c>
      <c r="DF68" s="1384"/>
      <c r="DG68" s="1384"/>
      <c r="DH68" s="1384" t="e">
        <f t="shared" si="5"/>
        <v>#DIV/0!</v>
      </c>
      <c r="DI68" s="1398">
        <f t="shared" si="18"/>
        <v>0.1</v>
      </c>
      <c r="DJ68" s="1398">
        <f t="shared" si="18"/>
        <v>0.1</v>
      </c>
      <c r="DK68" s="1400">
        <f t="shared" si="7"/>
        <v>1</v>
      </c>
      <c r="DL68" s="1263"/>
      <c r="DM68" s="1263"/>
      <c r="DN68" s="1263" t="e">
        <f t="shared" si="8"/>
        <v>#DIV/0!</v>
      </c>
      <c r="DO68" s="1384"/>
      <c r="DP68" s="1384"/>
      <c r="DQ68" s="1384" t="e">
        <f t="shared" si="9"/>
        <v>#DIV/0!</v>
      </c>
      <c r="DR68" s="1398">
        <f t="shared" si="10"/>
        <v>0.1</v>
      </c>
      <c r="DS68" s="1398">
        <f t="shared" si="10"/>
        <v>0.1</v>
      </c>
      <c r="DT68" s="1400">
        <f t="shared" si="11"/>
        <v>1</v>
      </c>
      <c r="DU68" s="1263"/>
      <c r="DV68" s="1263"/>
      <c r="DW68" s="1263" t="e">
        <f>+DV68/DU68</f>
        <v>#DIV/0!</v>
      </c>
      <c r="DX68" s="1384"/>
      <c r="DY68" s="1384"/>
      <c r="DZ68" s="1384" t="e">
        <f t="shared" si="13"/>
        <v>#DIV/0!</v>
      </c>
      <c r="EA68" s="1398">
        <f t="shared" si="14"/>
        <v>0.2</v>
      </c>
      <c r="EB68" s="1398">
        <f t="shared" si="14"/>
        <v>0.1</v>
      </c>
      <c r="EC68" s="1400">
        <f t="shared" si="15"/>
        <v>0.5</v>
      </c>
      <c r="ED68" s="1263"/>
      <c r="EE68" s="1263"/>
      <c r="EF68" s="1263" t="e">
        <f t="shared" si="16"/>
        <v>#DIV/0!</v>
      </c>
      <c r="EG68" s="1384"/>
      <c r="EH68" s="1384"/>
      <c r="EI68" s="1384" t="e">
        <f t="shared" si="17"/>
        <v>#DIV/0!</v>
      </c>
      <c r="EJ68" s="1327"/>
      <c r="EK68" s="1403"/>
      <c r="EL68" s="1327"/>
      <c r="EM68" s="1327"/>
      <c r="EN68" s="1327"/>
      <c r="EO68" s="1327"/>
      <c r="EP68" s="1327"/>
    </row>
    <row r="69" spans="1:146" s="1404" customFormat="1" ht="51" customHeight="1">
      <c r="A69" s="1516"/>
      <c r="B69" s="1516"/>
      <c r="C69" s="1516"/>
      <c r="D69" s="1517"/>
      <c r="E69" s="1516"/>
      <c r="F69" s="1516"/>
      <c r="G69" s="1517"/>
      <c r="H69" s="1399"/>
      <c r="I69" s="1518"/>
      <c r="J69" s="1263"/>
      <c r="K69" s="1263"/>
      <c r="L69" s="1263"/>
      <c r="M69" s="1263"/>
      <c r="N69" s="1399"/>
      <c r="O69" s="1387"/>
      <c r="P69" s="1387"/>
      <c r="Q69" s="1389" t="s">
        <v>1344</v>
      </c>
      <c r="R69" s="1392">
        <v>0.3</v>
      </c>
      <c r="S69" s="1391">
        <v>0</v>
      </c>
      <c r="T69" s="1392">
        <v>0</v>
      </c>
      <c r="U69" s="1393"/>
      <c r="V69" s="1393"/>
      <c r="W69" s="1384"/>
      <c r="X69" s="1384"/>
      <c r="Y69" s="1394" t="s">
        <v>1062</v>
      </c>
      <c r="Z69" s="1391">
        <v>0</v>
      </c>
      <c r="AA69" s="1391">
        <v>0</v>
      </c>
      <c r="AB69" s="1393"/>
      <c r="AC69" s="1393"/>
      <c r="AD69" s="1384"/>
      <c r="AE69" s="1384"/>
      <c r="AF69" s="1394" t="s">
        <v>1059</v>
      </c>
      <c r="AG69" s="1391">
        <v>0</v>
      </c>
      <c r="AH69" s="1391">
        <v>0</v>
      </c>
      <c r="AI69" s="1393"/>
      <c r="AJ69" s="1393"/>
      <c r="AK69" s="1384"/>
      <c r="AL69" s="1384"/>
      <c r="AM69" s="1410" t="s">
        <v>1059</v>
      </c>
      <c r="AN69" s="1396">
        <v>0</v>
      </c>
      <c r="AO69" s="1396">
        <v>0</v>
      </c>
      <c r="AP69" s="1393"/>
      <c r="AQ69" s="1393"/>
      <c r="AR69" s="1384"/>
      <c r="AS69" s="1384"/>
      <c r="AT69" s="1535" t="s">
        <v>1059</v>
      </c>
      <c r="AU69" s="1396">
        <v>0</v>
      </c>
      <c r="AV69" s="1469">
        <v>0</v>
      </c>
      <c r="AW69" s="1393"/>
      <c r="AX69" s="1393"/>
      <c r="AY69" s="1384"/>
      <c r="AZ69" s="1384"/>
      <c r="BA69" s="1535" t="s">
        <v>1059</v>
      </c>
      <c r="BB69" s="1396">
        <v>0</v>
      </c>
      <c r="BC69" s="1492">
        <v>0</v>
      </c>
      <c r="BD69" s="1393"/>
      <c r="BE69" s="1393"/>
      <c r="BF69" s="1384"/>
      <c r="BG69" s="1384"/>
      <c r="BH69" s="1535" t="s">
        <v>1059</v>
      </c>
      <c r="BI69" s="1396">
        <v>0.1</v>
      </c>
      <c r="BJ69" s="1469"/>
      <c r="BK69" s="1263"/>
      <c r="BL69" s="1263"/>
      <c r="BM69" s="1384"/>
      <c r="BN69" s="1384"/>
      <c r="BO69" s="1535" t="s">
        <v>1345</v>
      </c>
      <c r="BP69" s="1396">
        <v>0</v>
      </c>
      <c r="BQ69" s="1469"/>
      <c r="BR69" s="1263"/>
      <c r="BS69" s="1263"/>
      <c r="BT69" s="1384"/>
      <c r="BU69" s="1384"/>
      <c r="BV69" s="1535" t="s">
        <v>1059</v>
      </c>
      <c r="BW69" s="1396">
        <v>0</v>
      </c>
      <c r="BX69" s="1469"/>
      <c r="BY69" s="1263"/>
      <c r="BZ69" s="1263"/>
      <c r="CA69" s="1384"/>
      <c r="CB69" s="1384"/>
      <c r="CC69" s="1535" t="s">
        <v>1059</v>
      </c>
      <c r="CD69" s="1396">
        <v>0</v>
      </c>
      <c r="CE69" s="1469"/>
      <c r="CF69" s="1263"/>
      <c r="CG69" s="1263"/>
      <c r="CH69" s="1384"/>
      <c r="CI69" s="1384"/>
      <c r="CJ69" s="1535" t="s">
        <v>1059</v>
      </c>
      <c r="CK69" s="1396">
        <v>0.2</v>
      </c>
      <c r="CL69" s="1469"/>
      <c r="CM69" s="1263"/>
      <c r="CN69" s="1263"/>
      <c r="CO69" s="1384"/>
      <c r="CP69" s="1384"/>
      <c r="CQ69" s="1492" t="s">
        <v>1346</v>
      </c>
      <c r="CR69" s="1396">
        <v>0</v>
      </c>
      <c r="CS69" s="1522"/>
      <c r="CT69" s="1263"/>
      <c r="CU69" s="1263"/>
      <c r="CV69" s="1384"/>
      <c r="CW69" s="1384"/>
      <c r="CX69" s="1535" t="s">
        <v>1059</v>
      </c>
      <c r="CY69" s="1396">
        <f t="shared" si="0"/>
        <v>0.30000000000000004</v>
      </c>
      <c r="CZ69" s="1396">
        <f t="shared" si="1"/>
        <v>0</v>
      </c>
      <c r="DA69" s="1398">
        <f t="shared" si="2"/>
        <v>0</v>
      </c>
      <c r="DB69" s="1400" t="e">
        <f t="shared" si="3"/>
        <v>#DIV/0!</v>
      </c>
      <c r="DC69" s="1263"/>
      <c r="DD69" s="1263"/>
      <c r="DE69" s="1263" t="e">
        <f t="shared" si="4"/>
        <v>#DIV/0!</v>
      </c>
      <c r="DF69" s="1384"/>
      <c r="DG69" s="1384"/>
      <c r="DH69" s="1384" t="e">
        <f t="shared" si="5"/>
        <v>#DIV/0!</v>
      </c>
      <c r="DI69" s="1398">
        <f t="shared" si="18"/>
        <v>0</v>
      </c>
      <c r="DJ69" s="1398">
        <f t="shared" si="18"/>
        <v>0</v>
      </c>
      <c r="DK69" s="1400" t="e">
        <f t="shared" si="7"/>
        <v>#DIV/0!</v>
      </c>
      <c r="DL69" s="1263"/>
      <c r="DM69" s="1263"/>
      <c r="DN69" s="1263" t="e">
        <f t="shared" si="8"/>
        <v>#DIV/0!</v>
      </c>
      <c r="DO69" s="1384"/>
      <c r="DP69" s="1384"/>
      <c r="DQ69" s="1384" t="e">
        <f t="shared" si="9"/>
        <v>#DIV/0!</v>
      </c>
      <c r="DR69" s="1398">
        <f t="shared" si="10"/>
        <v>0.1</v>
      </c>
      <c r="DS69" s="1398">
        <f t="shared" si="10"/>
        <v>0</v>
      </c>
      <c r="DT69" s="1400">
        <f t="shared" si="11"/>
        <v>0</v>
      </c>
      <c r="DU69" s="1263"/>
      <c r="DV69" s="1263"/>
      <c r="DW69" s="1263" t="e">
        <f>+DV69/DU69</f>
        <v>#DIV/0!</v>
      </c>
      <c r="DX69" s="1384"/>
      <c r="DY69" s="1384"/>
      <c r="DZ69" s="1384" t="e">
        <f t="shared" si="13"/>
        <v>#DIV/0!</v>
      </c>
      <c r="EA69" s="1398">
        <f t="shared" si="14"/>
        <v>0.30000000000000004</v>
      </c>
      <c r="EB69" s="1398">
        <f t="shared" si="14"/>
        <v>0</v>
      </c>
      <c r="EC69" s="1400">
        <f t="shared" si="15"/>
        <v>0</v>
      </c>
      <c r="ED69" s="1263"/>
      <c r="EE69" s="1263"/>
      <c r="EF69" s="1263" t="e">
        <f t="shared" si="16"/>
        <v>#DIV/0!</v>
      </c>
      <c r="EG69" s="1384"/>
      <c r="EH69" s="1384"/>
      <c r="EI69" s="1384" t="e">
        <f t="shared" si="17"/>
        <v>#DIV/0!</v>
      </c>
      <c r="EJ69" s="1327"/>
      <c r="EK69" s="1403"/>
      <c r="EL69" s="1327"/>
      <c r="EM69" s="1327"/>
      <c r="EN69" s="1327"/>
      <c r="EO69" s="1327"/>
      <c r="EP69" s="1327"/>
    </row>
    <row r="70" spans="1:146" s="1404" customFormat="1" ht="64.5" customHeight="1">
      <c r="A70" s="1516"/>
      <c r="B70" s="1516"/>
      <c r="C70" s="1516"/>
      <c r="D70" s="1517"/>
      <c r="E70" s="1516"/>
      <c r="F70" s="1516"/>
      <c r="G70" s="1517"/>
      <c r="H70" s="1399"/>
      <c r="I70" s="1518"/>
      <c r="J70" s="1415">
        <v>18</v>
      </c>
      <c r="K70" s="1415" t="s">
        <v>1347</v>
      </c>
      <c r="L70" s="1415" t="s">
        <v>1348</v>
      </c>
      <c r="M70" s="1415" t="s">
        <v>1134</v>
      </c>
      <c r="N70" s="1538">
        <v>5.5500000000000001E-2</v>
      </c>
      <c r="O70" s="1539">
        <v>42795</v>
      </c>
      <c r="P70" s="1539">
        <v>43100</v>
      </c>
      <c r="Q70" s="1389" t="s">
        <v>1349</v>
      </c>
      <c r="R70" s="1392">
        <v>1</v>
      </c>
      <c r="S70" s="1391">
        <v>0</v>
      </c>
      <c r="T70" s="1392">
        <v>0</v>
      </c>
      <c r="U70" s="1391">
        <f>+S70</f>
        <v>0</v>
      </c>
      <c r="V70" s="1391">
        <f>+T70</f>
        <v>0</v>
      </c>
      <c r="W70" s="1384"/>
      <c r="X70" s="1384"/>
      <c r="Y70" s="1394" t="s">
        <v>1062</v>
      </c>
      <c r="Z70" s="1391">
        <v>0</v>
      </c>
      <c r="AA70" s="1391">
        <v>0</v>
      </c>
      <c r="AB70" s="1391">
        <f>+Z70</f>
        <v>0</v>
      </c>
      <c r="AC70" s="1391">
        <f>+AA70</f>
        <v>0</v>
      </c>
      <c r="AD70" s="1384"/>
      <c r="AE70" s="1384"/>
      <c r="AF70" s="1394" t="s">
        <v>1059</v>
      </c>
      <c r="AG70" s="1391">
        <v>0</v>
      </c>
      <c r="AH70" s="1391">
        <v>0</v>
      </c>
      <c r="AI70" s="1391">
        <f>+AG70</f>
        <v>0</v>
      </c>
      <c r="AJ70" s="1391">
        <f>+AH70</f>
        <v>0</v>
      </c>
      <c r="AK70" s="1384"/>
      <c r="AL70" s="1384"/>
      <c r="AM70" s="1410" t="s">
        <v>1059</v>
      </c>
      <c r="AN70" s="1396">
        <v>0</v>
      </c>
      <c r="AO70" s="1396">
        <v>0</v>
      </c>
      <c r="AP70" s="1391">
        <f>+AN70</f>
        <v>0</v>
      </c>
      <c r="AQ70" s="1391">
        <f>+AO70</f>
        <v>0</v>
      </c>
      <c r="AR70" s="1384"/>
      <c r="AS70" s="1384"/>
      <c r="AT70" s="1535" t="s">
        <v>1059</v>
      </c>
      <c r="AU70" s="1396">
        <v>0.05</v>
      </c>
      <c r="AV70" s="1469">
        <v>0.05</v>
      </c>
      <c r="AW70" s="1391">
        <f>+AU70</f>
        <v>0.05</v>
      </c>
      <c r="AX70" s="1391">
        <f>+AV70</f>
        <v>0.05</v>
      </c>
      <c r="AY70" s="1384"/>
      <c r="AZ70" s="1384"/>
      <c r="BA70" s="1492" t="s">
        <v>1350</v>
      </c>
      <c r="BB70" s="1396">
        <v>0.3</v>
      </c>
      <c r="BC70" s="1492">
        <v>0.3</v>
      </c>
      <c r="BD70" s="1391">
        <f>+BB70</f>
        <v>0.3</v>
      </c>
      <c r="BE70" s="1391">
        <f>+BC70</f>
        <v>0.3</v>
      </c>
      <c r="BF70" s="1384"/>
      <c r="BG70" s="1384"/>
      <c r="BH70" s="1492" t="s">
        <v>1351</v>
      </c>
      <c r="BI70" s="1396">
        <v>0</v>
      </c>
      <c r="BJ70" s="1469"/>
      <c r="BK70" s="1396">
        <f>+BI70</f>
        <v>0</v>
      </c>
      <c r="BL70" s="1396">
        <f>+BJ70</f>
        <v>0</v>
      </c>
      <c r="BM70" s="1384"/>
      <c r="BN70" s="1384"/>
      <c r="BO70" s="1535" t="s">
        <v>1059</v>
      </c>
      <c r="BP70" s="1396">
        <v>0</v>
      </c>
      <c r="BQ70" s="1469"/>
      <c r="BR70" s="1396">
        <f>+BP70</f>
        <v>0</v>
      </c>
      <c r="BS70" s="1396">
        <f>+BQ70</f>
        <v>0</v>
      </c>
      <c r="BT70" s="1384"/>
      <c r="BU70" s="1384"/>
      <c r="BV70" s="1535" t="s">
        <v>1059</v>
      </c>
      <c r="BW70" s="1396">
        <v>0.3</v>
      </c>
      <c r="BX70" s="1469"/>
      <c r="BY70" s="1396">
        <f>+BW70</f>
        <v>0.3</v>
      </c>
      <c r="BZ70" s="1396">
        <f>+BX70</f>
        <v>0</v>
      </c>
      <c r="CA70" s="1384"/>
      <c r="CB70" s="1384"/>
      <c r="CC70" s="1492" t="s">
        <v>1352</v>
      </c>
      <c r="CD70" s="1396">
        <v>0</v>
      </c>
      <c r="CE70" s="1469"/>
      <c r="CF70" s="1396">
        <f>+CD70</f>
        <v>0</v>
      </c>
      <c r="CG70" s="1396">
        <f>+CE70</f>
        <v>0</v>
      </c>
      <c r="CH70" s="1384"/>
      <c r="CI70" s="1384"/>
      <c r="CJ70" s="1535" t="s">
        <v>1059</v>
      </c>
      <c r="CK70" s="1396">
        <v>0</v>
      </c>
      <c r="CL70" s="1469"/>
      <c r="CM70" s="1396">
        <f>+CK70</f>
        <v>0</v>
      </c>
      <c r="CN70" s="1396">
        <f>+CL70</f>
        <v>0</v>
      </c>
      <c r="CO70" s="1384"/>
      <c r="CP70" s="1384"/>
      <c r="CQ70" s="1535" t="s">
        <v>1059</v>
      </c>
      <c r="CR70" s="1396">
        <v>0.35</v>
      </c>
      <c r="CS70" s="1522"/>
      <c r="CT70" s="1396">
        <f>+CR70</f>
        <v>0.35</v>
      </c>
      <c r="CU70" s="1396">
        <f>+CS70</f>
        <v>0</v>
      </c>
      <c r="CV70" s="1384"/>
      <c r="CW70" s="1384"/>
      <c r="CX70" s="1483" t="s">
        <v>1353</v>
      </c>
      <c r="CY70" s="1396">
        <f t="shared" si="0"/>
        <v>0.99999999999999989</v>
      </c>
      <c r="CZ70" s="1396">
        <f t="shared" si="1"/>
        <v>0</v>
      </c>
      <c r="DA70" s="1398">
        <f t="shared" si="2"/>
        <v>0</v>
      </c>
      <c r="DB70" s="1400" t="e">
        <f t="shared" si="3"/>
        <v>#DIV/0!</v>
      </c>
      <c r="DC70" s="1396">
        <f>+U70+AB70+AI70</f>
        <v>0</v>
      </c>
      <c r="DD70" s="1396">
        <f>+V70+AC70+AJ70</f>
        <v>0</v>
      </c>
      <c r="DE70" s="1396" t="e">
        <f t="shared" si="4"/>
        <v>#DIV/0!</v>
      </c>
      <c r="DF70" s="1384"/>
      <c r="DG70" s="1384"/>
      <c r="DH70" s="1384" t="e">
        <f t="shared" si="5"/>
        <v>#DIV/0!</v>
      </c>
      <c r="DI70" s="1398">
        <f t="shared" si="18"/>
        <v>0.35</v>
      </c>
      <c r="DJ70" s="1398">
        <f t="shared" si="18"/>
        <v>0.35</v>
      </c>
      <c r="DK70" s="1400">
        <f t="shared" si="7"/>
        <v>1</v>
      </c>
      <c r="DL70" s="1396">
        <f>DC70+AP70+AW70+BD70</f>
        <v>0.35</v>
      </c>
      <c r="DM70" s="1396">
        <f>DD70+AQ70+AX70+BE70</f>
        <v>0.35</v>
      </c>
      <c r="DN70" s="1396">
        <f t="shared" si="8"/>
        <v>1</v>
      </c>
      <c r="DO70" s="1384"/>
      <c r="DP70" s="1384"/>
      <c r="DQ70" s="1384" t="e">
        <f t="shared" si="9"/>
        <v>#DIV/0!</v>
      </c>
      <c r="DR70" s="1398">
        <f t="shared" si="10"/>
        <v>0.64999999999999991</v>
      </c>
      <c r="DS70" s="1398">
        <f t="shared" si="10"/>
        <v>0.35</v>
      </c>
      <c r="DT70" s="1400">
        <f t="shared" si="11"/>
        <v>0.53846153846153855</v>
      </c>
      <c r="DU70" s="1396">
        <f>DL70+BK70+BR70+BY70</f>
        <v>0.64999999999999991</v>
      </c>
      <c r="DV70" s="1396">
        <f>DM70+BL70+BS70+BZ70</f>
        <v>0.35</v>
      </c>
      <c r="DW70" s="1396">
        <f t="shared" si="12"/>
        <v>0.53846153846153855</v>
      </c>
      <c r="DX70" s="1384"/>
      <c r="DY70" s="1384"/>
      <c r="DZ70" s="1384" t="e">
        <f t="shared" si="13"/>
        <v>#DIV/0!</v>
      </c>
      <c r="EA70" s="1398">
        <f t="shared" si="14"/>
        <v>0.99999999999999989</v>
      </c>
      <c r="EB70" s="1398">
        <f t="shared" si="14"/>
        <v>0.35</v>
      </c>
      <c r="EC70" s="1400">
        <f t="shared" si="15"/>
        <v>0.35000000000000003</v>
      </c>
      <c r="ED70" s="1396">
        <f>DU70+CF70+CM70+CT70</f>
        <v>0.99999999999999989</v>
      </c>
      <c r="EE70" s="1396">
        <f>DV70+CG70+CN70+CU70</f>
        <v>0.35</v>
      </c>
      <c r="EF70" s="1396">
        <f t="shared" si="16"/>
        <v>0.35000000000000003</v>
      </c>
      <c r="EG70" s="1384"/>
      <c r="EH70" s="1384"/>
      <c r="EI70" s="1384" t="e">
        <f t="shared" si="17"/>
        <v>#DIV/0!</v>
      </c>
      <c r="EJ70" s="1327"/>
      <c r="EK70" s="1403"/>
      <c r="EL70" s="1327"/>
      <c r="EM70" s="1327"/>
      <c r="EN70" s="1327"/>
      <c r="EO70" s="1327"/>
      <c r="EP70" s="1327"/>
    </row>
    <row r="71" spans="1:146" s="1541" customFormat="1" ht="15">
      <c r="A71" s="1540"/>
      <c r="B71" s="1540"/>
      <c r="G71" s="1327"/>
      <c r="H71" s="1327"/>
      <c r="I71" s="1327"/>
      <c r="J71" s="1542"/>
      <c r="K71" s="1327"/>
      <c r="L71" s="1327"/>
      <c r="M71" s="1327"/>
      <c r="N71" s="1542"/>
      <c r="O71" s="1543"/>
      <c r="P71" s="1543"/>
      <c r="Q71" s="1544"/>
      <c r="R71" s="1545"/>
      <c r="S71" s="1545"/>
      <c r="T71" s="1545"/>
      <c r="U71" s="1545"/>
      <c r="V71" s="1545"/>
      <c r="W71" s="1545"/>
      <c r="X71" s="1545"/>
      <c r="Y71" s="363"/>
      <c r="Z71" s="1545"/>
      <c r="AA71" s="1545"/>
      <c r="AB71" s="1545"/>
      <c r="AC71" s="1545"/>
      <c r="AD71" s="1545"/>
      <c r="AE71" s="1545"/>
      <c r="AF71" s="363"/>
      <c r="AG71" s="1545"/>
      <c r="AH71" s="1545"/>
      <c r="AI71" s="1545"/>
      <c r="AJ71" s="1545"/>
      <c r="AK71" s="1545"/>
      <c r="AL71" s="1545"/>
      <c r="AN71" s="1546"/>
      <c r="AO71" s="1546"/>
      <c r="CY71" s="1547"/>
      <c r="EK71" s="1327"/>
    </row>
    <row r="72" spans="1:146" s="1541" customFormat="1" ht="15">
      <c r="A72" s="1540"/>
      <c r="B72" s="1540"/>
      <c r="G72" s="1327"/>
      <c r="H72" s="1327"/>
      <c r="I72" s="1327"/>
      <c r="J72" s="1542"/>
      <c r="K72" s="1327"/>
      <c r="L72" s="1327"/>
      <c r="M72" s="1327"/>
      <c r="N72" s="1542"/>
      <c r="O72" s="1543"/>
      <c r="P72" s="1543"/>
      <c r="Q72" s="1544"/>
      <c r="R72" s="1545"/>
      <c r="S72" s="1545"/>
      <c r="T72" s="1545"/>
      <c r="U72" s="1545"/>
      <c r="V72" s="1545"/>
      <c r="W72" s="1545"/>
      <c r="X72" s="1545"/>
      <c r="Y72" s="363"/>
      <c r="Z72" s="1545"/>
      <c r="AA72" s="1545"/>
      <c r="AB72" s="1545"/>
      <c r="AC72" s="1545"/>
      <c r="AD72" s="1545"/>
      <c r="AE72" s="1545"/>
      <c r="AF72" s="363"/>
      <c r="AG72" s="1545"/>
      <c r="AH72" s="1545"/>
      <c r="AI72" s="1545"/>
      <c r="AJ72" s="1545"/>
      <c r="AK72" s="1545"/>
      <c r="AL72" s="1545"/>
      <c r="AN72" s="1546"/>
      <c r="AO72" s="1546"/>
      <c r="CY72" s="1547"/>
      <c r="EK72" s="1327"/>
    </row>
    <row r="73" spans="1:146" s="1541" customFormat="1" ht="15">
      <c r="A73" s="1540"/>
      <c r="B73" s="1540"/>
      <c r="G73" s="1327"/>
      <c r="H73" s="1327"/>
      <c r="I73" s="1327"/>
      <c r="J73" s="1542"/>
      <c r="K73" s="1327"/>
      <c r="L73" s="1327"/>
      <c r="M73" s="1327"/>
      <c r="N73" s="1542"/>
      <c r="O73" s="1543"/>
      <c r="P73" s="1543"/>
      <c r="Q73" s="1544"/>
      <c r="R73" s="1545"/>
      <c r="S73" s="1545"/>
      <c r="T73" s="1545"/>
      <c r="U73" s="1545"/>
      <c r="V73" s="1545"/>
      <c r="W73" s="1545"/>
      <c r="X73" s="1545"/>
      <c r="Y73" s="363"/>
      <c r="Z73" s="1545"/>
      <c r="AA73" s="1545"/>
      <c r="AB73" s="1545"/>
      <c r="AC73" s="1545"/>
      <c r="AD73" s="1545"/>
      <c r="AE73" s="1545"/>
      <c r="AF73" s="363"/>
      <c r="AG73" s="1545"/>
      <c r="AH73" s="1545"/>
      <c r="AI73" s="1545"/>
      <c r="AJ73" s="1545"/>
      <c r="AK73" s="1545"/>
      <c r="AL73" s="1545"/>
      <c r="AN73" s="1546"/>
      <c r="AO73" s="1546"/>
      <c r="CY73" s="1547"/>
      <c r="EK73" s="1327"/>
    </row>
    <row r="74" spans="1:146" s="1541" customFormat="1" ht="15">
      <c r="A74" s="1540"/>
      <c r="B74" s="1540"/>
      <c r="G74" s="1327"/>
      <c r="H74" s="1327"/>
      <c r="I74" s="1327"/>
      <c r="J74" s="1542"/>
      <c r="K74" s="1327"/>
      <c r="L74" s="1327"/>
      <c r="M74" s="1327"/>
      <c r="N74" s="1542"/>
      <c r="O74" s="1543"/>
      <c r="P74" s="1543"/>
      <c r="Q74" s="1544"/>
      <c r="R74" s="1545"/>
      <c r="S74" s="1545"/>
      <c r="T74" s="1545"/>
      <c r="U74" s="1545"/>
      <c r="V74" s="1545"/>
      <c r="W74" s="1545"/>
      <c r="X74" s="1545"/>
      <c r="Y74" s="363"/>
      <c r="Z74" s="1545"/>
      <c r="AA74" s="1545"/>
      <c r="AB74" s="1545"/>
      <c r="AC74" s="1545"/>
      <c r="AD74" s="1545"/>
      <c r="AE74" s="1545"/>
      <c r="AF74" s="363"/>
      <c r="AG74" s="1545"/>
      <c r="AH74" s="1545"/>
      <c r="AI74" s="1545"/>
      <c r="AJ74" s="1545"/>
      <c r="AK74" s="1545"/>
      <c r="AL74" s="1545"/>
      <c r="AN74" s="1546"/>
      <c r="AO74" s="1546"/>
      <c r="CY74" s="1547"/>
      <c r="EK74" s="1327"/>
    </row>
    <row r="75" spans="1:146" s="1541" customFormat="1" ht="15">
      <c r="A75" s="1540"/>
      <c r="B75" s="1540"/>
      <c r="G75" s="1327"/>
      <c r="H75" s="1327"/>
      <c r="I75" s="1327"/>
      <c r="J75" s="1542"/>
      <c r="K75" s="1327"/>
      <c r="L75" s="1327"/>
      <c r="M75" s="1327"/>
      <c r="N75" s="1542"/>
      <c r="O75" s="1543"/>
      <c r="P75" s="1543"/>
      <c r="Q75" s="1544"/>
      <c r="R75" s="1545"/>
      <c r="S75" s="1545"/>
      <c r="T75" s="1545"/>
      <c r="U75" s="1545"/>
      <c r="V75" s="1545"/>
      <c r="W75" s="1545"/>
      <c r="X75" s="1545"/>
      <c r="Y75" s="363"/>
      <c r="Z75" s="1545"/>
      <c r="AA75" s="1545"/>
      <c r="AB75" s="1545"/>
      <c r="AC75" s="1545"/>
      <c r="AD75" s="1545"/>
      <c r="AE75" s="1545"/>
      <c r="AF75" s="363"/>
      <c r="AG75" s="1545"/>
      <c r="AH75" s="1545"/>
      <c r="AI75" s="1545"/>
      <c r="AJ75" s="1545"/>
      <c r="AK75" s="1545"/>
      <c r="AL75" s="1545"/>
      <c r="AN75" s="1546"/>
      <c r="AO75" s="1546"/>
      <c r="CY75" s="1547"/>
      <c r="EK75" s="1327"/>
    </row>
    <row r="76" spans="1:146" s="1541" customFormat="1" ht="15">
      <c r="A76" s="1540"/>
      <c r="B76" s="1540"/>
      <c r="G76" s="1327"/>
      <c r="H76" s="1327"/>
      <c r="I76" s="1327"/>
      <c r="J76" s="1542"/>
      <c r="K76" s="1327"/>
      <c r="L76" s="1327"/>
      <c r="M76" s="1327"/>
      <c r="N76" s="1542"/>
      <c r="O76" s="1543"/>
      <c r="P76" s="1543"/>
      <c r="Q76" s="1544"/>
      <c r="R76" s="1545"/>
      <c r="S76" s="1545"/>
      <c r="T76" s="1545"/>
      <c r="U76" s="1545"/>
      <c r="V76" s="1545"/>
      <c r="W76" s="1545"/>
      <c r="X76" s="1545"/>
      <c r="Y76" s="363"/>
      <c r="Z76" s="1545"/>
      <c r="AA76" s="1545"/>
      <c r="AB76" s="1545"/>
      <c r="AC76" s="1545"/>
      <c r="AD76" s="1545"/>
      <c r="AE76" s="1545"/>
      <c r="AF76" s="363"/>
      <c r="AG76" s="1545"/>
      <c r="AH76" s="1545"/>
      <c r="AI76" s="1545"/>
      <c r="AJ76" s="1545"/>
      <c r="AK76" s="1545"/>
      <c r="AL76" s="1545"/>
      <c r="AN76" s="1546"/>
      <c r="AO76" s="1546"/>
      <c r="CY76" s="1547"/>
      <c r="EK76" s="1327"/>
    </row>
    <row r="77" spans="1:146" s="1541" customFormat="1" ht="15">
      <c r="A77" s="1540"/>
      <c r="B77" s="1540"/>
      <c r="G77" s="1327"/>
      <c r="H77" s="1327"/>
      <c r="I77" s="1327"/>
      <c r="J77" s="1542"/>
      <c r="K77" s="1327"/>
      <c r="L77" s="1327"/>
      <c r="M77" s="1327"/>
      <c r="N77" s="1542"/>
      <c r="O77" s="1543"/>
      <c r="P77" s="1543"/>
      <c r="Q77" s="1544"/>
      <c r="R77" s="1545"/>
      <c r="S77" s="1545"/>
      <c r="T77" s="1545"/>
      <c r="U77" s="1545"/>
      <c r="V77" s="1545"/>
      <c r="W77" s="1545"/>
      <c r="X77" s="1545"/>
      <c r="Y77" s="363"/>
      <c r="Z77" s="1545"/>
      <c r="AA77" s="1545"/>
      <c r="AB77" s="1545"/>
      <c r="AC77" s="1545"/>
      <c r="AD77" s="1545"/>
      <c r="AE77" s="1545"/>
      <c r="AF77" s="363"/>
      <c r="AG77" s="1545"/>
      <c r="AH77" s="1545"/>
      <c r="AI77" s="1545"/>
      <c r="AJ77" s="1545"/>
      <c r="AK77" s="1545"/>
      <c r="AL77" s="1545"/>
      <c r="AN77" s="1546"/>
      <c r="AO77" s="1546"/>
      <c r="CY77" s="1547"/>
      <c r="EK77" s="1327"/>
    </row>
    <row r="78" spans="1:146" s="1541" customFormat="1" ht="15">
      <c r="A78" s="1540"/>
      <c r="B78" s="1540"/>
      <c r="G78" s="1327"/>
      <c r="H78" s="1327"/>
      <c r="I78" s="1327"/>
      <c r="J78" s="1542"/>
      <c r="K78" s="1327"/>
      <c r="L78" s="1327"/>
      <c r="M78" s="1327"/>
      <c r="N78" s="1542"/>
      <c r="O78" s="1543"/>
      <c r="P78" s="1543"/>
      <c r="Q78" s="1544"/>
      <c r="R78" s="1545"/>
      <c r="S78" s="1545"/>
      <c r="T78" s="1545"/>
      <c r="U78" s="1545"/>
      <c r="V78" s="1545"/>
      <c r="W78" s="1545"/>
      <c r="X78" s="1545"/>
      <c r="Y78" s="363"/>
      <c r="Z78" s="1545"/>
      <c r="AA78" s="1545"/>
      <c r="AB78" s="1545"/>
      <c r="AC78" s="1545"/>
      <c r="AD78" s="1545"/>
      <c r="AE78" s="1545"/>
      <c r="AF78" s="363"/>
      <c r="AG78" s="1545"/>
      <c r="AH78" s="1545"/>
      <c r="AI78" s="1545"/>
      <c r="AJ78" s="1545"/>
      <c r="AK78" s="1545"/>
      <c r="AL78" s="1545"/>
      <c r="AN78" s="1546"/>
      <c r="AO78" s="1546"/>
      <c r="CY78" s="1547"/>
      <c r="EK78" s="1327"/>
    </row>
    <row r="79" spans="1:146" s="1541" customFormat="1" ht="15">
      <c r="A79" s="1540"/>
      <c r="B79" s="1540"/>
      <c r="G79" s="1327"/>
      <c r="H79" s="1327"/>
      <c r="I79" s="1327"/>
      <c r="J79" s="1542"/>
      <c r="K79" s="1327"/>
      <c r="L79" s="1327"/>
      <c r="M79" s="1327"/>
      <c r="N79" s="1542"/>
      <c r="O79" s="1543"/>
      <c r="P79" s="1543"/>
      <c r="Q79" s="1544"/>
      <c r="R79" s="1545"/>
      <c r="S79" s="1545"/>
      <c r="T79" s="1545"/>
      <c r="U79" s="1545"/>
      <c r="V79" s="1545"/>
      <c r="W79" s="1545"/>
      <c r="X79" s="1545"/>
      <c r="Y79" s="363"/>
      <c r="Z79" s="1545"/>
      <c r="AA79" s="1545"/>
      <c r="AB79" s="1545"/>
      <c r="AC79" s="1545"/>
      <c r="AD79" s="1545"/>
      <c r="AE79" s="1545"/>
      <c r="AF79" s="363"/>
      <c r="AG79" s="1545"/>
      <c r="AH79" s="1545"/>
      <c r="AI79" s="1545"/>
      <c r="AJ79" s="1545"/>
      <c r="AK79" s="1545"/>
      <c r="AL79" s="1545"/>
      <c r="AN79" s="1546"/>
      <c r="AO79" s="1546"/>
      <c r="CY79" s="1547"/>
      <c r="EK79" s="1327"/>
    </row>
    <row r="80" spans="1:146" s="1541" customFormat="1" ht="15">
      <c r="A80" s="1540"/>
      <c r="B80" s="1540"/>
      <c r="G80" s="1327"/>
      <c r="H80" s="1327"/>
      <c r="I80" s="1327"/>
      <c r="J80" s="1542"/>
      <c r="K80" s="1327"/>
      <c r="L80" s="1327"/>
      <c r="M80" s="1327"/>
      <c r="N80" s="1542"/>
      <c r="O80" s="1543"/>
      <c r="P80" s="1543"/>
      <c r="Q80" s="1544"/>
      <c r="R80" s="1545"/>
      <c r="S80" s="1545"/>
      <c r="T80" s="1545"/>
      <c r="U80" s="1545"/>
      <c r="V80" s="1545"/>
      <c r="W80" s="1545"/>
      <c r="X80" s="1545"/>
      <c r="Y80" s="363"/>
      <c r="Z80" s="1545"/>
      <c r="AA80" s="1545"/>
      <c r="AB80" s="1545"/>
      <c r="AC80" s="1545"/>
      <c r="AD80" s="1545"/>
      <c r="AE80" s="1545"/>
      <c r="AF80" s="363"/>
      <c r="AG80" s="1545"/>
      <c r="AH80" s="1545"/>
      <c r="AI80" s="1545"/>
      <c r="AJ80" s="1545"/>
      <c r="AK80" s="1545"/>
      <c r="AL80" s="1545"/>
      <c r="AN80" s="1546"/>
      <c r="AO80" s="1546"/>
      <c r="CY80" s="1547"/>
      <c r="EK80" s="1327"/>
    </row>
    <row r="81" spans="1:141" s="1541" customFormat="1" ht="15">
      <c r="A81" s="1540"/>
      <c r="B81" s="1540"/>
      <c r="G81" s="1327"/>
      <c r="H81" s="1327"/>
      <c r="I81" s="1327"/>
      <c r="J81" s="1542"/>
      <c r="K81" s="1327"/>
      <c r="L81" s="1327"/>
      <c r="M81" s="1327"/>
      <c r="N81" s="1542"/>
      <c r="O81" s="1543"/>
      <c r="P81" s="1543"/>
      <c r="Q81" s="1544"/>
      <c r="R81" s="1545"/>
      <c r="S81" s="1545"/>
      <c r="T81" s="1545"/>
      <c r="U81" s="1545"/>
      <c r="V81" s="1545"/>
      <c r="W81" s="1545"/>
      <c r="X81" s="1545"/>
      <c r="Y81" s="363"/>
      <c r="Z81" s="1545"/>
      <c r="AA81" s="1545"/>
      <c r="AB81" s="1545"/>
      <c r="AC81" s="1545"/>
      <c r="AD81" s="1545"/>
      <c r="AE81" s="1545"/>
      <c r="AF81" s="363"/>
      <c r="AG81" s="1545"/>
      <c r="AH81" s="1545"/>
      <c r="AI81" s="1545"/>
      <c r="AJ81" s="1545"/>
      <c r="AK81" s="1545"/>
      <c r="AL81" s="1545"/>
      <c r="AN81" s="1546"/>
      <c r="AO81" s="1546"/>
      <c r="CY81" s="1547"/>
      <c r="EK81" s="1327"/>
    </row>
    <row r="82" spans="1:141" s="1541" customFormat="1" ht="15">
      <c r="A82" s="1540"/>
      <c r="B82" s="1540"/>
      <c r="G82" s="1327"/>
      <c r="H82" s="1327"/>
      <c r="I82" s="1327"/>
      <c r="J82" s="1542"/>
      <c r="K82" s="1327"/>
      <c r="L82" s="1327"/>
      <c r="M82" s="1327"/>
      <c r="N82" s="1542"/>
      <c r="O82" s="1543"/>
      <c r="P82" s="1543"/>
      <c r="Q82" s="1544"/>
      <c r="R82" s="1545"/>
      <c r="S82" s="1545"/>
      <c r="T82" s="1545"/>
      <c r="U82" s="1545"/>
      <c r="V82" s="1545"/>
      <c r="W82" s="1545"/>
      <c r="X82" s="1545"/>
      <c r="Y82" s="363"/>
      <c r="Z82" s="1545"/>
      <c r="AA82" s="1545"/>
      <c r="AB82" s="1545"/>
      <c r="AC82" s="1545"/>
      <c r="AD82" s="1545"/>
      <c r="AE82" s="1545"/>
      <c r="AF82" s="363"/>
      <c r="AG82" s="1545"/>
      <c r="AH82" s="1545"/>
      <c r="AI82" s="1545"/>
      <c r="AJ82" s="1545"/>
      <c r="AK82" s="1545"/>
      <c r="AL82" s="1545"/>
      <c r="AN82" s="1546"/>
      <c r="AO82" s="1546"/>
      <c r="CY82" s="1547"/>
      <c r="EK82" s="1327"/>
    </row>
    <row r="83" spans="1:141" s="1541" customFormat="1" ht="15">
      <c r="A83" s="1540"/>
      <c r="B83" s="1540"/>
      <c r="G83" s="1327"/>
      <c r="H83" s="1327"/>
      <c r="I83" s="1327"/>
      <c r="J83" s="1542"/>
      <c r="K83" s="1327"/>
      <c r="L83" s="1327"/>
      <c r="M83" s="1327"/>
      <c r="N83" s="1542"/>
      <c r="O83" s="1543"/>
      <c r="P83" s="1543"/>
      <c r="Q83" s="1544"/>
      <c r="R83" s="1545"/>
      <c r="S83" s="1545"/>
      <c r="T83" s="1545"/>
      <c r="U83" s="1545"/>
      <c r="V83" s="1545"/>
      <c r="W83" s="1545"/>
      <c r="X83" s="1545"/>
      <c r="Y83" s="363"/>
      <c r="Z83" s="1545"/>
      <c r="AA83" s="1545"/>
      <c r="AB83" s="1545"/>
      <c r="AC83" s="1545"/>
      <c r="AD83" s="1545"/>
      <c r="AE83" s="1545"/>
      <c r="AF83" s="363"/>
      <c r="AG83" s="1545"/>
      <c r="AH83" s="1545"/>
      <c r="AI83" s="1545"/>
      <c r="AJ83" s="1545"/>
      <c r="AK83" s="1545"/>
      <c r="AL83" s="1545"/>
      <c r="AN83" s="1546"/>
      <c r="AO83" s="1546"/>
      <c r="CY83" s="1547"/>
      <c r="EK83" s="1327"/>
    </row>
    <row r="84" spans="1:141" s="1541" customFormat="1" ht="15">
      <c r="A84" s="1540"/>
      <c r="B84" s="1540"/>
      <c r="G84" s="1327"/>
      <c r="H84" s="1327"/>
      <c r="I84" s="1327"/>
      <c r="J84" s="1542"/>
      <c r="K84" s="1327"/>
      <c r="L84" s="1327"/>
      <c r="M84" s="1327"/>
      <c r="N84" s="1542"/>
      <c r="O84" s="1543"/>
      <c r="P84" s="1543"/>
      <c r="Q84" s="1544"/>
      <c r="R84" s="1545"/>
      <c r="S84" s="1545"/>
      <c r="T84" s="1545"/>
      <c r="U84" s="1545"/>
      <c r="V84" s="1545"/>
      <c r="W84" s="1545"/>
      <c r="X84" s="1545"/>
      <c r="Y84" s="363"/>
      <c r="Z84" s="1545"/>
      <c r="AA84" s="1545"/>
      <c r="AB84" s="1545"/>
      <c r="AC84" s="1545"/>
      <c r="AD84" s="1545"/>
      <c r="AE84" s="1545"/>
      <c r="AF84" s="363"/>
      <c r="AG84" s="1545"/>
      <c r="AH84" s="1545"/>
      <c r="AI84" s="1545"/>
      <c r="AJ84" s="1545"/>
      <c r="AK84" s="1545"/>
      <c r="AL84" s="1545"/>
      <c r="AN84" s="1546"/>
      <c r="AO84" s="1546"/>
      <c r="CY84" s="1547"/>
      <c r="EK84" s="1327"/>
    </row>
    <row r="85" spans="1:141" s="1541" customFormat="1" ht="15">
      <c r="A85" s="1540"/>
      <c r="B85" s="1540"/>
      <c r="G85" s="1327"/>
      <c r="H85" s="1327"/>
      <c r="I85" s="1327"/>
      <c r="J85" s="1542"/>
      <c r="K85" s="1327"/>
      <c r="L85" s="1327"/>
      <c r="M85" s="1327"/>
      <c r="N85" s="1542"/>
      <c r="O85" s="1543"/>
      <c r="P85" s="1543"/>
      <c r="Q85" s="1544"/>
      <c r="R85" s="1545"/>
      <c r="S85" s="1545"/>
      <c r="T85" s="1545"/>
      <c r="U85" s="1545"/>
      <c r="V85" s="1545"/>
      <c r="W85" s="1545"/>
      <c r="X85" s="1545"/>
      <c r="Y85" s="363"/>
      <c r="Z85" s="1545"/>
      <c r="AA85" s="1545"/>
      <c r="AB85" s="1545"/>
      <c r="AC85" s="1545"/>
      <c r="AD85" s="1545"/>
      <c r="AE85" s="1545"/>
      <c r="AF85" s="363"/>
      <c r="AG85" s="1545"/>
      <c r="AH85" s="1545"/>
      <c r="AI85" s="1545"/>
      <c r="AJ85" s="1545"/>
      <c r="AK85" s="1545"/>
      <c r="AL85" s="1545"/>
      <c r="AN85" s="1546"/>
      <c r="AO85" s="1546"/>
      <c r="CY85" s="1547"/>
      <c r="EK85" s="1327"/>
    </row>
    <row r="86" spans="1:141" s="1541" customFormat="1" ht="15">
      <c r="A86" s="1540"/>
      <c r="B86" s="1540"/>
      <c r="G86" s="1327"/>
      <c r="H86" s="1327"/>
      <c r="I86" s="1327"/>
      <c r="J86" s="1542"/>
      <c r="K86" s="1327"/>
      <c r="L86" s="1327"/>
      <c r="M86" s="1327"/>
      <c r="N86" s="1542"/>
      <c r="O86" s="1543"/>
      <c r="P86" s="1543"/>
      <c r="Q86" s="1544"/>
      <c r="R86" s="1545"/>
      <c r="S86" s="1545"/>
      <c r="T86" s="1545"/>
      <c r="U86" s="1545"/>
      <c r="V86" s="1545"/>
      <c r="W86" s="1545"/>
      <c r="X86" s="1545"/>
      <c r="Y86" s="363"/>
      <c r="Z86" s="1545"/>
      <c r="AA86" s="1545"/>
      <c r="AB86" s="1545"/>
      <c r="AC86" s="1545"/>
      <c r="AD86" s="1545"/>
      <c r="AE86" s="1545"/>
      <c r="AF86" s="363"/>
      <c r="AG86" s="1545"/>
      <c r="AH86" s="1545"/>
      <c r="AI86" s="1545"/>
      <c r="AJ86" s="1545"/>
      <c r="AK86" s="1545"/>
      <c r="AL86" s="1545"/>
      <c r="AN86" s="1546"/>
      <c r="AO86" s="1546"/>
      <c r="CY86" s="1547"/>
      <c r="EK86" s="1327"/>
    </row>
    <row r="87" spans="1:141" s="1541" customFormat="1" ht="15">
      <c r="A87" s="1540"/>
      <c r="B87" s="1540"/>
      <c r="G87" s="1327"/>
      <c r="H87" s="1327"/>
      <c r="I87" s="1327"/>
      <c r="J87" s="1542"/>
      <c r="K87" s="1327"/>
      <c r="L87" s="1327"/>
      <c r="M87" s="1327"/>
      <c r="N87" s="1542"/>
      <c r="O87" s="1543"/>
      <c r="P87" s="1543"/>
      <c r="Q87" s="1544"/>
      <c r="R87" s="1545"/>
      <c r="S87" s="1545"/>
      <c r="T87" s="1545"/>
      <c r="U87" s="1545"/>
      <c r="V87" s="1545"/>
      <c r="W87" s="1545"/>
      <c r="X87" s="1545"/>
      <c r="Y87" s="363"/>
      <c r="Z87" s="1545"/>
      <c r="AA87" s="1545"/>
      <c r="AB87" s="1545"/>
      <c r="AC87" s="1545"/>
      <c r="AD87" s="1545"/>
      <c r="AE87" s="1545"/>
      <c r="AF87" s="363"/>
      <c r="AG87" s="1545"/>
      <c r="AH87" s="1545"/>
      <c r="AI87" s="1545"/>
      <c r="AJ87" s="1545"/>
      <c r="AK87" s="1545"/>
      <c r="AL87" s="1545"/>
      <c r="AN87" s="1546"/>
      <c r="AO87" s="1546"/>
      <c r="CY87" s="1547"/>
      <c r="EK87" s="1327"/>
    </row>
    <row r="88" spans="1:141" s="1541" customFormat="1" ht="15">
      <c r="A88" s="1540"/>
      <c r="B88" s="1540"/>
      <c r="G88" s="1327"/>
      <c r="H88" s="1327"/>
      <c r="I88" s="1327"/>
      <c r="J88" s="1542"/>
      <c r="K88" s="1327"/>
      <c r="L88" s="1327"/>
      <c r="M88" s="1327"/>
      <c r="N88" s="1542"/>
      <c r="O88" s="1543"/>
      <c r="P88" s="1543"/>
      <c r="Q88" s="1544"/>
      <c r="R88" s="1545"/>
      <c r="S88" s="1545"/>
      <c r="T88" s="1545"/>
      <c r="U88" s="1545"/>
      <c r="V88" s="1545"/>
      <c r="W88" s="1545"/>
      <c r="X88" s="1545"/>
      <c r="Y88" s="363"/>
      <c r="Z88" s="1545"/>
      <c r="AA88" s="1545"/>
      <c r="AB88" s="1545"/>
      <c r="AC88" s="1545"/>
      <c r="AD88" s="1545"/>
      <c r="AE88" s="1545"/>
      <c r="AF88" s="363"/>
      <c r="AG88" s="1545"/>
      <c r="AH88" s="1545"/>
      <c r="AI88" s="1545"/>
      <c r="AJ88" s="1545"/>
      <c r="AK88" s="1545"/>
      <c r="AL88" s="1545"/>
      <c r="AN88" s="1546"/>
      <c r="AO88" s="1546"/>
      <c r="CY88" s="1547"/>
      <c r="EK88" s="1327"/>
    </row>
    <row r="89" spans="1:141" s="1541" customFormat="1" ht="15">
      <c r="A89" s="1540"/>
      <c r="B89" s="1540"/>
      <c r="G89" s="1327"/>
      <c r="H89" s="1327"/>
      <c r="I89" s="1327"/>
      <c r="J89" s="1542"/>
      <c r="K89" s="1327"/>
      <c r="L89" s="1327"/>
      <c r="M89" s="1327"/>
      <c r="N89" s="1542"/>
      <c r="O89" s="1543"/>
      <c r="P89" s="1543"/>
      <c r="Q89" s="1544"/>
      <c r="R89" s="1545"/>
      <c r="S89" s="1545"/>
      <c r="T89" s="1545"/>
      <c r="U89" s="1545"/>
      <c r="V89" s="1545"/>
      <c r="W89" s="1545"/>
      <c r="X89" s="1545"/>
      <c r="Y89" s="363"/>
      <c r="Z89" s="1545"/>
      <c r="AA89" s="1545"/>
      <c r="AB89" s="1545"/>
      <c r="AC89" s="1545"/>
      <c r="AD89" s="1545"/>
      <c r="AE89" s="1545"/>
      <c r="AF89" s="363"/>
      <c r="AG89" s="1545"/>
      <c r="AH89" s="1545"/>
      <c r="AI89" s="1545"/>
      <c r="AJ89" s="1545"/>
      <c r="AK89" s="1545"/>
      <c r="AL89" s="1545"/>
      <c r="AN89" s="1546"/>
      <c r="AO89" s="1546"/>
      <c r="CY89" s="1547"/>
      <c r="EK89" s="1327"/>
    </row>
    <row r="90" spans="1:141" s="1541" customFormat="1" ht="15">
      <c r="A90" s="1540"/>
      <c r="B90" s="1540"/>
      <c r="G90" s="1327"/>
      <c r="H90" s="1327"/>
      <c r="I90" s="1327"/>
      <c r="J90" s="1542"/>
      <c r="K90" s="1327"/>
      <c r="L90" s="1327"/>
      <c r="M90" s="1327"/>
      <c r="N90" s="1542"/>
      <c r="O90" s="1543"/>
      <c r="P90" s="1543"/>
      <c r="Q90" s="1544"/>
      <c r="R90" s="1545"/>
      <c r="S90" s="1545"/>
      <c r="T90" s="1545"/>
      <c r="U90" s="1545"/>
      <c r="V90" s="1545"/>
      <c r="W90" s="1545"/>
      <c r="X90" s="1545"/>
      <c r="Y90" s="363"/>
      <c r="Z90" s="1545"/>
      <c r="AA90" s="1545"/>
      <c r="AB90" s="1545"/>
      <c r="AC90" s="1545"/>
      <c r="AD90" s="1545"/>
      <c r="AE90" s="1545"/>
      <c r="AF90" s="363"/>
      <c r="AG90" s="1545"/>
      <c r="AH90" s="1545"/>
      <c r="AI90" s="1545"/>
      <c r="AJ90" s="1545"/>
      <c r="AK90" s="1545"/>
      <c r="AL90" s="1545"/>
      <c r="AN90" s="1546"/>
      <c r="AO90" s="1546"/>
      <c r="CY90" s="1547"/>
      <c r="EK90" s="1327"/>
    </row>
    <row r="91" spans="1:141" s="1541" customFormat="1" ht="15">
      <c r="A91" s="1540"/>
      <c r="B91" s="1540"/>
      <c r="G91" s="1327"/>
      <c r="H91" s="1327"/>
      <c r="I91" s="1327"/>
      <c r="J91" s="1542"/>
      <c r="K91" s="1327"/>
      <c r="L91" s="1327"/>
      <c r="M91" s="1327"/>
      <c r="N91" s="1542"/>
      <c r="O91" s="1543"/>
      <c r="P91" s="1543"/>
      <c r="Q91" s="1544"/>
      <c r="R91" s="1545"/>
      <c r="S91" s="1545"/>
      <c r="T91" s="1545"/>
      <c r="U91" s="1545"/>
      <c r="V91" s="1545"/>
      <c r="W91" s="1545"/>
      <c r="X91" s="1545"/>
      <c r="Y91" s="363"/>
      <c r="Z91" s="1545"/>
      <c r="AA91" s="1545"/>
      <c r="AB91" s="1545"/>
      <c r="AC91" s="1545"/>
      <c r="AD91" s="1545"/>
      <c r="AE91" s="1545"/>
      <c r="AF91" s="363"/>
      <c r="AG91" s="1545"/>
      <c r="AH91" s="1545"/>
      <c r="AI91" s="1545"/>
      <c r="AJ91" s="1545"/>
      <c r="AK91" s="1545"/>
      <c r="AL91" s="1545"/>
      <c r="AN91" s="1546"/>
      <c r="AO91" s="1546"/>
      <c r="CY91" s="1547"/>
      <c r="EK91" s="1327"/>
    </row>
    <row r="92" spans="1:141" s="1541" customFormat="1" ht="15">
      <c r="A92" s="1540"/>
      <c r="B92" s="1540"/>
      <c r="G92" s="1327"/>
      <c r="H92" s="1327"/>
      <c r="I92" s="1327"/>
      <c r="J92" s="1542"/>
      <c r="K92" s="1327"/>
      <c r="L92" s="1327"/>
      <c r="M92" s="1327"/>
      <c r="N92" s="1542"/>
      <c r="O92" s="1543"/>
      <c r="P92" s="1543"/>
      <c r="Q92" s="1544"/>
      <c r="R92" s="1545"/>
      <c r="S92" s="1545"/>
      <c r="T92" s="1545"/>
      <c r="U92" s="1545"/>
      <c r="V92" s="1545"/>
      <c r="W92" s="1545"/>
      <c r="X92" s="1545"/>
      <c r="Y92" s="363"/>
      <c r="Z92" s="1545"/>
      <c r="AA92" s="1545"/>
      <c r="AB92" s="1545"/>
      <c r="AC92" s="1545"/>
      <c r="AD92" s="1545"/>
      <c r="AE92" s="1545"/>
      <c r="AF92" s="363"/>
      <c r="AG92" s="1545"/>
      <c r="AH92" s="1545"/>
      <c r="AI92" s="1545"/>
      <c r="AJ92" s="1545"/>
      <c r="AK92" s="1545"/>
      <c r="AL92" s="1545"/>
      <c r="AN92" s="1546"/>
      <c r="AO92" s="1546"/>
      <c r="CY92" s="1547"/>
      <c r="EK92" s="1327"/>
    </row>
    <row r="93" spans="1:141" s="1541" customFormat="1" ht="15">
      <c r="A93" s="1540"/>
      <c r="B93" s="1540"/>
      <c r="G93" s="1327"/>
      <c r="H93" s="1327"/>
      <c r="I93" s="1327"/>
      <c r="J93" s="1542"/>
      <c r="K93" s="1327"/>
      <c r="L93" s="1327"/>
      <c r="M93" s="1327"/>
      <c r="N93" s="1542"/>
      <c r="O93" s="1543"/>
      <c r="P93" s="1543"/>
      <c r="Q93" s="1544"/>
      <c r="R93" s="1545"/>
      <c r="S93" s="1545"/>
      <c r="T93" s="1545"/>
      <c r="U93" s="1545"/>
      <c r="V93" s="1545"/>
      <c r="W93" s="1545"/>
      <c r="X93" s="1545"/>
      <c r="Y93" s="363"/>
      <c r="Z93" s="1545"/>
      <c r="AA93" s="1545"/>
      <c r="AB93" s="1545"/>
      <c r="AC93" s="1545"/>
      <c r="AD93" s="1545"/>
      <c r="AE93" s="1545"/>
      <c r="AF93" s="363"/>
      <c r="AG93" s="1545"/>
      <c r="AH93" s="1545"/>
      <c r="AI93" s="1545"/>
      <c r="AJ93" s="1545"/>
      <c r="AK93" s="1545"/>
      <c r="AL93" s="1545"/>
      <c r="AN93" s="1546"/>
      <c r="AO93" s="1546"/>
      <c r="CY93" s="1547"/>
      <c r="EK93" s="1327"/>
    </row>
    <row r="94" spans="1:141" s="1541" customFormat="1" ht="15">
      <c r="A94" s="1540"/>
      <c r="B94" s="1540"/>
      <c r="G94" s="1327"/>
      <c r="H94" s="1327"/>
      <c r="I94" s="1327"/>
      <c r="J94" s="1542"/>
      <c r="K94" s="1327"/>
      <c r="L94" s="1327"/>
      <c r="M94" s="1327"/>
      <c r="N94" s="1542"/>
      <c r="O94" s="1543"/>
      <c r="P94" s="1543"/>
      <c r="Q94" s="1544"/>
      <c r="R94" s="1545"/>
      <c r="S94" s="1545"/>
      <c r="T94" s="1545"/>
      <c r="U94" s="1545"/>
      <c r="V94" s="1545"/>
      <c r="W94" s="1545"/>
      <c r="X94" s="1545"/>
      <c r="Y94" s="363"/>
      <c r="Z94" s="1545"/>
      <c r="AA94" s="1545"/>
      <c r="AB94" s="1545"/>
      <c r="AC94" s="1545"/>
      <c r="AD94" s="1545"/>
      <c r="AE94" s="1545"/>
      <c r="AF94" s="363"/>
      <c r="AG94" s="1545"/>
      <c r="AH94" s="1545"/>
      <c r="AI94" s="1545"/>
      <c r="AJ94" s="1545"/>
      <c r="AK94" s="1545"/>
      <c r="AL94" s="1545"/>
      <c r="AN94" s="1546"/>
      <c r="AO94" s="1546"/>
      <c r="CY94" s="1547"/>
      <c r="EK94" s="1327"/>
    </row>
    <row r="95" spans="1:141" s="1541" customFormat="1" ht="15">
      <c r="A95" s="1540"/>
      <c r="B95" s="1540"/>
      <c r="G95" s="1327"/>
      <c r="H95" s="1327"/>
      <c r="I95" s="1327"/>
      <c r="J95" s="1542"/>
      <c r="K95" s="1327"/>
      <c r="L95" s="1327"/>
      <c r="M95" s="1327"/>
      <c r="N95" s="1542"/>
      <c r="O95" s="1543"/>
      <c r="P95" s="1543"/>
      <c r="Q95" s="1544"/>
      <c r="R95" s="1545"/>
      <c r="S95" s="1545"/>
      <c r="T95" s="1545"/>
      <c r="U95" s="1545"/>
      <c r="V95" s="1545"/>
      <c r="W95" s="1545"/>
      <c r="X95" s="1545"/>
      <c r="Y95" s="363"/>
      <c r="Z95" s="1545"/>
      <c r="AA95" s="1545"/>
      <c r="AB95" s="1545"/>
      <c r="AC95" s="1545"/>
      <c r="AD95" s="1545"/>
      <c r="AE95" s="1545"/>
      <c r="AF95" s="363"/>
      <c r="AG95" s="1545"/>
      <c r="AH95" s="1545"/>
      <c r="AI95" s="1545"/>
      <c r="AJ95" s="1545"/>
      <c r="AK95" s="1545"/>
      <c r="AL95" s="1545"/>
      <c r="AN95" s="1546"/>
      <c r="AO95" s="1546"/>
      <c r="CY95" s="1547"/>
      <c r="EK95" s="1327"/>
    </row>
    <row r="96" spans="1:141" s="1541" customFormat="1" ht="15">
      <c r="A96" s="1540"/>
      <c r="B96" s="1540"/>
      <c r="G96" s="1327"/>
      <c r="H96" s="1327"/>
      <c r="I96" s="1327"/>
      <c r="J96" s="1542"/>
      <c r="K96" s="1327"/>
      <c r="L96" s="1327"/>
      <c r="M96" s="1327"/>
      <c r="N96" s="1542"/>
      <c r="O96" s="1543"/>
      <c r="P96" s="1543"/>
      <c r="Q96" s="1544"/>
      <c r="R96" s="1545"/>
      <c r="S96" s="1545"/>
      <c r="T96" s="1545"/>
      <c r="U96" s="1545"/>
      <c r="V96" s="1545"/>
      <c r="W96" s="1545"/>
      <c r="X96" s="1545"/>
      <c r="Y96" s="363"/>
      <c r="Z96" s="1545"/>
      <c r="AA96" s="1545"/>
      <c r="AB96" s="1545"/>
      <c r="AC96" s="1545"/>
      <c r="AD96" s="1545"/>
      <c r="AE96" s="1545"/>
      <c r="AF96" s="363"/>
      <c r="AG96" s="1545"/>
      <c r="AH96" s="1545"/>
      <c r="AI96" s="1545"/>
      <c r="AJ96" s="1545"/>
      <c r="AK96" s="1545"/>
      <c r="AL96" s="1545"/>
      <c r="AN96" s="1546"/>
      <c r="AO96" s="1546"/>
      <c r="CY96" s="1547"/>
      <c r="EK96" s="1327"/>
    </row>
    <row r="97" spans="1:141" s="1541" customFormat="1" ht="15">
      <c r="A97" s="1540"/>
      <c r="B97" s="1540"/>
      <c r="G97" s="1327"/>
      <c r="H97" s="1327"/>
      <c r="I97" s="1327"/>
      <c r="J97" s="1542"/>
      <c r="K97" s="1327"/>
      <c r="L97" s="1327"/>
      <c r="M97" s="1327"/>
      <c r="N97" s="1542"/>
      <c r="O97" s="1543"/>
      <c r="P97" s="1543"/>
      <c r="Q97" s="1544"/>
      <c r="R97" s="1545"/>
      <c r="S97" s="1545"/>
      <c r="T97" s="1545"/>
      <c r="U97" s="1545"/>
      <c r="V97" s="1545"/>
      <c r="W97" s="1545"/>
      <c r="X97" s="1545"/>
      <c r="Y97" s="363"/>
      <c r="Z97" s="1545"/>
      <c r="AA97" s="1545"/>
      <c r="AB97" s="1545"/>
      <c r="AC97" s="1545"/>
      <c r="AD97" s="1545"/>
      <c r="AE97" s="1545"/>
      <c r="AF97" s="363"/>
      <c r="AG97" s="1545"/>
      <c r="AH97" s="1545"/>
      <c r="AI97" s="1545"/>
      <c r="AJ97" s="1545"/>
      <c r="AK97" s="1545"/>
      <c r="AL97" s="1545"/>
      <c r="AN97" s="1546"/>
      <c r="AO97" s="1546"/>
      <c r="CY97" s="1547"/>
      <c r="EK97" s="1327"/>
    </row>
    <row r="98" spans="1:141" s="1541" customFormat="1" ht="15">
      <c r="A98" s="1540"/>
      <c r="B98" s="1540"/>
      <c r="G98" s="1327"/>
      <c r="H98" s="1327"/>
      <c r="I98" s="1327"/>
      <c r="J98" s="1542"/>
      <c r="K98" s="1327"/>
      <c r="L98" s="1327"/>
      <c r="M98" s="1327"/>
      <c r="N98" s="1542"/>
      <c r="O98" s="1543"/>
      <c r="P98" s="1543"/>
      <c r="Q98" s="1544"/>
      <c r="R98" s="1545"/>
      <c r="S98" s="1545"/>
      <c r="T98" s="1545"/>
      <c r="U98" s="1545"/>
      <c r="V98" s="1545"/>
      <c r="W98" s="1545"/>
      <c r="X98" s="1545"/>
      <c r="Y98" s="363"/>
      <c r="Z98" s="1545"/>
      <c r="AA98" s="1545"/>
      <c r="AB98" s="1545"/>
      <c r="AC98" s="1545"/>
      <c r="AD98" s="1545"/>
      <c r="AE98" s="1545"/>
      <c r="AF98" s="363"/>
      <c r="AG98" s="1545"/>
      <c r="AH98" s="1545"/>
      <c r="AI98" s="1545"/>
      <c r="AJ98" s="1545"/>
      <c r="AK98" s="1545"/>
      <c r="AL98" s="1545"/>
      <c r="AN98" s="1546"/>
      <c r="AO98" s="1546"/>
      <c r="CY98" s="1547"/>
      <c r="EK98" s="1327"/>
    </row>
    <row r="99" spans="1:141" s="1541" customFormat="1" ht="15">
      <c r="A99" s="1540"/>
      <c r="B99" s="1540"/>
      <c r="G99" s="1327"/>
      <c r="H99" s="1327"/>
      <c r="I99" s="1327"/>
      <c r="J99" s="1542"/>
      <c r="K99" s="1327"/>
      <c r="L99" s="1327"/>
      <c r="M99" s="1327"/>
      <c r="N99" s="1542"/>
      <c r="O99" s="1543"/>
      <c r="P99" s="1543"/>
      <c r="Q99" s="1544"/>
      <c r="R99" s="1545"/>
      <c r="S99" s="1545"/>
      <c r="T99" s="1545"/>
      <c r="U99" s="1545"/>
      <c r="V99" s="1545"/>
      <c r="W99" s="1545"/>
      <c r="X99" s="1545"/>
      <c r="Y99" s="363"/>
      <c r="Z99" s="1545"/>
      <c r="AA99" s="1545"/>
      <c r="AB99" s="1545"/>
      <c r="AC99" s="1545"/>
      <c r="AD99" s="1545"/>
      <c r="AE99" s="1545"/>
      <c r="AF99" s="363"/>
      <c r="AG99" s="1545"/>
      <c r="AH99" s="1545"/>
      <c r="AI99" s="1545"/>
      <c r="AJ99" s="1545"/>
      <c r="AK99" s="1545"/>
      <c r="AL99" s="1545"/>
      <c r="AN99" s="1546"/>
      <c r="AO99" s="1546"/>
      <c r="CY99" s="1547"/>
      <c r="EK99" s="1327"/>
    </row>
    <row r="100" spans="1:141" s="1541" customFormat="1" ht="15">
      <c r="A100" s="1540"/>
      <c r="B100" s="1540"/>
      <c r="G100" s="1327"/>
      <c r="H100" s="1327"/>
      <c r="I100" s="1327"/>
      <c r="J100" s="1542"/>
      <c r="K100" s="1327"/>
      <c r="L100" s="1327"/>
      <c r="M100" s="1327"/>
      <c r="N100" s="1542"/>
      <c r="O100" s="1543"/>
      <c r="P100" s="1543"/>
      <c r="Q100" s="1544"/>
      <c r="R100" s="1545"/>
      <c r="S100" s="1545"/>
      <c r="T100" s="1545"/>
      <c r="U100" s="1545"/>
      <c r="V100" s="1545"/>
      <c r="W100" s="1545"/>
      <c r="X100" s="1545"/>
      <c r="Y100" s="363"/>
      <c r="Z100" s="1545"/>
      <c r="AA100" s="1545"/>
      <c r="AB100" s="1545"/>
      <c r="AC100" s="1545"/>
      <c r="AD100" s="1545"/>
      <c r="AE100" s="1545"/>
      <c r="AF100" s="363"/>
      <c r="AG100" s="1545"/>
      <c r="AH100" s="1545"/>
      <c r="AI100" s="1545"/>
      <c r="AJ100" s="1545"/>
      <c r="AK100" s="1545"/>
      <c r="AL100" s="1545"/>
      <c r="AN100" s="1546"/>
      <c r="AO100" s="1546"/>
      <c r="CY100" s="1547"/>
      <c r="EK100" s="1327"/>
    </row>
    <row r="101" spans="1:141" s="1541" customFormat="1" ht="15">
      <c r="A101" s="1540"/>
      <c r="B101" s="1540"/>
      <c r="G101" s="1327"/>
      <c r="H101" s="1327"/>
      <c r="I101" s="1327"/>
      <c r="J101" s="1542"/>
      <c r="K101" s="1327"/>
      <c r="L101" s="1327"/>
      <c r="M101" s="1327"/>
      <c r="N101" s="1542"/>
      <c r="O101" s="1543"/>
      <c r="P101" s="1543"/>
      <c r="Q101" s="1544"/>
      <c r="R101" s="1545"/>
      <c r="S101" s="1545"/>
      <c r="T101" s="1545"/>
      <c r="U101" s="1545"/>
      <c r="V101" s="1545"/>
      <c r="W101" s="1545"/>
      <c r="X101" s="1545"/>
      <c r="Y101" s="363"/>
      <c r="Z101" s="1545"/>
      <c r="AA101" s="1545"/>
      <c r="AB101" s="1545"/>
      <c r="AC101" s="1545"/>
      <c r="AD101" s="1545"/>
      <c r="AE101" s="1545"/>
      <c r="AF101" s="363"/>
      <c r="AG101" s="1545"/>
      <c r="AH101" s="1545"/>
      <c r="AI101" s="1545"/>
      <c r="AJ101" s="1545"/>
      <c r="AK101" s="1545"/>
      <c r="AL101" s="1545"/>
      <c r="AN101" s="1546"/>
      <c r="AO101" s="1546"/>
      <c r="CY101" s="1547"/>
      <c r="EK101" s="1327"/>
    </row>
    <row r="102" spans="1:141" s="1541" customFormat="1" ht="15">
      <c r="A102" s="1540"/>
      <c r="B102" s="1540"/>
      <c r="G102" s="1327"/>
      <c r="H102" s="1327"/>
      <c r="I102" s="1327"/>
      <c r="J102" s="1542"/>
      <c r="K102" s="1327"/>
      <c r="L102" s="1327"/>
      <c r="M102" s="1327"/>
      <c r="N102" s="1542"/>
      <c r="O102" s="1543"/>
      <c r="P102" s="1543"/>
      <c r="Q102" s="1544"/>
      <c r="R102" s="1545"/>
      <c r="S102" s="1545"/>
      <c r="T102" s="1545"/>
      <c r="U102" s="1545"/>
      <c r="V102" s="1545"/>
      <c r="W102" s="1545"/>
      <c r="X102" s="1545"/>
      <c r="Y102" s="363"/>
      <c r="Z102" s="1545"/>
      <c r="AA102" s="1545"/>
      <c r="AB102" s="1545"/>
      <c r="AC102" s="1545"/>
      <c r="AD102" s="1545"/>
      <c r="AE102" s="1545"/>
      <c r="AF102" s="363"/>
      <c r="AG102" s="1545"/>
      <c r="AH102" s="1545"/>
      <c r="AI102" s="1545"/>
      <c r="AJ102" s="1545"/>
      <c r="AK102" s="1545"/>
      <c r="AL102" s="1545"/>
      <c r="AN102" s="1546"/>
      <c r="AO102" s="1546"/>
      <c r="CY102" s="1547"/>
      <c r="EK102" s="1327"/>
    </row>
    <row r="103" spans="1:141" s="1541" customFormat="1" ht="15">
      <c r="A103" s="1540"/>
      <c r="B103" s="1540"/>
      <c r="G103" s="1327"/>
      <c r="H103" s="1327"/>
      <c r="I103" s="1327"/>
      <c r="J103" s="1542"/>
      <c r="K103" s="1327"/>
      <c r="L103" s="1327"/>
      <c r="M103" s="1327"/>
      <c r="N103" s="1542"/>
      <c r="O103" s="1543"/>
      <c r="P103" s="1543"/>
      <c r="Q103" s="1544"/>
      <c r="R103" s="1545"/>
      <c r="S103" s="1545"/>
      <c r="T103" s="1545"/>
      <c r="U103" s="1545"/>
      <c r="V103" s="1545"/>
      <c r="W103" s="1545"/>
      <c r="X103" s="1545"/>
      <c r="Y103" s="363"/>
      <c r="Z103" s="1545"/>
      <c r="AA103" s="1545"/>
      <c r="AB103" s="1545"/>
      <c r="AC103" s="1545"/>
      <c r="AD103" s="1545"/>
      <c r="AE103" s="1545"/>
      <c r="AF103" s="363"/>
      <c r="AG103" s="1545"/>
      <c r="AH103" s="1545"/>
      <c r="AI103" s="1545"/>
      <c r="AJ103" s="1545"/>
      <c r="AK103" s="1545"/>
      <c r="AL103" s="1545"/>
      <c r="AN103" s="1546"/>
      <c r="AO103" s="1546"/>
      <c r="CY103" s="1547"/>
      <c r="EK103" s="1327"/>
    </row>
    <row r="104" spans="1:141" s="1541" customFormat="1" ht="15">
      <c r="A104" s="1540"/>
      <c r="B104" s="1540"/>
      <c r="G104" s="1327"/>
      <c r="H104" s="1327"/>
      <c r="I104" s="1327"/>
      <c r="J104" s="1542"/>
      <c r="K104" s="1327"/>
      <c r="L104" s="1327"/>
      <c r="M104" s="1327"/>
      <c r="N104" s="1542"/>
      <c r="O104" s="1543"/>
      <c r="P104" s="1543"/>
      <c r="Q104" s="1544"/>
      <c r="R104" s="1545"/>
      <c r="S104" s="1545"/>
      <c r="T104" s="1545"/>
      <c r="U104" s="1545"/>
      <c r="V104" s="1545"/>
      <c r="W104" s="1545"/>
      <c r="X104" s="1545"/>
      <c r="Y104" s="363"/>
      <c r="Z104" s="1545"/>
      <c r="AA104" s="1545"/>
      <c r="AB104" s="1545"/>
      <c r="AC104" s="1545"/>
      <c r="AD104" s="1545"/>
      <c r="AE104" s="1545"/>
      <c r="AF104" s="363"/>
      <c r="AG104" s="1545"/>
      <c r="AH104" s="1545"/>
      <c r="AI104" s="1545"/>
      <c r="AJ104" s="1545"/>
      <c r="AK104" s="1545"/>
      <c r="AL104" s="1545"/>
      <c r="AN104" s="1546"/>
      <c r="AO104" s="1546"/>
      <c r="CY104" s="1547"/>
      <c r="EK104" s="1327"/>
    </row>
    <row r="105" spans="1:141" s="1541" customFormat="1" ht="15">
      <c r="A105" s="1540"/>
      <c r="B105" s="1540"/>
      <c r="G105" s="1327"/>
      <c r="H105" s="1327"/>
      <c r="I105" s="1327"/>
      <c r="J105" s="1542"/>
      <c r="K105" s="1327"/>
      <c r="L105" s="1327"/>
      <c r="M105" s="1327"/>
      <c r="N105" s="1542"/>
      <c r="O105" s="1543"/>
      <c r="P105" s="1543"/>
      <c r="Q105" s="1544"/>
      <c r="R105" s="1545"/>
      <c r="S105" s="1545"/>
      <c r="T105" s="1545"/>
      <c r="U105" s="1545"/>
      <c r="V105" s="1545"/>
      <c r="W105" s="1545"/>
      <c r="X105" s="1545"/>
      <c r="Y105" s="363"/>
      <c r="Z105" s="1545"/>
      <c r="AA105" s="1545"/>
      <c r="AB105" s="1545"/>
      <c r="AC105" s="1545"/>
      <c r="AD105" s="1545"/>
      <c r="AE105" s="1545"/>
      <c r="AF105" s="363"/>
      <c r="AG105" s="1545"/>
      <c r="AH105" s="1545"/>
      <c r="AI105" s="1545"/>
      <c r="AJ105" s="1545"/>
      <c r="AK105" s="1545"/>
      <c r="AL105" s="1545"/>
      <c r="AN105" s="1546"/>
      <c r="AO105" s="1546"/>
      <c r="CY105" s="1547"/>
      <c r="EK105" s="1327"/>
    </row>
    <row r="106" spans="1:141" s="1541" customFormat="1" ht="15">
      <c r="A106" s="1540"/>
      <c r="B106" s="1540"/>
      <c r="G106" s="1327"/>
      <c r="H106" s="1327"/>
      <c r="I106" s="1327"/>
      <c r="J106" s="1542"/>
      <c r="K106" s="1327"/>
      <c r="L106" s="1327"/>
      <c r="M106" s="1327"/>
      <c r="N106" s="1542"/>
      <c r="O106" s="1543"/>
      <c r="P106" s="1543"/>
      <c r="Q106" s="1544"/>
      <c r="R106" s="1545"/>
      <c r="S106" s="1545"/>
      <c r="T106" s="1545"/>
      <c r="U106" s="1545"/>
      <c r="V106" s="1545"/>
      <c r="W106" s="1545"/>
      <c r="X106" s="1545"/>
      <c r="Y106" s="363"/>
      <c r="Z106" s="1545"/>
      <c r="AA106" s="1545"/>
      <c r="AB106" s="1545"/>
      <c r="AC106" s="1545"/>
      <c r="AD106" s="1545"/>
      <c r="AE106" s="1545"/>
      <c r="AF106" s="363"/>
      <c r="AG106" s="1545"/>
      <c r="AH106" s="1545"/>
      <c r="AI106" s="1545"/>
      <c r="AJ106" s="1545"/>
      <c r="AK106" s="1545"/>
      <c r="AL106" s="1545"/>
      <c r="AN106" s="1546"/>
      <c r="AO106" s="1546"/>
      <c r="CY106" s="1547"/>
      <c r="EK106" s="1327"/>
    </row>
    <row r="107" spans="1:141" s="1541" customFormat="1" ht="15">
      <c r="A107" s="1540"/>
      <c r="B107" s="1540"/>
      <c r="G107" s="1327"/>
      <c r="H107" s="1327"/>
      <c r="I107" s="1327"/>
      <c r="J107" s="1542"/>
      <c r="K107" s="1327"/>
      <c r="L107" s="1327"/>
      <c r="M107" s="1327"/>
      <c r="N107" s="1542"/>
      <c r="O107" s="1543"/>
      <c r="P107" s="1543"/>
      <c r="Q107" s="1544"/>
      <c r="R107" s="1545"/>
      <c r="S107" s="1545"/>
      <c r="T107" s="1545"/>
      <c r="U107" s="1545"/>
      <c r="V107" s="1545"/>
      <c r="W107" s="1545"/>
      <c r="X107" s="1545"/>
      <c r="Y107" s="363"/>
      <c r="Z107" s="1545"/>
      <c r="AA107" s="1545"/>
      <c r="AB107" s="1545"/>
      <c r="AC107" s="1545"/>
      <c r="AD107" s="1545"/>
      <c r="AE107" s="1545"/>
      <c r="AF107" s="363"/>
      <c r="AG107" s="1545"/>
      <c r="AH107" s="1545"/>
      <c r="AI107" s="1545"/>
      <c r="AJ107" s="1545"/>
      <c r="AK107" s="1545"/>
      <c r="AL107" s="1545"/>
      <c r="AN107" s="1546"/>
      <c r="AO107" s="1546"/>
      <c r="CY107" s="1547"/>
      <c r="EK107" s="1327"/>
    </row>
    <row r="108" spans="1:141" s="1541" customFormat="1" ht="15">
      <c r="A108" s="1540"/>
      <c r="B108" s="1540"/>
      <c r="G108" s="1327"/>
      <c r="H108" s="1327"/>
      <c r="I108" s="1327"/>
      <c r="J108" s="1542"/>
      <c r="K108" s="1327"/>
      <c r="L108" s="1327"/>
      <c r="M108" s="1327"/>
      <c r="N108" s="1542"/>
      <c r="O108" s="1543"/>
      <c r="P108" s="1543"/>
      <c r="Q108" s="1544"/>
      <c r="R108" s="1545"/>
      <c r="S108" s="1545"/>
      <c r="T108" s="1545"/>
      <c r="U108" s="1545"/>
      <c r="V108" s="1545"/>
      <c r="W108" s="1545"/>
      <c r="X108" s="1545"/>
      <c r="Y108" s="363"/>
      <c r="Z108" s="1545"/>
      <c r="AA108" s="1545"/>
      <c r="AB108" s="1545"/>
      <c r="AC108" s="1545"/>
      <c r="AD108" s="1545"/>
      <c r="AE108" s="1545"/>
      <c r="AF108" s="363"/>
      <c r="AG108" s="1545"/>
      <c r="AH108" s="1545"/>
      <c r="AI108" s="1545"/>
      <c r="AJ108" s="1545"/>
      <c r="AK108" s="1545"/>
      <c r="AL108" s="1545"/>
      <c r="AN108" s="1546"/>
      <c r="AO108" s="1546"/>
      <c r="CY108" s="1547"/>
      <c r="EK108" s="1327"/>
    </row>
    <row r="109" spans="1:141" s="1541" customFormat="1" ht="15">
      <c r="A109" s="1540"/>
      <c r="B109" s="1540"/>
      <c r="G109" s="1327"/>
      <c r="H109" s="1327"/>
      <c r="I109" s="1327"/>
      <c r="J109" s="1542"/>
      <c r="K109" s="1327"/>
      <c r="L109" s="1327"/>
      <c r="M109" s="1327"/>
      <c r="N109" s="1542"/>
      <c r="O109" s="1543"/>
      <c r="P109" s="1543"/>
      <c r="Q109" s="1544"/>
      <c r="R109" s="1545"/>
      <c r="S109" s="1545"/>
      <c r="T109" s="1545"/>
      <c r="U109" s="1545"/>
      <c r="V109" s="1545"/>
      <c r="W109" s="1545"/>
      <c r="X109" s="1545"/>
      <c r="Y109" s="363"/>
      <c r="Z109" s="1545"/>
      <c r="AA109" s="1545"/>
      <c r="AB109" s="1545"/>
      <c r="AC109" s="1545"/>
      <c r="AD109" s="1545"/>
      <c r="AE109" s="1545"/>
      <c r="AF109" s="363"/>
      <c r="AG109" s="1545"/>
      <c r="AH109" s="1545"/>
      <c r="AI109" s="1545"/>
      <c r="AJ109" s="1545"/>
      <c r="AK109" s="1545"/>
      <c r="AL109" s="1545"/>
      <c r="AN109" s="1546"/>
      <c r="AO109" s="1546"/>
      <c r="CY109" s="1547"/>
      <c r="EK109" s="1327"/>
    </row>
    <row r="110" spans="1:141" s="1541" customFormat="1" ht="15">
      <c r="A110" s="1540"/>
      <c r="B110" s="1540"/>
      <c r="G110" s="1327"/>
      <c r="H110" s="1327"/>
      <c r="I110" s="1327"/>
      <c r="J110" s="1542"/>
      <c r="K110" s="1327"/>
      <c r="L110" s="1327"/>
      <c r="M110" s="1327"/>
      <c r="N110" s="1542"/>
      <c r="O110" s="1543"/>
      <c r="P110" s="1543"/>
      <c r="Q110" s="1544"/>
      <c r="R110" s="1545"/>
      <c r="S110" s="1545"/>
      <c r="T110" s="1545"/>
      <c r="U110" s="1545"/>
      <c r="V110" s="1545"/>
      <c r="W110" s="1545"/>
      <c r="X110" s="1545"/>
      <c r="Y110" s="363"/>
      <c r="Z110" s="1545"/>
      <c r="AA110" s="1545"/>
      <c r="AB110" s="1545"/>
      <c r="AC110" s="1545"/>
      <c r="AD110" s="1545"/>
      <c r="AE110" s="1545"/>
      <c r="AF110" s="363"/>
      <c r="AG110" s="1545"/>
      <c r="AH110" s="1545"/>
      <c r="AI110" s="1545"/>
      <c r="AJ110" s="1545"/>
      <c r="AK110" s="1545"/>
      <c r="AL110" s="1545"/>
      <c r="AN110" s="1546"/>
      <c r="AO110" s="1546"/>
      <c r="CY110" s="1547"/>
      <c r="EK110" s="1327"/>
    </row>
    <row r="111" spans="1:141" s="1541" customFormat="1" ht="15">
      <c r="A111" s="1540"/>
      <c r="B111" s="1540"/>
      <c r="G111" s="1327"/>
      <c r="H111" s="1327"/>
      <c r="I111" s="1327"/>
      <c r="J111" s="1542"/>
      <c r="K111" s="1327"/>
      <c r="L111" s="1327"/>
      <c r="M111" s="1327"/>
      <c r="N111" s="1542"/>
      <c r="O111" s="1543"/>
      <c r="P111" s="1543"/>
      <c r="Q111" s="1544"/>
      <c r="R111" s="1545"/>
      <c r="S111" s="1545"/>
      <c r="T111" s="1545"/>
      <c r="U111" s="1545"/>
      <c r="V111" s="1545"/>
      <c r="W111" s="1545"/>
      <c r="X111" s="1545"/>
      <c r="Y111" s="363"/>
      <c r="Z111" s="1545"/>
      <c r="AA111" s="1545"/>
      <c r="AB111" s="1545"/>
      <c r="AC111" s="1545"/>
      <c r="AD111" s="1545"/>
      <c r="AE111" s="1545"/>
      <c r="AF111" s="363"/>
      <c r="AG111" s="1545"/>
      <c r="AH111" s="1545"/>
      <c r="AI111" s="1545"/>
      <c r="AJ111" s="1545"/>
      <c r="AK111" s="1545"/>
      <c r="AL111" s="1545"/>
      <c r="AN111" s="1546"/>
      <c r="AO111" s="1546"/>
      <c r="CY111" s="1547"/>
      <c r="EK111" s="1327"/>
    </row>
    <row r="112" spans="1:141" s="1541" customFormat="1" ht="15">
      <c r="A112" s="1540"/>
      <c r="B112" s="1540"/>
      <c r="G112" s="1327"/>
      <c r="H112" s="1327"/>
      <c r="I112" s="1327"/>
      <c r="J112" s="1542"/>
      <c r="K112" s="1327"/>
      <c r="L112" s="1327"/>
      <c r="M112" s="1327"/>
      <c r="N112" s="1542"/>
      <c r="O112" s="1543"/>
      <c r="P112" s="1543"/>
      <c r="Q112" s="1544"/>
      <c r="R112" s="1545"/>
      <c r="S112" s="1545"/>
      <c r="T112" s="1545"/>
      <c r="U112" s="1545"/>
      <c r="V112" s="1545"/>
      <c r="W112" s="1545"/>
      <c r="X112" s="1545"/>
      <c r="Y112" s="363"/>
      <c r="Z112" s="1545"/>
      <c r="AA112" s="1545"/>
      <c r="AB112" s="1545"/>
      <c r="AC112" s="1545"/>
      <c r="AD112" s="1545"/>
      <c r="AE112" s="1545"/>
      <c r="AF112" s="363"/>
      <c r="AG112" s="1545"/>
      <c r="AH112" s="1545"/>
      <c r="AI112" s="1545"/>
      <c r="AJ112" s="1545"/>
      <c r="AK112" s="1545"/>
      <c r="AL112" s="1545"/>
      <c r="AN112" s="1546"/>
      <c r="AO112" s="1546"/>
      <c r="CY112" s="1547"/>
      <c r="EK112" s="1327"/>
    </row>
    <row r="113" spans="1:141" s="1541" customFormat="1" ht="15">
      <c r="A113" s="1540"/>
      <c r="B113" s="1540"/>
      <c r="G113" s="1327"/>
      <c r="H113" s="1327"/>
      <c r="I113" s="1327"/>
      <c r="J113" s="1542"/>
      <c r="K113" s="1327"/>
      <c r="L113" s="1327"/>
      <c r="M113" s="1327"/>
      <c r="N113" s="1542"/>
      <c r="O113" s="1543"/>
      <c r="P113" s="1543"/>
      <c r="Q113" s="1544"/>
      <c r="R113" s="1545"/>
      <c r="S113" s="1545"/>
      <c r="T113" s="1545"/>
      <c r="U113" s="1545"/>
      <c r="V113" s="1545"/>
      <c r="W113" s="1545"/>
      <c r="X113" s="1545"/>
      <c r="Y113" s="363"/>
      <c r="Z113" s="1545"/>
      <c r="AA113" s="1545"/>
      <c r="AB113" s="1545"/>
      <c r="AC113" s="1545"/>
      <c r="AD113" s="1545"/>
      <c r="AE113" s="1545"/>
      <c r="AF113" s="363"/>
      <c r="AG113" s="1545"/>
      <c r="AH113" s="1545"/>
      <c r="AI113" s="1545"/>
      <c r="AJ113" s="1545"/>
      <c r="AK113" s="1545"/>
      <c r="AL113" s="1545"/>
      <c r="AN113" s="1546"/>
      <c r="AO113" s="1546"/>
      <c r="CY113" s="1547"/>
      <c r="EK113" s="1327"/>
    </row>
    <row r="114" spans="1:141" s="1541" customFormat="1" ht="15">
      <c r="A114" s="1540"/>
      <c r="B114" s="1540"/>
      <c r="G114" s="1327"/>
      <c r="H114" s="1327"/>
      <c r="I114" s="1327"/>
      <c r="J114" s="1542"/>
      <c r="K114" s="1327"/>
      <c r="L114" s="1327"/>
      <c r="M114" s="1327"/>
      <c r="N114" s="1542"/>
      <c r="O114" s="1543"/>
      <c r="P114" s="1543"/>
      <c r="Q114" s="1544"/>
      <c r="R114" s="1545"/>
      <c r="S114" s="1545"/>
      <c r="T114" s="1545"/>
      <c r="U114" s="1545"/>
      <c r="V114" s="1545"/>
      <c r="W114" s="1545"/>
      <c r="X114" s="1545"/>
      <c r="Y114" s="363"/>
      <c r="Z114" s="1545"/>
      <c r="AA114" s="1545"/>
      <c r="AB114" s="1545"/>
      <c r="AC114" s="1545"/>
      <c r="AD114" s="1545"/>
      <c r="AE114" s="1545"/>
      <c r="AF114" s="363"/>
      <c r="AG114" s="1545"/>
      <c r="AH114" s="1545"/>
      <c r="AI114" s="1545"/>
      <c r="AJ114" s="1545"/>
      <c r="AK114" s="1545"/>
      <c r="AL114" s="1545"/>
      <c r="AN114" s="1546"/>
      <c r="AO114" s="1546"/>
      <c r="CY114" s="1547"/>
      <c r="EK114" s="1327"/>
    </row>
    <row r="115" spans="1:141" s="1541" customFormat="1" ht="15">
      <c r="A115" s="1540"/>
      <c r="B115" s="1540"/>
      <c r="G115" s="1327"/>
      <c r="H115" s="1327"/>
      <c r="I115" s="1327"/>
      <c r="J115" s="1542"/>
      <c r="K115" s="1327"/>
      <c r="L115" s="1327"/>
      <c r="M115" s="1327"/>
      <c r="N115" s="1542"/>
      <c r="O115" s="1543"/>
      <c r="P115" s="1543"/>
      <c r="Q115" s="1544"/>
      <c r="R115" s="1545"/>
      <c r="S115" s="1545"/>
      <c r="T115" s="1545"/>
      <c r="U115" s="1545"/>
      <c r="V115" s="1545"/>
      <c r="W115" s="1545"/>
      <c r="X115" s="1545"/>
      <c r="Y115" s="363"/>
      <c r="Z115" s="1545"/>
      <c r="AA115" s="1545"/>
      <c r="AB115" s="1545"/>
      <c r="AC115" s="1545"/>
      <c r="AD115" s="1545"/>
      <c r="AE115" s="1545"/>
      <c r="AF115" s="363"/>
      <c r="AG115" s="1545"/>
      <c r="AH115" s="1545"/>
      <c r="AI115" s="1545"/>
      <c r="AJ115" s="1545"/>
      <c r="AK115" s="1545"/>
      <c r="AL115" s="1545"/>
      <c r="AN115" s="1546"/>
      <c r="AO115" s="1546"/>
      <c r="CY115" s="1547"/>
      <c r="EK115" s="1327"/>
    </row>
    <row r="116" spans="1:141" s="1541" customFormat="1" ht="15">
      <c r="A116" s="1540"/>
      <c r="B116" s="1540"/>
      <c r="G116" s="1327"/>
      <c r="H116" s="1327"/>
      <c r="I116" s="1327"/>
      <c r="J116" s="1542"/>
      <c r="K116" s="1327"/>
      <c r="L116" s="1327"/>
      <c r="M116" s="1327"/>
      <c r="N116" s="1542"/>
      <c r="O116" s="1543"/>
      <c r="P116" s="1543"/>
      <c r="Q116" s="1544"/>
      <c r="R116" s="1545"/>
      <c r="S116" s="1545"/>
      <c r="T116" s="1545"/>
      <c r="U116" s="1545"/>
      <c r="V116" s="1545"/>
      <c r="W116" s="1545"/>
      <c r="X116" s="1545"/>
      <c r="Y116" s="363"/>
      <c r="Z116" s="1545"/>
      <c r="AA116" s="1545"/>
      <c r="AB116" s="1545"/>
      <c r="AC116" s="1545"/>
      <c r="AD116" s="1545"/>
      <c r="AE116" s="1545"/>
      <c r="AF116" s="363"/>
      <c r="AG116" s="1545"/>
      <c r="AH116" s="1545"/>
      <c r="AI116" s="1545"/>
      <c r="AJ116" s="1545"/>
      <c r="AK116" s="1545"/>
      <c r="AL116" s="1545"/>
      <c r="AN116" s="1546"/>
      <c r="AO116" s="1546"/>
      <c r="CY116" s="1547"/>
      <c r="EK116" s="1327"/>
    </row>
    <row r="117" spans="1:141" s="1541" customFormat="1" ht="15">
      <c r="A117" s="1540"/>
      <c r="B117" s="1540"/>
      <c r="G117" s="1327"/>
      <c r="H117" s="1327"/>
      <c r="I117" s="1327"/>
      <c r="J117" s="1542"/>
      <c r="K117" s="1327"/>
      <c r="L117" s="1327"/>
      <c r="M117" s="1327"/>
      <c r="N117" s="1542"/>
      <c r="O117" s="1543"/>
      <c r="P117" s="1543"/>
      <c r="Q117" s="1544"/>
      <c r="R117" s="1545"/>
      <c r="S117" s="1545"/>
      <c r="T117" s="1545"/>
      <c r="U117" s="1545"/>
      <c r="V117" s="1545"/>
      <c r="W117" s="1545"/>
      <c r="X117" s="1545"/>
      <c r="Y117" s="363"/>
      <c r="Z117" s="1545"/>
      <c r="AA117" s="1545"/>
      <c r="AB117" s="1545"/>
      <c r="AC117" s="1545"/>
      <c r="AD117" s="1545"/>
      <c r="AE117" s="1545"/>
      <c r="AF117" s="363"/>
      <c r="AG117" s="1545"/>
      <c r="AH117" s="1545"/>
      <c r="AI117" s="1545"/>
      <c r="AJ117" s="1545"/>
      <c r="AK117" s="1545"/>
      <c r="AL117" s="1545"/>
      <c r="AN117" s="1546"/>
      <c r="AO117" s="1546"/>
      <c r="CY117" s="1547"/>
      <c r="EK117" s="1327"/>
    </row>
    <row r="118" spans="1:141" s="1541" customFormat="1" ht="15">
      <c r="A118" s="1540"/>
      <c r="B118" s="1540"/>
      <c r="G118" s="1327"/>
      <c r="H118" s="1327"/>
      <c r="I118" s="1327"/>
      <c r="J118" s="1542"/>
      <c r="K118" s="1327"/>
      <c r="L118" s="1327"/>
      <c r="M118" s="1327"/>
      <c r="N118" s="1542"/>
      <c r="O118" s="1543"/>
      <c r="P118" s="1543"/>
      <c r="Q118" s="1544"/>
      <c r="R118" s="1545"/>
      <c r="S118" s="1545"/>
      <c r="T118" s="1545"/>
      <c r="U118" s="1545"/>
      <c r="V118" s="1545"/>
      <c r="W118" s="1545"/>
      <c r="X118" s="1545"/>
      <c r="Y118" s="363"/>
      <c r="Z118" s="1545"/>
      <c r="AA118" s="1545"/>
      <c r="AB118" s="1545"/>
      <c r="AC118" s="1545"/>
      <c r="AD118" s="1545"/>
      <c r="AE118" s="1545"/>
      <c r="AF118" s="363"/>
      <c r="AG118" s="1545"/>
      <c r="AH118" s="1545"/>
      <c r="AI118" s="1545"/>
      <c r="AJ118" s="1545"/>
      <c r="AK118" s="1545"/>
      <c r="AL118" s="1545"/>
      <c r="AN118" s="1546"/>
      <c r="AO118" s="1546"/>
      <c r="CY118" s="1547"/>
      <c r="EK118" s="1327"/>
    </row>
    <row r="119" spans="1:141" s="1541" customFormat="1" ht="15">
      <c r="A119" s="1540"/>
      <c r="B119" s="1540"/>
      <c r="G119" s="1327"/>
      <c r="H119" s="1327"/>
      <c r="I119" s="1327"/>
      <c r="J119" s="1542"/>
      <c r="K119" s="1327"/>
      <c r="L119" s="1327"/>
      <c r="M119" s="1327"/>
      <c r="N119" s="1542"/>
      <c r="O119" s="1543"/>
      <c r="P119" s="1543"/>
      <c r="Q119" s="1544"/>
      <c r="R119" s="1545"/>
      <c r="S119" s="1545"/>
      <c r="T119" s="1545"/>
      <c r="U119" s="1545"/>
      <c r="V119" s="1545"/>
      <c r="W119" s="1545"/>
      <c r="X119" s="1545"/>
      <c r="Y119" s="363"/>
      <c r="Z119" s="1545"/>
      <c r="AA119" s="1545"/>
      <c r="AB119" s="1545"/>
      <c r="AC119" s="1545"/>
      <c r="AD119" s="1545"/>
      <c r="AE119" s="1545"/>
      <c r="AF119" s="363"/>
      <c r="AG119" s="1545"/>
      <c r="AH119" s="1545"/>
      <c r="AI119" s="1545"/>
      <c r="AJ119" s="1545"/>
      <c r="AK119" s="1545"/>
      <c r="AL119" s="1545"/>
      <c r="AN119" s="1546"/>
      <c r="AO119" s="1546"/>
      <c r="CY119" s="1547"/>
      <c r="EK119" s="1327"/>
    </row>
    <row r="120" spans="1:141" s="1541" customFormat="1" ht="15">
      <c r="A120" s="1540"/>
      <c r="B120" s="1540"/>
      <c r="G120" s="1327"/>
      <c r="H120" s="1327"/>
      <c r="I120" s="1327"/>
      <c r="J120" s="1542"/>
      <c r="K120" s="1327"/>
      <c r="L120" s="1327"/>
      <c r="M120" s="1327"/>
      <c r="N120" s="1542"/>
      <c r="O120" s="1543"/>
      <c r="P120" s="1543"/>
      <c r="Q120" s="1544"/>
      <c r="R120" s="1545"/>
      <c r="S120" s="1545"/>
      <c r="T120" s="1545"/>
      <c r="U120" s="1545"/>
      <c r="V120" s="1545"/>
      <c r="W120" s="1545"/>
      <c r="X120" s="1545"/>
      <c r="Y120" s="363"/>
      <c r="Z120" s="1545"/>
      <c r="AA120" s="1545"/>
      <c r="AB120" s="1545"/>
      <c r="AC120" s="1545"/>
      <c r="AD120" s="1545"/>
      <c r="AE120" s="1545"/>
      <c r="AF120" s="363"/>
      <c r="AG120" s="1545"/>
      <c r="AH120" s="1545"/>
      <c r="AI120" s="1545"/>
      <c r="AJ120" s="1545"/>
      <c r="AK120" s="1545"/>
      <c r="AL120" s="1545"/>
      <c r="AN120" s="1546"/>
      <c r="AO120" s="1546"/>
      <c r="CY120" s="1547"/>
      <c r="EK120" s="1327"/>
    </row>
    <row r="121" spans="1:141" s="1541" customFormat="1" ht="15">
      <c r="A121" s="1540"/>
      <c r="B121" s="1540"/>
      <c r="G121" s="1327"/>
      <c r="H121" s="1327"/>
      <c r="I121" s="1327"/>
      <c r="J121" s="1542"/>
      <c r="K121" s="1327"/>
      <c r="L121" s="1327"/>
      <c r="M121" s="1327"/>
      <c r="N121" s="1542"/>
      <c r="O121" s="1543"/>
      <c r="P121" s="1543"/>
      <c r="Q121" s="1544"/>
      <c r="R121" s="1545"/>
      <c r="S121" s="1545"/>
      <c r="T121" s="1545"/>
      <c r="U121" s="1545"/>
      <c r="V121" s="1545"/>
      <c r="W121" s="1545"/>
      <c r="X121" s="1545"/>
      <c r="Y121" s="363"/>
      <c r="Z121" s="1545"/>
      <c r="AA121" s="1545"/>
      <c r="AB121" s="1545"/>
      <c r="AC121" s="1545"/>
      <c r="AD121" s="1545"/>
      <c r="AE121" s="1545"/>
      <c r="AF121" s="363"/>
      <c r="AG121" s="1545"/>
      <c r="AH121" s="1545"/>
      <c r="AI121" s="1545"/>
      <c r="AJ121" s="1545"/>
      <c r="AK121" s="1545"/>
      <c r="AL121" s="1545"/>
      <c r="AN121" s="1546"/>
      <c r="AO121" s="1546"/>
      <c r="CY121" s="1547"/>
      <c r="EK121" s="1327"/>
    </row>
    <row r="122" spans="1:141" s="1541" customFormat="1" ht="15">
      <c r="A122" s="1540"/>
      <c r="B122" s="1540"/>
      <c r="G122" s="1327"/>
      <c r="H122" s="1327"/>
      <c r="I122" s="1327"/>
      <c r="J122" s="1542"/>
      <c r="K122" s="1327"/>
      <c r="L122" s="1327"/>
      <c r="M122" s="1327"/>
      <c r="N122" s="1542"/>
      <c r="O122" s="1543"/>
      <c r="P122" s="1543"/>
      <c r="Q122" s="1544"/>
      <c r="R122" s="1545"/>
      <c r="S122" s="1545"/>
      <c r="T122" s="1545"/>
      <c r="U122" s="1545"/>
      <c r="V122" s="1545"/>
      <c r="W122" s="1545"/>
      <c r="X122" s="1545"/>
      <c r="Y122" s="363"/>
      <c r="Z122" s="1545"/>
      <c r="AA122" s="1545"/>
      <c r="AB122" s="1545"/>
      <c r="AC122" s="1545"/>
      <c r="AD122" s="1545"/>
      <c r="AE122" s="1545"/>
      <c r="AF122" s="363"/>
      <c r="AG122" s="1545"/>
      <c r="AH122" s="1545"/>
      <c r="AI122" s="1545"/>
      <c r="AJ122" s="1545"/>
      <c r="AK122" s="1545"/>
      <c r="AL122" s="1545"/>
      <c r="AN122" s="1546"/>
      <c r="AO122" s="1546"/>
      <c r="CY122" s="1547"/>
      <c r="EK122" s="1327"/>
    </row>
    <row r="123" spans="1:141" ht="15">
      <c r="I123" s="1321"/>
      <c r="R123" s="1551"/>
      <c r="CY123" s="1553"/>
    </row>
    <row r="124" spans="1:141" ht="15">
      <c r="I124" s="1321"/>
      <c r="R124" s="1551"/>
      <c r="CY124" s="1553"/>
    </row>
    <row r="125" spans="1:141" ht="15">
      <c r="I125" s="1321"/>
      <c r="R125" s="1551"/>
      <c r="CY125" s="1553"/>
    </row>
    <row r="126" spans="1:141" ht="15">
      <c r="I126" s="1321"/>
      <c r="R126" s="1551"/>
      <c r="CY126" s="1553"/>
    </row>
    <row r="127" spans="1:141" ht="15">
      <c r="I127" s="1321"/>
      <c r="R127" s="1551"/>
      <c r="CY127" s="1553"/>
    </row>
    <row r="128" spans="1:141" ht="15">
      <c r="I128" s="1321"/>
      <c r="R128" s="1551"/>
      <c r="CY128" s="1553"/>
    </row>
    <row r="129" spans="9:103" ht="15">
      <c r="I129" s="1321"/>
      <c r="R129" s="1551"/>
      <c r="CY129" s="1553"/>
    </row>
    <row r="130" spans="9:103" ht="15">
      <c r="I130" s="1321"/>
      <c r="R130" s="1551"/>
      <c r="CY130" s="1553"/>
    </row>
    <row r="131" spans="9:103" ht="15">
      <c r="I131" s="1321"/>
      <c r="R131" s="1551"/>
      <c r="CY131" s="1553"/>
    </row>
    <row r="132" spans="9:103" ht="15">
      <c r="I132" s="1321"/>
      <c r="R132" s="1551"/>
      <c r="CY132" s="1553"/>
    </row>
    <row r="133" spans="9:103" ht="15">
      <c r="I133" s="1321"/>
      <c r="R133" s="1551"/>
      <c r="CY133" s="1553"/>
    </row>
    <row r="134" spans="9:103" ht="15">
      <c r="I134" s="1321"/>
      <c r="R134" s="1551"/>
      <c r="CY134" s="1553"/>
    </row>
    <row r="135" spans="9:103" ht="15">
      <c r="I135" s="1321"/>
      <c r="R135" s="1551"/>
      <c r="CY135" s="1553"/>
    </row>
    <row r="136" spans="9:103" ht="15">
      <c r="I136" s="1321"/>
      <c r="R136" s="1551"/>
      <c r="CY136" s="1553"/>
    </row>
    <row r="137" spans="9:103" ht="15">
      <c r="I137" s="1321"/>
      <c r="R137" s="1551"/>
      <c r="CY137" s="1553"/>
    </row>
    <row r="138" spans="9:103" ht="15">
      <c r="I138" s="1321"/>
      <c r="R138" s="1551"/>
      <c r="CY138" s="1553"/>
    </row>
    <row r="139" spans="9:103" ht="15">
      <c r="I139" s="1321"/>
      <c r="R139" s="1551"/>
      <c r="CY139" s="1553"/>
    </row>
    <row r="140" spans="9:103" ht="15">
      <c r="I140" s="1321"/>
      <c r="R140" s="1551"/>
      <c r="CY140" s="1553"/>
    </row>
    <row r="141" spans="9:103" ht="15">
      <c r="I141" s="1321"/>
      <c r="R141" s="1551"/>
      <c r="CY141" s="1553"/>
    </row>
    <row r="142" spans="9:103" ht="15">
      <c r="I142" s="1321"/>
      <c r="R142" s="1551"/>
      <c r="CY142" s="1553"/>
    </row>
    <row r="143" spans="9:103" ht="15">
      <c r="I143" s="1321"/>
      <c r="R143" s="1551"/>
      <c r="CY143" s="1553"/>
    </row>
    <row r="144" spans="9:103" ht="15">
      <c r="I144" s="1321"/>
      <c r="R144" s="1551"/>
      <c r="CY144" s="1553"/>
    </row>
    <row r="145" spans="9:103" ht="15">
      <c r="I145" s="1321"/>
      <c r="R145" s="1551"/>
      <c r="CY145" s="1553"/>
    </row>
    <row r="146" spans="9:103" ht="15">
      <c r="I146" s="1321"/>
      <c r="R146" s="1551"/>
      <c r="CY146" s="1553"/>
    </row>
    <row r="147" spans="9:103" ht="15">
      <c r="I147" s="1321"/>
      <c r="R147" s="1551"/>
      <c r="CY147" s="1553"/>
    </row>
    <row r="148" spans="9:103" ht="15">
      <c r="I148" s="1321"/>
      <c r="R148" s="1551"/>
      <c r="CY148" s="1553"/>
    </row>
    <row r="149" spans="9:103" ht="15">
      <c r="I149" s="1321"/>
      <c r="R149" s="1551"/>
      <c r="CY149" s="1553"/>
    </row>
    <row r="150" spans="9:103" ht="15">
      <c r="I150" s="1321"/>
      <c r="R150" s="1551"/>
      <c r="CY150" s="1553"/>
    </row>
    <row r="151" spans="9:103" ht="15">
      <c r="I151" s="1321"/>
      <c r="R151" s="1551"/>
      <c r="CY151" s="1553"/>
    </row>
    <row r="152" spans="9:103" ht="15">
      <c r="I152" s="1321"/>
      <c r="R152" s="1551"/>
      <c r="CY152" s="1553"/>
    </row>
    <row r="153" spans="9:103" ht="15">
      <c r="I153" s="1321"/>
      <c r="R153" s="1551"/>
      <c r="CY153" s="1553"/>
    </row>
    <row r="154" spans="9:103" ht="15">
      <c r="I154" s="1321"/>
      <c r="R154" s="1551"/>
      <c r="CY154" s="1553"/>
    </row>
    <row r="155" spans="9:103" ht="15">
      <c r="I155" s="1321"/>
      <c r="R155" s="1551"/>
      <c r="CY155" s="1553"/>
    </row>
    <row r="156" spans="9:103" ht="15">
      <c r="I156" s="1321"/>
      <c r="R156" s="1551"/>
      <c r="CY156" s="1553"/>
    </row>
    <row r="157" spans="9:103" ht="15">
      <c r="I157" s="1321"/>
      <c r="R157" s="1551"/>
      <c r="CY157" s="1553"/>
    </row>
    <row r="158" spans="9:103" ht="15">
      <c r="I158" s="1321"/>
      <c r="R158" s="1551"/>
      <c r="CY158" s="1553"/>
    </row>
    <row r="159" spans="9:103" ht="15">
      <c r="I159" s="1321"/>
      <c r="R159" s="1551"/>
      <c r="CY159" s="1553"/>
    </row>
    <row r="160" spans="9:103" ht="15">
      <c r="I160" s="1321"/>
      <c r="R160" s="1551"/>
      <c r="CY160" s="1553"/>
    </row>
    <row r="161" spans="9:103" ht="15">
      <c r="I161" s="1321"/>
      <c r="R161" s="1551"/>
      <c r="CY161" s="1553"/>
    </row>
    <row r="162" spans="9:103" ht="15">
      <c r="I162" s="1321"/>
      <c r="R162" s="1551"/>
      <c r="CY162" s="1553"/>
    </row>
    <row r="163" spans="9:103" ht="15">
      <c r="I163" s="1321"/>
      <c r="R163" s="1551"/>
      <c r="CY163" s="1553"/>
    </row>
    <row r="164" spans="9:103" ht="15">
      <c r="I164" s="1321"/>
      <c r="R164" s="1551"/>
      <c r="CY164" s="1553"/>
    </row>
    <row r="165" spans="9:103" ht="15">
      <c r="I165" s="1321"/>
      <c r="R165" s="1551"/>
      <c r="CY165" s="1553"/>
    </row>
    <row r="166" spans="9:103" ht="15">
      <c r="I166" s="1321"/>
      <c r="R166" s="1551"/>
      <c r="CY166" s="1553"/>
    </row>
    <row r="167" spans="9:103" ht="15">
      <c r="I167" s="1321"/>
      <c r="R167" s="1551"/>
      <c r="CY167" s="1553"/>
    </row>
    <row r="168" spans="9:103" ht="15">
      <c r="I168" s="1321"/>
      <c r="R168" s="1551"/>
      <c r="CY168" s="1553"/>
    </row>
    <row r="169" spans="9:103" ht="15">
      <c r="I169" s="1321"/>
      <c r="R169" s="1551"/>
      <c r="CY169" s="1553"/>
    </row>
    <row r="170" spans="9:103" ht="15">
      <c r="I170" s="1321"/>
      <c r="R170" s="1551"/>
      <c r="CY170" s="1553"/>
    </row>
    <row r="171" spans="9:103" ht="15">
      <c r="I171" s="1321"/>
      <c r="R171" s="1551"/>
      <c r="CY171" s="1553"/>
    </row>
    <row r="172" spans="9:103" ht="15">
      <c r="I172" s="1321"/>
      <c r="R172" s="1551"/>
      <c r="CY172" s="1553"/>
    </row>
    <row r="173" spans="9:103" ht="15">
      <c r="I173" s="1321"/>
      <c r="R173" s="1551"/>
      <c r="CY173" s="1553"/>
    </row>
    <row r="174" spans="9:103" ht="15">
      <c r="I174" s="1321"/>
      <c r="R174" s="1551"/>
      <c r="CY174" s="1553"/>
    </row>
    <row r="175" spans="9:103" ht="15">
      <c r="I175" s="1321"/>
      <c r="R175" s="1551"/>
      <c r="CY175" s="1553"/>
    </row>
    <row r="176" spans="9:103" ht="15">
      <c r="I176" s="1321"/>
      <c r="R176" s="1551"/>
      <c r="CY176" s="1553"/>
    </row>
    <row r="177" spans="9:103" ht="15">
      <c r="I177" s="1321"/>
      <c r="R177" s="1551"/>
      <c r="CY177" s="1553"/>
    </row>
    <row r="178" spans="9:103" ht="15">
      <c r="I178" s="1321"/>
      <c r="R178" s="1551"/>
      <c r="CY178" s="1553"/>
    </row>
    <row r="179" spans="9:103" ht="15">
      <c r="I179" s="1321"/>
      <c r="R179" s="1551"/>
      <c r="CY179" s="1553"/>
    </row>
    <row r="180" spans="9:103" ht="15">
      <c r="I180" s="1321"/>
      <c r="R180" s="1551"/>
      <c r="CY180" s="1553"/>
    </row>
    <row r="181" spans="9:103" ht="15">
      <c r="I181" s="1321"/>
      <c r="R181" s="1551"/>
      <c r="CY181" s="1553"/>
    </row>
    <row r="182" spans="9:103" ht="15">
      <c r="I182" s="1321"/>
      <c r="R182" s="1551"/>
      <c r="CY182" s="1553"/>
    </row>
    <row r="183" spans="9:103" ht="15">
      <c r="I183" s="1321"/>
      <c r="R183" s="1551"/>
      <c r="CY183" s="1553"/>
    </row>
    <row r="184" spans="9:103" ht="15">
      <c r="I184" s="1321"/>
      <c r="R184" s="1551"/>
      <c r="CY184" s="1553"/>
    </row>
    <row r="185" spans="9:103" ht="15">
      <c r="I185" s="1321"/>
      <c r="R185" s="1551"/>
      <c r="CY185" s="1553"/>
    </row>
    <row r="186" spans="9:103" ht="15">
      <c r="I186" s="1321"/>
      <c r="R186" s="1551"/>
      <c r="CY186" s="1553"/>
    </row>
    <row r="187" spans="9:103" ht="15">
      <c r="I187" s="1321"/>
      <c r="R187" s="1551"/>
      <c r="CY187" s="1553"/>
    </row>
    <row r="188" spans="9:103" ht="15">
      <c r="I188" s="1321"/>
      <c r="R188" s="1551"/>
      <c r="CY188" s="1553"/>
    </row>
    <row r="189" spans="9:103" ht="15">
      <c r="I189" s="1321"/>
      <c r="R189" s="1551"/>
      <c r="CY189" s="1553"/>
    </row>
    <row r="190" spans="9:103" ht="15">
      <c r="I190" s="1321"/>
      <c r="R190" s="1551"/>
      <c r="CY190" s="1553"/>
    </row>
    <row r="191" spans="9:103" ht="15">
      <c r="I191" s="1321"/>
      <c r="R191" s="1551"/>
      <c r="CY191" s="1553"/>
    </row>
    <row r="192" spans="9:103" ht="15">
      <c r="I192" s="1321"/>
      <c r="R192" s="1551"/>
      <c r="CY192" s="1553"/>
    </row>
    <row r="193" spans="9:103" ht="15">
      <c r="I193" s="1321"/>
      <c r="R193" s="1551"/>
      <c r="CY193" s="1553"/>
    </row>
    <row r="194" spans="9:103" ht="15">
      <c r="I194" s="1321"/>
      <c r="R194" s="1551"/>
      <c r="CY194" s="1553"/>
    </row>
    <row r="195" spans="9:103" ht="15">
      <c r="I195" s="1321"/>
      <c r="R195" s="1551"/>
      <c r="CY195" s="1553"/>
    </row>
    <row r="196" spans="9:103" ht="15">
      <c r="I196" s="1321"/>
      <c r="R196" s="1551"/>
      <c r="CY196" s="1553"/>
    </row>
    <row r="197" spans="9:103" ht="15">
      <c r="I197" s="1321"/>
      <c r="R197" s="1551"/>
      <c r="CY197" s="1553"/>
    </row>
    <row r="198" spans="9:103" ht="15">
      <c r="I198" s="1321"/>
      <c r="R198" s="1551"/>
      <c r="CY198" s="1553"/>
    </row>
    <row r="199" spans="9:103" ht="15">
      <c r="I199" s="1321"/>
      <c r="R199" s="1551"/>
      <c r="CY199" s="1553"/>
    </row>
    <row r="200" spans="9:103" ht="15">
      <c r="I200" s="1321"/>
      <c r="R200" s="1551"/>
      <c r="CY200" s="1553"/>
    </row>
    <row r="201" spans="9:103" ht="15">
      <c r="I201" s="1321"/>
      <c r="R201" s="1551"/>
      <c r="CY201" s="1553"/>
    </row>
    <row r="202" spans="9:103" ht="15">
      <c r="I202" s="1321"/>
      <c r="R202" s="1551"/>
      <c r="CY202" s="1553"/>
    </row>
    <row r="203" spans="9:103" ht="15">
      <c r="I203" s="1321"/>
      <c r="R203" s="1551"/>
      <c r="CY203" s="1553"/>
    </row>
    <row r="204" spans="9:103" ht="15">
      <c r="I204" s="1321"/>
      <c r="R204" s="1551"/>
      <c r="CY204" s="1553"/>
    </row>
    <row r="205" spans="9:103" ht="15">
      <c r="I205" s="1321"/>
      <c r="R205" s="1551"/>
      <c r="CY205" s="1553"/>
    </row>
    <row r="206" spans="9:103" ht="15">
      <c r="I206" s="1321"/>
      <c r="R206" s="1551"/>
      <c r="CY206" s="1553"/>
    </row>
    <row r="207" spans="9:103" ht="15">
      <c r="I207" s="1321"/>
      <c r="R207" s="1551"/>
      <c r="CY207" s="1553"/>
    </row>
    <row r="208" spans="9:103" ht="15">
      <c r="I208" s="1321"/>
      <c r="R208" s="1551"/>
      <c r="CY208" s="1553"/>
    </row>
    <row r="209" spans="9:103" ht="15">
      <c r="I209" s="1321"/>
      <c r="R209" s="1551"/>
      <c r="CY209" s="1553"/>
    </row>
    <row r="210" spans="9:103" ht="15">
      <c r="I210" s="1321"/>
      <c r="R210" s="1551"/>
      <c r="CY210" s="1553"/>
    </row>
    <row r="211" spans="9:103" ht="15">
      <c r="I211" s="1321"/>
      <c r="R211" s="1551"/>
      <c r="CY211" s="1553"/>
    </row>
    <row r="212" spans="9:103" ht="15">
      <c r="I212" s="1321"/>
      <c r="R212" s="1551"/>
      <c r="CY212" s="1553"/>
    </row>
    <row r="213" spans="9:103">
      <c r="I213" s="1321"/>
      <c r="R213" s="1551"/>
    </row>
    <row r="214" spans="9:103">
      <c r="I214" s="1321"/>
      <c r="R214" s="1551"/>
    </row>
    <row r="215" spans="9:103">
      <c r="I215" s="1321"/>
      <c r="R215" s="1551"/>
    </row>
    <row r="216" spans="9:103">
      <c r="I216" s="1321"/>
      <c r="R216" s="1551"/>
    </row>
    <row r="217" spans="9:103">
      <c r="I217" s="1321"/>
      <c r="R217" s="1551"/>
    </row>
    <row r="218" spans="9:103">
      <c r="I218" s="1321"/>
      <c r="R218" s="1551"/>
    </row>
    <row r="219" spans="9:103">
      <c r="I219" s="1321"/>
      <c r="R219" s="1551"/>
    </row>
    <row r="220" spans="9:103">
      <c r="I220" s="1321"/>
      <c r="R220" s="1551"/>
    </row>
    <row r="221" spans="9:103">
      <c r="I221" s="1321"/>
      <c r="R221" s="1551"/>
    </row>
    <row r="222" spans="9:103">
      <c r="I222" s="1321"/>
      <c r="R222" s="1551"/>
    </row>
    <row r="223" spans="9:103">
      <c r="I223" s="1321"/>
      <c r="R223" s="1551"/>
    </row>
    <row r="224" spans="9:103">
      <c r="I224" s="1321"/>
      <c r="R224" s="1551"/>
    </row>
    <row r="225" spans="9:18">
      <c r="I225" s="1321"/>
      <c r="R225" s="1551"/>
    </row>
    <row r="226" spans="9:18">
      <c r="I226" s="1321"/>
      <c r="R226" s="1551"/>
    </row>
    <row r="227" spans="9:18">
      <c r="I227" s="1321"/>
      <c r="R227" s="1551"/>
    </row>
    <row r="228" spans="9:18">
      <c r="I228" s="1321"/>
      <c r="R228" s="1551"/>
    </row>
    <row r="229" spans="9:18">
      <c r="I229" s="1321"/>
      <c r="R229" s="1551"/>
    </row>
    <row r="230" spans="9:18">
      <c r="I230" s="1321"/>
      <c r="R230" s="1551"/>
    </row>
    <row r="231" spans="9:18">
      <c r="I231" s="1321"/>
      <c r="R231" s="1551"/>
    </row>
    <row r="232" spans="9:18">
      <c r="I232" s="1321"/>
      <c r="R232" s="1551"/>
    </row>
    <row r="233" spans="9:18">
      <c r="I233" s="1321"/>
      <c r="R233" s="1551"/>
    </row>
    <row r="234" spans="9:18">
      <c r="I234" s="1321"/>
      <c r="R234" s="1551"/>
    </row>
    <row r="235" spans="9:18">
      <c r="I235" s="1321"/>
      <c r="R235" s="1551"/>
    </row>
    <row r="236" spans="9:18">
      <c r="I236" s="1321"/>
      <c r="R236" s="1551"/>
    </row>
    <row r="237" spans="9:18">
      <c r="I237" s="1321"/>
      <c r="R237" s="1551"/>
    </row>
    <row r="238" spans="9:18">
      <c r="I238" s="1321"/>
      <c r="R238" s="1551"/>
    </row>
    <row r="239" spans="9:18">
      <c r="I239" s="1321"/>
      <c r="R239" s="1551"/>
    </row>
    <row r="240" spans="9:18">
      <c r="I240" s="1321"/>
      <c r="R240" s="1551"/>
    </row>
    <row r="241" spans="9:18">
      <c r="I241" s="1321"/>
      <c r="R241" s="1551"/>
    </row>
    <row r="242" spans="9:18">
      <c r="I242" s="1321"/>
      <c r="R242" s="1551"/>
    </row>
    <row r="243" spans="9:18">
      <c r="I243" s="1321"/>
      <c r="R243" s="1551"/>
    </row>
    <row r="244" spans="9:18">
      <c r="I244" s="1321"/>
      <c r="R244" s="1551"/>
    </row>
    <row r="245" spans="9:18">
      <c r="I245" s="1321"/>
      <c r="R245" s="1551"/>
    </row>
    <row r="246" spans="9:18">
      <c r="I246" s="1321"/>
      <c r="R246" s="1551"/>
    </row>
    <row r="247" spans="9:18">
      <c r="I247" s="1321"/>
      <c r="R247" s="1551"/>
    </row>
    <row r="248" spans="9:18">
      <c r="I248" s="1321"/>
      <c r="R248" s="1551"/>
    </row>
    <row r="249" spans="9:18">
      <c r="I249" s="1321"/>
      <c r="R249" s="1551"/>
    </row>
    <row r="250" spans="9:18">
      <c r="I250" s="1321"/>
      <c r="R250" s="1551"/>
    </row>
    <row r="251" spans="9:18">
      <c r="I251" s="1321"/>
      <c r="R251" s="1551"/>
    </row>
    <row r="252" spans="9:18">
      <c r="I252" s="1321"/>
      <c r="R252" s="1551"/>
    </row>
    <row r="253" spans="9:18">
      <c r="I253" s="1321"/>
      <c r="R253" s="1551"/>
    </row>
    <row r="254" spans="9:18">
      <c r="I254" s="1321"/>
      <c r="R254" s="1551"/>
    </row>
    <row r="255" spans="9:18">
      <c r="I255" s="1321"/>
      <c r="R255" s="1551"/>
    </row>
    <row r="256" spans="9:18">
      <c r="I256" s="1321"/>
      <c r="R256" s="1551"/>
    </row>
    <row r="257" spans="9:18">
      <c r="I257" s="1321"/>
      <c r="R257" s="1551"/>
    </row>
    <row r="258" spans="9:18">
      <c r="I258" s="1321"/>
      <c r="R258" s="1551"/>
    </row>
    <row r="259" spans="9:18">
      <c r="I259" s="1321"/>
      <c r="R259" s="1551"/>
    </row>
    <row r="260" spans="9:18">
      <c r="I260" s="1321"/>
      <c r="R260" s="1551"/>
    </row>
    <row r="261" spans="9:18">
      <c r="I261" s="1321"/>
      <c r="R261" s="1551"/>
    </row>
    <row r="262" spans="9:18">
      <c r="I262" s="1321"/>
      <c r="R262" s="1551"/>
    </row>
    <row r="263" spans="9:18">
      <c r="I263" s="1321"/>
      <c r="R263" s="1551"/>
    </row>
    <row r="264" spans="9:18">
      <c r="I264" s="1321"/>
      <c r="R264" s="1551"/>
    </row>
    <row r="265" spans="9:18">
      <c r="I265" s="1321"/>
      <c r="R265" s="1551"/>
    </row>
    <row r="266" spans="9:18">
      <c r="I266" s="1321"/>
      <c r="R266" s="1551"/>
    </row>
    <row r="267" spans="9:18">
      <c r="I267" s="1321"/>
      <c r="R267" s="1551"/>
    </row>
    <row r="268" spans="9:18">
      <c r="I268" s="1321"/>
      <c r="R268" s="1551"/>
    </row>
    <row r="269" spans="9:18">
      <c r="I269" s="1321"/>
      <c r="R269" s="1551"/>
    </row>
    <row r="270" spans="9:18">
      <c r="I270" s="1321"/>
      <c r="R270" s="1551"/>
    </row>
    <row r="271" spans="9:18">
      <c r="I271" s="1321"/>
      <c r="R271" s="1551"/>
    </row>
    <row r="272" spans="9:18">
      <c r="I272" s="1321"/>
      <c r="R272" s="1551"/>
    </row>
    <row r="273" spans="9:18">
      <c r="I273" s="1321"/>
      <c r="R273" s="1551"/>
    </row>
    <row r="274" spans="9:18">
      <c r="I274" s="1321"/>
      <c r="R274" s="1551"/>
    </row>
    <row r="275" spans="9:18">
      <c r="I275" s="1321"/>
      <c r="R275" s="1551"/>
    </row>
    <row r="276" spans="9:18">
      <c r="I276" s="1321"/>
      <c r="R276" s="1551"/>
    </row>
    <row r="277" spans="9:18">
      <c r="I277" s="1321"/>
      <c r="R277" s="1551"/>
    </row>
    <row r="278" spans="9:18">
      <c r="I278" s="1321"/>
      <c r="R278" s="1551"/>
    </row>
    <row r="279" spans="9:18">
      <c r="I279" s="1321"/>
      <c r="R279" s="1551"/>
    </row>
    <row r="280" spans="9:18">
      <c r="I280" s="1321"/>
      <c r="R280" s="1551"/>
    </row>
    <row r="281" spans="9:18">
      <c r="I281" s="1321"/>
      <c r="R281" s="1551"/>
    </row>
    <row r="282" spans="9:18">
      <c r="I282" s="1321"/>
      <c r="R282" s="1551"/>
    </row>
    <row r="283" spans="9:18">
      <c r="I283" s="1321"/>
      <c r="R283" s="1551"/>
    </row>
    <row r="284" spans="9:18">
      <c r="I284" s="1321"/>
      <c r="R284" s="1551"/>
    </row>
    <row r="285" spans="9:18">
      <c r="I285" s="1321"/>
      <c r="R285" s="1551"/>
    </row>
    <row r="286" spans="9:18">
      <c r="I286" s="1321"/>
      <c r="R286" s="1551"/>
    </row>
    <row r="287" spans="9:18">
      <c r="I287" s="1321"/>
      <c r="R287" s="1551"/>
    </row>
    <row r="288" spans="9:18">
      <c r="I288" s="1321"/>
      <c r="R288" s="1551"/>
    </row>
    <row r="289" spans="9:18">
      <c r="I289" s="1321"/>
      <c r="R289" s="1551"/>
    </row>
    <row r="290" spans="9:18">
      <c r="I290" s="1321"/>
      <c r="R290" s="1551"/>
    </row>
    <row r="291" spans="9:18">
      <c r="I291" s="1321"/>
      <c r="R291" s="1551"/>
    </row>
    <row r="292" spans="9:18">
      <c r="I292" s="1321"/>
      <c r="R292" s="1551"/>
    </row>
    <row r="293" spans="9:18">
      <c r="I293" s="1321"/>
      <c r="R293" s="1551"/>
    </row>
    <row r="294" spans="9:18">
      <c r="I294" s="1321"/>
      <c r="R294" s="1551"/>
    </row>
    <row r="295" spans="9:18">
      <c r="I295" s="1321"/>
      <c r="R295" s="1551"/>
    </row>
    <row r="296" spans="9:18">
      <c r="I296" s="1321"/>
      <c r="R296" s="1551"/>
    </row>
    <row r="297" spans="9:18">
      <c r="I297" s="1321"/>
      <c r="R297" s="1551"/>
    </row>
    <row r="298" spans="9:18">
      <c r="I298" s="1321"/>
      <c r="R298" s="1551"/>
    </row>
    <row r="299" spans="9:18">
      <c r="I299" s="1321"/>
      <c r="R299" s="1551"/>
    </row>
    <row r="300" spans="9:18">
      <c r="I300" s="1321"/>
      <c r="R300" s="1551"/>
    </row>
    <row r="301" spans="9:18">
      <c r="I301" s="1321"/>
      <c r="R301" s="1551"/>
    </row>
    <row r="302" spans="9:18">
      <c r="I302" s="1321"/>
      <c r="R302" s="1551"/>
    </row>
    <row r="303" spans="9:18">
      <c r="I303" s="1321"/>
      <c r="R303" s="1551"/>
    </row>
    <row r="304" spans="9:18">
      <c r="I304" s="1321"/>
      <c r="R304" s="1551"/>
    </row>
    <row r="305" spans="9:18">
      <c r="I305" s="1321"/>
      <c r="R305" s="1551"/>
    </row>
    <row r="306" spans="9:18">
      <c r="I306" s="1321"/>
      <c r="R306" s="1551"/>
    </row>
    <row r="307" spans="9:18">
      <c r="I307" s="1321"/>
      <c r="R307" s="1551"/>
    </row>
    <row r="308" spans="9:18">
      <c r="I308" s="1321"/>
      <c r="R308" s="1551"/>
    </row>
    <row r="309" spans="9:18">
      <c r="I309" s="1321"/>
      <c r="R309" s="1551"/>
    </row>
    <row r="310" spans="9:18">
      <c r="I310" s="1321"/>
      <c r="R310" s="1551"/>
    </row>
    <row r="311" spans="9:18">
      <c r="I311" s="1321"/>
      <c r="R311" s="1551"/>
    </row>
    <row r="312" spans="9:18">
      <c r="I312" s="1321"/>
      <c r="R312" s="1551"/>
    </row>
    <row r="313" spans="9:18">
      <c r="I313" s="1321"/>
      <c r="R313" s="1551"/>
    </row>
    <row r="314" spans="9:18">
      <c r="I314" s="1321"/>
      <c r="R314" s="1551"/>
    </row>
    <row r="315" spans="9:18">
      <c r="I315" s="1321"/>
      <c r="R315" s="1551"/>
    </row>
    <row r="316" spans="9:18">
      <c r="I316" s="1321"/>
      <c r="R316" s="1551"/>
    </row>
    <row r="317" spans="9:18">
      <c r="I317" s="1321"/>
      <c r="R317" s="1551"/>
    </row>
    <row r="318" spans="9:18">
      <c r="I318" s="1321"/>
      <c r="R318" s="1551"/>
    </row>
    <row r="319" spans="9:18">
      <c r="I319" s="1321"/>
      <c r="R319" s="1551"/>
    </row>
    <row r="320" spans="9:18">
      <c r="I320" s="1321"/>
      <c r="R320" s="1551"/>
    </row>
    <row r="321" spans="9:18">
      <c r="I321" s="1321"/>
      <c r="R321" s="1551"/>
    </row>
    <row r="322" spans="9:18">
      <c r="I322" s="1321"/>
      <c r="R322" s="1551"/>
    </row>
    <row r="323" spans="9:18">
      <c r="I323" s="1321"/>
      <c r="R323" s="1551"/>
    </row>
    <row r="324" spans="9:18">
      <c r="I324" s="1321"/>
      <c r="R324" s="1551"/>
    </row>
    <row r="325" spans="9:18">
      <c r="I325" s="1321"/>
      <c r="R325" s="1551"/>
    </row>
    <row r="326" spans="9:18">
      <c r="I326" s="1321"/>
      <c r="R326" s="1551"/>
    </row>
    <row r="327" spans="9:18">
      <c r="I327" s="1321"/>
      <c r="R327" s="1551"/>
    </row>
    <row r="328" spans="9:18">
      <c r="I328" s="1321"/>
      <c r="R328" s="1551"/>
    </row>
    <row r="329" spans="9:18">
      <c r="I329" s="1321"/>
      <c r="R329" s="1551"/>
    </row>
    <row r="330" spans="9:18">
      <c r="I330" s="1321"/>
      <c r="R330" s="1551"/>
    </row>
    <row r="331" spans="9:18">
      <c r="I331" s="1321"/>
      <c r="R331" s="1551"/>
    </row>
    <row r="332" spans="9:18">
      <c r="I332" s="1321"/>
      <c r="R332" s="1551"/>
    </row>
    <row r="333" spans="9:18">
      <c r="I333" s="1321"/>
      <c r="R333" s="1551"/>
    </row>
    <row r="334" spans="9:18">
      <c r="I334" s="1321"/>
      <c r="R334" s="1551"/>
    </row>
    <row r="335" spans="9:18">
      <c r="I335" s="1321"/>
      <c r="R335" s="1551"/>
    </row>
    <row r="336" spans="9:18">
      <c r="I336" s="1321"/>
      <c r="R336" s="1551"/>
    </row>
    <row r="337" spans="9:18">
      <c r="I337" s="1321"/>
      <c r="R337" s="1551"/>
    </row>
    <row r="338" spans="9:18">
      <c r="I338" s="1321"/>
      <c r="R338" s="1551"/>
    </row>
    <row r="339" spans="9:18">
      <c r="I339" s="1321"/>
      <c r="R339" s="1551"/>
    </row>
    <row r="340" spans="9:18">
      <c r="I340" s="1321"/>
      <c r="R340" s="1551"/>
    </row>
    <row r="341" spans="9:18">
      <c r="I341" s="1321"/>
      <c r="R341" s="1551"/>
    </row>
    <row r="342" spans="9:18">
      <c r="I342" s="1321"/>
      <c r="R342" s="1551"/>
    </row>
    <row r="343" spans="9:18">
      <c r="I343" s="1321"/>
      <c r="R343" s="1551"/>
    </row>
    <row r="344" spans="9:18">
      <c r="I344" s="1321"/>
      <c r="R344" s="1551"/>
    </row>
    <row r="345" spans="9:18">
      <c r="I345" s="1321"/>
      <c r="R345" s="1551"/>
    </row>
    <row r="346" spans="9:18">
      <c r="I346" s="1321"/>
      <c r="R346" s="1551"/>
    </row>
    <row r="347" spans="9:18">
      <c r="I347" s="1321"/>
      <c r="R347" s="1551"/>
    </row>
    <row r="348" spans="9:18">
      <c r="I348" s="1321"/>
      <c r="R348" s="1551"/>
    </row>
    <row r="349" spans="9:18">
      <c r="I349" s="1321"/>
      <c r="R349" s="1551"/>
    </row>
    <row r="350" spans="9:18">
      <c r="I350" s="1321"/>
      <c r="R350" s="1551"/>
    </row>
    <row r="351" spans="9:18">
      <c r="I351" s="1321"/>
      <c r="R351" s="1551"/>
    </row>
    <row r="352" spans="9:18">
      <c r="I352" s="1321"/>
      <c r="R352" s="1551"/>
    </row>
    <row r="353" spans="9:18">
      <c r="I353" s="1321"/>
      <c r="R353" s="1551"/>
    </row>
    <row r="354" spans="9:18">
      <c r="I354" s="1321"/>
      <c r="R354" s="1551"/>
    </row>
    <row r="355" spans="9:18">
      <c r="I355" s="1321"/>
      <c r="R355" s="1551"/>
    </row>
    <row r="356" spans="9:18">
      <c r="I356" s="1321"/>
      <c r="R356" s="1551"/>
    </row>
    <row r="357" spans="9:18">
      <c r="I357" s="1321"/>
      <c r="R357" s="1551"/>
    </row>
    <row r="358" spans="9:18">
      <c r="I358" s="1321"/>
      <c r="R358" s="1551"/>
    </row>
    <row r="359" spans="9:18">
      <c r="I359" s="1321"/>
      <c r="R359" s="1551"/>
    </row>
    <row r="360" spans="9:18">
      <c r="I360" s="1321"/>
      <c r="R360" s="1551"/>
    </row>
    <row r="361" spans="9:18">
      <c r="I361" s="1321"/>
      <c r="R361" s="1551"/>
    </row>
    <row r="362" spans="9:18">
      <c r="I362" s="1321"/>
      <c r="R362" s="1551"/>
    </row>
    <row r="363" spans="9:18">
      <c r="I363" s="1321"/>
      <c r="R363" s="1551"/>
    </row>
    <row r="364" spans="9:18">
      <c r="I364" s="1321"/>
      <c r="R364" s="1551"/>
    </row>
    <row r="365" spans="9:18">
      <c r="I365" s="1321"/>
      <c r="R365" s="1551"/>
    </row>
    <row r="366" spans="9:18">
      <c r="I366" s="1321"/>
      <c r="R366" s="1551"/>
    </row>
    <row r="367" spans="9:18">
      <c r="I367" s="1321"/>
      <c r="R367" s="1551"/>
    </row>
    <row r="368" spans="9:18">
      <c r="I368" s="1321"/>
      <c r="R368" s="1551"/>
    </row>
    <row r="369" spans="9:18">
      <c r="I369" s="1321"/>
      <c r="R369" s="1551"/>
    </row>
    <row r="370" spans="9:18">
      <c r="I370" s="1321"/>
      <c r="R370" s="1551"/>
    </row>
    <row r="371" spans="9:18">
      <c r="I371" s="1321"/>
      <c r="R371" s="1551"/>
    </row>
    <row r="372" spans="9:18">
      <c r="I372" s="1321"/>
      <c r="R372" s="1551"/>
    </row>
    <row r="373" spans="9:18">
      <c r="I373" s="1321"/>
      <c r="R373" s="1551"/>
    </row>
    <row r="374" spans="9:18">
      <c r="I374" s="1321"/>
      <c r="R374" s="1551"/>
    </row>
    <row r="375" spans="9:18">
      <c r="I375" s="1321"/>
      <c r="R375" s="1551"/>
    </row>
    <row r="376" spans="9:18">
      <c r="I376" s="1321"/>
      <c r="R376" s="1551"/>
    </row>
    <row r="377" spans="9:18">
      <c r="I377" s="1321"/>
      <c r="R377" s="1551"/>
    </row>
    <row r="378" spans="9:18">
      <c r="I378" s="1321"/>
    </row>
    <row r="379" spans="9:18">
      <c r="I379" s="1321"/>
    </row>
    <row r="380" spans="9:18">
      <c r="I380" s="1321"/>
    </row>
    <row r="381" spans="9:18">
      <c r="I381" s="1321"/>
    </row>
    <row r="382" spans="9:18">
      <c r="I382" s="1321"/>
    </row>
    <row r="383" spans="9:18">
      <c r="I383" s="1321"/>
    </row>
    <row r="384" spans="9:18">
      <c r="I384" s="1321"/>
    </row>
    <row r="385" spans="9:9">
      <c r="I385" s="1321"/>
    </row>
    <row r="386" spans="9:9">
      <c r="I386" s="1321"/>
    </row>
    <row r="387" spans="9:9">
      <c r="I387" s="1321"/>
    </row>
    <row r="388" spans="9:9">
      <c r="I388" s="1321"/>
    </row>
    <row r="389" spans="9:9">
      <c r="I389" s="1321"/>
    </row>
    <row r="390" spans="9:9">
      <c r="I390" s="1321"/>
    </row>
    <row r="391" spans="9:9">
      <c r="I391" s="1321"/>
    </row>
    <row r="392" spans="9:9">
      <c r="I392" s="1321"/>
    </row>
    <row r="393" spans="9:9">
      <c r="I393" s="1321"/>
    </row>
    <row r="394" spans="9:9">
      <c r="I394" s="1321"/>
    </row>
    <row r="395" spans="9:9">
      <c r="I395" s="1321"/>
    </row>
    <row r="396" spans="9:9">
      <c r="I396" s="1321"/>
    </row>
    <row r="397" spans="9:9">
      <c r="I397" s="1321"/>
    </row>
    <row r="398" spans="9:9">
      <c r="I398" s="1321"/>
    </row>
    <row r="399" spans="9:9">
      <c r="I399" s="1321"/>
    </row>
    <row r="400" spans="9:9">
      <c r="I400" s="1321"/>
    </row>
    <row r="401" spans="9:9">
      <c r="I401" s="1321"/>
    </row>
    <row r="402" spans="9:9">
      <c r="I402" s="1321"/>
    </row>
    <row r="403" spans="9:9">
      <c r="I403" s="1321"/>
    </row>
    <row r="404" spans="9:9">
      <c r="I404" s="1321"/>
    </row>
    <row r="405" spans="9:9">
      <c r="I405" s="1321"/>
    </row>
    <row r="406" spans="9:9">
      <c r="I406" s="1321"/>
    </row>
    <row r="407" spans="9:9">
      <c r="I407" s="1321"/>
    </row>
    <row r="408" spans="9:9">
      <c r="I408" s="1321"/>
    </row>
    <row r="409" spans="9:9">
      <c r="I409" s="1321"/>
    </row>
    <row r="410" spans="9:9">
      <c r="I410" s="1321"/>
    </row>
    <row r="411" spans="9:9">
      <c r="I411" s="1321"/>
    </row>
    <row r="412" spans="9:9">
      <c r="I412" s="1321"/>
    </row>
    <row r="413" spans="9:9">
      <c r="I413" s="1321"/>
    </row>
    <row r="414" spans="9:9">
      <c r="I414" s="1321"/>
    </row>
    <row r="415" spans="9:9">
      <c r="I415" s="1321"/>
    </row>
    <row r="416" spans="9:9">
      <c r="I416" s="1321"/>
    </row>
    <row r="417" spans="9:9">
      <c r="I417" s="1321"/>
    </row>
    <row r="418" spans="9:9">
      <c r="I418" s="1321"/>
    </row>
    <row r="419" spans="9:9">
      <c r="I419" s="1321"/>
    </row>
    <row r="420" spans="9:9">
      <c r="I420" s="1321"/>
    </row>
    <row r="421" spans="9:9">
      <c r="I421" s="1321"/>
    </row>
    <row r="422" spans="9:9">
      <c r="I422" s="1321"/>
    </row>
    <row r="423" spans="9:9">
      <c r="I423" s="1321"/>
    </row>
    <row r="424" spans="9:9">
      <c r="I424" s="1321"/>
    </row>
    <row r="425" spans="9:9">
      <c r="I425" s="1321"/>
    </row>
    <row r="426" spans="9:9">
      <c r="I426" s="1321"/>
    </row>
    <row r="427" spans="9:9">
      <c r="I427" s="1321"/>
    </row>
    <row r="428" spans="9:9">
      <c r="I428" s="1321"/>
    </row>
    <row r="429" spans="9:9">
      <c r="I429" s="1321"/>
    </row>
    <row r="430" spans="9:9">
      <c r="I430" s="1321"/>
    </row>
    <row r="431" spans="9:9">
      <c r="I431" s="1321"/>
    </row>
    <row r="432" spans="9:9">
      <c r="I432" s="1321"/>
    </row>
    <row r="433" spans="9:9">
      <c r="I433" s="1321"/>
    </row>
    <row r="434" spans="9:9">
      <c r="I434" s="1321"/>
    </row>
    <row r="435" spans="9:9">
      <c r="I435" s="1321"/>
    </row>
    <row r="436" spans="9:9">
      <c r="I436" s="1321"/>
    </row>
    <row r="437" spans="9:9">
      <c r="I437" s="1321"/>
    </row>
  </sheetData>
  <mergeCells count="1051">
    <mergeCell ref="EG64:EG70"/>
    <mergeCell ref="EH64:EH70"/>
    <mergeCell ref="EI64:EI70"/>
    <mergeCell ref="EK64:EK70"/>
    <mergeCell ref="J67:J69"/>
    <mergeCell ref="K67:K69"/>
    <mergeCell ref="L67:L69"/>
    <mergeCell ref="M67:M69"/>
    <mergeCell ref="N67:N69"/>
    <mergeCell ref="O67:O69"/>
    <mergeCell ref="DX64:DX70"/>
    <mergeCell ref="DY64:DY70"/>
    <mergeCell ref="DZ64:DZ70"/>
    <mergeCell ref="ED64:ED66"/>
    <mergeCell ref="EE64:EE66"/>
    <mergeCell ref="EF64:EF66"/>
    <mergeCell ref="ED67:ED69"/>
    <mergeCell ref="EE67:EE69"/>
    <mergeCell ref="EF67:EF69"/>
    <mergeCell ref="DO64:DO70"/>
    <mergeCell ref="DP64:DP70"/>
    <mergeCell ref="DQ64:DQ70"/>
    <mergeCell ref="DU64:DU66"/>
    <mergeCell ref="DV64:DV66"/>
    <mergeCell ref="DW64:DW66"/>
    <mergeCell ref="DU67:DU69"/>
    <mergeCell ref="DV67:DV69"/>
    <mergeCell ref="DW67:DW69"/>
    <mergeCell ref="DF64:DF70"/>
    <mergeCell ref="DG64:DG70"/>
    <mergeCell ref="DH64:DH70"/>
    <mergeCell ref="DL64:DL66"/>
    <mergeCell ref="DM64:DM66"/>
    <mergeCell ref="DN64:DN66"/>
    <mergeCell ref="DL67:DL69"/>
    <mergeCell ref="DM67:DM69"/>
    <mergeCell ref="DN67:DN69"/>
    <mergeCell ref="CU64:CU66"/>
    <mergeCell ref="CV64:CV70"/>
    <mergeCell ref="CW64:CW70"/>
    <mergeCell ref="DC64:DC66"/>
    <mergeCell ref="DD64:DD66"/>
    <mergeCell ref="DE64:DE66"/>
    <mergeCell ref="CU67:CU69"/>
    <mergeCell ref="DC67:DC69"/>
    <mergeCell ref="DD67:DD69"/>
    <mergeCell ref="DE67:DE69"/>
    <mergeCell ref="CI64:CI70"/>
    <mergeCell ref="CM64:CM66"/>
    <mergeCell ref="CN64:CN66"/>
    <mergeCell ref="CO64:CO70"/>
    <mergeCell ref="CP64:CP70"/>
    <mergeCell ref="CT64:CT66"/>
    <mergeCell ref="CM67:CM69"/>
    <mergeCell ref="CN67:CN69"/>
    <mergeCell ref="CT67:CT69"/>
    <mergeCell ref="BZ64:BZ66"/>
    <mergeCell ref="CA64:CA70"/>
    <mergeCell ref="CB64:CB70"/>
    <mergeCell ref="CF64:CF66"/>
    <mergeCell ref="CG64:CG66"/>
    <mergeCell ref="CH64:CH70"/>
    <mergeCell ref="BZ67:BZ69"/>
    <mergeCell ref="CF67:CF69"/>
    <mergeCell ref="CG67:CG69"/>
    <mergeCell ref="BN64:BN70"/>
    <mergeCell ref="BR64:BR66"/>
    <mergeCell ref="BS64:BS66"/>
    <mergeCell ref="BT64:BT70"/>
    <mergeCell ref="BU64:BU70"/>
    <mergeCell ref="BY64:BY66"/>
    <mergeCell ref="BR67:BR69"/>
    <mergeCell ref="BS67:BS69"/>
    <mergeCell ref="BY67:BY69"/>
    <mergeCell ref="BE64:BE66"/>
    <mergeCell ref="BF64:BF70"/>
    <mergeCell ref="BG64:BG70"/>
    <mergeCell ref="BK64:BK66"/>
    <mergeCell ref="BL64:BL66"/>
    <mergeCell ref="BM64:BM70"/>
    <mergeCell ref="BE67:BE69"/>
    <mergeCell ref="BK67:BK69"/>
    <mergeCell ref="BL67:BL69"/>
    <mergeCell ref="AS64:AS70"/>
    <mergeCell ref="AW64:AW66"/>
    <mergeCell ref="AX64:AX66"/>
    <mergeCell ref="AY64:AY70"/>
    <mergeCell ref="AZ64:AZ70"/>
    <mergeCell ref="BD64:BD66"/>
    <mergeCell ref="AW67:AW69"/>
    <mergeCell ref="AX67:AX69"/>
    <mergeCell ref="BD67:BD69"/>
    <mergeCell ref="AJ64:AJ66"/>
    <mergeCell ref="AK64:AK70"/>
    <mergeCell ref="AL64:AL70"/>
    <mergeCell ref="AP64:AP66"/>
    <mergeCell ref="AQ64:AQ66"/>
    <mergeCell ref="AR64:AR70"/>
    <mergeCell ref="AJ67:AJ69"/>
    <mergeCell ref="AP67:AP69"/>
    <mergeCell ref="AQ67:AQ69"/>
    <mergeCell ref="X64:X70"/>
    <mergeCell ref="AB64:AB66"/>
    <mergeCell ref="AC64:AC66"/>
    <mergeCell ref="AD64:AD70"/>
    <mergeCell ref="AE64:AE70"/>
    <mergeCell ref="AI64:AI66"/>
    <mergeCell ref="AB67:AB69"/>
    <mergeCell ref="AC67:AC69"/>
    <mergeCell ref="AI67:AI69"/>
    <mergeCell ref="N64:N66"/>
    <mergeCell ref="O64:O66"/>
    <mergeCell ref="P64:P66"/>
    <mergeCell ref="U64:U66"/>
    <mergeCell ref="V64:V66"/>
    <mergeCell ref="W64:W70"/>
    <mergeCell ref="P67:P69"/>
    <mergeCell ref="U67:U69"/>
    <mergeCell ref="V67:V69"/>
    <mergeCell ref="H64:H70"/>
    <mergeCell ref="I64:I70"/>
    <mergeCell ref="J64:J66"/>
    <mergeCell ref="K64:K66"/>
    <mergeCell ref="L64:L66"/>
    <mergeCell ref="M64:M66"/>
    <mergeCell ref="A64:B70"/>
    <mergeCell ref="C64:C70"/>
    <mergeCell ref="D64:D70"/>
    <mergeCell ref="E64:E70"/>
    <mergeCell ref="F64:F70"/>
    <mergeCell ref="G64:G70"/>
    <mergeCell ref="CG59:CG63"/>
    <mergeCell ref="CM59:CM63"/>
    <mergeCell ref="CN59:CN63"/>
    <mergeCell ref="CT59:CT63"/>
    <mergeCell ref="CU59:CU63"/>
    <mergeCell ref="CX59:CX63"/>
    <mergeCell ref="EK57:EK63"/>
    <mergeCell ref="J59:J63"/>
    <mergeCell ref="K59:K63"/>
    <mergeCell ref="L59:L63"/>
    <mergeCell ref="M59:M63"/>
    <mergeCell ref="N59:N63"/>
    <mergeCell ref="O59:O63"/>
    <mergeCell ref="P59:P63"/>
    <mergeCell ref="U59:U63"/>
    <mergeCell ref="V59:V63"/>
    <mergeCell ref="ED57:ED58"/>
    <mergeCell ref="EE57:EE58"/>
    <mergeCell ref="EF57:EF58"/>
    <mergeCell ref="EG57:EG63"/>
    <mergeCell ref="EH57:EH63"/>
    <mergeCell ref="EI57:EI63"/>
    <mergeCell ref="ED59:ED63"/>
    <mergeCell ref="EE59:EE63"/>
    <mergeCell ref="EF59:EF63"/>
    <mergeCell ref="DU57:DU58"/>
    <mergeCell ref="DV57:DV58"/>
    <mergeCell ref="DW57:DW58"/>
    <mergeCell ref="DX57:DX63"/>
    <mergeCell ref="DY57:DY63"/>
    <mergeCell ref="DZ57:DZ63"/>
    <mergeCell ref="DU59:DU63"/>
    <mergeCell ref="DV59:DV63"/>
    <mergeCell ref="DW59:DW63"/>
    <mergeCell ref="DL57:DL58"/>
    <mergeCell ref="DM57:DM58"/>
    <mergeCell ref="DN57:DN58"/>
    <mergeCell ref="DO57:DO63"/>
    <mergeCell ref="DP57:DP63"/>
    <mergeCell ref="DQ57:DQ63"/>
    <mergeCell ref="DL59:DL63"/>
    <mergeCell ref="DM59:DM63"/>
    <mergeCell ref="DN59:DN63"/>
    <mergeCell ref="DC57:DC58"/>
    <mergeCell ref="DD57:DD58"/>
    <mergeCell ref="DE57:DE58"/>
    <mergeCell ref="DF57:DF63"/>
    <mergeCell ref="DG57:DG63"/>
    <mergeCell ref="DH57:DH63"/>
    <mergeCell ref="DC59:DC63"/>
    <mergeCell ref="DD59:DD63"/>
    <mergeCell ref="DE59:DE63"/>
    <mergeCell ref="CQ57:CQ58"/>
    <mergeCell ref="CT57:CT58"/>
    <mergeCell ref="CU57:CU58"/>
    <mergeCell ref="CV57:CV63"/>
    <mergeCell ref="CW57:CW63"/>
    <mergeCell ref="CX57:CX58"/>
    <mergeCell ref="CH57:CH63"/>
    <mergeCell ref="CI57:CI63"/>
    <mergeCell ref="CM57:CM58"/>
    <mergeCell ref="CN57:CN58"/>
    <mergeCell ref="CO57:CO63"/>
    <mergeCell ref="CP57:CP63"/>
    <mergeCell ref="BY57:BY58"/>
    <mergeCell ref="BZ57:BZ58"/>
    <mergeCell ref="CA57:CA63"/>
    <mergeCell ref="CB57:CB63"/>
    <mergeCell ref="CF57:CF58"/>
    <mergeCell ref="CG57:CG58"/>
    <mergeCell ref="BY59:BY63"/>
    <mergeCell ref="BZ59:BZ63"/>
    <mergeCell ref="CC59:CC63"/>
    <mergeCell ref="CF59:CF63"/>
    <mergeCell ref="BM57:BM63"/>
    <mergeCell ref="BN57:BN63"/>
    <mergeCell ref="BR57:BR58"/>
    <mergeCell ref="BS57:BS58"/>
    <mergeCell ref="BT57:BT63"/>
    <mergeCell ref="BU57:BU63"/>
    <mergeCell ref="BR59:BR63"/>
    <mergeCell ref="BS59:BS63"/>
    <mergeCell ref="BE57:BE58"/>
    <mergeCell ref="BF57:BF63"/>
    <mergeCell ref="BG57:BG63"/>
    <mergeCell ref="BH57:BH58"/>
    <mergeCell ref="BK57:BK58"/>
    <mergeCell ref="BL57:BL58"/>
    <mergeCell ref="BE59:BE63"/>
    <mergeCell ref="BH59:BH63"/>
    <mergeCell ref="BK59:BK63"/>
    <mergeCell ref="BL59:BL63"/>
    <mergeCell ref="AS57:AS63"/>
    <mergeCell ref="AW57:AW58"/>
    <mergeCell ref="AX57:AX58"/>
    <mergeCell ref="AY57:AY63"/>
    <mergeCell ref="AZ57:AZ63"/>
    <mergeCell ref="BD57:BD58"/>
    <mergeCell ref="AW59:AW63"/>
    <mergeCell ref="AX59:AX63"/>
    <mergeCell ref="BD59:BD63"/>
    <mergeCell ref="AJ57:AJ58"/>
    <mergeCell ref="AK57:AK63"/>
    <mergeCell ref="AL57:AL63"/>
    <mergeCell ref="AP57:AP58"/>
    <mergeCell ref="AQ57:AQ58"/>
    <mergeCell ref="AR57:AR63"/>
    <mergeCell ref="AJ59:AJ63"/>
    <mergeCell ref="AP59:AP63"/>
    <mergeCell ref="AQ59:AQ63"/>
    <mergeCell ref="X57:X63"/>
    <mergeCell ref="AB57:AB58"/>
    <mergeCell ref="AC57:AC58"/>
    <mergeCell ref="AD57:AD63"/>
    <mergeCell ref="AE57:AE63"/>
    <mergeCell ref="AI57:AI58"/>
    <mergeCell ref="AB59:AB63"/>
    <mergeCell ref="AC59:AC63"/>
    <mergeCell ref="AI59:AI63"/>
    <mergeCell ref="N57:N58"/>
    <mergeCell ref="O57:O58"/>
    <mergeCell ref="P57:P58"/>
    <mergeCell ref="U57:U58"/>
    <mergeCell ref="V57:V58"/>
    <mergeCell ref="W57:W63"/>
    <mergeCell ref="H57:H63"/>
    <mergeCell ref="I57:I63"/>
    <mergeCell ref="J57:J58"/>
    <mergeCell ref="K57:K58"/>
    <mergeCell ref="L57:L58"/>
    <mergeCell ref="M57:M58"/>
    <mergeCell ref="A57:B63"/>
    <mergeCell ref="C57:C63"/>
    <mergeCell ref="D57:D63"/>
    <mergeCell ref="E57:E63"/>
    <mergeCell ref="F57:F63"/>
    <mergeCell ref="G57:G63"/>
    <mergeCell ref="DN55:DN56"/>
    <mergeCell ref="DU55:DU56"/>
    <mergeCell ref="DV55:DV56"/>
    <mergeCell ref="DW55:DW56"/>
    <mergeCell ref="ED55:ED56"/>
    <mergeCell ref="EE55:EE56"/>
    <mergeCell ref="CU55:CU56"/>
    <mergeCell ref="CX55:CX56"/>
    <mergeCell ref="DC55:DC56"/>
    <mergeCell ref="DD55:DD56"/>
    <mergeCell ref="DE55:DE56"/>
    <mergeCell ref="DL55:DL56"/>
    <mergeCell ref="BY55:BY56"/>
    <mergeCell ref="BZ55:BZ56"/>
    <mergeCell ref="CC55:CC56"/>
    <mergeCell ref="CF55:CF56"/>
    <mergeCell ref="CG55:CG56"/>
    <mergeCell ref="CM55:CM56"/>
    <mergeCell ref="AX55:AX56"/>
    <mergeCell ref="BD55:BD56"/>
    <mergeCell ref="BE55:BE56"/>
    <mergeCell ref="BH55:BH56"/>
    <mergeCell ref="BK55:BK56"/>
    <mergeCell ref="BL55:BL56"/>
    <mergeCell ref="V55:V56"/>
    <mergeCell ref="AB55:AB56"/>
    <mergeCell ref="AC55:AC56"/>
    <mergeCell ref="AI55:AI56"/>
    <mergeCell ref="AJ55:AJ56"/>
    <mergeCell ref="AP55:AP56"/>
    <mergeCell ref="EK50:EK56"/>
    <mergeCell ref="J53:J54"/>
    <mergeCell ref="K53:K54"/>
    <mergeCell ref="L53:L54"/>
    <mergeCell ref="M53:M54"/>
    <mergeCell ref="N53:N54"/>
    <mergeCell ref="O53:O54"/>
    <mergeCell ref="P53:P54"/>
    <mergeCell ref="U53:U54"/>
    <mergeCell ref="V53:V54"/>
    <mergeCell ref="ED50:ED52"/>
    <mergeCell ref="EE50:EE52"/>
    <mergeCell ref="EF50:EF52"/>
    <mergeCell ref="EG50:EG56"/>
    <mergeCell ref="EH50:EH56"/>
    <mergeCell ref="EI50:EI56"/>
    <mergeCell ref="ED53:ED54"/>
    <mergeCell ref="EE53:EE54"/>
    <mergeCell ref="EF53:EF54"/>
    <mergeCell ref="EF55:EF56"/>
    <mergeCell ref="DU50:DU52"/>
    <mergeCell ref="DV50:DV52"/>
    <mergeCell ref="DW50:DW52"/>
    <mergeCell ref="DX50:DX56"/>
    <mergeCell ref="DY50:DY56"/>
    <mergeCell ref="DZ50:DZ56"/>
    <mergeCell ref="DU53:DU54"/>
    <mergeCell ref="DV53:DV54"/>
    <mergeCell ref="DW53:DW54"/>
    <mergeCell ref="DL50:DL52"/>
    <mergeCell ref="DM50:DM52"/>
    <mergeCell ref="DN50:DN52"/>
    <mergeCell ref="DO50:DO56"/>
    <mergeCell ref="DP50:DP56"/>
    <mergeCell ref="DQ50:DQ56"/>
    <mergeCell ref="DL53:DL54"/>
    <mergeCell ref="DM53:DM54"/>
    <mergeCell ref="DN53:DN54"/>
    <mergeCell ref="DM55:DM56"/>
    <mergeCell ref="DC50:DC52"/>
    <mergeCell ref="DD50:DD52"/>
    <mergeCell ref="DE50:DE52"/>
    <mergeCell ref="DF50:DF56"/>
    <mergeCell ref="DG50:DG56"/>
    <mergeCell ref="DH50:DH56"/>
    <mergeCell ref="DC53:DC54"/>
    <mergeCell ref="DD53:DD54"/>
    <mergeCell ref="DE53:DE54"/>
    <mergeCell ref="CP50:CP56"/>
    <mergeCell ref="CT50:CT52"/>
    <mergeCell ref="CU50:CU52"/>
    <mergeCell ref="CV50:CV56"/>
    <mergeCell ref="CW50:CW56"/>
    <mergeCell ref="CX50:CX52"/>
    <mergeCell ref="CT53:CT54"/>
    <mergeCell ref="CU53:CU54"/>
    <mergeCell ref="CX53:CX54"/>
    <mergeCell ref="CT55:CT56"/>
    <mergeCell ref="CG50:CG52"/>
    <mergeCell ref="CH50:CH56"/>
    <mergeCell ref="CI50:CI56"/>
    <mergeCell ref="CM50:CM52"/>
    <mergeCell ref="CN50:CN52"/>
    <mergeCell ref="CO50:CO56"/>
    <mergeCell ref="CG53:CG54"/>
    <mergeCell ref="CM53:CM54"/>
    <mergeCell ref="CN53:CN54"/>
    <mergeCell ref="CN55:CN56"/>
    <mergeCell ref="BY50:BY52"/>
    <mergeCell ref="BZ50:BZ52"/>
    <mergeCell ref="CA50:CA56"/>
    <mergeCell ref="CB50:CB56"/>
    <mergeCell ref="CC50:CC52"/>
    <mergeCell ref="CF50:CF52"/>
    <mergeCell ref="BY53:BY54"/>
    <mergeCell ref="BZ53:BZ54"/>
    <mergeCell ref="CC53:CC54"/>
    <mergeCell ref="CF53:CF54"/>
    <mergeCell ref="BM50:BM56"/>
    <mergeCell ref="BN50:BN56"/>
    <mergeCell ref="BR50:BR52"/>
    <mergeCell ref="BS50:BS52"/>
    <mergeCell ref="BT50:BT56"/>
    <mergeCell ref="BU50:BU56"/>
    <mergeCell ref="BR53:BR54"/>
    <mergeCell ref="BS53:BS54"/>
    <mergeCell ref="BR55:BR56"/>
    <mergeCell ref="BS55:BS56"/>
    <mergeCell ref="BE50:BE52"/>
    <mergeCell ref="BF50:BF56"/>
    <mergeCell ref="BG50:BG56"/>
    <mergeCell ref="BH50:BH52"/>
    <mergeCell ref="BK50:BK52"/>
    <mergeCell ref="BL50:BL52"/>
    <mergeCell ref="BE53:BE54"/>
    <mergeCell ref="BH53:BH54"/>
    <mergeCell ref="BK53:BK54"/>
    <mergeCell ref="BL53:BL54"/>
    <mergeCell ref="AS50:AS56"/>
    <mergeCell ref="AW50:AW52"/>
    <mergeCell ref="AX50:AX52"/>
    <mergeCell ref="AY50:AY56"/>
    <mergeCell ref="AZ50:AZ56"/>
    <mergeCell ref="BD50:BD52"/>
    <mergeCell ref="AW53:AW54"/>
    <mergeCell ref="AX53:AX54"/>
    <mergeCell ref="BD53:BD54"/>
    <mergeCell ref="AW55:AW56"/>
    <mergeCell ref="AJ50:AJ52"/>
    <mergeCell ref="AK50:AK56"/>
    <mergeCell ref="AL50:AL56"/>
    <mergeCell ref="AP50:AP52"/>
    <mergeCell ref="AQ50:AQ52"/>
    <mergeCell ref="AR50:AR56"/>
    <mergeCell ref="AJ53:AJ54"/>
    <mergeCell ref="AP53:AP54"/>
    <mergeCell ref="AQ53:AQ54"/>
    <mergeCell ref="AQ55:AQ56"/>
    <mergeCell ref="X50:X56"/>
    <mergeCell ref="AB50:AB52"/>
    <mergeCell ref="AC50:AC52"/>
    <mergeCell ref="AD50:AD56"/>
    <mergeCell ref="AE50:AE56"/>
    <mergeCell ref="AI50:AI52"/>
    <mergeCell ref="AB53:AB54"/>
    <mergeCell ref="AC53:AC54"/>
    <mergeCell ref="AI53:AI54"/>
    <mergeCell ref="N50:N52"/>
    <mergeCell ref="O50:O52"/>
    <mergeCell ref="P50:P52"/>
    <mergeCell ref="U50:U52"/>
    <mergeCell ref="V50:V52"/>
    <mergeCell ref="W50:W56"/>
    <mergeCell ref="N55:N56"/>
    <mergeCell ref="O55:O56"/>
    <mergeCell ref="P55:P56"/>
    <mergeCell ref="U55:U56"/>
    <mergeCell ref="H50:H56"/>
    <mergeCell ref="I50:I56"/>
    <mergeCell ref="J50:J52"/>
    <mergeCell ref="K50:K52"/>
    <mergeCell ref="L50:L52"/>
    <mergeCell ref="M50:M52"/>
    <mergeCell ref="J55:J56"/>
    <mergeCell ref="K55:K56"/>
    <mergeCell ref="L55:L56"/>
    <mergeCell ref="M55:M56"/>
    <mergeCell ref="A50:B56"/>
    <mergeCell ref="C50:C56"/>
    <mergeCell ref="D50:D56"/>
    <mergeCell ref="E50:E56"/>
    <mergeCell ref="F50:F56"/>
    <mergeCell ref="G50:G56"/>
    <mergeCell ref="EG44:EG49"/>
    <mergeCell ref="EH44:EH49"/>
    <mergeCell ref="EI44:EI49"/>
    <mergeCell ref="EK44:EK49"/>
    <mergeCell ref="J48:J49"/>
    <mergeCell ref="K48:K49"/>
    <mergeCell ref="L48:L49"/>
    <mergeCell ref="M48:M49"/>
    <mergeCell ref="N48:N49"/>
    <mergeCell ref="O48:O49"/>
    <mergeCell ref="DX44:DX49"/>
    <mergeCell ref="DY44:DY49"/>
    <mergeCell ref="DZ44:DZ49"/>
    <mergeCell ref="ED44:ED47"/>
    <mergeCell ref="EE44:EE47"/>
    <mergeCell ref="EF44:EF47"/>
    <mergeCell ref="ED48:ED49"/>
    <mergeCell ref="EE48:EE49"/>
    <mergeCell ref="EF48:EF49"/>
    <mergeCell ref="DO44:DO49"/>
    <mergeCell ref="DP44:DP49"/>
    <mergeCell ref="DQ44:DQ49"/>
    <mergeCell ref="DU44:DU47"/>
    <mergeCell ref="DV44:DV47"/>
    <mergeCell ref="DW44:DW47"/>
    <mergeCell ref="DU48:DU49"/>
    <mergeCell ref="DV48:DV49"/>
    <mergeCell ref="DW48:DW49"/>
    <mergeCell ref="DF44:DF49"/>
    <mergeCell ref="DG44:DG49"/>
    <mergeCell ref="DH44:DH49"/>
    <mergeCell ref="DL44:DL47"/>
    <mergeCell ref="DM44:DM47"/>
    <mergeCell ref="DN44:DN47"/>
    <mergeCell ref="DL48:DL49"/>
    <mergeCell ref="DM48:DM49"/>
    <mergeCell ref="DN48:DN49"/>
    <mergeCell ref="CU44:CU47"/>
    <mergeCell ref="CV44:CV49"/>
    <mergeCell ref="CW44:CW49"/>
    <mergeCell ref="DC44:DC47"/>
    <mergeCell ref="DD44:DD47"/>
    <mergeCell ref="DE44:DE47"/>
    <mergeCell ref="CU48:CU49"/>
    <mergeCell ref="DC48:DC49"/>
    <mergeCell ref="DD48:DD49"/>
    <mergeCell ref="DE48:DE49"/>
    <mergeCell ref="CI44:CI49"/>
    <mergeCell ref="CM44:CM47"/>
    <mergeCell ref="CN44:CN47"/>
    <mergeCell ref="CO44:CO49"/>
    <mergeCell ref="CP44:CP49"/>
    <mergeCell ref="CT44:CT47"/>
    <mergeCell ref="CM48:CM49"/>
    <mergeCell ref="CN48:CN49"/>
    <mergeCell ref="CT48:CT49"/>
    <mergeCell ref="BZ44:BZ47"/>
    <mergeCell ref="CA44:CA49"/>
    <mergeCell ref="CB44:CB49"/>
    <mergeCell ref="CF44:CF47"/>
    <mergeCell ref="CG44:CG47"/>
    <mergeCell ref="CH44:CH49"/>
    <mergeCell ref="BZ48:BZ49"/>
    <mergeCell ref="CF48:CF49"/>
    <mergeCell ref="CG48:CG49"/>
    <mergeCell ref="BN44:BN49"/>
    <mergeCell ref="BR44:BR47"/>
    <mergeCell ref="BS44:BS47"/>
    <mergeCell ref="BT44:BT49"/>
    <mergeCell ref="BU44:BU49"/>
    <mergeCell ref="BY44:BY47"/>
    <mergeCell ref="BR48:BR49"/>
    <mergeCell ref="BS48:BS49"/>
    <mergeCell ref="BY48:BY49"/>
    <mergeCell ref="BE44:BE47"/>
    <mergeCell ref="BF44:BF49"/>
    <mergeCell ref="BG44:BG49"/>
    <mergeCell ref="BK44:BK47"/>
    <mergeCell ref="BL44:BL47"/>
    <mergeCell ref="BM44:BM49"/>
    <mergeCell ref="BE48:BE49"/>
    <mergeCell ref="BK48:BK49"/>
    <mergeCell ref="BL48:BL49"/>
    <mergeCell ref="AS44:AS49"/>
    <mergeCell ref="AW44:AW47"/>
    <mergeCell ref="AX44:AX47"/>
    <mergeCell ref="AY44:AY49"/>
    <mergeCell ref="AZ44:AZ49"/>
    <mergeCell ref="BD44:BD47"/>
    <mergeCell ref="AW48:AW49"/>
    <mergeCell ref="AX48:AX49"/>
    <mergeCell ref="BD48:BD49"/>
    <mergeCell ref="AJ44:AJ47"/>
    <mergeCell ref="AK44:AK49"/>
    <mergeCell ref="AL44:AL49"/>
    <mergeCell ref="AP44:AP47"/>
    <mergeCell ref="AQ44:AQ47"/>
    <mergeCell ref="AR44:AR49"/>
    <mergeCell ref="AJ48:AJ49"/>
    <mergeCell ref="AP48:AP49"/>
    <mergeCell ref="AQ48:AQ49"/>
    <mergeCell ref="X44:X49"/>
    <mergeCell ref="AB44:AB47"/>
    <mergeCell ref="AC44:AC47"/>
    <mergeCell ref="AD44:AD49"/>
    <mergeCell ref="AE44:AE49"/>
    <mergeCell ref="AI44:AI47"/>
    <mergeCell ref="AB48:AB49"/>
    <mergeCell ref="AC48:AC49"/>
    <mergeCell ref="AI48:AI49"/>
    <mergeCell ref="N44:N47"/>
    <mergeCell ref="O44:O47"/>
    <mergeCell ref="P44:P47"/>
    <mergeCell ref="U44:U47"/>
    <mergeCell ref="V44:V47"/>
    <mergeCell ref="W44:W49"/>
    <mergeCell ref="P48:P49"/>
    <mergeCell ref="U48:U49"/>
    <mergeCell ref="V48:V49"/>
    <mergeCell ref="H44:H49"/>
    <mergeCell ref="I44:I49"/>
    <mergeCell ref="J44:J47"/>
    <mergeCell ref="K44:K47"/>
    <mergeCell ref="L44:L47"/>
    <mergeCell ref="M44:M47"/>
    <mergeCell ref="A44:B49"/>
    <mergeCell ref="C44:C49"/>
    <mergeCell ref="D44:D49"/>
    <mergeCell ref="E44:E49"/>
    <mergeCell ref="F44:F49"/>
    <mergeCell ref="G44:G49"/>
    <mergeCell ref="EG37:EG43"/>
    <mergeCell ref="EH37:EH43"/>
    <mergeCell ref="EI37:EI43"/>
    <mergeCell ref="EK37:EK43"/>
    <mergeCell ref="J42:J43"/>
    <mergeCell ref="K42:K43"/>
    <mergeCell ref="L42:L43"/>
    <mergeCell ref="M42:M43"/>
    <mergeCell ref="N42:N43"/>
    <mergeCell ref="O42:O43"/>
    <mergeCell ref="DX37:DX43"/>
    <mergeCell ref="DY37:DY43"/>
    <mergeCell ref="DZ37:DZ43"/>
    <mergeCell ref="ED37:ED41"/>
    <mergeCell ref="EE37:EE41"/>
    <mergeCell ref="EF37:EF41"/>
    <mergeCell ref="ED42:ED43"/>
    <mergeCell ref="EE42:EE43"/>
    <mergeCell ref="EF42:EF43"/>
    <mergeCell ref="DO37:DO43"/>
    <mergeCell ref="DP37:DP43"/>
    <mergeCell ref="DQ37:DQ43"/>
    <mergeCell ref="DU37:DU41"/>
    <mergeCell ref="DV37:DV41"/>
    <mergeCell ref="DW37:DW41"/>
    <mergeCell ref="DU42:DU43"/>
    <mergeCell ref="DV42:DV43"/>
    <mergeCell ref="DW42:DW43"/>
    <mergeCell ref="DF37:DF43"/>
    <mergeCell ref="DG37:DG43"/>
    <mergeCell ref="DH37:DH43"/>
    <mergeCell ref="DL37:DL41"/>
    <mergeCell ref="DM37:DM41"/>
    <mergeCell ref="DN37:DN41"/>
    <mergeCell ref="DL42:DL43"/>
    <mergeCell ref="DM42:DM43"/>
    <mergeCell ref="DN42:DN43"/>
    <mergeCell ref="CU37:CU41"/>
    <mergeCell ref="CV37:CV43"/>
    <mergeCell ref="CW37:CW43"/>
    <mergeCell ref="DC37:DC41"/>
    <mergeCell ref="DD37:DD41"/>
    <mergeCell ref="DE37:DE41"/>
    <mergeCell ref="CU42:CU43"/>
    <mergeCell ref="DC42:DC43"/>
    <mergeCell ref="DD42:DD43"/>
    <mergeCell ref="DE42:DE43"/>
    <mergeCell ref="CI37:CI43"/>
    <mergeCell ref="CM37:CM41"/>
    <mergeCell ref="CN37:CN41"/>
    <mergeCell ref="CO37:CO43"/>
    <mergeCell ref="CP37:CP43"/>
    <mergeCell ref="CT37:CT41"/>
    <mergeCell ref="CM42:CM43"/>
    <mergeCell ref="CN42:CN43"/>
    <mergeCell ref="CT42:CT43"/>
    <mergeCell ref="BZ37:BZ41"/>
    <mergeCell ref="CA37:CA43"/>
    <mergeCell ref="CB37:CB43"/>
    <mergeCell ref="CF37:CF41"/>
    <mergeCell ref="CG37:CG41"/>
    <mergeCell ref="CH37:CH43"/>
    <mergeCell ref="BZ42:BZ43"/>
    <mergeCell ref="CF42:CF43"/>
    <mergeCell ref="CG42:CG43"/>
    <mergeCell ref="BN37:BN43"/>
    <mergeCell ref="BR37:BR41"/>
    <mergeCell ref="BS37:BS41"/>
    <mergeCell ref="BT37:BT43"/>
    <mergeCell ref="BU37:BU43"/>
    <mergeCell ref="BY37:BY41"/>
    <mergeCell ref="BR42:BR43"/>
    <mergeCell ref="BS42:BS43"/>
    <mergeCell ref="BY42:BY43"/>
    <mergeCell ref="BE37:BE41"/>
    <mergeCell ref="BF37:BF43"/>
    <mergeCell ref="BG37:BG43"/>
    <mergeCell ref="BK37:BK41"/>
    <mergeCell ref="BL37:BL41"/>
    <mergeCell ref="BM37:BM43"/>
    <mergeCell ref="BE42:BE43"/>
    <mergeCell ref="BK42:BK43"/>
    <mergeCell ref="BL42:BL43"/>
    <mergeCell ref="AS37:AS43"/>
    <mergeCell ref="AW37:AW41"/>
    <mergeCell ref="AX37:AX41"/>
    <mergeCell ref="AY37:AY43"/>
    <mergeCell ref="AZ37:AZ43"/>
    <mergeCell ref="BD37:BD41"/>
    <mergeCell ref="AW42:AW43"/>
    <mergeCell ref="AX42:AX43"/>
    <mergeCell ref="BD42:BD43"/>
    <mergeCell ref="AJ37:AJ41"/>
    <mergeCell ref="AK37:AK43"/>
    <mergeCell ref="AL37:AL43"/>
    <mergeCell ref="AP37:AP41"/>
    <mergeCell ref="AQ37:AQ41"/>
    <mergeCell ref="AR37:AR43"/>
    <mergeCell ref="AJ42:AJ43"/>
    <mergeCell ref="AP42:AP43"/>
    <mergeCell ref="AQ42:AQ43"/>
    <mergeCell ref="X37:X43"/>
    <mergeCell ref="AB37:AB41"/>
    <mergeCell ref="AC37:AC41"/>
    <mergeCell ref="AD37:AD43"/>
    <mergeCell ref="AE37:AE43"/>
    <mergeCell ref="AI37:AI41"/>
    <mergeCell ref="AB42:AB43"/>
    <mergeCell ref="AC42:AC43"/>
    <mergeCell ref="AI42:AI43"/>
    <mergeCell ref="N37:N41"/>
    <mergeCell ref="O37:O41"/>
    <mergeCell ref="P37:P41"/>
    <mergeCell ref="U37:U41"/>
    <mergeCell ref="V37:V41"/>
    <mergeCell ref="W37:W43"/>
    <mergeCell ref="P42:P43"/>
    <mergeCell ref="U42:U43"/>
    <mergeCell ref="V42:V43"/>
    <mergeCell ref="H37:H43"/>
    <mergeCell ref="I37:I43"/>
    <mergeCell ref="J37:J41"/>
    <mergeCell ref="K37:K41"/>
    <mergeCell ref="L37:L41"/>
    <mergeCell ref="M37:M41"/>
    <mergeCell ref="A37:B43"/>
    <mergeCell ref="C37:C43"/>
    <mergeCell ref="D37:D43"/>
    <mergeCell ref="E37:E43"/>
    <mergeCell ref="F37:F43"/>
    <mergeCell ref="G37:G43"/>
    <mergeCell ref="EG31:EG36"/>
    <mergeCell ref="EH31:EH36"/>
    <mergeCell ref="EI31:EI36"/>
    <mergeCell ref="EK31:EK36"/>
    <mergeCell ref="J34:J35"/>
    <mergeCell ref="K34:K35"/>
    <mergeCell ref="L34:L35"/>
    <mergeCell ref="M34:M35"/>
    <mergeCell ref="N34:N35"/>
    <mergeCell ref="O34:O35"/>
    <mergeCell ref="DX31:DX36"/>
    <mergeCell ref="DY31:DY36"/>
    <mergeCell ref="DZ31:DZ36"/>
    <mergeCell ref="ED31:ED33"/>
    <mergeCell ref="EE31:EE33"/>
    <mergeCell ref="EF31:EF33"/>
    <mergeCell ref="ED34:ED35"/>
    <mergeCell ref="EE34:EE35"/>
    <mergeCell ref="EF34:EF35"/>
    <mergeCell ref="DO31:DO36"/>
    <mergeCell ref="DP31:DP36"/>
    <mergeCell ref="DQ31:DQ36"/>
    <mergeCell ref="DU31:DU33"/>
    <mergeCell ref="DV31:DV33"/>
    <mergeCell ref="DW31:DW33"/>
    <mergeCell ref="DU34:DU35"/>
    <mergeCell ref="DV34:DV35"/>
    <mergeCell ref="DF31:DF36"/>
    <mergeCell ref="DG31:DG36"/>
    <mergeCell ref="DH31:DH36"/>
    <mergeCell ref="DL31:DL33"/>
    <mergeCell ref="DM31:DM33"/>
    <mergeCell ref="DN31:DN33"/>
    <mergeCell ref="DL34:DL35"/>
    <mergeCell ref="DM34:DM35"/>
    <mergeCell ref="DN34:DN35"/>
    <mergeCell ref="CU31:CU33"/>
    <mergeCell ref="CV31:CV36"/>
    <mergeCell ref="CW31:CW36"/>
    <mergeCell ref="DC31:DC33"/>
    <mergeCell ref="DD31:DD33"/>
    <mergeCell ref="DE31:DE33"/>
    <mergeCell ref="CU34:CU35"/>
    <mergeCell ref="DC34:DC35"/>
    <mergeCell ref="DD34:DD35"/>
    <mergeCell ref="DE34:DE35"/>
    <mergeCell ref="CI31:CI36"/>
    <mergeCell ref="CM31:CM33"/>
    <mergeCell ref="CN31:CN33"/>
    <mergeCell ref="CO31:CO36"/>
    <mergeCell ref="CP31:CP36"/>
    <mergeCell ref="CT31:CT33"/>
    <mergeCell ref="CM34:CM35"/>
    <mergeCell ref="CN34:CN35"/>
    <mergeCell ref="CT34:CT35"/>
    <mergeCell ref="BZ31:BZ33"/>
    <mergeCell ref="CA31:CA36"/>
    <mergeCell ref="CB31:CB36"/>
    <mergeCell ref="CF31:CF33"/>
    <mergeCell ref="CG31:CG33"/>
    <mergeCell ref="CH31:CH36"/>
    <mergeCell ref="BZ34:BZ35"/>
    <mergeCell ref="CF34:CF35"/>
    <mergeCell ref="CG34:CG35"/>
    <mergeCell ref="BN31:BN36"/>
    <mergeCell ref="BR31:BR33"/>
    <mergeCell ref="BS31:BS33"/>
    <mergeCell ref="BT31:BT36"/>
    <mergeCell ref="BU31:BU36"/>
    <mergeCell ref="BY31:BY33"/>
    <mergeCell ref="BR34:BR35"/>
    <mergeCell ref="BS34:BS35"/>
    <mergeCell ref="BY34:BY35"/>
    <mergeCell ref="BE31:BE33"/>
    <mergeCell ref="BF31:BF36"/>
    <mergeCell ref="BG31:BG36"/>
    <mergeCell ref="BK31:BK33"/>
    <mergeCell ref="BL31:BL33"/>
    <mergeCell ref="BM31:BM36"/>
    <mergeCell ref="BE34:BE35"/>
    <mergeCell ref="BK34:BK35"/>
    <mergeCell ref="BL34:BL35"/>
    <mergeCell ref="AS31:AS36"/>
    <mergeCell ref="AW31:AW33"/>
    <mergeCell ref="AX31:AX33"/>
    <mergeCell ref="AY31:AY36"/>
    <mergeCell ref="AZ31:AZ36"/>
    <mergeCell ref="BD31:BD33"/>
    <mergeCell ref="AW34:AW35"/>
    <mergeCell ref="AX34:AX35"/>
    <mergeCell ref="BD34:BD35"/>
    <mergeCell ref="AJ31:AJ33"/>
    <mergeCell ref="AK31:AK36"/>
    <mergeCell ref="AL31:AL36"/>
    <mergeCell ref="AP31:AP33"/>
    <mergeCell ref="AQ31:AQ33"/>
    <mergeCell ref="AR31:AR36"/>
    <mergeCell ref="AJ34:AJ35"/>
    <mergeCell ref="AP34:AP35"/>
    <mergeCell ref="AQ34:AQ35"/>
    <mergeCell ref="X31:X36"/>
    <mergeCell ref="AB31:AB33"/>
    <mergeCell ref="AC31:AC33"/>
    <mergeCell ref="AD31:AD36"/>
    <mergeCell ref="AE31:AE36"/>
    <mergeCell ref="AI31:AI33"/>
    <mergeCell ref="AB34:AB35"/>
    <mergeCell ref="AC34:AC35"/>
    <mergeCell ref="AI34:AI35"/>
    <mergeCell ref="N31:N33"/>
    <mergeCell ref="O31:O33"/>
    <mergeCell ref="P31:P33"/>
    <mergeCell ref="U31:U33"/>
    <mergeCell ref="V31:V33"/>
    <mergeCell ref="W31:W36"/>
    <mergeCell ref="P34:P35"/>
    <mergeCell ref="U34:U35"/>
    <mergeCell ref="V34:V35"/>
    <mergeCell ref="H31:H36"/>
    <mergeCell ref="I31:I36"/>
    <mergeCell ref="J31:J33"/>
    <mergeCell ref="K31:K33"/>
    <mergeCell ref="L31:L33"/>
    <mergeCell ref="M31:M33"/>
    <mergeCell ref="A31:B36"/>
    <mergeCell ref="C31:C36"/>
    <mergeCell ref="D31:D36"/>
    <mergeCell ref="E31:E36"/>
    <mergeCell ref="F31:F36"/>
    <mergeCell ref="G31:G36"/>
    <mergeCell ref="V26:V29"/>
    <mergeCell ref="AB26:AB29"/>
    <mergeCell ref="AC26:AC29"/>
    <mergeCell ref="AI26:AI29"/>
    <mergeCell ref="AJ26:AJ29"/>
    <mergeCell ref="AP26:AP29"/>
    <mergeCell ref="EG21:EG30"/>
    <mergeCell ref="EH21:EH30"/>
    <mergeCell ref="EI21:EI30"/>
    <mergeCell ref="EK21:EK30"/>
    <mergeCell ref="L23:L25"/>
    <mergeCell ref="M23:M25"/>
    <mergeCell ref="O23:O25"/>
    <mergeCell ref="P23:P25"/>
    <mergeCell ref="L26:L29"/>
    <mergeCell ref="M26:M29"/>
    <mergeCell ref="DX21:DX30"/>
    <mergeCell ref="DY21:DY30"/>
    <mergeCell ref="DZ21:DZ30"/>
    <mergeCell ref="ED21:ED25"/>
    <mergeCell ref="EE21:EE25"/>
    <mergeCell ref="EF21:EF25"/>
    <mergeCell ref="ED26:ED29"/>
    <mergeCell ref="EE26:EE29"/>
    <mergeCell ref="EF26:EF29"/>
    <mergeCell ref="DO21:DO30"/>
    <mergeCell ref="DP21:DP30"/>
    <mergeCell ref="DQ21:DQ30"/>
    <mergeCell ref="DU21:DU25"/>
    <mergeCell ref="DV21:DV25"/>
    <mergeCell ref="DW21:DW25"/>
    <mergeCell ref="DU26:DU29"/>
    <mergeCell ref="DV26:DV29"/>
    <mergeCell ref="DW26:DW29"/>
    <mergeCell ref="DF21:DF30"/>
    <mergeCell ref="DG21:DG30"/>
    <mergeCell ref="DH21:DH30"/>
    <mergeCell ref="DL21:DL25"/>
    <mergeCell ref="DM21:DM25"/>
    <mergeCell ref="DN21:DN25"/>
    <mergeCell ref="DL26:DL29"/>
    <mergeCell ref="DM26:DM29"/>
    <mergeCell ref="DN26:DN29"/>
    <mergeCell ref="CU21:CU25"/>
    <mergeCell ref="CV21:CV30"/>
    <mergeCell ref="CW21:CW30"/>
    <mergeCell ref="DC21:DC25"/>
    <mergeCell ref="DD21:DD25"/>
    <mergeCell ref="DE21:DE25"/>
    <mergeCell ref="CU26:CU29"/>
    <mergeCell ref="DC26:DC29"/>
    <mergeCell ref="DD26:DD29"/>
    <mergeCell ref="DE26:DE29"/>
    <mergeCell ref="CI21:CI30"/>
    <mergeCell ref="CM21:CM25"/>
    <mergeCell ref="CN21:CN25"/>
    <mergeCell ref="CO21:CO30"/>
    <mergeCell ref="CP21:CP30"/>
    <mergeCell ref="CT21:CT25"/>
    <mergeCell ref="CM26:CM29"/>
    <mergeCell ref="CN26:CN29"/>
    <mergeCell ref="CT26:CT29"/>
    <mergeCell ref="BZ21:BZ25"/>
    <mergeCell ref="CA21:CA30"/>
    <mergeCell ref="CB21:CB30"/>
    <mergeCell ref="CF21:CF25"/>
    <mergeCell ref="CG21:CG25"/>
    <mergeCell ref="CH21:CH30"/>
    <mergeCell ref="BZ26:BZ29"/>
    <mergeCell ref="CF26:CF29"/>
    <mergeCell ref="CG26:CG29"/>
    <mergeCell ref="BN21:BN30"/>
    <mergeCell ref="BR21:BR25"/>
    <mergeCell ref="BS21:BS25"/>
    <mergeCell ref="BT21:BT30"/>
    <mergeCell ref="BU21:BU30"/>
    <mergeCell ref="BY21:BY25"/>
    <mergeCell ref="BR26:BR29"/>
    <mergeCell ref="BS26:BS29"/>
    <mergeCell ref="BY26:BY29"/>
    <mergeCell ref="BE21:BE25"/>
    <mergeCell ref="BF21:BF30"/>
    <mergeCell ref="BG21:BG30"/>
    <mergeCell ref="BK21:BK25"/>
    <mergeCell ref="BL21:BL25"/>
    <mergeCell ref="BM21:BM30"/>
    <mergeCell ref="BE26:BE29"/>
    <mergeCell ref="BK26:BK29"/>
    <mergeCell ref="BL26:BL29"/>
    <mergeCell ref="AS21:AS30"/>
    <mergeCell ref="AW21:AW25"/>
    <mergeCell ref="AX21:AX25"/>
    <mergeCell ref="AY21:AY30"/>
    <mergeCell ref="AZ21:AZ30"/>
    <mergeCell ref="BD21:BD25"/>
    <mergeCell ref="AW26:AW29"/>
    <mergeCell ref="AX26:AX29"/>
    <mergeCell ref="BD26:BD29"/>
    <mergeCell ref="AJ21:AJ25"/>
    <mergeCell ref="AK21:AK30"/>
    <mergeCell ref="AL21:AL30"/>
    <mergeCell ref="AP21:AP25"/>
    <mergeCell ref="AQ21:AQ25"/>
    <mergeCell ref="AR21:AR30"/>
    <mergeCell ref="AQ26:AQ29"/>
    <mergeCell ref="X21:X30"/>
    <mergeCell ref="AB21:AB25"/>
    <mergeCell ref="AC21:AC25"/>
    <mergeCell ref="AD21:AD30"/>
    <mergeCell ref="AE21:AE30"/>
    <mergeCell ref="AI21:AI25"/>
    <mergeCell ref="N21:N25"/>
    <mergeCell ref="O21:O22"/>
    <mergeCell ref="P21:P22"/>
    <mergeCell ref="U21:U25"/>
    <mergeCell ref="V21:V25"/>
    <mergeCell ref="W21:W30"/>
    <mergeCell ref="N26:N29"/>
    <mergeCell ref="O26:O29"/>
    <mergeCell ref="P26:P29"/>
    <mergeCell ref="U26:U29"/>
    <mergeCell ref="H21:H30"/>
    <mergeCell ref="I21:I30"/>
    <mergeCell ref="J21:J25"/>
    <mergeCell ref="K21:K25"/>
    <mergeCell ref="L21:L22"/>
    <mergeCell ref="M21:M22"/>
    <mergeCell ref="J26:J29"/>
    <mergeCell ref="K26:K29"/>
    <mergeCell ref="A21:B30"/>
    <mergeCell ref="C21:C30"/>
    <mergeCell ref="D21:D30"/>
    <mergeCell ref="E21:E30"/>
    <mergeCell ref="F21:F30"/>
    <mergeCell ref="G21:G30"/>
    <mergeCell ref="DR19:DT19"/>
    <mergeCell ref="DU19:DW19"/>
    <mergeCell ref="DX19:DZ19"/>
    <mergeCell ref="EA19:EC19"/>
    <mergeCell ref="ED19:EF19"/>
    <mergeCell ref="EG19:EI19"/>
    <mergeCell ref="P19:P20"/>
    <mergeCell ref="Q19:Q20"/>
    <mergeCell ref="R19:R20"/>
    <mergeCell ref="CZ19:DB19"/>
    <mergeCell ref="DC19:DE19"/>
    <mergeCell ref="DF19:DH19"/>
    <mergeCell ref="DR18:DZ18"/>
    <mergeCell ref="EA18:EI18"/>
    <mergeCell ref="D19:D20"/>
    <mergeCell ref="E19:E20"/>
    <mergeCell ref="F19:F20"/>
    <mergeCell ref="G19:G20"/>
    <mergeCell ref="H19:H20"/>
    <mergeCell ref="I19:I20"/>
    <mergeCell ref="J19:J20"/>
    <mergeCell ref="K19:K20"/>
    <mergeCell ref="CK18:CQ19"/>
    <mergeCell ref="CR18:CW19"/>
    <mergeCell ref="CX18:CX20"/>
    <mergeCell ref="CY18:CY20"/>
    <mergeCell ref="CZ18:DH18"/>
    <mergeCell ref="DI18:DQ18"/>
    <mergeCell ref="DI19:DK19"/>
    <mergeCell ref="DL19:DN19"/>
    <mergeCell ref="DO19:DQ19"/>
    <mergeCell ref="BH18:BH20"/>
    <mergeCell ref="BI18:BO19"/>
    <mergeCell ref="BP18:BV19"/>
    <mergeCell ref="BW18:CB19"/>
    <mergeCell ref="CC18:CC20"/>
    <mergeCell ref="CD18:CJ19"/>
    <mergeCell ref="Z18:AF19"/>
    <mergeCell ref="AG18:AL19"/>
    <mergeCell ref="AM18:AM20"/>
    <mergeCell ref="AN18:AT19"/>
    <mergeCell ref="AU18:BA19"/>
    <mergeCell ref="BB18:BG19"/>
    <mergeCell ref="A18:B20"/>
    <mergeCell ref="C18:C20"/>
    <mergeCell ref="D18:I18"/>
    <mergeCell ref="J18:P18"/>
    <mergeCell ref="Q18:R18"/>
    <mergeCell ref="S18:Y19"/>
    <mergeCell ref="L19:L20"/>
    <mergeCell ref="M19:M20"/>
    <mergeCell ref="N19:N20"/>
    <mergeCell ref="O19:O20"/>
    <mergeCell ref="A11:B11"/>
    <mergeCell ref="C11:F11"/>
    <mergeCell ref="A12:B12"/>
    <mergeCell ref="C12:F12"/>
    <mergeCell ref="A13:B14"/>
    <mergeCell ref="D13:E13"/>
    <mergeCell ref="F13:F14"/>
    <mergeCell ref="D14:E14"/>
    <mergeCell ref="A8:B8"/>
    <mergeCell ref="C8:F8"/>
    <mergeCell ref="A9:B9"/>
    <mergeCell ref="C9:F9"/>
    <mergeCell ref="A10:B10"/>
    <mergeCell ref="C10:F10"/>
    <mergeCell ref="A5:B5"/>
    <mergeCell ref="C5:F5"/>
    <mergeCell ref="A6:B6"/>
    <mergeCell ref="C6:F6"/>
    <mergeCell ref="A7:B7"/>
    <mergeCell ref="C7:F7"/>
  </mergeCells>
  <conditionalFormatting sqref="DT21:DT70 EC21:EC70 DK21:DK70">
    <cfRule type="cellIs" dxfId="588" priority="11" operator="greaterThan">
      <formula>0.9</formula>
    </cfRule>
    <cfRule type="cellIs" dxfId="587" priority="12" operator="between">
      <formula>0.7</formula>
      <formula>0.9</formula>
    </cfRule>
    <cfRule type="cellIs" dxfId="586" priority="13" operator="between">
      <formula>0.4</formula>
      <formula>0.7</formula>
    </cfRule>
    <cfRule type="cellIs" dxfId="585" priority="14" operator="between">
      <formula>0</formula>
      <formula>0.4</formula>
    </cfRule>
  </conditionalFormatting>
  <conditionalFormatting sqref="DE21:DE70">
    <cfRule type="cellIs" dxfId="584" priority="5" operator="greaterThan">
      <formula>0.9</formula>
    </cfRule>
    <cfRule type="cellIs" dxfId="583" priority="6" operator="lessThan">
      <formula>0.399</formula>
    </cfRule>
    <cfRule type="cellIs" dxfId="582" priority="7" operator="between">
      <formula>0.4</formula>
      <formula>0.699</formula>
    </cfRule>
    <cfRule type="cellIs" dxfId="581" priority="8" operator="between">
      <formula>0.7</formula>
      <formula>99.9</formula>
    </cfRule>
    <cfRule type="cellIs" dxfId="580" priority="9" operator="greaterThan">
      <formula>0.9</formula>
    </cfRule>
    <cfRule type="cellIs" dxfId="579" priority="10" operator="greaterThan">
      <formula>1</formula>
    </cfRule>
  </conditionalFormatting>
  <conditionalFormatting sqref="DB21:DB70">
    <cfRule type="cellIs" dxfId="578" priority="1" operator="lessThan">
      <formula>0.39</formula>
    </cfRule>
    <cfRule type="cellIs" dxfId="577" priority="2" operator="between">
      <formula>0.4</formula>
      <formula>0.69</formula>
    </cfRule>
    <cfRule type="cellIs" dxfId="576" priority="3" operator="between">
      <formula>0.7</formula>
      <formula>0.89</formula>
    </cfRule>
    <cfRule type="cellIs" dxfId="575" priority="4" operator="greaterThan">
      <formula>0.9</formula>
    </cfRule>
  </conditionalFormatting>
  <dataValidations count="5">
    <dataValidation allowBlank="1" showInputMessage="1" showErrorMessage="1" prompt="El seguimiento se realizará a partir de las tareas, de acuerdo con el avance presentado el formato automáticamente calculará el avance para las actividades y metas al periodo del reporte y de la vigencia. " sqref="Y18:Y19 AT18:AT19 AF18:AF19 CQ18:CQ19 BA18:BA19 CJ18:CJ19 BV18:BV19 BO18:BO19 AB18:AE20 CD57:CI63 AU57:AZ63 CR31:CW49 BB57:BG63 CK57:CP63 U18:V20 AI18:AL20 AP18:AS20 AW18:AZ20 BD18:BG20 BK18:BN20 BR18:BU20 BY18:CB20 CF18:CI20 CM18:CP20 CT18:CW20 S18:T30 Z18:AA30 AG18:AH30 AU18:AV30 AO31:AS49 BB18:BC30 BI18:BJ30 BP18:BQ30 CD18:CE30 CR18:CS30 BI57:BN63 AG57:AL63 Z57:AE63 T64:T66 CO21:CP21 AK21:AL21 CH21:CI21 AR21:AS21 AY21:AZ21 CD31:CI49 BM21:BN21 BW18:BX30 DC57:DD63 S57:X63 T68:T70 AD21:AE21 BF21:BG21 BP57:BU63 BT21:BU21 CA21:CB21 CK18:CL30 BW57:CB63 CV21:CW21 BW31:CB49 CK31:CP49 BB31:BG49 Z31:AE49 S31:X49 BI31:BN49 AG31:AL49 W18:X21 DC31:DD49 BP31:BU49 CR57:CW63 AN18:AN49 AO18:AO30 AN57:AS63 AU31:AZ49"/>
    <dataValidation allowBlank="1" showInputMessage="1" showErrorMessage="1" prompt="Verificar que los objetivos, metas, actividades y tareas correspondan con lo programado en el Plan de Acción y Ficha EBI. No se deben modificar esta información." sqref="H18:H19 A18:G20 J44:K44 J34 J37 K46 J48:K48 C37:D40 A37:A40 I18:I20 A44 C44:D44 J31 I57:K57 J62:K62 J59:K59 A57 C57:D57 G57:H63 J18:K23 J36:K36 K31:K34 I31:I44 L18:R20 G31:G44 H37:H44"/>
    <dataValidation allowBlank="1" showInputMessage="1" showErrorMessage="1" prompt="EVIDENCIAS ENTREGADAS: Se debe diligenciar por actividad los entregables que dan cuenta del avance en el periodo, estos deben ser coherente con lo programado y ejecutado en el periodo. " sqref="CC57:CC58 CC18:CC20 BO20 CQ62 CQ48 BV20 CQ57 BO26:BO29 BA48 CC48 BV48 BH48 CJ48 BH36 BO48 BO39:BO45 CX30 CX46 BH42:BH46 CJ20 CC39:CC46 BH57 BH18:BH27 CQ40:CQ44 CJ57 BO58 BA20 CQ36 CX36 BH34 CC34 CJ33 BV31 BA42:BA43 CX40:CX41 CC36 CQ20 BA23 BH30:BH31 CC32 CC30 BV26:BV27 BV39:BV45 CJ29 CC26:CC27 BA39 BH39 BA37 CJ39:CJ44 CX43:CX44"/>
    <dataValidation allowBlank="1" showInputMessage="1" showErrorMessage="1" prompt="EVIDENCIAS ENTREGADAS: Se debe diligenciar por actividad los entregables que dan cuenta del avance en el periodo, estos deben ser coherente con lo programado y ejecutado en el periodo." sqref="Y68:Y70 CX49 AF57:AF63 AT42:AT49 AF68:AF70 AM18:AM21 Y57:Y66 AF65:AF66 BA36 BH38 CQ21:CQ34 CJ61 AM45 BA38 AM65:AM66 AM68:AM70 AM25 AM28 AM30 AT61 AM43 AM32:AM33 AM49 AF20:AF49 BV46:BV47 Y20:Y49 AM38:AM41 CQ45:CQ47 AT36:AT39 CJ45:CJ47 CX45 BO46:BO47 BA44:BA47 CX47 CC47 BH47 BA49 BH49 BO49 BV49 CC49 CJ49 CQ49 CJ36 BA61 BO61 BV61 CX18:CX28 BA21:BA22 BH32:BH33 BO30:BO34 BV32:BV34 CC31 CC33 CJ30:CJ32 CJ34 CX70 BO21:BO25 BV21:BV25 CC21:CC25 CJ21:CJ28 BA24:BA34 BH28:BH29 BV28:BV30 CC28:CC29 BO36 BV36 CX31:CX34 AT20:AT34"/>
    <dataValidation allowBlank="1" showInputMessage="1" showErrorMessage="1" prompt="DESCRIPCIÓN DE LA META: Transcriba, literalmente, la meta según como se encuentra en Ficha EBI. " sqref="E37:E40 E44 E57"/>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63"/>
  <sheetViews>
    <sheetView workbookViewId="0">
      <selection activeCell="I9" sqref="I9"/>
    </sheetView>
  </sheetViews>
  <sheetFormatPr baseColWidth="10" defaultRowHeight="15"/>
  <cols>
    <col min="1" max="1" width="10.7109375" style="26" customWidth="1"/>
    <col min="2" max="2" width="8.7109375" style="26" customWidth="1"/>
    <col min="3" max="3" width="10.28515625" style="227" customWidth="1"/>
    <col min="4" max="4" width="10.7109375" style="227" customWidth="1"/>
    <col min="5" max="6" width="17.5703125" style="227" customWidth="1"/>
    <col min="7" max="9" width="17" style="30" customWidth="1"/>
    <col min="10" max="10" width="5.42578125" style="29" customWidth="1"/>
    <col min="11" max="11" width="24.7109375" style="30" customWidth="1"/>
    <col min="12" max="12" width="24.85546875" style="30" customWidth="1"/>
    <col min="13" max="13" width="24.42578125" style="30" customWidth="1"/>
    <col min="14" max="14" width="19.42578125" style="30" customWidth="1"/>
    <col min="15" max="15" width="19.140625" style="229" customWidth="1"/>
    <col min="16" max="16" width="18.85546875" style="229" customWidth="1"/>
    <col min="17" max="17" width="34.140625" style="227" customWidth="1"/>
    <col min="18" max="18" width="18.85546875" style="230" customWidth="1"/>
    <col min="19" max="19" width="15.7109375" style="227" customWidth="1"/>
    <col min="20" max="20" width="14.42578125" style="227" customWidth="1"/>
    <col min="21" max="21" width="14.85546875" style="227" customWidth="1"/>
    <col min="22" max="24" width="13.42578125" style="227" customWidth="1"/>
    <col min="25" max="25" width="16.42578125" style="227" customWidth="1"/>
    <col min="26" max="27" width="8.7109375" style="227" customWidth="1"/>
    <col min="28" max="28" width="15.5703125" style="227" customWidth="1"/>
    <col min="29" max="31" width="12.140625" style="227" customWidth="1"/>
    <col min="32" max="32" width="18.42578125" style="227" customWidth="1"/>
    <col min="33" max="38" width="8.7109375" style="227" customWidth="1"/>
    <col min="39" max="39" width="17" style="227" customWidth="1"/>
    <col min="40" max="45" width="8.7109375" style="227" customWidth="1"/>
    <col min="46" max="46" width="16.42578125" style="227" customWidth="1"/>
    <col min="47" max="52" width="8.7109375" style="227" customWidth="1"/>
    <col min="53" max="53" width="16.7109375" style="227" customWidth="1"/>
    <col min="54" max="59" width="8.7109375" style="227" customWidth="1"/>
    <col min="60" max="60" width="17.28515625" style="227" customWidth="1"/>
    <col min="61" max="66" width="8.7109375" style="227" customWidth="1"/>
    <col min="67" max="67" width="16.7109375" style="227" customWidth="1"/>
    <col min="68" max="73" width="8.7109375" style="227" customWidth="1"/>
    <col min="74" max="74" width="18.42578125" style="227" customWidth="1"/>
    <col min="75" max="80" width="8.7109375" style="227" customWidth="1"/>
    <col min="81" max="81" width="17.7109375" style="227" customWidth="1"/>
    <col min="82" max="87" width="8.7109375" style="227" customWidth="1"/>
    <col min="88" max="88" width="19" style="227" customWidth="1"/>
    <col min="89" max="94" width="8.7109375" style="227" customWidth="1"/>
    <col min="95" max="95" width="12.5703125" style="227" customWidth="1"/>
    <col min="96" max="101" width="8.7109375" style="227" customWidth="1"/>
    <col min="102" max="102" width="21.28515625" style="227" customWidth="1"/>
    <col min="103" max="103" width="2.140625" style="227" customWidth="1"/>
    <col min="104" max="139" width="14.28515625" style="227" customWidth="1"/>
    <col min="140" max="256" width="11.42578125" style="227"/>
  </cols>
  <sheetData>
    <row r="1" spans="1:256">
      <c r="A1" s="1"/>
      <c r="B1" s="1"/>
      <c r="C1" s="2"/>
      <c r="D1" s="2"/>
      <c r="E1" s="2"/>
      <c r="F1" s="2"/>
      <c r="G1" s="2"/>
      <c r="H1" s="2"/>
      <c r="I1" s="2"/>
      <c r="J1" s="978"/>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c r="A2" s="1"/>
      <c r="B2" s="1"/>
      <c r="C2" s="2"/>
      <c r="D2" s="2"/>
      <c r="E2" s="2"/>
      <c r="F2" s="2"/>
      <c r="G2" s="2"/>
      <c r="H2" s="2"/>
      <c r="I2" s="2"/>
      <c r="J2" s="978"/>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c r="A3" s="2"/>
      <c r="B3" s="2"/>
      <c r="C3" s="2"/>
      <c r="D3" s="2"/>
      <c r="E3" s="2"/>
      <c r="F3" s="2"/>
      <c r="G3" s="2"/>
      <c r="H3" s="2"/>
      <c r="I3" s="2"/>
      <c r="J3" s="978"/>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c r="A4" s="2"/>
      <c r="B4" s="2"/>
      <c r="C4" s="2"/>
      <c r="D4" s="2"/>
      <c r="E4" s="2"/>
      <c r="F4" s="2"/>
      <c r="G4" s="2"/>
      <c r="H4" s="2"/>
      <c r="I4" s="2"/>
      <c r="J4" s="978"/>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c r="A5" s="3" t="s">
        <v>0</v>
      </c>
      <c r="B5" s="4"/>
      <c r="C5" s="5" t="s">
        <v>773</v>
      </c>
      <c r="D5" s="6"/>
      <c r="E5" s="6"/>
      <c r="F5" s="7"/>
      <c r="G5" s="2"/>
      <c r="H5" s="2"/>
      <c r="I5" s="2"/>
      <c r="J5" s="979"/>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c r="A6" s="3" t="s">
        <v>2</v>
      </c>
      <c r="B6" s="4"/>
      <c r="C6" s="9" t="s">
        <v>774</v>
      </c>
      <c r="D6" s="980"/>
      <c r="E6" s="980"/>
      <c r="F6" s="981"/>
      <c r="G6" s="12"/>
      <c r="H6" s="12"/>
      <c r="I6" s="2"/>
      <c r="J6" s="979"/>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c r="A7" s="3" t="s">
        <v>4</v>
      </c>
      <c r="B7" s="4"/>
      <c r="C7" s="9" t="s">
        <v>775</v>
      </c>
      <c r="D7" s="980"/>
      <c r="E7" s="980"/>
      <c r="F7" s="981"/>
      <c r="G7" s="12"/>
      <c r="H7" s="12"/>
      <c r="I7" s="2"/>
      <c r="J7" s="979"/>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c r="A8" s="3" t="s">
        <v>6</v>
      </c>
      <c r="B8" s="4"/>
      <c r="C8" s="9" t="s">
        <v>776</v>
      </c>
      <c r="D8" s="980"/>
      <c r="E8" s="980"/>
      <c r="F8" s="981"/>
      <c r="G8" s="12"/>
      <c r="H8" s="12"/>
      <c r="I8" s="2"/>
      <c r="J8" s="979"/>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c r="A9" s="3" t="s">
        <v>8</v>
      </c>
      <c r="B9" s="4"/>
      <c r="C9" s="9" t="s">
        <v>777</v>
      </c>
      <c r="D9" s="980"/>
      <c r="E9" s="980"/>
      <c r="F9" s="981"/>
      <c r="G9" s="13"/>
      <c r="H9" s="13"/>
      <c r="I9" s="14"/>
      <c r="J9" s="978"/>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c r="A10" s="3" t="s">
        <v>10</v>
      </c>
      <c r="B10" s="4"/>
      <c r="C10" s="9" t="s">
        <v>778</v>
      </c>
      <c r="D10" s="980"/>
      <c r="E10" s="980"/>
      <c r="F10" s="981"/>
      <c r="G10" s="15"/>
      <c r="H10" s="15"/>
      <c r="I10" s="14"/>
      <c r="J10" s="978"/>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c r="A11" s="3" t="s">
        <v>12</v>
      </c>
      <c r="B11" s="4"/>
      <c r="C11" s="9" t="s">
        <v>778</v>
      </c>
      <c r="D11" s="980"/>
      <c r="E11" s="980"/>
      <c r="F11" s="981"/>
      <c r="G11" s="15"/>
      <c r="H11" s="15"/>
      <c r="I11" s="14"/>
      <c r="J11" s="978"/>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c r="A12" s="3" t="s">
        <v>14</v>
      </c>
      <c r="B12" s="4"/>
      <c r="C12" s="9" t="s">
        <v>779</v>
      </c>
      <c r="D12" s="980"/>
      <c r="E12" s="980"/>
      <c r="F12" s="981"/>
      <c r="G12" s="15"/>
      <c r="H12" s="15"/>
      <c r="I12" s="14"/>
      <c r="J12" s="978"/>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c r="A13" s="16" t="s">
        <v>16</v>
      </c>
      <c r="B13" s="17"/>
      <c r="C13" s="18" t="s">
        <v>17</v>
      </c>
      <c r="D13" s="19" t="s">
        <v>18</v>
      </c>
      <c r="E13" s="19"/>
      <c r="F13" s="20">
        <v>2017</v>
      </c>
      <c r="G13" s="21"/>
      <c r="H13" s="21"/>
      <c r="I13" s="14"/>
      <c r="J13" s="978"/>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c r="A14" s="22"/>
      <c r="B14" s="23"/>
      <c r="C14" s="24" t="s">
        <v>19</v>
      </c>
      <c r="D14" s="19" t="s">
        <v>780</v>
      </c>
      <c r="E14" s="19"/>
      <c r="F14" s="20"/>
      <c r="G14" s="25"/>
      <c r="H14" s="25"/>
      <c r="I14" s="2"/>
      <c r="J14" s="978"/>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c r="B15" s="27"/>
      <c r="C15" s="27"/>
      <c r="D15" s="28"/>
      <c r="E15" s="28"/>
      <c r="F15" s="28"/>
      <c r="G15" s="28"/>
      <c r="H15" s="28"/>
      <c r="I15" s="28"/>
    </row>
    <row r="16" spans="1:256">
      <c r="B16" s="27"/>
      <c r="C16" s="27"/>
      <c r="D16" s="28"/>
      <c r="E16" s="28"/>
      <c r="F16" s="28"/>
      <c r="G16" s="28"/>
      <c r="H16" s="28"/>
      <c r="I16" s="28"/>
    </row>
    <row r="17" spans="1:256" ht="15.75">
      <c r="A17" s="31" t="s">
        <v>21</v>
      </c>
      <c r="B17" s="32"/>
      <c r="C17" s="33"/>
      <c r="D17" s="33"/>
      <c r="E17" s="33"/>
      <c r="F17" s="33"/>
      <c r="G17" s="34"/>
      <c r="H17" s="34"/>
      <c r="I17" s="34"/>
      <c r="J17" s="35"/>
      <c r="K17" s="34"/>
      <c r="L17" s="34"/>
      <c r="M17" s="34"/>
      <c r="N17" s="34"/>
      <c r="O17" s="36"/>
      <c r="P17" s="36"/>
      <c r="Q17" s="33"/>
      <c r="R17" s="37"/>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1" t="s">
        <v>22</v>
      </c>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row>
    <row r="18" spans="1:256" ht="15.75">
      <c r="A18" s="38" t="s">
        <v>23</v>
      </c>
      <c r="B18" s="38"/>
      <c r="C18" s="38" t="s">
        <v>24</v>
      </c>
      <c r="D18" s="38" t="s">
        <v>25</v>
      </c>
      <c r="E18" s="38"/>
      <c r="F18" s="38"/>
      <c r="G18" s="38"/>
      <c r="H18" s="38"/>
      <c r="I18" s="38"/>
      <c r="J18" s="39" t="s">
        <v>26</v>
      </c>
      <c r="K18" s="39"/>
      <c r="L18" s="39"/>
      <c r="M18" s="39"/>
      <c r="N18" s="39"/>
      <c r="O18" s="39"/>
      <c r="P18" s="39"/>
      <c r="Q18" s="38" t="s">
        <v>27</v>
      </c>
      <c r="R18" s="38"/>
      <c r="S18" s="982" t="s">
        <v>28</v>
      </c>
      <c r="T18" s="982"/>
      <c r="U18" s="982"/>
      <c r="V18" s="982"/>
      <c r="W18" s="982"/>
      <c r="X18" s="982"/>
      <c r="Y18" s="982"/>
      <c r="Z18" s="982" t="s">
        <v>29</v>
      </c>
      <c r="AA18" s="982"/>
      <c r="AB18" s="982"/>
      <c r="AC18" s="982"/>
      <c r="AD18" s="982"/>
      <c r="AE18" s="982"/>
      <c r="AF18" s="982"/>
      <c r="AG18" s="982" t="s">
        <v>30</v>
      </c>
      <c r="AH18" s="982"/>
      <c r="AI18" s="982"/>
      <c r="AJ18" s="982"/>
      <c r="AK18" s="982"/>
      <c r="AL18" s="982"/>
      <c r="AM18" s="983" t="s">
        <v>781</v>
      </c>
      <c r="AN18" s="982" t="s">
        <v>32</v>
      </c>
      <c r="AO18" s="982"/>
      <c r="AP18" s="982"/>
      <c r="AQ18" s="982"/>
      <c r="AR18" s="982"/>
      <c r="AS18" s="982"/>
      <c r="AT18" s="982"/>
      <c r="AU18" s="982" t="s">
        <v>33</v>
      </c>
      <c r="AV18" s="982"/>
      <c r="AW18" s="982"/>
      <c r="AX18" s="982"/>
      <c r="AY18" s="982"/>
      <c r="AZ18" s="982"/>
      <c r="BA18" s="982"/>
      <c r="BB18" s="982" t="s">
        <v>34</v>
      </c>
      <c r="BC18" s="982"/>
      <c r="BD18" s="982"/>
      <c r="BE18" s="982"/>
      <c r="BF18" s="982"/>
      <c r="BG18" s="982"/>
      <c r="BH18" s="983" t="s">
        <v>782</v>
      </c>
      <c r="BI18" s="982" t="s">
        <v>36</v>
      </c>
      <c r="BJ18" s="982"/>
      <c r="BK18" s="982"/>
      <c r="BL18" s="982"/>
      <c r="BM18" s="982"/>
      <c r="BN18" s="982"/>
      <c r="BO18" s="982"/>
      <c r="BP18" s="982" t="s">
        <v>37</v>
      </c>
      <c r="BQ18" s="982"/>
      <c r="BR18" s="982"/>
      <c r="BS18" s="982"/>
      <c r="BT18" s="982"/>
      <c r="BU18" s="982"/>
      <c r="BV18" s="982"/>
      <c r="BW18" s="982" t="s">
        <v>38</v>
      </c>
      <c r="BX18" s="982"/>
      <c r="BY18" s="982"/>
      <c r="BZ18" s="982"/>
      <c r="CA18" s="982"/>
      <c r="CB18" s="982"/>
      <c r="CC18" s="983" t="s">
        <v>783</v>
      </c>
      <c r="CD18" s="982" t="s">
        <v>40</v>
      </c>
      <c r="CE18" s="982"/>
      <c r="CF18" s="982"/>
      <c r="CG18" s="982"/>
      <c r="CH18" s="982"/>
      <c r="CI18" s="982"/>
      <c r="CJ18" s="982"/>
      <c r="CK18" s="982" t="s">
        <v>41</v>
      </c>
      <c r="CL18" s="982"/>
      <c r="CM18" s="982"/>
      <c r="CN18" s="982"/>
      <c r="CO18" s="982"/>
      <c r="CP18" s="982"/>
      <c r="CQ18" s="982"/>
      <c r="CR18" s="982" t="s">
        <v>42</v>
      </c>
      <c r="CS18" s="982"/>
      <c r="CT18" s="982"/>
      <c r="CU18" s="982"/>
      <c r="CV18" s="982"/>
      <c r="CW18" s="982"/>
      <c r="CX18" s="983" t="s">
        <v>784</v>
      </c>
      <c r="CY18" s="44"/>
      <c r="CZ18" s="45" t="s">
        <v>44</v>
      </c>
      <c r="DA18" s="45"/>
      <c r="DB18" s="45"/>
      <c r="DC18" s="45"/>
      <c r="DD18" s="45"/>
      <c r="DE18" s="45"/>
      <c r="DF18" s="45"/>
      <c r="DG18" s="45"/>
      <c r="DH18" s="45"/>
      <c r="DI18" s="45" t="s">
        <v>45</v>
      </c>
      <c r="DJ18" s="45"/>
      <c r="DK18" s="45"/>
      <c r="DL18" s="45"/>
      <c r="DM18" s="45"/>
      <c r="DN18" s="45"/>
      <c r="DO18" s="45"/>
      <c r="DP18" s="45"/>
      <c r="DQ18" s="45"/>
      <c r="DR18" s="45" t="s">
        <v>46</v>
      </c>
      <c r="DS18" s="45"/>
      <c r="DT18" s="45"/>
      <c r="DU18" s="45"/>
      <c r="DV18" s="45"/>
      <c r="DW18" s="45"/>
      <c r="DX18" s="45"/>
      <c r="DY18" s="45"/>
      <c r="DZ18" s="45"/>
      <c r="EA18" s="45" t="s">
        <v>47</v>
      </c>
      <c r="EB18" s="45"/>
      <c r="EC18" s="45"/>
      <c r="ED18" s="45"/>
      <c r="EE18" s="45"/>
      <c r="EF18" s="45"/>
      <c r="EG18" s="45"/>
      <c r="EH18" s="45"/>
      <c r="EI18" s="45"/>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row>
    <row r="19" spans="1:256" ht="15.75">
      <c r="A19" s="38"/>
      <c r="B19" s="38"/>
      <c r="C19" s="38"/>
      <c r="D19" s="38" t="s">
        <v>48</v>
      </c>
      <c r="E19" s="38" t="s">
        <v>49</v>
      </c>
      <c r="F19" s="38" t="s">
        <v>50</v>
      </c>
      <c r="G19" s="38" t="s">
        <v>51</v>
      </c>
      <c r="H19" s="38" t="s">
        <v>52</v>
      </c>
      <c r="I19" s="38" t="s">
        <v>53</v>
      </c>
      <c r="J19" s="46" t="s">
        <v>54</v>
      </c>
      <c r="K19" s="46" t="s">
        <v>55</v>
      </c>
      <c r="L19" s="46" t="s">
        <v>56</v>
      </c>
      <c r="M19" s="46" t="s">
        <v>57</v>
      </c>
      <c r="N19" s="46" t="s">
        <v>58</v>
      </c>
      <c r="O19" s="46" t="s">
        <v>59</v>
      </c>
      <c r="P19" s="46" t="s">
        <v>60</v>
      </c>
      <c r="Q19" s="38" t="s">
        <v>61</v>
      </c>
      <c r="R19" s="38" t="s">
        <v>62</v>
      </c>
      <c r="S19" s="982"/>
      <c r="T19" s="982"/>
      <c r="U19" s="982"/>
      <c r="V19" s="982"/>
      <c r="W19" s="982"/>
      <c r="X19" s="982"/>
      <c r="Y19" s="982"/>
      <c r="Z19" s="982"/>
      <c r="AA19" s="982"/>
      <c r="AB19" s="982"/>
      <c r="AC19" s="982"/>
      <c r="AD19" s="982"/>
      <c r="AE19" s="982"/>
      <c r="AF19" s="982"/>
      <c r="AG19" s="982"/>
      <c r="AH19" s="982"/>
      <c r="AI19" s="982"/>
      <c r="AJ19" s="982"/>
      <c r="AK19" s="982"/>
      <c r="AL19" s="982"/>
      <c r="AM19" s="983"/>
      <c r="AN19" s="982"/>
      <c r="AO19" s="982"/>
      <c r="AP19" s="982"/>
      <c r="AQ19" s="982"/>
      <c r="AR19" s="982"/>
      <c r="AS19" s="982"/>
      <c r="AT19" s="982"/>
      <c r="AU19" s="982"/>
      <c r="AV19" s="982"/>
      <c r="AW19" s="982"/>
      <c r="AX19" s="982"/>
      <c r="AY19" s="982"/>
      <c r="AZ19" s="982"/>
      <c r="BA19" s="982"/>
      <c r="BB19" s="982"/>
      <c r="BC19" s="982"/>
      <c r="BD19" s="982"/>
      <c r="BE19" s="982"/>
      <c r="BF19" s="982"/>
      <c r="BG19" s="982"/>
      <c r="BH19" s="983"/>
      <c r="BI19" s="982"/>
      <c r="BJ19" s="982"/>
      <c r="BK19" s="982"/>
      <c r="BL19" s="982"/>
      <c r="BM19" s="982"/>
      <c r="BN19" s="982"/>
      <c r="BO19" s="982"/>
      <c r="BP19" s="982"/>
      <c r="BQ19" s="982"/>
      <c r="BR19" s="982"/>
      <c r="BS19" s="982"/>
      <c r="BT19" s="982"/>
      <c r="BU19" s="982"/>
      <c r="BV19" s="982"/>
      <c r="BW19" s="982"/>
      <c r="BX19" s="982"/>
      <c r="BY19" s="982"/>
      <c r="BZ19" s="982"/>
      <c r="CA19" s="982"/>
      <c r="CB19" s="982"/>
      <c r="CC19" s="983"/>
      <c r="CD19" s="982"/>
      <c r="CE19" s="982"/>
      <c r="CF19" s="982"/>
      <c r="CG19" s="982"/>
      <c r="CH19" s="982"/>
      <c r="CI19" s="982"/>
      <c r="CJ19" s="982"/>
      <c r="CK19" s="982"/>
      <c r="CL19" s="982"/>
      <c r="CM19" s="982"/>
      <c r="CN19" s="982"/>
      <c r="CO19" s="982"/>
      <c r="CP19" s="982"/>
      <c r="CQ19" s="982"/>
      <c r="CR19" s="982"/>
      <c r="CS19" s="982"/>
      <c r="CT19" s="982"/>
      <c r="CU19" s="982"/>
      <c r="CV19" s="982"/>
      <c r="CW19" s="982"/>
      <c r="CX19" s="983"/>
      <c r="CY19" s="44"/>
      <c r="CZ19" s="54" t="s">
        <v>63</v>
      </c>
      <c r="DA19" s="54"/>
      <c r="DB19" s="54"/>
      <c r="DC19" s="55" t="s">
        <v>64</v>
      </c>
      <c r="DD19" s="55"/>
      <c r="DE19" s="55"/>
      <c r="DF19" s="56" t="s">
        <v>65</v>
      </c>
      <c r="DG19" s="56"/>
      <c r="DH19" s="56"/>
      <c r="DI19" s="54" t="s">
        <v>63</v>
      </c>
      <c r="DJ19" s="54"/>
      <c r="DK19" s="54"/>
      <c r="DL19" s="55" t="s">
        <v>64</v>
      </c>
      <c r="DM19" s="55"/>
      <c r="DN19" s="55"/>
      <c r="DO19" s="56" t="s">
        <v>65</v>
      </c>
      <c r="DP19" s="56"/>
      <c r="DQ19" s="56"/>
      <c r="DR19" s="54" t="s">
        <v>63</v>
      </c>
      <c r="DS19" s="54"/>
      <c r="DT19" s="54"/>
      <c r="DU19" s="55" t="s">
        <v>64</v>
      </c>
      <c r="DV19" s="55"/>
      <c r="DW19" s="55"/>
      <c r="DX19" s="56" t="s">
        <v>65</v>
      </c>
      <c r="DY19" s="56"/>
      <c r="DZ19" s="56"/>
      <c r="EA19" s="54" t="s">
        <v>63</v>
      </c>
      <c r="EB19" s="54"/>
      <c r="EC19" s="54"/>
      <c r="ED19" s="55" t="s">
        <v>64</v>
      </c>
      <c r="EE19" s="55"/>
      <c r="EF19" s="55"/>
      <c r="EG19" s="56" t="s">
        <v>65</v>
      </c>
      <c r="EH19" s="56"/>
      <c r="EI19" s="56"/>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row>
    <row r="20" spans="1:256" ht="63">
      <c r="A20" s="38"/>
      <c r="B20" s="38"/>
      <c r="C20" s="38"/>
      <c r="D20" s="38"/>
      <c r="E20" s="38"/>
      <c r="F20" s="38"/>
      <c r="G20" s="38"/>
      <c r="H20" s="38"/>
      <c r="I20" s="38"/>
      <c r="J20" s="39"/>
      <c r="K20" s="251"/>
      <c r="L20" s="251"/>
      <c r="M20" s="251"/>
      <c r="N20" s="46"/>
      <c r="O20" s="46"/>
      <c r="P20" s="46"/>
      <c r="Q20" s="38"/>
      <c r="R20" s="38"/>
      <c r="S20" s="64" t="s">
        <v>66</v>
      </c>
      <c r="T20" s="65" t="s">
        <v>67</v>
      </c>
      <c r="U20" s="64" t="s">
        <v>68</v>
      </c>
      <c r="V20" s="65" t="s">
        <v>69</v>
      </c>
      <c r="W20" s="64" t="s">
        <v>70</v>
      </c>
      <c r="X20" s="65" t="s">
        <v>71</v>
      </c>
      <c r="Y20" s="253" t="s">
        <v>72</v>
      </c>
      <c r="Z20" s="64" t="s">
        <v>66</v>
      </c>
      <c r="AA20" s="65" t="s">
        <v>67</v>
      </c>
      <c r="AB20" s="64" t="s">
        <v>68</v>
      </c>
      <c r="AC20" s="65" t="s">
        <v>69</v>
      </c>
      <c r="AD20" s="64" t="s">
        <v>70</v>
      </c>
      <c r="AE20" s="65" t="s">
        <v>71</v>
      </c>
      <c r="AF20" s="253" t="s">
        <v>72</v>
      </c>
      <c r="AG20" s="64" t="s">
        <v>66</v>
      </c>
      <c r="AH20" s="65" t="s">
        <v>67</v>
      </c>
      <c r="AI20" s="64" t="s">
        <v>68</v>
      </c>
      <c r="AJ20" s="65" t="s">
        <v>69</v>
      </c>
      <c r="AK20" s="64" t="s">
        <v>70</v>
      </c>
      <c r="AL20" s="65" t="s">
        <v>71</v>
      </c>
      <c r="AM20" s="983"/>
      <c r="AN20" s="64" t="s">
        <v>66</v>
      </c>
      <c r="AO20" s="65" t="s">
        <v>67</v>
      </c>
      <c r="AP20" s="64" t="s">
        <v>68</v>
      </c>
      <c r="AQ20" s="65" t="s">
        <v>69</v>
      </c>
      <c r="AR20" s="64" t="s">
        <v>70</v>
      </c>
      <c r="AS20" s="65" t="s">
        <v>71</v>
      </c>
      <c r="AT20" s="253" t="s">
        <v>72</v>
      </c>
      <c r="AU20" s="64" t="s">
        <v>66</v>
      </c>
      <c r="AV20" s="65" t="s">
        <v>67</v>
      </c>
      <c r="AW20" s="64" t="s">
        <v>68</v>
      </c>
      <c r="AX20" s="65" t="s">
        <v>69</v>
      </c>
      <c r="AY20" s="64" t="s">
        <v>70</v>
      </c>
      <c r="AZ20" s="65" t="s">
        <v>71</v>
      </c>
      <c r="BA20" s="253" t="s">
        <v>72</v>
      </c>
      <c r="BB20" s="64" t="s">
        <v>66</v>
      </c>
      <c r="BC20" s="65" t="s">
        <v>67</v>
      </c>
      <c r="BD20" s="64" t="s">
        <v>68</v>
      </c>
      <c r="BE20" s="65" t="s">
        <v>69</v>
      </c>
      <c r="BF20" s="64" t="s">
        <v>70</v>
      </c>
      <c r="BG20" s="65" t="s">
        <v>71</v>
      </c>
      <c r="BH20" s="983"/>
      <c r="BI20" s="64" t="s">
        <v>66</v>
      </c>
      <c r="BJ20" s="65" t="s">
        <v>67</v>
      </c>
      <c r="BK20" s="64" t="s">
        <v>68</v>
      </c>
      <c r="BL20" s="65" t="s">
        <v>69</v>
      </c>
      <c r="BM20" s="64" t="s">
        <v>70</v>
      </c>
      <c r="BN20" s="65" t="s">
        <v>71</v>
      </c>
      <c r="BO20" s="253" t="s">
        <v>72</v>
      </c>
      <c r="BP20" s="64" t="s">
        <v>66</v>
      </c>
      <c r="BQ20" s="65" t="s">
        <v>67</v>
      </c>
      <c r="BR20" s="64" t="s">
        <v>68</v>
      </c>
      <c r="BS20" s="65" t="s">
        <v>69</v>
      </c>
      <c r="BT20" s="64" t="s">
        <v>70</v>
      </c>
      <c r="BU20" s="65" t="s">
        <v>71</v>
      </c>
      <c r="BV20" s="253" t="s">
        <v>72</v>
      </c>
      <c r="BW20" s="64" t="s">
        <v>66</v>
      </c>
      <c r="BX20" s="65" t="s">
        <v>67</v>
      </c>
      <c r="BY20" s="64" t="s">
        <v>68</v>
      </c>
      <c r="BZ20" s="65" t="s">
        <v>69</v>
      </c>
      <c r="CA20" s="64" t="s">
        <v>70</v>
      </c>
      <c r="CB20" s="65" t="s">
        <v>71</v>
      </c>
      <c r="CC20" s="983"/>
      <c r="CD20" s="64" t="s">
        <v>66</v>
      </c>
      <c r="CE20" s="65" t="s">
        <v>67</v>
      </c>
      <c r="CF20" s="64" t="s">
        <v>68</v>
      </c>
      <c r="CG20" s="65" t="s">
        <v>69</v>
      </c>
      <c r="CH20" s="64" t="s">
        <v>70</v>
      </c>
      <c r="CI20" s="65" t="s">
        <v>71</v>
      </c>
      <c r="CJ20" s="253" t="s">
        <v>72</v>
      </c>
      <c r="CK20" s="64" t="s">
        <v>66</v>
      </c>
      <c r="CL20" s="65" t="s">
        <v>67</v>
      </c>
      <c r="CM20" s="64" t="s">
        <v>68</v>
      </c>
      <c r="CN20" s="65" t="s">
        <v>69</v>
      </c>
      <c r="CO20" s="64" t="s">
        <v>70</v>
      </c>
      <c r="CP20" s="65" t="s">
        <v>71</v>
      </c>
      <c r="CQ20" s="253" t="s">
        <v>72</v>
      </c>
      <c r="CR20" s="64" t="s">
        <v>66</v>
      </c>
      <c r="CS20" s="65" t="s">
        <v>67</v>
      </c>
      <c r="CT20" s="64" t="s">
        <v>68</v>
      </c>
      <c r="CU20" s="65" t="s">
        <v>69</v>
      </c>
      <c r="CV20" s="64" t="s">
        <v>70</v>
      </c>
      <c r="CW20" s="65" t="s">
        <v>71</v>
      </c>
      <c r="CX20" s="983"/>
      <c r="CY20" s="44"/>
      <c r="CZ20" s="64" t="s">
        <v>785</v>
      </c>
      <c r="DA20" s="64" t="s">
        <v>74</v>
      </c>
      <c r="DB20" s="64" t="s">
        <v>75</v>
      </c>
      <c r="DC20" s="67" t="s">
        <v>68</v>
      </c>
      <c r="DD20" s="67" t="s">
        <v>69</v>
      </c>
      <c r="DE20" s="67" t="s">
        <v>75</v>
      </c>
      <c r="DF20" s="68" t="s">
        <v>76</v>
      </c>
      <c r="DG20" s="68" t="s">
        <v>74</v>
      </c>
      <c r="DH20" s="69" t="s">
        <v>75</v>
      </c>
      <c r="DI20" s="64" t="s">
        <v>73</v>
      </c>
      <c r="DJ20" s="64" t="s">
        <v>74</v>
      </c>
      <c r="DK20" s="64" t="s">
        <v>75</v>
      </c>
      <c r="DL20" s="67" t="s">
        <v>68</v>
      </c>
      <c r="DM20" s="67" t="s">
        <v>69</v>
      </c>
      <c r="DN20" s="67" t="s">
        <v>75</v>
      </c>
      <c r="DO20" s="68" t="s">
        <v>76</v>
      </c>
      <c r="DP20" s="68" t="s">
        <v>74</v>
      </c>
      <c r="DQ20" s="69" t="s">
        <v>75</v>
      </c>
      <c r="DR20" s="64" t="s">
        <v>73</v>
      </c>
      <c r="DS20" s="64" t="s">
        <v>74</v>
      </c>
      <c r="DT20" s="64" t="s">
        <v>75</v>
      </c>
      <c r="DU20" s="67" t="s">
        <v>68</v>
      </c>
      <c r="DV20" s="67" t="s">
        <v>69</v>
      </c>
      <c r="DW20" s="67" t="s">
        <v>75</v>
      </c>
      <c r="DX20" s="68" t="s">
        <v>76</v>
      </c>
      <c r="DY20" s="68" t="s">
        <v>74</v>
      </c>
      <c r="DZ20" s="69" t="s">
        <v>75</v>
      </c>
      <c r="EA20" s="64" t="s">
        <v>73</v>
      </c>
      <c r="EB20" s="64" t="s">
        <v>74</v>
      </c>
      <c r="EC20" s="64" t="s">
        <v>75</v>
      </c>
      <c r="ED20" s="67" t="s">
        <v>68</v>
      </c>
      <c r="EE20" s="67" t="s">
        <v>69</v>
      </c>
      <c r="EF20" s="67" t="s">
        <v>75</v>
      </c>
      <c r="EG20" s="68" t="s">
        <v>76</v>
      </c>
      <c r="EH20" s="68" t="s">
        <v>74</v>
      </c>
      <c r="EI20" s="69" t="s">
        <v>75</v>
      </c>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row>
    <row r="21" spans="1:256" ht="63.75">
      <c r="A21" s="984" t="s">
        <v>786</v>
      </c>
      <c r="B21" s="985"/>
      <c r="C21" s="986" t="s">
        <v>787</v>
      </c>
      <c r="D21" s="987">
        <v>1</v>
      </c>
      <c r="E21" s="987" t="s">
        <v>788</v>
      </c>
      <c r="F21" s="988">
        <v>1</v>
      </c>
      <c r="G21" s="988" t="s">
        <v>393</v>
      </c>
      <c r="H21" s="988">
        <v>1</v>
      </c>
      <c r="I21" s="988">
        <f>+N21+N24</f>
        <v>0.16</v>
      </c>
      <c r="J21" s="987">
        <v>1</v>
      </c>
      <c r="K21" s="987" t="s">
        <v>789</v>
      </c>
      <c r="L21" s="989" t="s">
        <v>790</v>
      </c>
      <c r="M21" s="987" t="s">
        <v>791</v>
      </c>
      <c r="N21" s="990">
        <v>0.09</v>
      </c>
      <c r="O21" s="991">
        <v>42736</v>
      </c>
      <c r="P21" s="991">
        <v>42946</v>
      </c>
      <c r="Q21" s="992" t="s">
        <v>792</v>
      </c>
      <c r="R21" s="993">
        <v>0.3</v>
      </c>
      <c r="S21" s="994">
        <v>0</v>
      </c>
      <c r="T21" s="995">
        <v>0</v>
      </c>
      <c r="U21" s="996">
        <f>+S21+S22+S23</f>
        <v>0</v>
      </c>
      <c r="V21" s="996">
        <f>+T21+T22+T23</f>
        <v>0</v>
      </c>
      <c r="W21" s="997">
        <f>+(((U21*$N$21)+(U24*$N$24))*($F$21)/($N$21+$N$24))</f>
        <v>2.1875000000000002E-2</v>
      </c>
      <c r="X21" s="997">
        <f>+(((V21*$N$21)+(V24*$N$24))*($F$21)/($N$21+$N$24))</f>
        <v>2.1875000000000002E-2</v>
      </c>
      <c r="Y21" s="998" t="s">
        <v>474</v>
      </c>
      <c r="Z21" s="999">
        <v>7.4999999999999997E-2</v>
      </c>
      <c r="AA21" s="1000">
        <v>7.4999999999999997E-2</v>
      </c>
      <c r="AB21" s="996">
        <f>+Z21+Z22+Z23</f>
        <v>7.4999999999999997E-2</v>
      </c>
      <c r="AC21" s="996">
        <f>+AA21+AA22+AA23</f>
        <v>7.4999999999999997E-2</v>
      </c>
      <c r="AD21" s="997">
        <f>+(((AB21*$N$21)+(AB24*$N$24))*($F$21)/($N$21+$N$24))</f>
        <v>0.11874999999999999</v>
      </c>
      <c r="AE21" s="997">
        <f>+(((AC21*$N$21)+(AC24*$N$24))*($F$21)/($N$21+$N$24))</f>
        <v>8.5937500000000014E-2</v>
      </c>
      <c r="AF21" s="998" t="s">
        <v>793</v>
      </c>
      <c r="AG21" s="999">
        <v>7.4999999999999997E-2</v>
      </c>
      <c r="AH21" s="1000">
        <v>7.4999999999999997E-2</v>
      </c>
      <c r="AI21" s="996">
        <f>+AG21+AG22+AG23</f>
        <v>0.375</v>
      </c>
      <c r="AJ21" s="996">
        <f>+AH21+AH22+AH23</f>
        <v>0.375</v>
      </c>
      <c r="AK21" s="997">
        <f>+(((AI21*$N$21)+(AI24*$N$24))*($F$21)/($N$21+$N$24))</f>
        <v>0.25031249999999999</v>
      </c>
      <c r="AL21" s="997">
        <f>+(((AJ21*$N$21)+(AJ24*$N$24))*($F$21)/($N$21+$N$24))</f>
        <v>0.2459375</v>
      </c>
      <c r="AM21" s="1001" t="s">
        <v>794</v>
      </c>
      <c r="AN21" s="999">
        <v>7.4999999999999997E-2</v>
      </c>
      <c r="AO21" s="1002">
        <v>7.4999999999999997E-2</v>
      </c>
      <c r="AP21" s="996">
        <f>+AN21+AN22+AN23</f>
        <v>7.4999999999999997E-2</v>
      </c>
      <c r="AQ21" s="996">
        <f>+AO21+AO22+AO23</f>
        <v>7.4999999999999997E-2</v>
      </c>
      <c r="AR21" s="997">
        <f>+(((AP21*$N$21)+(AP24*$N$24))*($F$21)/($N$21+$N$24))</f>
        <v>7.4999999999999997E-2</v>
      </c>
      <c r="AS21" s="997">
        <f>+(((AQ21*$N$21)+(AQ24*$N$24))*($F$21)/($N$21+$N$24))</f>
        <v>7.4999999999999997E-2</v>
      </c>
      <c r="AT21" s="1002" t="s">
        <v>793</v>
      </c>
      <c r="AU21" s="999">
        <v>7.4999999999999997E-2</v>
      </c>
      <c r="AV21" s="1002">
        <v>7.4999999999999997E-2</v>
      </c>
      <c r="AW21" s="996">
        <f>+AU21+AU22+AU23</f>
        <v>7.4999999999999997E-2</v>
      </c>
      <c r="AX21" s="996">
        <f>+AV21+AV22+AV23</f>
        <v>7.4999999999999997E-2</v>
      </c>
      <c r="AY21" s="997">
        <f>+(((AW21*$N$21)+(AW24*$N$24))*($F$21)/($N$21+$N$24))</f>
        <v>7.4999999999999997E-2</v>
      </c>
      <c r="AZ21" s="997">
        <f>+(((AX21*$N$21)+(AX24*$N$24))*($F$21)/($N$21+$N$24))</f>
        <v>7.4999999999999997E-2</v>
      </c>
      <c r="BA21" s="1002" t="s">
        <v>793</v>
      </c>
      <c r="BB21" s="999">
        <v>0</v>
      </c>
      <c r="BC21" s="1003">
        <v>0</v>
      </c>
      <c r="BD21" s="996">
        <f>+BB21+BB22+BB23</f>
        <v>0</v>
      </c>
      <c r="BE21" s="996">
        <f>+BC21+BC22+BC23</f>
        <v>0</v>
      </c>
      <c r="BF21" s="997">
        <f>+(((BD21*$N$21)+(BD24*$N$24))*($F$21)/($N$21+$N$24))</f>
        <v>3.9375E-2</v>
      </c>
      <c r="BG21" s="997">
        <f>+(((BE21*$N$21)+(BE24*$N$24))*($F$21)/($N$21+$N$24))</f>
        <v>6.1250000000000006E-2</v>
      </c>
      <c r="BH21" s="1001"/>
      <c r="BI21" s="999">
        <v>0</v>
      </c>
      <c r="BJ21" s="1004"/>
      <c r="BK21" s="996">
        <f>+BI21+BI22+BI23</f>
        <v>0.2</v>
      </c>
      <c r="BL21" s="996">
        <f>+BJ21+BJ22+BJ23</f>
        <v>0</v>
      </c>
      <c r="BM21" s="997">
        <f>+(((BK21*$N$21)+(BK24*$N$24))*($F$21)/($N$21+$N$24))</f>
        <v>0.14531249999999998</v>
      </c>
      <c r="BN21" s="997">
        <f>+(((BL21*$N$21)+(BL24*$N$24))*($F$21)/($N$21+$N$24))</f>
        <v>0</v>
      </c>
      <c r="BO21" s="1002"/>
      <c r="BP21" s="999">
        <v>0</v>
      </c>
      <c r="BQ21" s="1002"/>
      <c r="BR21" s="996">
        <f>+BP21+BP22+BP23</f>
        <v>0.1</v>
      </c>
      <c r="BS21" s="996">
        <f>+BQ21+BQ22+BQ23</f>
        <v>0</v>
      </c>
      <c r="BT21" s="997">
        <f>+(((BR21*$N$21)+(BR24*$N$24))*($F$21)/($N$21+$N$24))</f>
        <v>8.9062500000000003E-2</v>
      </c>
      <c r="BU21" s="997">
        <f>+(((BS21*$N$21)+(BS24*$N$24))*($F$21)/($N$21+$N$24))</f>
        <v>0</v>
      </c>
      <c r="BV21" s="1002"/>
      <c r="BW21" s="999">
        <v>0</v>
      </c>
      <c r="BX21" s="1002"/>
      <c r="BY21" s="996">
        <f>+BW21+BW22+BW23</f>
        <v>0</v>
      </c>
      <c r="BZ21" s="996">
        <f>+BX21+BX22+BX23</f>
        <v>0</v>
      </c>
      <c r="CA21" s="997">
        <f>+(((BY21*$N$21)+(BY24*$N$24))*($F$21)/($N$21+$N$24))</f>
        <v>3.9375E-2</v>
      </c>
      <c r="CB21" s="997">
        <f>+(((BZ21*$N$21)+(BZ24*$N$24))*($F$21)/($N$21+$N$24))</f>
        <v>0</v>
      </c>
      <c r="CC21" s="1001" t="s">
        <v>795</v>
      </c>
      <c r="CD21" s="999">
        <v>0</v>
      </c>
      <c r="CE21" s="1002"/>
      <c r="CF21" s="996">
        <f>+CD21+CD22+CD23</f>
        <v>0</v>
      </c>
      <c r="CG21" s="996">
        <f>+CE21+CE22+CE23</f>
        <v>0</v>
      </c>
      <c r="CH21" s="997">
        <f>+(((CF21*$N$21)+(CF24*$N$24))*($F$21)/($N$21+$N$24))</f>
        <v>3.2812500000000008E-2</v>
      </c>
      <c r="CI21" s="997">
        <f>+(((CG21*$N$21)+(CG24*$N$24))*($F$21)/($N$21+$N$24))</f>
        <v>0</v>
      </c>
      <c r="CJ21" s="1002"/>
      <c r="CK21" s="999">
        <v>0</v>
      </c>
      <c r="CL21" s="1002"/>
      <c r="CM21" s="996">
        <f>+CK21+CK22+CK23</f>
        <v>0</v>
      </c>
      <c r="CN21" s="996">
        <f>+CL21+CL22+CL23</f>
        <v>0</v>
      </c>
      <c r="CO21" s="997">
        <f>+(((CM21*$N$21)+(CM24*$N$24))*($F$21)/($N$21+$N$24))</f>
        <v>3.9375E-2</v>
      </c>
      <c r="CP21" s="997">
        <f>+(((CN21*$N$21)+(CN24*$N$24))*($F$21)/($N$21+$N$24))</f>
        <v>0</v>
      </c>
      <c r="CQ21" s="1002"/>
      <c r="CR21" s="999">
        <v>0</v>
      </c>
      <c r="CS21" s="1002"/>
      <c r="CT21" s="996">
        <f>+CR21+CR22+CR23</f>
        <v>0.1</v>
      </c>
      <c r="CU21" s="1005">
        <f>+CS21+CS22+CS23</f>
        <v>0</v>
      </c>
      <c r="CV21" s="1006">
        <f>+(((CT21*$N$21)+(CT24*$N$24))*($F$21)/($N$21+$N$24))</f>
        <v>7.3749999999999996E-2</v>
      </c>
      <c r="CW21" s="1006">
        <f>+(((CU21*$N$21)+(CU24*$N$24))*($F$21)/($N$21+$N$24))</f>
        <v>0</v>
      </c>
      <c r="CX21" s="1007" t="s">
        <v>796</v>
      </c>
      <c r="CY21" s="1008"/>
      <c r="CZ21" s="1009">
        <f t="shared" ref="CZ21:DA62" si="0">+S21+Z21+AG21</f>
        <v>0.15</v>
      </c>
      <c r="DA21" s="1009">
        <f t="shared" si="0"/>
        <v>0.15</v>
      </c>
      <c r="DB21" s="1010">
        <f t="shared" ref="DB21:DB62" si="1">+DA21/CZ21</f>
        <v>1</v>
      </c>
      <c r="DC21" s="1011">
        <f>+U21+AB21+AI21</f>
        <v>0.45</v>
      </c>
      <c r="DD21" s="1011">
        <f>+V21+AC21+AJ21</f>
        <v>0.45</v>
      </c>
      <c r="DE21" s="1012">
        <f>+DD21/DC21</f>
        <v>1</v>
      </c>
      <c r="DF21" s="997">
        <f>+W21+AD21+AK21</f>
        <v>0.39093749999999999</v>
      </c>
      <c r="DG21" s="997">
        <f>+X21+AE21+AL21</f>
        <v>0.35375000000000001</v>
      </c>
      <c r="DH21" s="1013">
        <f>+DG21/DF21</f>
        <v>0.90487609912070344</v>
      </c>
      <c r="DI21" s="1009">
        <f>+S21+Z21+AG21+AN21+AU21+BB21</f>
        <v>0.3</v>
      </c>
      <c r="DJ21" s="1009">
        <f t="shared" ref="DI21:DJ62" si="2">+T21+AA21+AH21+AO21+AV21+BC21</f>
        <v>0.3</v>
      </c>
      <c r="DK21" s="1010">
        <f t="shared" ref="DK21:DK62" si="3">+DJ21/DI21</f>
        <v>1</v>
      </c>
      <c r="DL21" s="1014">
        <f>+U21+AB21+AI21+AP21+AW21+BD21</f>
        <v>0.6</v>
      </c>
      <c r="DM21" s="1014">
        <f>+V21+AC21+AJ21+AQ21+AX21+BE21</f>
        <v>0.6</v>
      </c>
      <c r="DN21" s="1015">
        <f>+DM21/DL21</f>
        <v>1</v>
      </c>
      <c r="DO21" s="990">
        <f>+W21+AD21+AK21+AR21+AY21+BF21</f>
        <v>0.58031250000000001</v>
      </c>
      <c r="DP21" s="990">
        <f>+X21+AE21+AL21+AS21+AZ21+BG21</f>
        <v>0.56500000000000006</v>
      </c>
      <c r="DQ21" s="1016">
        <f>+DP21/DO21</f>
        <v>0.97361335487345191</v>
      </c>
      <c r="DR21" s="1009">
        <f t="shared" ref="DR21:DS62" si="4">+S21+Z21+AG21+AN21+AU21+BB21+BI21+BP21+BW21</f>
        <v>0.3</v>
      </c>
      <c r="DS21" s="1009">
        <f t="shared" si="4"/>
        <v>0.3</v>
      </c>
      <c r="DT21" s="1010">
        <f t="shared" ref="DT21:DT62" si="5">+DS21/DR21</f>
        <v>1</v>
      </c>
      <c r="DU21" s="1014">
        <f>+U21+AB21+AI21+AP21+AW21+BD21+BK21+BR21+BY21</f>
        <v>0.9</v>
      </c>
      <c r="DV21" s="1014">
        <f>+V21+AC21+AJ21+AQ21+AX21+BE21+BL21+BS21+BZ21</f>
        <v>0.6</v>
      </c>
      <c r="DW21" s="1017">
        <f>+DV21/DU21</f>
        <v>0.66666666666666663</v>
      </c>
      <c r="DX21" s="990">
        <f>+W21+AD21+AK21+AR21+AY21+BF21+BM21+BT21+CA21</f>
        <v>0.85406250000000006</v>
      </c>
      <c r="DY21" s="1018">
        <f>+X21+AE21+AL21+AS21+AZ21+BG21+BN21+BU21+CB21</f>
        <v>0.56500000000000006</v>
      </c>
      <c r="DZ21" s="1016">
        <f>+DY21/DX21</f>
        <v>0.66154409074277354</v>
      </c>
      <c r="EA21" s="1009">
        <f>+S21+Z21+AG21+AN21+AU21+BB21+BI21+BP21+BW21+CD21+CK21+CR21</f>
        <v>0.3</v>
      </c>
      <c r="EB21" s="1009">
        <f t="shared" ref="EA21:EB62" si="6">+T21+AA21+AH21+AO21+AV21+BC21+BJ21+BQ21+BX21+CE21+CL21+CS21</f>
        <v>0.3</v>
      </c>
      <c r="EC21" s="1010">
        <f t="shared" ref="EC21:EC62" si="7">+EB21/EA21</f>
        <v>1</v>
      </c>
      <c r="ED21" s="1014">
        <f>+U21+AB21+AI21+AP21+AW21+BD21+BK21+BR21+BY21+CF21+CM21+CT21</f>
        <v>1</v>
      </c>
      <c r="EE21" s="1014">
        <f>+V21+AC21+AJ21+AQ21+AX21+BE21+BL21+BS21+BZ21+CG21+CN21+CU21</f>
        <v>0.6</v>
      </c>
      <c r="EF21" s="1017">
        <f>+EE21/ED21</f>
        <v>0.6</v>
      </c>
      <c r="EG21" s="990">
        <f>+W21+AD21+AK21+AR21+AY21+BF21+BM21+BT21+CA21+CH21+CO21+CV21</f>
        <v>1.0000000000000002</v>
      </c>
      <c r="EH21" s="1018">
        <f>+X21+AE21+AL21+AS21+AZ21+BG21+BN21+BU21+CB21+CI21+CP21+CW21</f>
        <v>0.56500000000000006</v>
      </c>
      <c r="EI21" s="1016">
        <f>+EH21/EG21</f>
        <v>0.56499999999999995</v>
      </c>
      <c r="EJ21" s="1019"/>
      <c r="EK21" s="1019"/>
      <c r="EL21" s="1019"/>
      <c r="EM21" s="1019"/>
      <c r="EN21" s="1019"/>
      <c r="EO21" s="1019"/>
      <c r="EP21" s="1019"/>
      <c r="EQ21" s="1019"/>
      <c r="ER21" s="1019"/>
      <c r="ES21" s="1019"/>
      <c r="ET21" s="1019"/>
      <c r="EU21" s="1019"/>
      <c r="EV21" s="1019"/>
      <c r="EW21" s="1019"/>
      <c r="EX21" s="1019"/>
      <c r="EY21" s="1019"/>
      <c r="EZ21" s="1019"/>
      <c r="FA21" s="1019"/>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row>
    <row r="22" spans="1:256" ht="25.5">
      <c r="A22" s="1020"/>
      <c r="B22" s="1021"/>
      <c r="C22" s="1022"/>
      <c r="D22" s="1023"/>
      <c r="E22" s="1023"/>
      <c r="F22" s="1024"/>
      <c r="G22" s="1024"/>
      <c r="H22" s="1024"/>
      <c r="I22" s="1024"/>
      <c r="J22" s="1023"/>
      <c r="K22" s="1023"/>
      <c r="L22" s="989"/>
      <c r="M22" s="1023"/>
      <c r="N22" s="1025"/>
      <c r="O22" s="1026"/>
      <c r="P22" s="1026"/>
      <c r="Q22" s="1027" t="s">
        <v>797</v>
      </c>
      <c r="R22" s="993">
        <v>0.3</v>
      </c>
      <c r="S22" s="994">
        <v>0</v>
      </c>
      <c r="T22" s="995">
        <v>0</v>
      </c>
      <c r="U22" s="996"/>
      <c r="V22" s="996"/>
      <c r="W22" s="997"/>
      <c r="X22" s="997"/>
      <c r="Y22" s="998" t="s">
        <v>474</v>
      </c>
      <c r="Z22" s="999">
        <v>0</v>
      </c>
      <c r="AA22" s="1002">
        <v>0</v>
      </c>
      <c r="AB22" s="996"/>
      <c r="AC22" s="996"/>
      <c r="AD22" s="997"/>
      <c r="AE22" s="997"/>
      <c r="AF22" s="998" t="s">
        <v>474</v>
      </c>
      <c r="AG22" s="999">
        <v>0.1</v>
      </c>
      <c r="AH22" s="1002">
        <v>0.1</v>
      </c>
      <c r="AI22" s="996"/>
      <c r="AJ22" s="996"/>
      <c r="AK22" s="997"/>
      <c r="AL22" s="997"/>
      <c r="AM22" s="1001"/>
      <c r="AN22" s="999">
        <v>0</v>
      </c>
      <c r="AO22" s="1002">
        <v>0</v>
      </c>
      <c r="AP22" s="996"/>
      <c r="AQ22" s="996"/>
      <c r="AR22" s="997"/>
      <c r="AS22" s="997"/>
      <c r="AT22" s="1002" t="s">
        <v>474</v>
      </c>
      <c r="AU22" s="999">
        <v>0</v>
      </c>
      <c r="AV22" s="1002">
        <v>0</v>
      </c>
      <c r="AW22" s="996"/>
      <c r="AX22" s="996"/>
      <c r="AY22" s="997"/>
      <c r="AZ22" s="997"/>
      <c r="BA22" s="1002" t="s">
        <v>474</v>
      </c>
      <c r="BB22" s="999">
        <v>0</v>
      </c>
      <c r="BC22" s="1003">
        <v>0</v>
      </c>
      <c r="BD22" s="996"/>
      <c r="BE22" s="996"/>
      <c r="BF22" s="997"/>
      <c r="BG22" s="997"/>
      <c r="BH22" s="1001"/>
      <c r="BI22" s="999">
        <v>0</v>
      </c>
      <c r="BJ22" s="1004"/>
      <c r="BK22" s="996"/>
      <c r="BL22" s="996"/>
      <c r="BM22" s="997"/>
      <c r="BN22" s="997"/>
      <c r="BO22" s="1002"/>
      <c r="BP22" s="999">
        <v>0.1</v>
      </c>
      <c r="BQ22" s="1002"/>
      <c r="BR22" s="996"/>
      <c r="BS22" s="996"/>
      <c r="BT22" s="997"/>
      <c r="BU22" s="997"/>
      <c r="BV22" s="1002"/>
      <c r="BW22" s="999">
        <v>0</v>
      </c>
      <c r="BX22" s="1002"/>
      <c r="BY22" s="996"/>
      <c r="BZ22" s="996"/>
      <c r="CA22" s="997"/>
      <c r="CB22" s="997"/>
      <c r="CC22" s="1001"/>
      <c r="CD22" s="999">
        <v>0</v>
      </c>
      <c r="CE22" s="1002"/>
      <c r="CF22" s="996"/>
      <c r="CG22" s="996"/>
      <c r="CH22" s="997"/>
      <c r="CI22" s="997"/>
      <c r="CJ22" s="1002"/>
      <c r="CK22" s="999">
        <v>0</v>
      </c>
      <c r="CL22" s="1002"/>
      <c r="CM22" s="996"/>
      <c r="CN22" s="996"/>
      <c r="CO22" s="997"/>
      <c r="CP22" s="997"/>
      <c r="CQ22" s="1002"/>
      <c r="CR22" s="999">
        <v>0.1</v>
      </c>
      <c r="CS22" s="1002"/>
      <c r="CT22" s="996"/>
      <c r="CU22" s="1028"/>
      <c r="CV22" s="1006"/>
      <c r="CW22" s="1006"/>
      <c r="CX22" s="1007"/>
      <c r="CY22" s="1008"/>
      <c r="CZ22" s="1009">
        <f t="shared" si="0"/>
        <v>0.1</v>
      </c>
      <c r="DA22" s="1009">
        <f t="shared" si="0"/>
        <v>0.1</v>
      </c>
      <c r="DB22" s="1010">
        <f t="shared" si="1"/>
        <v>1</v>
      </c>
      <c r="DC22" s="1029"/>
      <c r="DD22" s="1029"/>
      <c r="DE22" s="1012"/>
      <c r="DF22" s="997"/>
      <c r="DG22" s="997"/>
      <c r="DH22" s="1013"/>
      <c r="DI22" s="1009">
        <f t="shared" si="2"/>
        <v>0.1</v>
      </c>
      <c r="DJ22" s="1009">
        <f t="shared" si="2"/>
        <v>0.1</v>
      </c>
      <c r="DK22" s="1010">
        <f t="shared" si="3"/>
        <v>1</v>
      </c>
      <c r="DL22" s="1030"/>
      <c r="DM22" s="1030"/>
      <c r="DN22" s="1031"/>
      <c r="DO22" s="1025"/>
      <c r="DP22" s="1025"/>
      <c r="DQ22" s="1032"/>
      <c r="DR22" s="1009">
        <f t="shared" si="4"/>
        <v>0.2</v>
      </c>
      <c r="DS22" s="1009">
        <f t="shared" si="4"/>
        <v>0.1</v>
      </c>
      <c r="DT22" s="1010">
        <f t="shared" si="5"/>
        <v>0.5</v>
      </c>
      <c r="DU22" s="1030"/>
      <c r="DV22" s="1030"/>
      <c r="DW22" s="1033"/>
      <c r="DX22" s="1025"/>
      <c r="DY22" s="1034"/>
      <c r="DZ22" s="1032"/>
      <c r="EA22" s="1009">
        <f t="shared" si="6"/>
        <v>0.30000000000000004</v>
      </c>
      <c r="EB22" s="1009">
        <f t="shared" si="6"/>
        <v>0.1</v>
      </c>
      <c r="EC22" s="1010">
        <f t="shared" si="7"/>
        <v>0.33333333333333331</v>
      </c>
      <c r="ED22" s="1030"/>
      <c r="EE22" s="1030"/>
      <c r="EF22" s="1033"/>
      <c r="EG22" s="1025"/>
      <c r="EH22" s="1034"/>
      <c r="EI22" s="1032"/>
      <c r="EJ22" s="1019"/>
      <c r="EK22" s="1019"/>
      <c r="EL22" s="1019"/>
      <c r="EM22" s="1019"/>
      <c r="EN22" s="1019"/>
      <c r="EO22" s="1019"/>
      <c r="EP22" s="1019"/>
      <c r="EQ22" s="1019"/>
      <c r="ER22" s="1019"/>
      <c r="ES22" s="1019"/>
      <c r="ET22" s="1019"/>
      <c r="EU22" s="1019"/>
      <c r="EV22" s="1019"/>
      <c r="EW22" s="1019"/>
      <c r="EX22" s="1019"/>
      <c r="EY22" s="1019"/>
      <c r="EZ22" s="1019"/>
      <c r="FA22" s="1019"/>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row>
    <row r="23" spans="1:256" ht="25.5">
      <c r="A23" s="1020"/>
      <c r="B23" s="1021"/>
      <c r="C23" s="1022"/>
      <c r="D23" s="1023"/>
      <c r="E23" s="1023"/>
      <c r="F23" s="1024"/>
      <c r="G23" s="1024"/>
      <c r="H23" s="1024"/>
      <c r="I23" s="1024"/>
      <c r="J23" s="1035"/>
      <c r="K23" s="1035"/>
      <c r="L23" s="989"/>
      <c r="M23" s="1035"/>
      <c r="N23" s="1036"/>
      <c r="O23" s="1037"/>
      <c r="P23" s="1037"/>
      <c r="Q23" s="992" t="s">
        <v>798</v>
      </c>
      <c r="R23" s="993">
        <v>0.4</v>
      </c>
      <c r="S23" s="994">
        <v>0</v>
      </c>
      <c r="T23" s="995">
        <v>0</v>
      </c>
      <c r="U23" s="996"/>
      <c r="V23" s="996"/>
      <c r="W23" s="997"/>
      <c r="X23" s="997"/>
      <c r="Y23" s="998" t="s">
        <v>474</v>
      </c>
      <c r="Z23" s="999">
        <v>0</v>
      </c>
      <c r="AA23" s="1002">
        <v>0</v>
      </c>
      <c r="AB23" s="996"/>
      <c r="AC23" s="996"/>
      <c r="AD23" s="997"/>
      <c r="AE23" s="997"/>
      <c r="AF23" s="998" t="s">
        <v>474</v>
      </c>
      <c r="AG23" s="999">
        <v>0.2</v>
      </c>
      <c r="AH23" s="1002">
        <v>0.2</v>
      </c>
      <c r="AI23" s="996"/>
      <c r="AJ23" s="996"/>
      <c r="AK23" s="997"/>
      <c r="AL23" s="997"/>
      <c r="AM23" s="1038"/>
      <c r="AN23" s="999">
        <v>0</v>
      </c>
      <c r="AO23" s="1002">
        <v>0</v>
      </c>
      <c r="AP23" s="996"/>
      <c r="AQ23" s="996"/>
      <c r="AR23" s="997"/>
      <c r="AS23" s="997"/>
      <c r="AT23" s="1002" t="s">
        <v>474</v>
      </c>
      <c r="AU23" s="999">
        <v>0</v>
      </c>
      <c r="AV23" s="1002">
        <v>0</v>
      </c>
      <c r="AW23" s="996"/>
      <c r="AX23" s="996"/>
      <c r="AY23" s="997"/>
      <c r="AZ23" s="997"/>
      <c r="BA23" s="1002" t="s">
        <v>474</v>
      </c>
      <c r="BB23" s="999">
        <v>0</v>
      </c>
      <c r="BC23" s="1003">
        <v>0</v>
      </c>
      <c r="BD23" s="996"/>
      <c r="BE23" s="996"/>
      <c r="BF23" s="997"/>
      <c r="BG23" s="997"/>
      <c r="BH23" s="1001"/>
      <c r="BI23" s="999">
        <v>0.2</v>
      </c>
      <c r="BJ23" s="1004"/>
      <c r="BK23" s="996"/>
      <c r="BL23" s="996"/>
      <c r="BM23" s="997"/>
      <c r="BN23" s="997"/>
      <c r="BO23" s="1002"/>
      <c r="BP23" s="999">
        <v>0</v>
      </c>
      <c r="BQ23" s="1002"/>
      <c r="BR23" s="996"/>
      <c r="BS23" s="996"/>
      <c r="BT23" s="997"/>
      <c r="BU23" s="997"/>
      <c r="BV23" s="1002"/>
      <c r="BW23" s="999">
        <v>0</v>
      </c>
      <c r="BX23" s="1002"/>
      <c r="BY23" s="996"/>
      <c r="BZ23" s="996"/>
      <c r="CA23" s="997"/>
      <c r="CB23" s="997"/>
      <c r="CC23" s="1038"/>
      <c r="CD23" s="999">
        <v>0</v>
      </c>
      <c r="CE23" s="1002"/>
      <c r="CF23" s="996"/>
      <c r="CG23" s="996"/>
      <c r="CH23" s="997"/>
      <c r="CI23" s="997"/>
      <c r="CJ23" s="1002"/>
      <c r="CK23" s="999">
        <v>0</v>
      </c>
      <c r="CL23" s="1002"/>
      <c r="CM23" s="996"/>
      <c r="CN23" s="996"/>
      <c r="CO23" s="997"/>
      <c r="CP23" s="997"/>
      <c r="CQ23" s="1002"/>
      <c r="CR23" s="999">
        <v>0</v>
      </c>
      <c r="CS23" s="1002"/>
      <c r="CT23" s="996"/>
      <c r="CU23" s="1028"/>
      <c r="CV23" s="1006"/>
      <c r="CW23" s="1006"/>
      <c r="CX23" s="1007"/>
      <c r="CY23" s="1008"/>
      <c r="CZ23" s="1009">
        <f t="shared" si="0"/>
        <v>0.2</v>
      </c>
      <c r="DA23" s="1009">
        <f t="shared" si="0"/>
        <v>0.2</v>
      </c>
      <c r="DB23" s="1010">
        <f t="shared" si="1"/>
        <v>1</v>
      </c>
      <c r="DC23" s="1039"/>
      <c r="DD23" s="1039"/>
      <c r="DE23" s="1012"/>
      <c r="DF23" s="997"/>
      <c r="DG23" s="997"/>
      <c r="DH23" s="1013"/>
      <c r="DI23" s="1009">
        <f t="shared" si="2"/>
        <v>0.2</v>
      </c>
      <c r="DJ23" s="1009">
        <f t="shared" si="2"/>
        <v>0.2</v>
      </c>
      <c r="DK23" s="1010">
        <f t="shared" si="3"/>
        <v>1</v>
      </c>
      <c r="DL23" s="1040"/>
      <c r="DM23" s="1040"/>
      <c r="DN23" s="1041"/>
      <c r="DO23" s="1025"/>
      <c r="DP23" s="1025"/>
      <c r="DQ23" s="1032"/>
      <c r="DR23" s="1009">
        <f t="shared" si="4"/>
        <v>0.4</v>
      </c>
      <c r="DS23" s="1009">
        <f t="shared" si="4"/>
        <v>0.2</v>
      </c>
      <c r="DT23" s="1010">
        <f t="shared" si="5"/>
        <v>0.5</v>
      </c>
      <c r="DU23" s="1040"/>
      <c r="DV23" s="1040"/>
      <c r="DW23" s="1042"/>
      <c r="DX23" s="1025"/>
      <c r="DY23" s="1034"/>
      <c r="DZ23" s="1032"/>
      <c r="EA23" s="1009">
        <f t="shared" si="6"/>
        <v>0.4</v>
      </c>
      <c r="EB23" s="1009">
        <f t="shared" si="6"/>
        <v>0.2</v>
      </c>
      <c r="EC23" s="1010">
        <f t="shared" si="7"/>
        <v>0.5</v>
      </c>
      <c r="ED23" s="1040"/>
      <c r="EE23" s="1040"/>
      <c r="EF23" s="1042"/>
      <c r="EG23" s="1025"/>
      <c r="EH23" s="1034"/>
      <c r="EI23" s="1032"/>
      <c r="EJ23" s="1019"/>
      <c r="EK23" s="1019"/>
      <c r="EL23" s="1019"/>
      <c r="EM23" s="1019"/>
      <c r="EN23" s="1019"/>
      <c r="EO23" s="1019"/>
      <c r="EP23" s="1019"/>
      <c r="EQ23" s="1019"/>
      <c r="ER23" s="1019"/>
      <c r="ES23" s="1019"/>
      <c r="ET23" s="1019"/>
      <c r="EU23" s="1019"/>
      <c r="EV23" s="1019"/>
      <c r="EW23" s="1019"/>
      <c r="EX23" s="1019"/>
      <c r="EY23" s="1019"/>
      <c r="EZ23" s="1019"/>
      <c r="FA23" s="1019"/>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row>
    <row r="24" spans="1:256" ht="15.75">
      <c r="A24" s="1020"/>
      <c r="B24" s="1021"/>
      <c r="C24" s="1022"/>
      <c r="D24" s="1023"/>
      <c r="E24" s="1023"/>
      <c r="F24" s="1024"/>
      <c r="G24" s="1024"/>
      <c r="H24" s="1024"/>
      <c r="I24" s="1024"/>
      <c r="J24" s="987">
        <v>2</v>
      </c>
      <c r="K24" s="1028" t="s">
        <v>799</v>
      </c>
      <c r="L24" s="1028" t="s">
        <v>800</v>
      </c>
      <c r="M24" s="1028" t="s">
        <v>801</v>
      </c>
      <c r="N24" s="1043">
        <v>7.0000000000000007E-2</v>
      </c>
      <c r="O24" s="1044">
        <v>43009</v>
      </c>
      <c r="P24" s="1044">
        <v>43099</v>
      </c>
      <c r="Q24" s="1027" t="s">
        <v>802</v>
      </c>
      <c r="R24" s="993">
        <v>0.15</v>
      </c>
      <c r="S24" s="994">
        <v>0.05</v>
      </c>
      <c r="T24" s="995">
        <v>0.05</v>
      </c>
      <c r="U24" s="996">
        <f>+S24+S25+S26+S27</f>
        <v>0.05</v>
      </c>
      <c r="V24" s="996">
        <f>+T24+T25+T26+T27</f>
        <v>0.05</v>
      </c>
      <c r="W24" s="997"/>
      <c r="X24" s="997"/>
      <c r="Y24" s="998" t="s">
        <v>803</v>
      </c>
      <c r="Z24" s="999">
        <v>0.1</v>
      </c>
      <c r="AA24" s="1002">
        <v>0.1</v>
      </c>
      <c r="AB24" s="996">
        <f>+Z24+Z25+Z26+Z27</f>
        <v>0.17499999999999999</v>
      </c>
      <c r="AC24" s="996">
        <f>+AA24+AA25+AA26+AA27</f>
        <v>0.1</v>
      </c>
      <c r="AD24" s="997"/>
      <c r="AE24" s="997"/>
      <c r="AF24" s="998" t="s">
        <v>804</v>
      </c>
      <c r="AG24" s="999">
        <v>0</v>
      </c>
      <c r="AH24" s="1002">
        <v>0</v>
      </c>
      <c r="AI24" s="996">
        <f>+AG24+AG25+AG26+AG27</f>
        <v>0.09</v>
      </c>
      <c r="AJ24" s="996">
        <f>+AH24+AH25+AH26+AH27</f>
        <v>0.08</v>
      </c>
      <c r="AK24" s="997"/>
      <c r="AL24" s="997"/>
      <c r="AM24" s="1007" t="s">
        <v>805</v>
      </c>
      <c r="AN24" s="999">
        <v>0</v>
      </c>
      <c r="AO24" s="1002">
        <v>0</v>
      </c>
      <c r="AP24" s="996">
        <f>+AN24+AN25+AN26+AN27</f>
        <v>7.5000000000000011E-2</v>
      </c>
      <c r="AQ24" s="996">
        <f>+AO24+AO25+AO26+AO27</f>
        <v>7.5000000000000011E-2</v>
      </c>
      <c r="AR24" s="997"/>
      <c r="AS24" s="997"/>
      <c r="AT24" s="1002" t="s">
        <v>474</v>
      </c>
      <c r="AU24" s="999">
        <v>0</v>
      </c>
      <c r="AV24" s="1002">
        <v>0</v>
      </c>
      <c r="AW24" s="996">
        <f>+AU24+AU25+AU26+AU27</f>
        <v>7.5000000000000011E-2</v>
      </c>
      <c r="AX24" s="996">
        <f>+AV24+AV25+AV26+AV27</f>
        <v>7.5000000000000011E-2</v>
      </c>
      <c r="AY24" s="997"/>
      <c r="AZ24" s="997"/>
      <c r="BA24" s="1002" t="s">
        <v>474</v>
      </c>
      <c r="BB24" s="999">
        <v>0</v>
      </c>
      <c r="BC24" s="1003">
        <v>0</v>
      </c>
      <c r="BD24" s="996">
        <f>+BB24+BB25+BB26+BB27</f>
        <v>0.09</v>
      </c>
      <c r="BE24" s="996">
        <f>+BC24+BC25+BC26+BC27</f>
        <v>0.14000000000000001</v>
      </c>
      <c r="BF24" s="997"/>
      <c r="BG24" s="997"/>
      <c r="BH24" s="1007" t="s">
        <v>806</v>
      </c>
      <c r="BI24" s="999">
        <v>0</v>
      </c>
      <c r="BJ24" s="1004"/>
      <c r="BK24" s="996">
        <f>+BI24+BI25+BI26+BI27</f>
        <v>7.5000000000000011E-2</v>
      </c>
      <c r="BL24" s="996">
        <f>+BJ24+BJ25+BJ26+BJ27</f>
        <v>0</v>
      </c>
      <c r="BM24" s="997"/>
      <c r="BN24" s="997"/>
      <c r="BO24" s="1002"/>
      <c r="BP24" s="999">
        <v>0</v>
      </c>
      <c r="BQ24" s="1002"/>
      <c r="BR24" s="996">
        <f>+BP24+BP25+BP26+BP27</f>
        <v>7.5000000000000011E-2</v>
      </c>
      <c r="BS24" s="996">
        <f>+BQ24+BQ25+BQ26+BQ27</f>
        <v>0</v>
      </c>
      <c r="BT24" s="997"/>
      <c r="BU24" s="997"/>
      <c r="BV24" s="1002"/>
      <c r="BW24" s="999">
        <v>0</v>
      </c>
      <c r="BX24" s="1002"/>
      <c r="BY24" s="996">
        <f>+BW24+BW25+BW26+BW27</f>
        <v>0.09</v>
      </c>
      <c r="BZ24" s="996">
        <f>+BX24+BX25+BX26+BX27</f>
        <v>0</v>
      </c>
      <c r="CA24" s="997"/>
      <c r="CB24" s="997"/>
      <c r="CC24" s="1007" t="s">
        <v>807</v>
      </c>
      <c r="CD24" s="999">
        <v>0</v>
      </c>
      <c r="CE24" s="1002"/>
      <c r="CF24" s="996">
        <f>+CD24+CD25+CD26+CD27</f>
        <v>7.5000000000000011E-2</v>
      </c>
      <c r="CG24" s="996">
        <f>+CE24+CE25+CE26+CE27</f>
        <v>0</v>
      </c>
      <c r="CH24" s="997"/>
      <c r="CI24" s="997"/>
      <c r="CJ24" s="1002"/>
      <c r="CK24" s="999">
        <v>0</v>
      </c>
      <c r="CL24" s="1002"/>
      <c r="CM24" s="996">
        <f>+CK24+CK25+CK26+CK27</f>
        <v>0.09</v>
      </c>
      <c r="CN24" s="996">
        <f>+CL24+CL25+CL26+CL27</f>
        <v>0</v>
      </c>
      <c r="CO24" s="997"/>
      <c r="CP24" s="997"/>
      <c r="CQ24" s="1002"/>
      <c r="CR24" s="999">
        <v>0</v>
      </c>
      <c r="CS24" s="1002"/>
      <c r="CT24" s="996">
        <f>+CR24+CR25+CR26+CR27</f>
        <v>0.04</v>
      </c>
      <c r="CU24" s="1005">
        <f>+CS24+CS25+CS26+CS27</f>
        <v>0</v>
      </c>
      <c r="CV24" s="1006"/>
      <c r="CW24" s="1006"/>
      <c r="CX24" s="1007" t="s">
        <v>808</v>
      </c>
      <c r="CY24" s="1008"/>
      <c r="CZ24" s="1009">
        <f t="shared" si="0"/>
        <v>0.15000000000000002</v>
      </c>
      <c r="DA24" s="1009">
        <f t="shared" si="0"/>
        <v>0.15000000000000002</v>
      </c>
      <c r="DB24" s="1010">
        <f t="shared" si="1"/>
        <v>1</v>
      </c>
      <c r="DC24" s="1005">
        <f>+U24+AB24+AI24</f>
        <v>0.31499999999999995</v>
      </c>
      <c r="DD24" s="1005">
        <f>+V24+AC24+AJ24</f>
        <v>0.23000000000000004</v>
      </c>
      <c r="DE24" s="1012">
        <f>+DD24/DC24</f>
        <v>0.73015873015873045</v>
      </c>
      <c r="DF24" s="997"/>
      <c r="DG24" s="997"/>
      <c r="DH24" s="1013"/>
      <c r="DI24" s="1009">
        <f t="shared" si="2"/>
        <v>0.15000000000000002</v>
      </c>
      <c r="DJ24" s="1009">
        <f t="shared" si="2"/>
        <v>0.15000000000000002</v>
      </c>
      <c r="DK24" s="1010">
        <f t="shared" si="3"/>
        <v>1</v>
      </c>
      <c r="DL24" s="1014">
        <f>+U24+AB24+AI24+AP24+AW24+BD24</f>
        <v>0.55499999999999994</v>
      </c>
      <c r="DM24" s="1014">
        <f>+V24+AC24+AJ24+AQ24+AX24+BE24</f>
        <v>0.52</v>
      </c>
      <c r="DN24" s="1015">
        <f>+DM24/DL24</f>
        <v>0.93693693693693703</v>
      </c>
      <c r="DO24" s="1025"/>
      <c r="DP24" s="1025"/>
      <c r="DQ24" s="1032"/>
      <c r="DR24" s="1009">
        <f t="shared" si="4"/>
        <v>0.15000000000000002</v>
      </c>
      <c r="DS24" s="1009">
        <f t="shared" si="4"/>
        <v>0.15000000000000002</v>
      </c>
      <c r="DT24" s="1010">
        <f t="shared" si="5"/>
        <v>1</v>
      </c>
      <c r="DU24" s="1014">
        <f>+U24+AB24+AI24+AP24+AW24+BD24+BK24+BR24+BY24</f>
        <v>0.79499999999999982</v>
      </c>
      <c r="DV24" s="1014">
        <f>+V24+AC24+AJ24+AQ24+AX24+BE24+BL24+BS24+BZ24</f>
        <v>0.52</v>
      </c>
      <c r="DW24" s="1017">
        <f>+DV24/DU24</f>
        <v>0.6540880503144656</v>
      </c>
      <c r="DX24" s="1025"/>
      <c r="DY24" s="1034"/>
      <c r="DZ24" s="1032"/>
      <c r="EA24" s="1009">
        <f t="shared" si="6"/>
        <v>0.15000000000000002</v>
      </c>
      <c r="EB24" s="1009">
        <f t="shared" si="6"/>
        <v>0.15000000000000002</v>
      </c>
      <c r="EC24" s="1010">
        <f t="shared" si="7"/>
        <v>1</v>
      </c>
      <c r="ED24" s="1014">
        <f>+U24+AB24+AI24+AP24+AW24+BD24+BK24+BR24+BY24+CF24+CM24+CT24</f>
        <v>0.99999999999999989</v>
      </c>
      <c r="EE24" s="1014">
        <f>+V24+AC24+AJ24+AQ24+AX24+BE24+BL24+BS24+BZ24+CG24+CN24+CU24</f>
        <v>0.52</v>
      </c>
      <c r="EF24" s="1017">
        <f>+EE24/ED24</f>
        <v>0.52000000000000013</v>
      </c>
      <c r="EG24" s="1025"/>
      <c r="EH24" s="1034"/>
      <c r="EI24" s="1032"/>
      <c r="EJ24" s="1019"/>
      <c r="EK24" s="1019"/>
      <c r="EL24" s="1019"/>
      <c r="EM24" s="1019"/>
      <c r="EN24" s="1019"/>
      <c r="EO24" s="1019"/>
      <c r="EP24" s="1019"/>
      <c r="EQ24" s="1019"/>
      <c r="ER24" s="1019"/>
      <c r="ES24" s="1019"/>
      <c r="ET24" s="1019"/>
      <c r="EU24" s="1019"/>
      <c r="EV24" s="1019"/>
      <c r="EW24" s="1019"/>
      <c r="EX24" s="1019"/>
      <c r="EY24" s="1019"/>
      <c r="EZ24" s="1019"/>
      <c r="FA24" s="1019"/>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row>
    <row r="25" spans="1:256" ht="25.5">
      <c r="A25" s="1020"/>
      <c r="B25" s="1021"/>
      <c r="C25" s="1022"/>
      <c r="D25" s="1023"/>
      <c r="E25" s="1023"/>
      <c r="F25" s="1024"/>
      <c r="G25" s="1024"/>
      <c r="H25" s="1024"/>
      <c r="I25" s="1024"/>
      <c r="J25" s="1023"/>
      <c r="K25" s="1028"/>
      <c r="L25" s="1028"/>
      <c r="M25" s="1028"/>
      <c r="N25" s="1043"/>
      <c r="O25" s="1044"/>
      <c r="P25" s="1044"/>
      <c r="Q25" s="1027" t="s">
        <v>809</v>
      </c>
      <c r="R25" s="993">
        <v>0.15</v>
      </c>
      <c r="S25" s="994">
        <v>0</v>
      </c>
      <c r="T25" s="995">
        <v>0</v>
      </c>
      <c r="U25" s="996"/>
      <c r="V25" s="996"/>
      <c r="W25" s="997"/>
      <c r="X25" s="997"/>
      <c r="Y25" s="998" t="s">
        <v>474</v>
      </c>
      <c r="Z25" s="999">
        <v>2.5000000000000001E-2</v>
      </c>
      <c r="AA25" s="1002">
        <v>0</v>
      </c>
      <c r="AB25" s="996"/>
      <c r="AC25" s="996"/>
      <c r="AD25" s="997"/>
      <c r="AE25" s="997"/>
      <c r="AF25" s="998" t="s">
        <v>474</v>
      </c>
      <c r="AG25" s="999">
        <v>0</v>
      </c>
      <c r="AH25" s="1002">
        <v>0.03</v>
      </c>
      <c r="AI25" s="996"/>
      <c r="AJ25" s="996"/>
      <c r="AK25" s="997"/>
      <c r="AL25" s="997"/>
      <c r="AM25" s="1007"/>
      <c r="AN25" s="999">
        <v>2.5000000000000001E-2</v>
      </c>
      <c r="AO25" s="1045">
        <v>2.5000000000000001E-2</v>
      </c>
      <c r="AP25" s="996"/>
      <c r="AQ25" s="996"/>
      <c r="AR25" s="997"/>
      <c r="AS25" s="997"/>
      <c r="AT25" s="1002" t="s">
        <v>793</v>
      </c>
      <c r="AU25" s="999">
        <v>2.5000000000000001E-2</v>
      </c>
      <c r="AV25" s="1004">
        <v>2.5000000000000001E-2</v>
      </c>
      <c r="AW25" s="996"/>
      <c r="AX25" s="996"/>
      <c r="AY25" s="997"/>
      <c r="AZ25" s="997"/>
      <c r="BA25" s="1002" t="s">
        <v>793</v>
      </c>
      <c r="BB25" s="999">
        <v>0</v>
      </c>
      <c r="BC25" s="1003">
        <v>0</v>
      </c>
      <c r="BD25" s="996"/>
      <c r="BE25" s="996"/>
      <c r="BF25" s="997"/>
      <c r="BG25" s="997"/>
      <c r="BH25" s="1007"/>
      <c r="BI25" s="999">
        <v>2.5000000000000001E-2</v>
      </c>
      <c r="BJ25" s="1004"/>
      <c r="BK25" s="996"/>
      <c r="BL25" s="996"/>
      <c r="BM25" s="997"/>
      <c r="BN25" s="997"/>
      <c r="BO25" s="1002"/>
      <c r="BP25" s="999">
        <v>2.5000000000000001E-2</v>
      </c>
      <c r="BQ25" s="1002"/>
      <c r="BR25" s="996"/>
      <c r="BS25" s="996"/>
      <c r="BT25" s="997"/>
      <c r="BU25" s="997"/>
      <c r="BV25" s="1002"/>
      <c r="BW25" s="999">
        <v>0</v>
      </c>
      <c r="BX25" s="1002"/>
      <c r="BY25" s="996"/>
      <c r="BZ25" s="996"/>
      <c r="CA25" s="997"/>
      <c r="CB25" s="997"/>
      <c r="CC25" s="1007"/>
      <c r="CD25" s="999">
        <v>2.5000000000000001E-2</v>
      </c>
      <c r="CE25" s="1002"/>
      <c r="CF25" s="996"/>
      <c r="CG25" s="996"/>
      <c r="CH25" s="997"/>
      <c r="CI25" s="997"/>
      <c r="CJ25" s="1002"/>
      <c r="CK25" s="999">
        <v>0</v>
      </c>
      <c r="CL25" s="1002"/>
      <c r="CM25" s="996"/>
      <c r="CN25" s="996"/>
      <c r="CO25" s="997"/>
      <c r="CP25" s="997"/>
      <c r="CQ25" s="1002"/>
      <c r="CR25" s="999">
        <v>0</v>
      </c>
      <c r="CS25" s="1002"/>
      <c r="CT25" s="996"/>
      <c r="CU25" s="1028"/>
      <c r="CV25" s="1006"/>
      <c r="CW25" s="1006"/>
      <c r="CX25" s="1007"/>
      <c r="CY25" s="1008"/>
      <c r="CZ25" s="1046">
        <f t="shared" si="0"/>
        <v>2.5000000000000001E-2</v>
      </c>
      <c r="DA25" s="1046">
        <f t="shared" si="0"/>
        <v>0.03</v>
      </c>
      <c r="DB25" s="1010">
        <f>+DA25/CZ25</f>
        <v>1.2</v>
      </c>
      <c r="DC25" s="1028"/>
      <c r="DD25" s="1028"/>
      <c r="DE25" s="1012"/>
      <c r="DF25" s="997"/>
      <c r="DG25" s="997"/>
      <c r="DH25" s="1013"/>
      <c r="DI25" s="1009">
        <f t="shared" si="2"/>
        <v>7.5000000000000011E-2</v>
      </c>
      <c r="DJ25" s="1009">
        <f t="shared" si="2"/>
        <v>0.08</v>
      </c>
      <c r="DK25" s="1010">
        <f t="shared" si="3"/>
        <v>1.0666666666666664</v>
      </c>
      <c r="DL25" s="1047"/>
      <c r="DM25" s="1047"/>
      <c r="DN25" s="1031"/>
      <c r="DO25" s="1025"/>
      <c r="DP25" s="1025"/>
      <c r="DQ25" s="1032"/>
      <c r="DR25" s="1009">
        <f t="shared" si="4"/>
        <v>0.125</v>
      </c>
      <c r="DS25" s="1009">
        <f t="shared" si="4"/>
        <v>0.08</v>
      </c>
      <c r="DT25" s="1010">
        <f t="shared" si="5"/>
        <v>0.64</v>
      </c>
      <c r="DU25" s="1047"/>
      <c r="DV25" s="1047"/>
      <c r="DW25" s="1033"/>
      <c r="DX25" s="1025"/>
      <c r="DY25" s="1034"/>
      <c r="DZ25" s="1032"/>
      <c r="EA25" s="1009">
        <f t="shared" si="6"/>
        <v>0.15</v>
      </c>
      <c r="EB25" s="1009">
        <f t="shared" si="6"/>
        <v>0.08</v>
      </c>
      <c r="EC25" s="1010">
        <f t="shared" si="7"/>
        <v>0.53333333333333333</v>
      </c>
      <c r="ED25" s="1047"/>
      <c r="EE25" s="1047"/>
      <c r="EF25" s="1033"/>
      <c r="EG25" s="1025"/>
      <c r="EH25" s="1034"/>
      <c r="EI25" s="1032"/>
      <c r="EJ25" s="1019"/>
      <c r="EK25" s="1019"/>
      <c r="EL25" s="1019"/>
      <c r="EM25" s="1019"/>
      <c r="EN25" s="1019"/>
      <c r="EO25" s="1019"/>
      <c r="EP25" s="1019"/>
      <c r="EQ25" s="1019"/>
      <c r="ER25" s="1019"/>
      <c r="ES25" s="1019"/>
      <c r="ET25" s="1019"/>
      <c r="EU25" s="1019"/>
      <c r="EV25" s="1019"/>
      <c r="EW25" s="1019"/>
      <c r="EX25" s="1019"/>
      <c r="EY25" s="1019"/>
      <c r="EZ25" s="1019"/>
      <c r="FA25" s="1019"/>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row>
    <row r="26" spans="1:256" ht="51">
      <c r="A26" s="1020"/>
      <c r="B26" s="1021"/>
      <c r="C26" s="1022"/>
      <c r="D26" s="1023"/>
      <c r="E26" s="1023"/>
      <c r="F26" s="1024"/>
      <c r="G26" s="1024"/>
      <c r="H26" s="1024"/>
      <c r="I26" s="1024"/>
      <c r="J26" s="1023"/>
      <c r="K26" s="1028"/>
      <c r="L26" s="1028"/>
      <c r="M26" s="1028"/>
      <c r="N26" s="1043"/>
      <c r="O26" s="1044"/>
      <c r="P26" s="1044"/>
      <c r="Q26" s="992" t="s">
        <v>810</v>
      </c>
      <c r="R26" s="993">
        <v>0.3</v>
      </c>
      <c r="S26" s="994">
        <v>0</v>
      </c>
      <c r="T26" s="995">
        <v>0</v>
      </c>
      <c r="U26" s="996"/>
      <c r="V26" s="996"/>
      <c r="W26" s="997"/>
      <c r="X26" s="997"/>
      <c r="Y26" s="1048" t="s">
        <v>811</v>
      </c>
      <c r="Z26" s="999">
        <v>0.05</v>
      </c>
      <c r="AA26" s="1045">
        <v>0</v>
      </c>
      <c r="AB26" s="996"/>
      <c r="AC26" s="996"/>
      <c r="AD26" s="997"/>
      <c r="AE26" s="997"/>
      <c r="AF26" s="1048" t="s">
        <v>474</v>
      </c>
      <c r="AG26" s="999">
        <v>0</v>
      </c>
      <c r="AH26" s="1045">
        <v>0.05</v>
      </c>
      <c r="AI26" s="996"/>
      <c r="AJ26" s="996"/>
      <c r="AK26" s="997"/>
      <c r="AL26" s="997"/>
      <c r="AM26" s="1007"/>
      <c r="AN26" s="999">
        <v>0.05</v>
      </c>
      <c r="AO26" s="1045">
        <v>0.05</v>
      </c>
      <c r="AP26" s="996"/>
      <c r="AQ26" s="996"/>
      <c r="AR26" s="997"/>
      <c r="AS26" s="997"/>
      <c r="AT26" s="1045" t="s">
        <v>812</v>
      </c>
      <c r="AU26" s="999">
        <v>0.05</v>
      </c>
      <c r="AV26" s="1004">
        <v>0.05</v>
      </c>
      <c r="AW26" s="996"/>
      <c r="AX26" s="996"/>
      <c r="AY26" s="997"/>
      <c r="AZ26" s="997"/>
      <c r="BA26" s="1045" t="s">
        <v>812</v>
      </c>
      <c r="BB26" s="999">
        <v>0</v>
      </c>
      <c r="BC26" s="1003">
        <v>0.05</v>
      </c>
      <c r="BD26" s="996"/>
      <c r="BE26" s="996"/>
      <c r="BF26" s="997"/>
      <c r="BG26" s="997"/>
      <c r="BH26" s="1007"/>
      <c r="BI26" s="999">
        <v>0.05</v>
      </c>
      <c r="BJ26" s="1004"/>
      <c r="BK26" s="996"/>
      <c r="BL26" s="996"/>
      <c r="BM26" s="997"/>
      <c r="BN26" s="997"/>
      <c r="BO26" s="1045"/>
      <c r="BP26" s="999">
        <v>0.05</v>
      </c>
      <c r="BQ26" s="1045"/>
      <c r="BR26" s="996"/>
      <c r="BS26" s="996"/>
      <c r="BT26" s="997"/>
      <c r="BU26" s="997"/>
      <c r="BV26" s="1045"/>
      <c r="BW26" s="999">
        <v>0</v>
      </c>
      <c r="BX26" s="1045"/>
      <c r="BY26" s="996"/>
      <c r="BZ26" s="996"/>
      <c r="CA26" s="997"/>
      <c r="CB26" s="997"/>
      <c r="CC26" s="1007"/>
      <c r="CD26" s="999">
        <v>0.05</v>
      </c>
      <c r="CE26" s="1045"/>
      <c r="CF26" s="996"/>
      <c r="CG26" s="996"/>
      <c r="CH26" s="997"/>
      <c r="CI26" s="997"/>
      <c r="CJ26" s="1045"/>
      <c r="CK26" s="999">
        <v>0</v>
      </c>
      <c r="CL26" s="1045"/>
      <c r="CM26" s="996"/>
      <c r="CN26" s="996"/>
      <c r="CO26" s="997"/>
      <c r="CP26" s="997"/>
      <c r="CQ26" s="1045"/>
      <c r="CR26" s="999">
        <v>0</v>
      </c>
      <c r="CS26" s="1045"/>
      <c r="CT26" s="996"/>
      <c r="CU26" s="1028"/>
      <c r="CV26" s="1006"/>
      <c r="CW26" s="1006"/>
      <c r="CX26" s="1007"/>
      <c r="CY26" s="1008"/>
      <c r="CZ26" s="1009">
        <f t="shared" si="0"/>
        <v>0.05</v>
      </c>
      <c r="DA26" s="1009">
        <f t="shared" si="0"/>
        <v>0.05</v>
      </c>
      <c r="DB26" s="1010">
        <f t="shared" si="1"/>
        <v>1</v>
      </c>
      <c r="DC26" s="1028"/>
      <c r="DD26" s="1028"/>
      <c r="DE26" s="1012"/>
      <c r="DF26" s="997"/>
      <c r="DG26" s="997"/>
      <c r="DH26" s="1013"/>
      <c r="DI26" s="1009">
        <f t="shared" si="2"/>
        <v>0.15000000000000002</v>
      </c>
      <c r="DJ26" s="1009">
        <f t="shared" si="2"/>
        <v>0.2</v>
      </c>
      <c r="DK26" s="1010">
        <f t="shared" si="3"/>
        <v>1.3333333333333333</v>
      </c>
      <c r="DL26" s="1047"/>
      <c r="DM26" s="1047"/>
      <c r="DN26" s="1031"/>
      <c r="DO26" s="1025"/>
      <c r="DP26" s="1025"/>
      <c r="DQ26" s="1032"/>
      <c r="DR26" s="1009">
        <f t="shared" si="4"/>
        <v>0.25</v>
      </c>
      <c r="DS26" s="1009">
        <f t="shared" si="4"/>
        <v>0.2</v>
      </c>
      <c r="DT26" s="1010">
        <f t="shared" si="5"/>
        <v>0.8</v>
      </c>
      <c r="DU26" s="1047"/>
      <c r="DV26" s="1047"/>
      <c r="DW26" s="1033"/>
      <c r="DX26" s="1025"/>
      <c r="DY26" s="1034"/>
      <c r="DZ26" s="1032"/>
      <c r="EA26" s="1009">
        <f t="shared" si="6"/>
        <v>0.3</v>
      </c>
      <c r="EB26" s="1009">
        <f t="shared" si="6"/>
        <v>0.2</v>
      </c>
      <c r="EC26" s="1010">
        <f t="shared" si="7"/>
        <v>0.66666666666666674</v>
      </c>
      <c r="ED26" s="1047"/>
      <c r="EE26" s="1047"/>
      <c r="EF26" s="1033"/>
      <c r="EG26" s="1025"/>
      <c r="EH26" s="1034"/>
      <c r="EI26" s="1032"/>
      <c r="EJ26" s="1019"/>
      <c r="EK26" s="1019"/>
      <c r="EL26" s="1019"/>
      <c r="EM26" s="1019"/>
      <c r="EN26" s="1019"/>
      <c r="EO26" s="1019"/>
      <c r="EP26" s="1019"/>
      <c r="EQ26" s="1019"/>
      <c r="ER26" s="1019"/>
      <c r="ES26" s="1019"/>
      <c r="ET26" s="1019"/>
      <c r="EU26" s="1019"/>
      <c r="EV26" s="1019"/>
      <c r="EW26" s="1019"/>
      <c r="EX26" s="1019"/>
      <c r="EY26" s="1019"/>
      <c r="EZ26" s="1019"/>
      <c r="FA26" s="1019"/>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row>
    <row r="27" spans="1:256" ht="25.5">
      <c r="A27" s="1049"/>
      <c r="B27" s="1050"/>
      <c r="C27" s="1051"/>
      <c r="D27" s="1035"/>
      <c r="E27" s="1035"/>
      <c r="F27" s="1052"/>
      <c r="G27" s="1052"/>
      <c r="H27" s="1052"/>
      <c r="I27" s="1052"/>
      <c r="J27" s="1035"/>
      <c r="K27" s="1028"/>
      <c r="L27" s="1028"/>
      <c r="M27" s="1028"/>
      <c r="N27" s="1043"/>
      <c r="O27" s="1044"/>
      <c r="P27" s="1044"/>
      <c r="Q27" s="992" t="s">
        <v>813</v>
      </c>
      <c r="R27" s="993">
        <v>0.4</v>
      </c>
      <c r="S27" s="994">
        <v>0</v>
      </c>
      <c r="T27" s="995">
        <v>0</v>
      </c>
      <c r="U27" s="996"/>
      <c r="V27" s="996"/>
      <c r="W27" s="997"/>
      <c r="X27" s="997"/>
      <c r="Y27" s="1048" t="s">
        <v>474</v>
      </c>
      <c r="Z27" s="999">
        <v>0</v>
      </c>
      <c r="AA27" s="1045"/>
      <c r="AB27" s="996"/>
      <c r="AC27" s="996"/>
      <c r="AD27" s="997"/>
      <c r="AE27" s="997"/>
      <c r="AF27" s="1048" t="s">
        <v>474</v>
      </c>
      <c r="AG27" s="999">
        <v>0.09</v>
      </c>
      <c r="AH27" s="1045">
        <v>0</v>
      </c>
      <c r="AI27" s="996"/>
      <c r="AJ27" s="996"/>
      <c r="AK27" s="997"/>
      <c r="AL27" s="997"/>
      <c r="AM27" s="1007"/>
      <c r="AN27" s="999">
        <v>0</v>
      </c>
      <c r="AO27" s="1045">
        <v>0</v>
      </c>
      <c r="AP27" s="996"/>
      <c r="AQ27" s="996"/>
      <c r="AR27" s="997"/>
      <c r="AS27" s="997"/>
      <c r="AT27" s="1045" t="s">
        <v>474</v>
      </c>
      <c r="AU27" s="999">
        <v>0</v>
      </c>
      <c r="AV27" s="1045">
        <v>0</v>
      </c>
      <c r="AW27" s="996"/>
      <c r="AX27" s="996"/>
      <c r="AY27" s="997"/>
      <c r="AZ27" s="997"/>
      <c r="BA27" s="1045" t="s">
        <v>474</v>
      </c>
      <c r="BB27" s="999">
        <v>0.09</v>
      </c>
      <c r="BC27" s="1003">
        <v>0.09</v>
      </c>
      <c r="BD27" s="996"/>
      <c r="BE27" s="996"/>
      <c r="BF27" s="997"/>
      <c r="BG27" s="997"/>
      <c r="BH27" s="1007"/>
      <c r="BI27" s="999">
        <v>0</v>
      </c>
      <c r="BJ27" s="1004"/>
      <c r="BK27" s="996"/>
      <c r="BL27" s="996"/>
      <c r="BM27" s="997"/>
      <c r="BN27" s="997"/>
      <c r="BO27" s="1045"/>
      <c r="BP27" s="999">
        <v>0</v>
      </c>
      <c r="BQ27" s="1045"/>
      <c r="BR27" s="996"/>
      <c r="BS27" s="996"/>
      <c r="BT27" s="997"/>
      <c r="BU27" s="997"/>
      <c r="BV27" s="1045"/>
      <c r="BW27" s="999">
        <v>0.09</v>
      </c>
      <c r="BX27" s="1045"/>
      <c r="BY27" s="996"/>
      <c r="BZ27" s="996"/>
      <c r="CA27" s="997"/>
      <c r="CB27" s="997"/>
      <c r="CC27" s="1007"/>
      <c r="CD27" s="999">
        <v>0</v>
      </c>
      <c r="CE27" s="1045"/>
      <c r="CF27" s="996"/>
      <c r="CG27" s="996"/>
      <c r="CH27" s="997"/>
      <c r="CI27" s="997"/>
      <c r="CJ27" s="1045"/>
      <c r="CK27" s="999">
        <v>0.09</v>
      </c>
      <c r="CL27" s="1045"/>
      <c r="CM27" s="996"/>
      <c r="CN27" s="996"/>
      <c r="CO27" s="997"/>
      <c r="CP27" s="997"/>
      <c r="CQ27" s="1045"/>
      <c r="CR27" s="1053">
        <v>0.04</v>
      </c>
      <c r="CS27" s="1045"/>
      <c r="CT27" s="996"/>
      <c r="CU27" s="1028"/>
      <c r="CV27" s="1006"/>
      <c r="CW27" s="1006"/>
      <c r="CX27" s="1007"/>
      <c r="CY27" s="1008"/>
      <c r="CZ27" s="1009">
        <f t="shared" si="0"/>
        <v>0.09</v>
      </c>
      <c r="DA27" s="1009">
        <f t="shared" si="0"/>
        <v>0</v>
      </c>
      <c r="DB27" s="1010">
        <f t="shared" si="1"/>
        <v>0</v>
      </c>
      <c r="DC27" s="1028"/>
      <c r="DD27" s="1028"/>
      <c r="DE27" s="1012"/>
      <c r="DF27" s="997"/>
      <c r="DG27" s="997"/>
      <c r="DH27" s="1013"/>
      <c r="DI27" s="1009">
        <f t="shared" si="2"/>
        <v>0.18</v>
      </c>
      <c r="DJ27" s="1009">
        <f t="shared" si="2"/>
        <v>0.09</v>
      </c>
      <c r="DK27" s="1010">
        <f t="shared" si="3"/>
        <v>0.5</v>
      </c>
      <c r="DL27" s="1054"/>
      <c r="DM27" s="1054"/>
      <c r="DN27" s="1041"/>
      <c r="DO27" s="1036"/>
      <c r="DP27" s="1036"/>
      <c r="DQ27" s="1055"/>
      <c r="DR27" s="1009">
        <f t="shared" si="4"/>
        <v>0.27</v>
      </c>
      <c r="DS27" s="1009">
        <f t="shared" si="4"/>
        <v>0.09</v>
      </c>
      <c r="DT27" s="1010">
        <f t="shared" si="5"/>
        <v>0.33333333333333331</v>
      </c>
      <c r="DU27" s="1054"/>
      <c r="DV27" s="1054"/>
      <c r="DW27" s="1042"/>
      <c r="DX27" s="1036"/>
      <c r="DY27" s="1056"/>
      <c r="DZ27" s="1055"/>
      <c r="EA27" s="1009">
        <f t="shared" si="6"/>
        <v>0.39999999999999997</v>
      </c>
      <c r="EB27" s="1009">
        <f t="shared" si="6"/>
        <v>0.09</v>
      </c>
      <c r="EC27" s="1010">
        <f t="shared" si="7"/>
        <v>0.22500000000000001</v>
      </c>
      <c r="ED27" s="1054"/>
      <c r="EE27" s="1054"/>
      <c r="EF27" s="1042"/>
      <c r="EG27" s="1036"/>
      <c r="EH27" s="1056"/>
      <c r="EI27" s="1055"/>
      <c r="EJ27" s="1019"/>
      <c r="EK27" s="1019"/>
      <c r="EL27" s="1019"/>
      <c r="EM27" s="1019"/>
      <c r="EN27" s="1019"/>
      <c r="EO27" s="1019"/>
      <c r="EP27" s="1019"/>
      <c r="EQ27" s="1019"/>
      <c r="ER27" s="1019"/>
      <c r="ES27" s="1019"/>
      <c r="ET27" s="1019"/>
      <c r="EU27" s="1019"/>
      <c r="EV27" s="1019"/>
      <c r="EW27" s="1019"/>
      <c r="EX27" s="1019"/>
      <c r="EY27" s="1019"/>
      <c r="EZ27" s="1019"/>
      <c r="FA27" s="1019"/>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row>
    <row r="28" spans="1:256" ht="51">
      <c r="A28" s="1057" t="s">
        <v>814</v>
      </c>
      <c r="B28" s="1057"/>
      <c r="C28" s="1058" t="s">
        <v>815</v>
      </c>
      <c r="D28" s="1059">
        <v>2</v>
      </c>
      <c r="E28" s="1058" t="s">
        <v>816</v>
      </c>
      <c r="F28" s="1060">
        <v>1200</v>
      </c>
      <c r="G28" s="1060" t="s">
        <v>393</v>
      </c>
      <c r="H28" s="1061">
        <v>1</v>
      </c>
      <c r="I28" s="1062">
        <f>+N28</f>
        <v>0.11</v>
      </c>
      <c r="J28" s="1063">
        <v>3</v>
      </c>
      <c r="K28" s="1058" t="s">
        <v>817</v>
      </c>
      <c r="L28" s="1028" t="s">
        <v>818</v>
      </c>
      <c r="M28" s="1028" t="s">
        <v>819</v>
      </c>
      <c r="N28" s="1043">
        <v>0.11</v>
      </c>
      <c r="O28" s="1044">
        <v>42736</v>
      </c>
      <c r="P28" s="1044">
        <v>43099</v>
      </c>
      <c r="Q28" s="992" t="s">
        <v>820</v>
      </c>
      <c r="R28" s="1064">
        <v>0.4</v>
      </c>
      <c r="S28" s="1065">
        <v>0</v>
      </c>
      <c r="T28" s="1066">
        <v>1E-4</v>
      </c>
      <c r="U28" s="1067">
        <f>+S28+S29+S30+S31+S32+S33+S34</f>
        <v>1.4999999999999999E-2</v>
      </c>
      <c r="V28" s="1067">
        <f>+T28+T29+T30+T31+T32+T33+T34</f>
        <v>6.1000000000000004E-3</v>
      </c>
      <c r="W28" s="1067">
        <f>+(((U28*$N$28))*($H$28)/$N$28)</f>
        <v>1.4999999999999999E-2</v>
      </c>
      <c r="X28" s="1067">
        <f>+(((V28*$N$28))*($H$28)/$N$28)</f>
        <v>6.1000000000000004E-3</v>
      </c>
      <c r="Y28" s="1045" t="s">
        <v>821</v>
      </c>
      <c r="Z28" s="1065">
        <v>0</v>
      </c>
      <c r="AA28" s="1045">
        <v>0</v>
      </c>
      <c r="AB28" s="1067">
        <f>+Z28+Z29+Z30+Z31+Z32+Z33+Z34</f>
        <v>3.2000000000000001E-2</v>
      </c>
      <c r="AC28" s="1067">
        <f>+AA28+AA29+AA30+AA31+AA32+AA33+AA34</f>
        <v>1.4999999999999999E-2</v>
      </c>
      <c r="AD28" s="1067">
        <f>+(((AB28*$N$28))*($H$28)/$N$28)</f>
        <v>3.2000000000000001E-2</v>
      </c>
      <c r="AE28" s="1067">
        <f>+(((AC28*$N$28))*($H$28)/$N$28)</f>
        <v>1.4999999999999999E-2</v>
      </c>
      <c r="AF28" s="1045" t="s">
        <v>474</v>
      </c>
      <c r="AG28" s="1065">
        <v>0.04</v>
      </c>
      <c r="AH28" s="1045">
        <v>0.04</v>
      </c>
      <c r="AI28" s="1058">
        <f>+AG28+AG29+AG30+AG31+AG32+AG33+AG34</f>
        <v>9.9999999999999978E-2</v>
      </c>
      <c r="AJ28" s="1058">
        <f>+AH28+AH29+AH30+AH31+AH32+AH33+AH34</f>
        <v>8.4900000000000003E-2</v>
      </c>
      <c r="AK28" s="1068">
        <f>+(((AI28*$N$28))*($H$28)/$N$28)</f>
        <v>9.9999999999999978E-2</v>
      </c>
      <c r="AL28" s="1068">
        <f>+(((AJ28*$N$28))*($H$28)/$N$28)</f>
        <v>8.4900000000000003E-2</v>
      </c>
      <c r="AM28" s="1007" t="s">
        <v>822</v>
      </c>
      <c r="AN28" s="1065">
        <v>0.04</v>
      </c>
      <c r="AO28" s="1045">
        <v>0.04</v>
      </c>
      <c r="AP28" s="1067">
        <f>+AN28+AN29+AN30+AN31+AN32+AN33+AN34</f>
        <v>9.9999999999999978E-2</v>
      </c>
      <c r="AQ28" s="1067">
        <f>+AO28+AO29+AO30+AO31+AO32+AO33+AO34</f>
        <v>9.9999999999999978E-2</v>
      </c>
      <c r="AR28" s="1067">
        <f>+(((AP28*$N$28))*($H$28)/$N$28)</f>
        <v>9.9999999999999978E-2</v>
      </c>
      <c r="AS28" s="1067">
        <f>+(((AQ28*$N$28))*($H$28)/$N$28)</f>
        <v>9.9999999999999978E-2</v>
      </c>
      <c r="AT28" s="1069" t="s">
        <v>823</v>
      </c>
      <c r="AU28" s="1065">
        <v>0.04</v>
      </c>
      <c r="AV28" s="1045">
        <v>0.04</v>
      </c>
      <c r="AW28" s="1067">
        <f>+AU28+AU29+AU30+AU31+AU32+AU33+AU34</f>
        <v>9.4999999999999987E-2</v>
      </c>
      <c r="AX28" s="1067">
        <f>+AV28+AV29+AV30+AV31+AV32+AV33+AV34</f>
        <v>9.2999999999999985E-2</v>
      </c>
      <c r="AY28" s="1067">
        <f>+(((AW28*$N$28))*($H$28)/$N$28)</f>
        <v>9.4999999999999987E-2</v>
      </c>
      <c r="AZ28" s="1067">
        <f>+(((AX28*$N$28))*($H$28)/$N$28)</f>
        <v>9.2999999999999985E-2</v>
      </c>
      <c r="BA28" s="1069" t="s">
        <v>824</v>
      </c>
      <c r="BB28" s="1065">
        <v>0.04</v>
      </c>
      <c r="BC28" s="1070">
        <v>0.04</v>
      </c>
      <c r="BD28" s="1058">
        <f>+BB28+BB29+BB30+BB31+BB32+BB33+BB34</f>
        <v>9.4999999999999987E-2</v>
      </c>
      <c r="BE28" s="1058">
        <f>+BC28+BC29+BC30+BC31+BC32+BC33+BC34</f>
        <v>9.4999999999999987E-2</v>
      </c>
      <c r="BF28" s="1068">
        <f>+(((BD28*$N$28))*($H$28)/$N$28)</f>
        <v>9.4999999999999987E-2</v>
      </c>
      <c r="BG28" s="1068">
        <f>+(((BE28*$N$28))*($H$28)/$N$28)</f>
        <v>9.4999999999999987E-2</v>
      </c>
      <c r="BH28" s="1007" t="s">
        <v>822</v>
      </c>
      <c r="BI28" s="1065">
        <v>0.04</v>
      </c>
      <c r="BJ28" s="1004"/>
      <c r="BK28" s="1067">
        <f>+BI28+BI29+BI30+BI31+BI32+BI33+BI34</f>
        <v>9.9999999999999978E-2</v>
      </c>
      <c r="BL28" s="1067">
        <f>+BJ28+BJ29+BJ30+BJ31+BJ32+BJ33+BJ34</f>
        <v>0</v>
      </c>
      <c r="BM28" s="1067">
        <f>+(((BK28*$N$28))*($H$28)/$N$28)</f>
        <v>9.9999999999999978E-2</v>
      </c>
      <c r="BN28" s="1067">
        <f>+(((BL28*$N$28))*($H$28)/$N$28)</f>
        <v>0</v>
      </c>
      <c r="BO28" s="1045"/>
      <c r="BP28" s="1065">
        <v>0.04</v>
      </c>
      <c r="BQ28" s="1045"/>
      <c r="BR28" s="1067">
        <f>+BP28+BP29+BP30+BP31+BP32+BP33+BP34</f>
        <v>9.9999999999999978E-2</v>
      </c>
      <c r="BS28" s="1067">
        <f>+BQ28+BQ29+BQ30+BQ31+BQ32+BQ33+BQ34</f>
        <v>0</v>
      </c>
      <c r="BT28" s="1067">
        <f>+(((BR28*$N$28))*($H$28)/$N$28)</f>
        <v>9.9999999999999978E-2</v>
      </c>
      <c r="BU28" s="1067">
        <f>+(((BS28*$N$28))*($H$28)/$N$28)</f>
        <v>0</v>
      </c>
      <c r="BV28" s="1045"/>
      <c r="BW28" s="1065">
        <v>0.04</v>
      </c>
      <c r="BX28" s="1071"/>
      <c r="BY28" s="1058">
        <f>+BW28+BW29+BW30+BW31+BW32+BW33+BW34</f>
        <v>9.9999999999999978E-2</v>
      </c>
      <c r="BZ28" s="1058">
        <f>+BX28+BX29+BX30+BX31+BX32+BX33+BX34</f>
        <v>0</v>
      </c>
      <c r="CA28" s="1068">
        <f>+(((BY28*$N$28))*($H$28)/$N$28)</f>
        <v>9.9999999999999978E-2</v>
      </c>
      <c r="CB28" s="1068">
        <f>+(((BZ28*$N$28))*($H$28)/$N$28)</f>
        <v>0</v>
      </c>
      <c r="CC28" s="1007" t="s">
        <v>822</v>
      </c>
      <c r="CD28" s="1065">
        <v>0.04</v>
      </c>
      <c r="CE28" s="1045"/>
      <c r="CF28" s="1067">
        <f>+CD28+CD29+CD30+CD31+CD32+CD33+CD34</f>
        <v>9.9999999999999978E-2</v>
      </c>
      <c r="CG28" s="1067">
        <f>+CE28+CE29+CE30+CE31+CE32+CE33+CE34</f>
        <v>0</v>
      </c>
      <c r="CH28" s="1067">
        <f>+(((CF28*$N$28))*($H$28)/$N$28)</f>
        <v>9.9999999999999978E-2</v>
      </c>
      <c r="CI28" s="1067">
        <f>+(((CG28*$N$28))*($H$28)/$N$28)</f>
        <v>0</v>
      </c>
      <c r="CJ28" s="1045"/>
      <c r="CK28" s="1065">
        <v>0.04</v>
      </c>
      <c r="CL28" s="1045"/>
      <c r="CM28" s="1067">
        <f>+CK28+CK29+CK30+CK31+CK32+CK33+CK34</f>
        <v>8.8000000000000009E-2</v>
      </c>
      <c r="CN28" s="1067">
        <f>+CL28+CL29+CL30+CL31+CL32+CL33+CL34</f>
        <v>0</v>
      </c>
      <c r="CO28" s="1067">
        <f>+(((CM28*$N$28))*($H$28)/$N$28)</f>
        <v>8.8000000000000009E-2</v>
      </c>
      <c r="CP28" s="1067">
        <f>+(((CN28*$N$28))*($H$28)/$N$28)</f>
        <v>0</v>
      </c>
      <c r="CQ28" s="1045"/>
      <c r="CR28" s="1065">
        <v>0.04</v>
      </c>
      <c r="CS28" s="1071"/>
      <c r="CT28" s="1058">
        <f>+CR28+CR29+CR30+CR31+CR32+CR33+CR34</f>
        <v>7.5000000000000011E-2</v>
      </c>
      <c r="CU28" s="1072">
        <f>+CS28+CS29+CS30+CS31+CS32+CS33+CS34</f>
        <v>0</v>
      </c>
      <c r="CV28" s="1073">
        <f>+(((CT28*$N$28))*($H$28)/$N$28)</f>
        <v>7.5000000000000025E-2</v>
      </c>
      <c r="CW28" s="1073">
        <f>+(((CU28*$N$28))*($H$28)/$N$28)</f>
        <v>0</v>
      </c>
      <c r="CX28" s="1007" t="s">
        <v>825</v>
      </c>
      <c r="CY28" s="1008"/>
      <c r="CZ28" s="1009">
        <f t="shared" si="0"/>
        <v>0.04</v>
      </c>
      <c r="DA28" s="1009">
        <f t="shared" si="0"/>
        <v>4.0100000000000004E-2</v>
      </c>
      <c r="DB28" s="1010">
        <f t="shared" si="1"/>
        <v>1.0025000000000002</v>
      </c>
      <c r="DC28" s="1058">
        <f>+U28+AB28+AI28</f>
        <v>0.14699999999999996</v>
      </c>
      <c r="DD28" s="1058">
        <f>+V28+AC28+AJ28</f>
        <v>0.10600000000000001</v>
      </c>
      <c r="DE28" s="1074">
        <f>+DD28/DC28</f>
        <v>0.72108843537414991</v>
      </c>
      <c r="DF28" s="1067">
        <f>+W28+AD28+AK28</f>
        <v>0.14699999999999996</v>
      </c>
      <c r="DG28" s="1068">
        <f>+X28+AE28+AL28</f>
        <v>0.10600000000000001</v>
      </c>
      <c r="DH28" s="1075">
        <f>+DG28/DF28</f>
        <v>0.72108843537414991</v>
      </c>
      <c r="DI28" s="1009">
        <f t="shared" si="2"/>
        <v>0.16</v>
      </c>
      <c r="DJ28" s="1009">
        <f t="shared" si="2"/>
        <v>0.16010000000000002</v>
      </c>
      <c r="DK28" s="1010">
        <f t="shared" si="3"/>
        <v>1.0006250000000001</v>
      </c>
      <c r="DL28" s="1058">
        <f>+U28+AB28+AI28+AP28+AW28+BD28</f>
        <v>0.43699999999999989</v>
      </c>
      <c r="DM28" s="1058">
        <f>+V28+AC28+AJ28+AQ28+AX28+BE28</f>
        <v>0.39399999999999996</v>
      </c>
      <c r="DN28" s="1074">
        <f>+DM28/DL28</f>
        <v>0.90160183066361566</v>
      </c>
      <c r="DO28" s="1059">
        <f>+W28+AD28+AK28+AR28+AY28+BF28</f>
        <v>0.43699999999999989</v>
      </c>
      <c r="DP28" s="1067">
        <f>+X28+AE28+AL28+AS28+AZ28+BG28</f>
        <v>0.39399999999999996</v>
      </c>
      <c r="DQ28" s="1075">
        <f>+DP28/DO28</f>
        <v>0.90160183066361566</v>
      </c>
      <c r="DR28" s="1009">
        <f t="shared" si="4"/>
        <v>0.28000000000000003</v>
      </c>
      <c r="DS28" s="1009">
        <f t="shared" si="4"/>
        <v>0.16010000000000002</v>
      </c>
      <c r="DT28" s="1010">
        <f t="shared" si="5"/>
        <v>0.57178571428571434</v>
      </c>
      <c r="DU28" s="1058">
        <f>+U28+AB28+AI28+AP28+AW28+BD28+BK28+BR28+BY28</f>
        <v>0.73699999999999988</v>
      </c>
      <c r="DV28" s="1058">
        <f>+V28+AC28+AJ28+AQ28+AX28+BE28+BL28+BS28+BZ28</f>
        <v>0.39399999999999996</v>
      </c>
      <c r="DW28" s="1075">
        <f>+DV28/DU28</f>
        <v>0.53459972862957938</v>
      </c>
      <c r="DX28" s="1076">
        <f>+W28+AD28+AK28+AR28+AY28+BF28+BM28+BT28+CA28</f>
        <v>0.73699999999999988</v>
      </c>
      <c r="DY28" s="1076">
        <f>+X28+AE28+AL28+AS28+AZ28+BG28+BN28+BU28+CB28</f>
        <v>0.39399999999999996</v>
      </c>
      <c r="DZ28" s="1075">
        <f>+DY28/DX28</f>
        <v>0.53459972862957938</v>
      </c>
      <c r="EA28" s="1009">
        <f t="shared" si="6"/>
        <v>0.39999999999999997</v>
      </c>
      <c r="EB28" s="1009">
        <f t="shared" si="6"/>
        <v>0.16010000000000002</v>
      </c>
      <c r="EC28" s="1010">
        <f t="shared" si="7"/>
        <v>0.40025000000000011</v>
      </c>
      <c r="ED28" s="1058">
        <f>+U28+AB28+AI28+AP28+AW28+BD28+BK28+BR28+BY28+CF28+CM28+CT28</f>
        <v>0.99999999999999978</v>
      </c>
      <c r="EE28" s="1058">
        <f>+V28+AC28+AJ28+AQ28+AX28+BE28+BL28+BS28+BZ28+CG28+CN28+CU28</f>
        <v>0.39399999999999996</v>
      </c>
      <c r="EF28" s="1075">
        <f>+EE28/ED28</f>
        <v>0.39400000000000007</v>
      </c>
      <c r="EG28" s="1076">
        <f>+W28+AD28+AK28+AR28+AY28+BF28+BM28+BT28+CA28+CH28+CO28+CV28</f>
        <v>0.99999999999999989</v>
      </c>
      <c r="EH28" s="1077">
        <f>+X28+AE28+AL28+AS28+AZ28+BG28+BN28+BU28+CB28+CI28+CP28+CW28</f>
        <v>0.39399999999999996</v>
      </c>
      <c r="EI28" s="1075">
        <f>+EH28/EG28</f>
        <v>0.39400000000000002</v>
      </c>
      <c r="EJ28" s="1019"/>
      <c r="EK28" s="1019"/>
      <c r="EL28" s="1019"/>
      <c r="EM28" s="1019"/>
      <c r="EN28" s="1019"/>
      <c r="EO28" s="1019"/>
      <c r="EP28" s="1019"/>
      <c r="EQ28" s="1019"/>
      <c r="ER28" s="1019"/>
      <c r="ES28" s="1019"/>
      <c r="ET28" s="1019"/>
      <c r="EU28" s="1019"/>
      <c r="EV28" s="1019"/>
      <c r="EW28" s="1019"/>
      <c r="EX28" s="1019"/>
      <c r="EY28" s="1019"/>
      <c r="EZ28" s="1019"/>
      <c r="FA28" s="1019"/>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row>
    <row r="29" spans="1:256" ht="101.25">
      <c r="A29" s="1057"/>
      <c r="B29" s="1057"/>
      <c r="C29" s="1058"/>
      <c r="D29" s="1059"/>
      <c r="E29" s="1058"/>
      <c r="F29" s="1060"/>
      <c r="G29" s="1060"/>
      <c r="H29" s="1061"/>
      <c r="I29" s="1078"/>
      <c r="J29" s="1063"/>
      <c r="K29" s="1058"/>
      <c r="L29" s="1028"/>
      <c r="M29" s="1028"/>
      <c r="N29" s="1043"/>
      <c r="O29" s="1044"/>
      <c r="P29" s="1044"/>
      <c r="Q29" s="992" t="s">
        <v>826</v>
      </c>
      <c r="R29" s="1064">
        <v>0.15</v>
      </c>
      <c r="S29" s="1065">
        <v>0</v>
      </c>
      <c r="T29" s="1066">
        <v>1E-3</v>
      </c>
      <c r="U29" s="1067"/>
      <c r="V29" s="1067"/>
      <c r="W29" s="1067"/>
      <c r="X29" s="1067"/>
      <c r="Y29" s="1079" t="s">
        <v>827</v>
      </c>
      <c r="Z29" s="1065">
        <v>0</v>
      </c>
      <c r="AA29" s="1079">
        <v>0</v>
      </c>
      <c r="AB29" s="1067"/>
      <c r="AC29" s="1067"/>
      <c r="AD29" s="1067"/>
      <c r="AE29" s="1067"/>
      <c r="AF29" s="1079" t="s">
        <v>474</v>
      </c>
      <c r="AG29" s="1065">
        <v>1.4999999999999999E-2</v>
      </c>
      <c r="AH29" s="1045">
        <v>1.49E-2</v>
      </c>
      <c r="AI29" s="1058"/>
      <c r="AJ29" s="1058"/>
      <c r="AK29" s="1068"/>
      <c r="AL29" s="1068"/>
      <c r="AM29" s="1007"/>
      <c r="AN29" s="1065">
        <v>1.4999999999999999E-2</v>
      </c>
      <c r="AO29" s="1079">
        <v>1.4999999999999999E-2</v>
      </c>
      <c r="AP29" s="1067"/>
      <c r="AQ29" s="1067"/>
      <c r="AR29" s="1067"/>
      <c r="AS29" s="1067"/>
      <c r="AT29" s="1080" t="s">
        <v>828</v>
      </c>
      <c r="AU29" s="1065">
        <v>1.4999999999999999E-2</v>
      </c>
      <c r="AV29" s="1079">
        <v>0.01</v>
      </c>
      <c r="AW29" s="1067"/>
      <c r="AX29" s="1067"/>
      <c r="AY29" s="1067"/>
      <c r="AZ29" s="1067"/>
      <c r="BA29" s="1080" t="s">
        <v>828</v>
      </c>
      <c r="BB29" s="1065">
        <v>1.4999999999999999E-2</v>
      </c>
      <c r="BC29" s="1081">
        <v>1.4999999999999999E-2</v>
      </c>
      <c r="BD29" s="1058"/>
      <c r="BE29" s="1058"/>
      <c r="BF29" s="1068"/>
      <c r="BG29" s="1068"/>
      <c r="BH29" s="1007"/>
      <c r="BI29" s="1065">
        <v>1.4999999999999999E-2</v>
      </c>
      <c r="BJ29" s="1079"/>
      <c r="BK29" s="1067"/>
      <c r="BL29" s="1067"/>
      <c r="BM29" s="1067"/>
      <c r="BN29" s="1067"/>
      <c r="BO29" s="1079"/>
      <c r="BP29" s="1065">
        <v>1.4999999999999999E-2</v>
      </c>
      <c r="BQ29" s="1079"/>
      <c r="BR29" s="1067"/>
      <c r="BS29" s="1067"/>
      <c r="BT29" s="1067"/>
      <c r="BU29" s="1067"/>
      <c r="BV29" s="1079"/>
      <c r="BW29" s="1065">
        <v>1.4999999999999999E-2</v>
      </c>
      <c r="BX29" s="1082"/>
      <c r="BY29" s="1058"/>
      <c r="BZ29" s="1058"/>
      <c r="CA29" s="1068"/>
      <c r="CB29" s="1068"/>
      <c r="CC29" s="1007"/>
      <c r="CD29" s="1065">
        <v>1.4999999999999999E-2</v>
      </c>
      <c r="CE29" s="1079"/>
      <c r="CF29" s="1067"/>
      <c r="CG29" s="1067"/>
      <c r="CH29" s="1067"/>
      <c r="CI29" s="1067"/>
      <c r="CJ29" s="1079"/>
      <c r="CK29" s="1065">
        <v>1.4999999999999999E-2</v>
      </c>
      <c r="CL29" s="1079"/>
      <c r="CM29" s="1067"/>
      <c r="CN29" s="1067"/>
      <c r="CO29" s="1067"/>
      <c r="CP29" s="1067"/>
      <c r="CQ29" s="1079"/>
      <c r="CR29" s="1065">
        <v>1.4999999999999999E-2</v>
      </c>
      <c r="CS29" s="1082"/>
      <c r="CT29" s="1058"/>
      <c r="CU29" s="1072"/>
      <c r="CV29" s="1073"/>
      <c r="CW29" s="1073"/>
      <c r="CX29" s="1007"/>
      <c r="CY29" s="1083"/>
      <c r="CZ29" s="1009">
        <f t="shared" si="0"/>
        <v>1.4999999999999999E-2</v>
      </c>
      <c r="DA29" s="1009">
        <f t="shared" si="0"/>
        <v>1.5900000000000001E-2</v>
      </c>
      <c r="DB29" s="1010">
        <f t="shared" si="1"/>
        <v>1.06</v>
      </c>
      <c r="DC29" s="1058"/>
      <c r="DD29" s="1058"/>
      <c r="DE29" s="1074"/>
      <c r="DF29" s="1067"/>
      <c r="DG29" s="1068"/>
      <c r="DH29" s="1075"/>
      <c r="DI29" s="1009">
        <f t="shared" si="2"/>
        <v>0.06</v>
      </c>
      <c r="DJ29" s="1009">
        <f t="shared" si="2"/>
        <v>5.5899999999999998E-2</v>
      </c>
      <c r="DK29" s="1010">
        <f t="shared" si="3"/>
        <v>0.93166666666666664</v>
      </c>
      <c r="DL29" s="1058"/>
      <c r="DM29" s="1058"/>
      <c r="DN29" s="1074"/>
      <c r="DO29" s="1059"/>
      <c r="DP29" s="1067"/>
      <c r="DQ29" s="1075"/>
      <c r="DR29" s="1009">
        <f t="shared" si="4"/>
        <v>0.105</v>
      </c>
      <c r="DS29" s="1009">
        <f t="shared" si="4"/>
        <v>5.5899999999999998E-2</v>
      </c>
      <c r="DT29" s="1010">
        <f t="shared" si="5"/>
        <v>0.5323809523809524</v>
      </c>
      <c r="DU29" s="1058"/>
      <c r="DV29" s="1058"/>
      <c r="DW29" s="1075"/>
      <c r="DX29" s="1076"/>
      <c r="DY29" s="1076"/>
      <c r="DZ29" s="1075"/>
      <c r="EA29" s="1009">
        <f t="shared" si="6"/>
        <v>0.15000000000000002</v>
      </c>
      <c r="EB29" s="1009">
        <f t="shared" si="6"/>
        <v>5.5899999999999998E-2</v>
      </c>
      <c r="EC29" s="1010">
        <f t="shared" si="7"/>
        <v>0.37266666666666659</v>
      </c>
      <c r="ED29" s="1058"/>
      <c r="EE29" s="1058"/>
      <c r="EF29" s="1075"/>
      <c r="EG29" s="1076"/>
      <c r="EH29" s="1077"/>
      <c r="EI29" s="1075"/>
      <c r="EJ29" s="1083"/>
      <c r="EK29" s="1083"/>
      <c r="EL29" s="1083"/>
      <c r="EM29" s="1083"/>
      <c r="EN29" s="1083"/>
      <c r="EO29" s="1083"/>
      <c r="EP29" s="1083"/>
      <c r="EQ29" s="1083"/>
      <c r="ER29" s="1083"/>
      <c r="ES29" s="1083"/>
      <c r="ET29" s="1083"/>
      <c r="EU29" s="1083"/>
      <c r="EV29" s="1083"/>
      <c r="EW29" s="1083"/>
      <c r="EX29" s="1083"/>
      <c r="EY29" s="1083"/>
      <c r="EZ29" s="1083"/>
      <c r="FA29" s="1083"/>
    </row>
    <row r="30" spans="1:256" ht="56.25">
      <c r="A30" s="1057"/>
      <c r="B30" s="1057"/>
      <c r="C30" s="1058"/>
      <c r="D30" s="1059"/>
      <c r="E30" s="1058"/>
      <c r="F30" s="1060"/>
      <c r="G30" s="1060"/>
      <c r="H30" s="1061"/>
      <c r="I30" s="1078"/>
      <c r="J30" s="1063"/>
      <c r="K30" s="1058"/>
      <c r="L30" s="1028"/>
      <c r="M30" s="1028"/>
      <c r="N30" s="1043"/>
      <c r="O30" s="1044"/>
      <c r="P30" s="1044"/>
      <c r="Q30" s="992" t="s">
        <v>829</v>
      </c>
      <c r="R30" s="1064">
        <v>0.05</v>
      </c>
      <c r="S30" s="1065">
        <v>0</v>
      </c>
      <c r="T30" s="1002">
        <v>0</v>
      </c>
      <c r="U30" s="1067"/>
      <c r="V30" s="1067"/>
      <c r="W30" s="1067"/>
      <c r="X30" s="1067"/>
      <c r="Y30" s="1079" t="s">
        <v>474</v>
      </c>
      <c r="Z30" s="1065">
        <v>2E-3</v>
      </c>
      <c r="AA30" s="1084">
        <v>0</v>
      </c>
      <c r="AB30" s="1067"/>
      <c r="AC30" s="1067"/>
      <c r="AD30" s="1067"/>
      <c r="AE30" s="1067"/>
      <c r="AF30" s="1079" t="s">
        <v>474</v>
      </c>
      <c r="AG30" s="1065">
        <v>5.0000000000000001E-3</v>
      </c>
      <c r="AH30" s="1045">
        <v>5.0000000000000001E-3</v>
      </c>
      <c r="AI30" s="1058"/>
      <c r="AJ30" s="1058"/>
      <c r="AK30" s="1068"/>
      <c r="AL30" s="1068"/>
      <c r="AM30" s="1007"/>
      <c r="AN30" s="1065">
        <v>5.0000000000000001E-3</v>
      </c>
      <c r="AO30" s="1079">
        <v>5.0000000000000001E-3</v>
      </c>
      <c r="AP30" s="1067"/>
      <c r="AQ30" s="1067"/>
      <c r="AR30" s="1067"/>
      <c r="AS30" s="1067"/>
      <c r="AT30" s="1080" t="s">
        <v>830</v>
      </c>
      <c r="AU30" s="1065">
        <v>5.0000000000000001E-3</v>
      </c>
      <c r="AV30" s="1085">
        <v>3.0000000000000001E-3</v>
      </c>
      <c r="AW30" s="1067"/>
      <c r="AX30" s="1067"/>
      <c r="AY30" s="1067"/>
      <c r="AZ30" s="1067"/>
      <c r="BA30" s="1080" t="s">
        <v>830</v>
      </c>
      <c r="BB30" s="1065">
        <v>5.0000000000000001E-3</v>
      </c>
      <c r="BC30" s="1081">
        <v>5.0000000000000001E-3</v>
      </c>
      <c r="BD30" s="1058"/>
      <c r="BE30" s="1058"/>
      <c r="BF30" s="1068"/>
      <c r="BG30" s="1068"/>
      <c r="BH30" s="1007"/>
      <c r="BI30" s="1065">
        <v>5.0000000000000001E-3</v>
      </c>
      <c r="BJ30" s="1079"/>
      <c r="BK30" s="1067"/>
      <c r="BL30" s="1067"/>
      <c r="BM30" s="1067"/>
      <c r="BN30" s="1067"/>
      <c r="BO30" s="1079"/>
      <c r="BP30" s="1065">
        <v>5.0000000000000001E-3</v>
      </c>
      <c r="BQ30" s="1079"/>
      <c r="BR30" s="1067"/>
      <c r="BS30" s="1067"/>
      <c r="BT30" s="1067"/>
      <c r="BU30" s="1067"/>
      <c r="BV30" s="1079"/>
      <c r="BW30" s="1065">
        <v>5.0000000000000001E-3</v>
      </c>
      <c r="BX30" s="1082"/>
      <c r="BY30" s="1058"/>
      <c r="BZ30" s="1058"/>
      <c r="CA30" s="1068"/>
      <c r="CB30" s="1068"/>
      <c r="CC30" s="1007"/>
      <c r="CD30" s="1065">
        <v>5.0000000000000001E-3</v>
      </c>
      <c r="CE30" s="1079"/>
      <c r="CF30" s="1067"/>
      <c r="CG30" s="1067"/>
      <c r="CH30" s="1067"/>
      <c r="CI30" s="1067"/>
      <c r="CJ30" s="1079"/>
      <c r="CK30" s="1065">
        <v>5.0000000000000001E-3</v>
      </c>
      <c r="CL30" s="1079"/>
      <c r="CM30" s="1067"/>
      <c r="CN30" s="1067"/>
      <c r="CO30" s="1067"/>
      <c r="CP30" s="1067"/>
      <c r="CQ30" s="1079"/>
      <c r="CR30" s="1065">
        <v>3.0000000000000001E-3</v>
      </c>
      <c r="CS30" s="1082"/>
      <c r="CT30" s="1058"/>
      <c r="CU30" s="1072"/>
      <c r="CV30" s="1073"/>
      <c r="CW30" s="1073"/>
      <c r="CX30" s="1007"/>
      <c r="CY30" s="1083"/>
      <c r="CZ30" s="1009">
        <f t="shared" si="0"/>
        <v>7.0000000000000001E-3</v>
      </c>
      <c r="DA30" s="1009">
        <f t="shared" si="0"/>
        <v>5.0000000000000001E-3</v>
      </c>
      <c r="DB30" s="1010">
        <f t="shared" si="1"/>
        <v>0.7142857142857143</v>
      </c>
      <c r="DC30" s="1058"/>
      <c r="DD30" s="1058"/>
      <c r="DE30" s="1074"/>
      <c r="DF30" s="1067"/>
      <c r="DG30" s="1068"/>
      <c r="DH30" s="1075"/>
      <c r="DI30" s="1009">
        <f t="shared" si="2"/>
        <v>2.2000000000000002E-2</v>
      </c>
      <c r="DJ30" s="1009">
        <f t="shared" si="2"/>
        <v>1.8000000000000002E-2</v>
      </c>
      <c r="DK30" s="1010">
        <f t="shared" si="3"/>
        <v>0.81818181818181823</v>
      </c>
      <c r="DL30" s="1058"/>
      <c r="DM30" s="1058"/>
      <c r="DN30" s="1074"/>
      <c r="DO30" s="1059"/>
      <c r="DP30" s="1067"/>
      <c r="DQ30" s="1075"/>
      <c r="DR30" s="1009">
        <f t="shared" si="4"/>
        <v>3.6999999999999998E-2</v>
      </c>
      <c r="DS30" s="1009">
        <f t="shared" si="4"/>
        <v>1.8000000000000002E-2</v>
      </c>
      <c r="DT30" s="1010">
        <f t="shared" si="5"/>
        <v>0.48648648648648657</v>
      </c>
      <c r="DU30" s="1058"/>
      <c r="DV30" s="1058"/>
      <c r="DW30" s="1075"/>
      <c r="DX30" s="1076"/>
      <c r="DY30" s="1076"/>
      <c r="DZ30" s="1075"/>
      <c r="EA30" s="1009">
        <f t="shared" si="6"/>
        <v>4.9999999999999996E-2</v>
      </c>
      <c r="EB30" s="1009">
        <f t="shared" si="6"/>
        <v>1.8000000000000002E-2</v>
      </c>
      <c r="EC30" s="1010">
        <f t="shared" si="7"/>
        <v>0.3600000000000001</v>
      </c>
      <c r="ED30" s="1058"/>
      <c r="EE30" s="1058"/>
      <c r="EF30" s="1075"/>
      <c r="EG30" s="1076"/>
      <c r="EH30" s="1077"/>
      <c r="EI30" s="1075"/>
      <c r="EJ30" s="1083"/>
      <c r="EK30" s="1083"/>
      <c r="EL30" s="1083"/>
      <c r="EM30" s="1083"/>
      <c r="EN30" s="1083"/>
      <c r="EO30" s="1083"/>
      <c r="EP30" s="1083"/>
      <c r="EQ30" s="1083"/>
      <c r="ER30" s="1083"/>
      <c r="ES30" s="1083"/>
      <c r="ET30" s="1083"/>
      <c r="EU30" s="1083"/>
      <c r="EV30" s="1083"/>
      <c r="EW30" s="1083"/>
      <c r="EX30" s="1083"/>
      <c r="EY30" s="1083"/>
      <c r="EZ30" s="1083"/>
      <c r="FA30" s="1083"/>
    </row>
    <row r="31" spans="1:256" ht="56.25">
      <c r="A31" s="1057"/>
      <c r="B31" s="1057"/>
      <c r="C31" s="1058"/>
      <c r="D31" s="1059"/>
      <c r="E31" s="1058"/>
      <c r="F31" s="1060"/>
      <c r="G31" s="1060"/>
      <c r="H31" s="1061"/>
      <c r="I31" s="1078"/>
      <c r="J31" s="1063"/>
      <c r="K31" s="1058"/>
      <c r="L31" s="1028"/>
      <c r="M31" s="1028"/>
      <c r="N31" s="1043"/>
      <c r="O31" s="1044"/>
      <c r="P31" s="1044"/>
      <c r="Q31" s="992" t="s">
        <v>831</v>
      </c>
      <c r="R31" s="1064">
        <v>0.1</v>
      </c>
      <c r="S31" s="1065">
        <v>0</v>
      </c>
      <c r="T31" s="1002">
        <v>0</v>
      </c>
      <c r="U31" s="1067"/>
      <c r="V31" s="1067"/>
      <c r="W31" s="1067"/>
      <c r="X31" s="1067"/>
      <c r="Y31" s="1079" t="s">
        <v>474</v>
      </c>
      <c r="Z31" s="1065">
        <v>0.01</v>
      </c>
      <c r="AA31" s="1084">
        <v>0</v>
      </c>
      <c r="AB31" s="1067"/>
      <c r="AC31" s="1067"/>
      <c r="AD31" s="1067"/>
      <c r="AE31" s="1067"/>
      <c r="AF31" s="1079" t="s">
        <v>474</v>
      </c>
      <c r="AG31" s="1065">
        <v>0.01</v>
      </c>
      <c r="AH31" s="1045">
        <v>0.01</v>
      </c>
      <c r="AI31" s="1058"/>
      <c r="AJ31" s="1058"/>
      <c r="AK31" s="1068"/>
      <c r="AL31" s="1068"/>
      <c r="AM31" s="1007"/>
      <c r="AN31" s="1065">
        <v>0.01</v>
      </c>
      <c r="AO31" s="1079">
        <v>0.01</v>
      </c>
      <c r="AP31" s="1067"/>
      <c r="AQ31" s="1067"/>
      <c r="AR31" s="1067"/>
      <c r="AS31" s="1067"/>
      <c r="AT31" s="1080" t="s">
        <v>832</v>
      </c>
      <c r="AU31" s="1065">
        <v>0.01</v>
      </c>
      <c r="AV31" s="1079">
        <v>0.01</v>
      </c>
      <c r="AW31" s="1067"/>
      <c r="AX31" s="1067"/>
      <c r="AY31" s="1067"/>
      <c r="AZ31" s="1067"/>
      <c r="BA31" s="1080" t="s">
        <v>832</v>
      </c>
      <c r="BB31" s="1065">
        <v>0.01</v>
      </c>
      <c r="BC31" s="1081">
        <v>0.01</v>
      </c>
      <c r="BD31" s="1058"/>
      <c r="BE31" s="1058"/>
      <c r="BF31" s="1068"/>
      <c r="BG31" s="1068"/>
      <c r="BH31" s="1007"/>
      <c r="BI31" s="1065">
        <v>0.01</v>
      </c>
      <c r="BJ31" s="1079"/>
      <c r="BK31" s="1067"/>
      <c r="BL31" s="1067"/>
      <c r="BM31" s="1067"/>
      <c r="BN31" s="1067"/>
      <c r="BO31" s="1079"/>
      <c r="BP31" s="1065">
        <v>0.01</v>
      </c>
      <c r="BQ31" s="1079"/>
      <c r="BR31" s="1067"/>
      <c r="BS31" s="1067"/>
      <c r="BT31" s="1067"/>
      <c r="BU31" s="1067"/>
      <c r="BV31" s="1079"/>
      <c r="BW31" s="1065">
        <v>0.01</v>
      </c>
      <c r="BX31" s="1082"/>
      <c r="BY31" s="1058"/>
      <c r="BZ31" s="1058"/>
      <c r="CA31" s="1068"/>
      <c r="CB31" s="1068"/>
      <c r="CC31" s="1007"/>
      <c r="CD31" s="1065">
        <v>0.01</v>
      </c>
      <c r="CE31" s="1079"/>
      <c r="CF31" s="1067"/>
      <c r="CG31" s="1067"/>
      <c r="CH31" s="1067"/>
      <c r="CI31" s="1067"/>
      <c r="CJ31" s="1079"/>
      <c r="CK31" s="1065">
        <v>8.0000000000000002E-3</v>
      </c>
      <c r="CL31" s="1079"/>
      <c r="CM31" s="1067"/>
      <c r="CN31" s="1067"/>
      <c r="CO31" s="1067"/>
      <c r="CP31" s="1067"/>
      <c r="CQ31" s="1079"/>
      <c r="CR31" s="1065">
        <v>2E-3</v>
      </c>
      <c r="CS31" s="1082"/>
      <c r="CT31" s="1058"/>
      <c r="CU31" s="1072"/>
      <c r="CV31" s="1073"/>
      <c r="CW31" s="1073"/>
      <c r="CX31" s="1007"/>
      <c r="CY31" s="1083"/>
      <c r="CZ31" s="1009">
        <f t="shared" si="0"/>
        <v>0.02</v>
      </c>
      <c r="DA31" s="1009">
        <f t="shared" si="0"/>
        <v>0.01</v>
      </c>
      <c r="DB31" s="1010">
        <f t="shared" si="1"/>
        <v>0.5</v>
      </c>
      <c r="DC31" s="1058"/>
      <c r="DD31" s="1058"/>
      <c r="DE31" s="1074"/>
      <c r="DF31" s="1067"/>
      <c r="DG31" s="1068"/>
      <c r="DH31" s="1075"/>
      <c r="DI31" s="1009">
        <f t="shared" si="2"/>
        <v>0.05</v>
      </c>
      <c r="DJ31" s="1009">
        <f t="shared" si="2"/>
        <v>0.04</v>
      </c>
      <c r="DK31" s="1010">
        <f t="shared" si="3"/>
        <v>0.79999999999999993</v>
      </c>
      <c r="DL31" s="1058"/>
      <c r="DM31" s="1058"/>
      <c r="DN31" s="1074"/>
      <c r="DO31" s="1059"/>
      <c r="DP31" s="1067"/>
      <c r="DQ31" s="1075"/>
      <c r="DR31" s="1009">
        <f t="shared" si="4"/>
        <v>0.08</v>
      </c>
      <c r="DS31" s="1009">
        <f t="shared" si="4"/>
        <v>0.04</v>
      </c>
      <c r="DT31" s="1010">
        <f t="shared" si="5"/>
        <v>0.5</v>
      </c>
      <c r="DU31" s="1058"/>
      <c r="DV31" s="1058"/>
      <c r="DW31" s="1075"/>
      <c r="DX31" s="1076"/>
      <c r="DY31" s="1076"/>
      <c r="DZ31" s="1075"/>
      <c r="EA31" s="1009">
        <f t="shared" si="6"/>
        <v>0.1</v>
      </c>
      <c r="EB31" s="1009">
        <f t="shared" si="6"/>
        <v>0.04</v>
      </c>
      <c r="EC31" s="1010">
        <f t="shared" si="7"/>
        <v>0.39999999999999997</v>
      </c>
      <c r="ED31" s="1058"/>
      <c r="EE31" s="1058"/>
      <c r="EF31" s="1075"/>
      <c r="EG31" s="1076"/>
      <c r="EH31" s="1077"/>
      <c r="EI31" s="1075"/>
      <c r="EJ31" s="1083"/>
      <c r="EK31" s="1083"/>
      <c r="EL31" s="1083"/>
      <c r="EM31" s="1083"/>
      <c r="EN31" s="1083"/>
      <c r="EO31" s="1083"/>
      <c r="EP31" s="1083"/>
      <c r="EQ31" s="1083"/>
      <c r="ER31" s="1083"/>
      <c r="ES31" s="1083"/>
      <c r="ET31" s="1083"/>
      <c r="EU31" s="1083"/>
      <c r="EV31" s="1083"/>
      <c r="EW31" s="1083"/>
      <c r="EX31" s="1083"/>
      <c r="EY31" s="1083"/>
      <c r="EZ31" s="1083"/>
      <c r="FA31" s="1083"/>
    </row>
    <row r="32" spans="1:256" ht="56.25">
      <c r="A32" s="1057"/>
      <c r="B32" s="1057"/>
      <c r="C32" s="1058"/>
      <c r="D32" s="1059"/>
      <c r="E32" s="1058"/>
      <c r="F32" s="1060"/>
      <c r="G32" s="1060"/>
      <c r="H32" s="1061"/>
      <c r="I32" s="1078"/>
      <c r="J32" s="1063"/>
      <c r="K32" s="1058"/>
      <c r="L32" s="1028"/>
      <c r="M32" s="1028"/>
      <c r="N32" s="1043"/>
      <c r="O32" s="1044"/>
      <c r="P32" s="1044"/>
      <c r="Q32" s="992" t="s">
        <v>833</v>
      </c>
      <c r="R32" s="1064">
        <v>0.1</v>
      </c>
      <c r="S32" s="1065">
        <v>5.0000000000000001E-3</v>
      </c>
      <c r="T32" s="1002">
        <v>0</v>
      </c>
      <c r="U32" s="1067"/>
      <c r="V32" s="1067"/>
      <c r="W32" s="1067"/>
      <c r="X32" s="1067"/>
      <c r="Y32" s="1079"/>
      <c r="Z32" s="1065">
        <v>5.0000000000000001E-3</v>
      </c>
      <c r="AA32" s="1086">
        <v>0</v>
      </c>
      <c r="AB32" s="1067"/>
      <c r="AC32" s="1067"/>
      <c r="AD32" s="1067"/>
      <c r="AE32" s="1067"/>
      <c r="AF32" s="1079"/>
      <c r="AG32" s="1065">
        <v>0.01</v>
      </c>
      <c r="AH32" s="1045">
        <v>0.01</v>
      </c>
      <c r="AI32" s="1058"/>
      <c r="AJ32" s="1058"/>
      <c r="AK32" s="1068"/>
      <c r="AL32" s="1068"/>
      <c r="AM32" s="1007" t="s">
        <v>834</v>
      </c>
      <c r="AN32" s="1065">
        <v>0.01</v>
      </c>
      <c r="AO32" s="1079">
        <v>0.01</v>
      </c>
      <c r="AP32" s="1067"/>
      <c r="AQ32" s="1067"/>
      <c r="AR32" s="1067"/>
      <c r="AS32" s="1067"/>
      <c r="AT32" s="1087" t="s">
        <v>835</v>
      </c>
      <c r="AU32" s="1065">
        <v>0.01</v>
      </c>
      <c r="AV32" s="1079">
        <v>0.01</v>
      </c>
      <c r="AW32" s="1067"/>
      <c r="AX32" s="1067"/>
      <c r="AY32" s="1067"/>
      <c r="AZ32" s="1067"/>
      <c r="BA32" s="1087" t="s">
        <v>835</v>
      </c>
      <c r="BB32" s="1065">
        <v>0.01</v>
      </c>
      <c r="BC32" s="1081">
        <v>0.01</v>
      </c>
      <c r="BD32" s="1058"/>
      <c r="BE32" s="1058"/>
      <c r="BF32" s="1068"/>
      <c r="BG32" s="1068"/>
      <c r="BH32" s="1007" t="s">
        <v>836</v>
      </c>
      <c r="BI32" s="1065">
        <v>0.01</v>
      </c>
      <c r="BJ32" s="1079"/>
      <c r="BK32" s="1067"/>
      <c r="BL32" s="1067"/>
      <c r="BM32" s="1067"/>
      <c r="BN32" s="1067"/>
      <c r="BO32" s="1079"/>
      <c r="BP32" s="1065">
        <v>0.01</v>
      </c>
      <c r="BQ32" s="1079"/>
      <c r="BR32" s="1067"/>
      <c r="BS32" s="1067"/>
      <c r="BT32" s="1067"/>
      <c r="BU32" s="1067"/>
      <c r="BV32" s="1079"/>
      <c r="BW32" s="1065">
        <v>0.01</v>
      </c>
      <c r="BX32" s="1082"/>
      <c r="BY32" s="1058"/>
      <c r="BZ32" s="1058"/>
      <c r="CA32" s="1068"/>
      <c r="CB32" s="1068"/>
      <c r="CC32" s="1007" t="s">
        <v>837</v>
      </c>
      <c r="CD32" s="1065">
        <v>0.01</v>
      </c>
      <c r="CE32" s="1079"/>
      <c r="CF32" s="1067"/>
      <c r="CG32" s="1067"/>
      <c r="CH32" s="1067"/>
      <c r="CI32" s="1067"/>
      <c r="CJ32" s="1079"/>
      <c r="CK32" s="1065">
        <v>5.0000000000000001E-3</v>
      </c>
      <c r="CL32" s="1079"/>
      <c r="CM32" s="1067"/>
      <c r="CN32" s="1067"/>
      <c r="CO32" s="1067"/>
      <c r="CP32" s="1067"/>
      <c r="CQ32" s="1079"/>
      <c r="CR32" s="1065">
        <v>5.0000000000000001E-3</v>
      </c>
      <c r="CS32" s="1082"/>
      <c r="CT32" s="1058"/>
      <c r="CU32" s="1072"/>
      <c r="CV32" s="1073"/>
      <c r="CW32" s="1073"/>
      <c r="CX32" s="1007" t="s">
        <v>838</v>
      </c>
      <c r="CY32" s="1083"/>
      <c r="CZ32" s="1009">
        <f t="shared" si="0"/>
        <v>0.02</v>
      </c>
      <c r="DA32" s="1009">
        <f t="shared" si="0"/>
        <v>0.01</v>
      </c>
      <c r="DB32" s="1010">
        <f t="shared" si="1"/>
        <v>0.5</v>
      </c>
      <c r="DC32" s="1058"/>
      <c r="DD32" s="1058"/>
      <c r="DE32" s="1074"/>
      <c r="DF32" s="1067"/>
      <c r="DG32" s="1068"/>
      <c r="DH32" s="1075"/>
      <c r="DI32" s="1009">
        <f t="shared" si="2"/>
        <v>0.05</v>
      </c>
      <c r="DJ32" s="1009">
        <f t="shared" si="2"/>
        <v>0.04</v>
      </c>
      <c r="DK32" s="1010">
        <f t="shared" si="3"/>
        <v>0.79999999999999993</v>
      </c>
      <c r="DL32" s="1058"/>
      <c r="DM32" s="1058"/>
      <c r="DN32" s="1074"/>
      <c r="DO32" s="1059"/>
      <c r="DP32" s="1067"/>
      <c r="DQ32" s="1075"/>
      <c r="DR32" s="1009">
        <f t="shared" si="4"/>
        <v>0.08</v>
      </c>
      <c r="DS32" s="1009">
        <f t="shared" si="4"/>
        <v>0.04</v>
      </c>
      <c r="DT32" s="1010">
        <f t="shared" si="5"/>
        <v>0.5</v>
      </c>
      <c r="DU32" s="1058"/>
      <c r="DV32" s="1058"/>
      <c r="DW32" s="1075"/>
      <c r="DX32" s="1076"/>
      <c r="DY32" s="1076"/>
      <c r="DZ32" s="1075"/>
      <c r="EA32" s="1009">
        <f t="shared" si="6"/>
        <v>0.1</v>
      </c>
      <c r="EB32" s="1009">
        <f t="shared" si="6"/>
        <v>0.04</v>
      </c>
      <c r="EC32" s="1010">
        <f t="shared" si="7"/>
        <v>0.39999999999999997</v>
      </c>
      <c r="ED32" s="1058"/>
      <c r="EE32" s="1058"/>
      <c r="EF32" s="1075"/>
      <c r="EG32" s="1076"/>
      <c r="EH32" s="1077"/>
      <c r="EI32" s="1075"/>
      <c r="EJ32" s="1083"/>
      <c r="EK32" s="1083"/>
      <c r="EL32" s="1083"/>
      <c r="EM32" s="1083"/>
      <c r="EN32" s="1083"/>
      <c r="EO32" s="1083"/>
      <c r="EP32" s="1083"/>
      <c r="EQ32" s="1083"/>
      <c r="ER32" s="1083"/>
      <c r="ES32" s="1083"/>
      <c r="ET32" s="1083"/>
      <c r="EU32" s="1083"/>
      <c r="EV32" s="1083"/>
      <c r="EW32" s="1083"/>
      <c r="EX32" s="1083"/>
      <c r="EY32" s="1083"/>
      <c r="EZ32" s="1083"/>
      <c r="FA32" s="1083"/>
    </row>
    <row r="33" spans="1:157" ht="90">
      <c r="A33" s="1057"/>
      <c r="B33" s="1057"/>
      <c r="C33" s="1058"/>
      <c r="D33" s="1059"/>
      <c r="E33" s="1058"/>
      <c r="F33" s="1060"/>
      <c r="G33" s="1060"/>
      <c r="H33" s="1061"/>
      <c r="I33" s="1078"/>
      <c r="J33" s="1063"/>
      <c r="K33" s="1058"/>
      <c r="L33" s="1028"/>
      <c r="M33" s="1028"/>
      <c r="N33" s="1043"/>
      <c r="O33" s="1044"/>
      <c r="P33" s="1044"/>
      <c r="Q33" s="992" t="s">
        <v>839</v>
      </c>
      <c r="R33" s="1064">
        <v>0.1</v>
      </c>
      <c r="S33" s="1065">
        <v>5.0000000000000001E-3</v>
      </c>
      <c r="T33" s="1002">
        <v>0</v>
      </c>
      <c r="U33" s="1067"/>
      <c r="V33" s="1067"/>
      <c r="W33" s="1067"/>
      <c r="X33" s="1067"/>
      <c r="Y33" s="1079"/>
      <c r="Z33" s="1065">
        <v>0.01</v>
      </c>
      <c r="AA33" s="1079">
        <v>0.01</v>
      </c>
      <c r="AB33" s="1067"/>
      <c r="AC33" s="1067"/>
      <c r="AD33" s="1067"/>
      <c r="AE33" s="1067"/>
      <c r="AF33" s="1079" t="s">
        <v>840</v>
      </c>
      <c r="AG33" s="1065">
        <v>0.01</v>
      </c>
      <c r="AH33" s="1088"/>
      <c r="AI33" s="1058"/>
      <c r="AJ33" s="1058"/>
      <c r="AK33" s="1068"/>
      <c r="AL33" s="1068"/>
      <c r="AM33" s="1007"/>
      <c r="AN33" s="1065">
        <v>0.01</v>
      </c>
      <c r="AO33" s="1079">
        <v>0.01</v>
      </c>
      <c r="AP33" s="1067"/>
      <c r="AQ33" s="1067"/>
      <c r="AR33" s="1067"/>
      <c r="AS33" s="1067"/>
      <c r="AT33" s="1087" t="s">
        <v>841</v>
      </c>
      <c r="AU33" s="1065">
        <v>5.0000000000000001E-3</v>
      </c>
      <c r="AV33" s="1085">
        <v>0.01</v>
      </c>
      <c r="AW33" s="1067"/>
      <c r="AX33" s="1067"/>
      <c r="AY33" s="1067"/>
      <c r="AZ33" s="1067"/>
      <c r="BA33" s="1087" t="s">
        <v>842</v>
      </c>
      <c r="BB33" s="1065">
        <v>5.0000000000000001E-3</v>
      </c>
      <c r="BC33" s="1081">
        <v>5.0000000000000001E-3</v>
      </c>
      <c r="BD33" s="1058"/>
      <c r="BE33" s="1058"/>
      <c r="BF33" s="1068"/>
      <c r="BG33" s="1068"/>
      <c r="BH33" s="1007"/>
      <c r="BI33" s="1065">
        <v>0.01</v>
      </c>
      <c r="BJ33" s="1079"/>
      <c r="BK33" s="1067"/>
      <c r="BL33" s="1067"/>
      <c r="BM33" s="1067"/>
      <c r="BN33" s="1067"/>
      <c r="BO33" s="1079"/>
      <c r="BP33" s="1065">
        <v>0.01</v>
      </c>
      <c r="BQ33" s="1079"/>
      <c r="BR33" s="1067"/>
      <c r="BS33" s="1067"/>
      <c r="BT33" s="1067"/>
      <c r="BU33" s="1067"/>
      <c r="BV33" s="1079"/>
      <c r="BW33" s="1065">
        <v>0.01</v>
      </c>
      <c r="BX33" s="1082"/>
      <c r="BY33" s="1058"/>
      <c r="BZ33" s="1058"/>
      <c r="CA33" s="1068"/>
      <c r="CB33" s="1068"/>
      <c r="CC33" s="1007"/>
      <c r="CD33" s="1065">
        <v>0.01</v>
      </c>
      <c r="CE33" s="1079"/>
      <c r="CF33" s="1067"/>
      <c r="CG33" s="1067"/>
      <c r="CH33" s="1067"/>
      <c r="CI33" s="1067"/>
      <c r="CJ33" s="1079"/>
      <c r="CK33" s="1065">
        <v>0.01</v>
      </c>
      <c r="CL33" s="1079"/>
      <c r="CM33" s="1067"/>
      <c r="CN33" s="1067"/>
      <c r="CO33" s="1067"/>
      <c r="CP33" s="1067"/>
      <c r="CQ33" s="1079"/>
      <c r="CR33" s="1065">
        <v>5.0000000000000001E-3</v>
      </c>
      <c r="CS33" s="1082"/>
      <c r="CT33" s="1058"/>
      <c r="CU33" s="1072"/>
      <c r="CV33" s="1073"/>
      <c r="CW33" s="1073"/>
      <c r="CX33" s="1007"/>
      <c r="CY33" s="1083"/>
      <c r="CZ33" s="1009">
        <f t="shared" si="0"/>
        <v>2.5000000000000001E-2</v>
      </c>
      <c r="DA33" s="1009">
        <f t="shared" si="0"/>
        <v>0.01</v>
      </c>
      <c r="DB33" s="1010">
        <f t="shared" si="1"/>
        <v>0.39999999999999997</v>
      </c>
      <c r="DC33" s="1058"/>
      <c r="DD33" s="1058"/>
      <c r="DE33" s="1074"/>
      <c r="DF33" s="1067"/>
      <c r="DG33" s="1068"/>
      <c r="DH33" s="1075"/>
      <c r="DI33" s="1009">
        <f t="shared" si="2"/>
        <v>4.4999999999999998E-2</v>
      </c>
      <c r="DJ33" s="1009">
        <f t="shared" si="2"/>
        <v>3.4999999999999996E-2</v>
      </c>
      <c r="DK33" s="1010">
        <f t="shared" si="3"/>
        <v>0.77777777777777768</v>
      </c>
      <c r="DL33" s="1058"/>
      <c r="DM33" s="1058"/>
      <c r="DN33" s="1074"/>
      <c r="DO33" s="1059"/>
      <c r="DP33" s="1067"/>
      <c r="DQ33" s="1075"/>
      <c r="DR33" s="1009">
        <f t="shared" si="4"/>
        <v>7.4999999999999997E-2</v>
      </c>
      <c r="DS33" s="1009">
        <f t="shared" si="4"/>
        <v>3.4999999999999996E-2</v>
      </c>
      <c r="DT33" s="1010">
        <f t="shared" si="5"/>
        <v>0.46666666666666662</v>
      </c>
      <c r="DU33" s="1058"/>
      <c r="DV33" s="1058"/>
      <c r="DW33" s="1075"/>
      <c r="DX33" s="1076"/>
      <c r="DY33" s="1076"/>
      <c r="DZ33" s="1075"/>
      <c r="EA33" s="1009">
        <f t="shared" si="6"/>
        <v>9.9999999999999992E-2</v>
      </c>
      <c r="EB33" s="1009">
        <f t="shared" si="6"/>
        <v>3.4999999999999996E-2</v>
      </c>
      <c r="EC33" s="1010">
        <f t="shared" si="7"/>
        <v>0.35</v>
      </c>
      <c r="ED33" s="1058"/>
      <c r="EE33" s="1058"/>
      <c r="EF33" s="1075"/>
      <c r="EG33" s="1076"/>
      <c r="EH33" s="1077"/>
      <c r="EI33" s="1075"/>
      <c r="EJ33" s="1083"/>
      <c r="EK33" s="1083"/>
      <c r="EL33" s="1083"/>
      <c r="EM33" s="1083"/>
      <c r="EN33" s="1083"/>
      <c r="EO33" s="1083"/>
      <c r="EP33" s="1083"/>
      <c r="EQ33" s="1083"/>
      <c r="ER33" s="1083"/>
      <c r="ES33" s="1083"/>
      <c r="ET33" s="1083"/>
      <c r="EU33" s="1083"/>
      <c r="EV33" s="1083"/>
      <c r="EW33" s="1083"/>
      <c r="EX33" s="1083"/>
      <c r="EY33" s="1083"/>
      <c r="EZ33" s="1083"/>
      <c r="FA33" s="1083"/>
    </row>
    <row r="34" spans="1:157" ht="112.5">
      <c r="A34" s="1057"/>
      <c r="B34" s="1057"/>
      <c r="C34" s="1058"/>
      <c r="D34" s="1059"/>
      <c r="E34" s="1058"/>
      <c r="F34" s="1060"/>
      <c r="G34" s="1060"/>
      <c r="H34" s="1061"/>
      <c r="I34" s="1089"/>
      <c r="J34" s="1063"/>
      <c r="K34" s="1058"/>
      <c r="L34" s="1028"/>
      <c r="M34" s="1028"/>
      <c r="N34" s="1043"/>
      <c r="O34" s="1044"/>
      <c r="P34" s="1044"/>
      <c r="Q34" s="992" t="s">
        <v>843</v>
      </c>
      <c r="R34" s="1064">
        <v>0.1</v>
      </c>
      <c r="S34" s="1065">
        <v>5.0000000000000001E-3</v>
      </c>
      <c r="T34" s="1002">
        <v>5.0000000000000001E-3</v>
      </c>
      <c r="U34" s="1067"/>
      <c r="V34" s="1067"/>
      <c r="W34" s="1067"/>
      <c r="X34" s="1067"/>
      <c r="Y34" s="1079" t="s">
        <v>844</v>
      </c>
      <c r="Z34" s="1065">
        <v>5.0000000000000001E-3</v>
      </c>
      <c r="AA34" s="1079">
        <v>5.0000000000000001E-3</v>
      </c>
      <c r="AB34" s="1067"/>
      <c r="AC34" s="1067"/>
      <c r="AD34" s="1067"/>
      <c r="AE34" s="1067"/>
      <c r="AF34" s="1079" t="s">
        <v>845</v>
      </c>
      <c r="AG34" s="1065">
        <v>0.01</v>
      </c>
      <c r="AH34" s="1079">
        <v>5.0000000000000001E-3</v>
      </c>
      <c r="AI34" s="1058"/>
      <c r="AJ34" s="1058"/>
      <c r="AK34" s="1068"/>
      <c r="AL34" s="1068"/>
      <c r="AM34" s="1007"/>
      <c r="AN34" s="1065">
        <v>0.01</v>
      </c>
      <c r="AO34" s="1079">
        <v>0.01</v>
      </c>
      <c r="AP34" s="1067"/>
      <c r="AQ34" s="1067"/>
      <c r="AR34" s="1067"/>
      <c r="AS34" s="1067"/>
      <c r="AT34" s="1087" t="s">
        <v>846</v>
      </c>
      <c r="AU34" s="1065">
        <v>0.01</v>
      </c>
      <c r="AV34" s="1079">
        <v>0.01</v>
      </c>
      <c r="AW34" s="1067"/>
      <c r="AX34" s="1067"/>
      <c r="AY34" s="1067"/>
      <c r="AZ34" s="1067"/>
      <c r="BA34" s="1087" t="s">
        <v>847</v>
      </c>
      <c r="BB34" s="1065">
        <v>0.01</v>
      </c>
      <c r="BC34" s="1081">
        <v>0.01</v>
      </c>
      <c r="BD34" s="1058"/>
      <c r="BE34" s="1058"/>
      <c r="BF34" s="1068"/>
      <c r="BG34" s="1068"/>
      <c r="BH34" s="1007"/>
      <c r="BI34" s="1065">
        <v>0.01</v>
      </c>
      <c r="BJ34" s="1079"/>
      <c r="BK34" s="1067"/>
      <c r="BL34" s="1067"/>
      <c r="BM34" s="1067"/>
      <c r="BN34" s="1067"/>
      <c r="BO34" s="1079"/>
      <c r="BP34" s="1065">
        <v>0.01</v>
      </c>
      <c r="BQ34" s="1079"/>
      <c r="BR34" s="1067"/>
      <c r="BS34" s="1067"/>
      <c r="BT34" s="1067"/>
      <c r="BU34" s="1067"/>
      <c r="BV34" s="1079"/>
      <c r="BW34" s="1065">
        <v>0.01</v>
      </c>
      <c r="BX34" s="1082"/>
      <c r="BY34" s="1058"/>
      <c r="BZ34" s="1058"/>
      <c r="CA34" s="1068"/>
      <c r="CB34" s="1068"/>
      <c r="CC34" s="1007"/>
      <c r="CD34" s="1065">
        <v>0.01</v>
      </c>
      <c r="CE34" s="1079"/>
      <c r="CF34" s="1067"/>
      <c r="CG34" s="1067"/>
      <c r="CH34" s="1067"/>
      <c r="CI34" s="1067"/>
      <c r="CJ34" s="1079"/>
      <c r="CK34" s="1065">
        <v>5.0000000000000001E-3</v>
      </c>
      <c r="CL34" s="1079"/>
      <c r="CM34" s="1067"/>
      <c r="CN34" s="1067"/>
      <c r="CO34" s="1067"/>
      <c r="CP34" s="1067"/>
      <c r="CQ34" s="1079"/>
      <c r="CR34" s="1065">
        <v>5.0000000000000001E-3</v>
      </c>
      <c r="CS34" s="1082"/>
      <c r="CT34" s="1058"/>
      <c r="CU34" s="1072"/>
      <c r="CV34" s="1073"/>
      <c r="CW34" s="1073"/>
      <c r="CX34" s="1007"/>
      <c r="CY34" s="1083"/>
      <c r="CZ34" s="1009">
        <f t="shared" si="0"/>
        <v>0.02</v>
      </c>
      <c r="DA34" s="1009">
        <f t="shared" si="0"/>
        <v>1.4999999999999999E-2</v>
      </c>
      <c r="DB34" s="1010">
        <f t="shared" si="1"/>
        <v>0.75</v>
      </c>
      <c r="DC34" s="1058"/>
      <c r="DD34" s="1058"/>
      <c r="DE34" s="1074"/>
      <c r="DF34" s="1067"/>
      <c r="DG34" s="1068"/>
      <c r="DH34" s="1075"/>
      <c r="DI34" s="1009">
        <f t="shared" si="2"/>
        <v>0.05</v>
      </c>
      <c r="DJ34" s="1009">
        <f t="shared" si="2"/>
        <v>4.5000000000000005E-2</v>
      </c>
      <c r="DK34" s="1010">
        <f t="shared" si="3"/>
        <v>0.9</v>
      </c>
      <c r="DL34" s="1058"/>
      <c r="DM34" s="1058"/>
      <c r="DN34" s="1074"/>
      <c r="DO34" s="1059"/>
      <c r="DP34" s="1067"/>
      <c r="DQ34" s="1075"/>
      <c r="DR34" s="1009">
        <f t="shared" si="4"/>
        <v>0.08</v>
      </c>
      <c r="DS34" s="1009">
        <f t="shared" si="4"/>
        <v>4.5000000000000005E-2</v>
      </c>
      <c r="DT34" s="1010">
        <f t="shared" si="5"/>
        <v>0.5625</v>
      </c>
      <c r="DU34" s="1058"/>
      <c r="DV34" s="1058"/>
      <c r="DW34" s="1075"/>
      <c r="DX34" s="1076"/>
      <c r="DY34" s="1076"/>
      <c r="DZ34" s="1075"/>
      <c r="EA34" s="1009">
        <f t="shared" si="6"/>
        <v>0.1</v>
      </c>
      <c r="EB34" s="1009">
        <f t="shared" si="6"/>
        <v>4.5000000000000005E-2</v>
      </c>
      <c r="EC34" s="1010">
        <f t="shared" si="7"/>
        <v>0.45</v>
      </c>
      <c r="ED34" s="1058"/>
      <c r="EE34" s="1058"/>
      <c r="EF34" s="1075"/>
      <c r="EG34" s="1076"/>
      <c r="EH34" s="1077"/>
      <c r="EI34" s="1075"/>
      <c r="EJ34" s="1083"/>
      <c r="EK34" s="1083"/>
      <c r="EL34" s="1083"/>
      <c r="EM34" s="1083"/>
      <c r="EN34" s="1083"/>
      <c r="EO34" s="1083"/>
      <c r="EP34" s="1083"/>
      <c r="EQ34" s="1083"/>
      <c r="ER34" s="1083"/>
      <c r="ES34" s="1083"/>
      <c r="ET34" s="1083"/>
      <c r="EU34" s="1083"/>
      <c r="EV34" s="1083"/>
      <c r="EW34" s="1083"/>
      <c r="EX34" s="1083"/>
      <c r="EY34" s="1083"/>
      <c r="EZ34" s="1083"/>
      <c r="FA34" s="1083"/>
    </row>
    <row r="35" spans="1:157" ht="56.25">
      <c r="A35" s="1090" t="s">
        <v>814</v>
      </c>
      <c r="B35" s="1090"/>
      <c r="C35" s="1058"/>
      <c r="D35" s="989">
        <v>3</v>
      </c>
      <c r="E35" s="989" t="s">
        <v>848</v>
      </c>
      <c r="F35" s="1060">
        <v>240</v>
      </c>
      <c r="G35" s="1060" t="s">
        <v>393</v>
      </c>
      <c r="H35" s="1061">
        <v>1</v>
      </c>
      <c r="I35" s="1062">
        <f>+N35</f>
        <v>0.09</v>
      </c>
      <c r="J35" s="1091">
        <v>4</v>
      </c>
      <c r="K35" s="1028" t="s">
        <v>849</v>
      </c>
      <c r="L35" s="1028" t="s">
        <v>850</v>
      </c>
      <c r="M35" s="1028" t="s">
        <v>851</v>
      </c>
      <c r="N35" s="1092">
        <v>0.09</v>
      </c>
      <c r="O35" s="1044">
        <v>42736</v>
      </c>
      <c r="P35" s="1044">
        <v>43099</v>
      </c>
      <c r="Q35" s="992" t="s">
        <v>852</v>
      </c>
      <c r="R35" s="1064">
        <v>0.5</v>
      </c>
      <c r="S35" s="1093">
        <v>0</v>
      </c>
      <c r="T35" s="995">
        <v>0</v>
      </c>
      <c r="U35" s="1094">
        <f>+S35+S36</f>
        <v>0</v>
      </c>
      <c r="V35" s="996">
        <f>+T35+T36</f>
        <v>0</v>
      </c>
      <c r="W35" s="997">
        <f>+(((U35*$N$35))*($H$35)/($N$35))</f>
        <v>0</v>
      </c>
      <c r="X35" s="997">
        <f>+(((V35*$N$35))*($H$35)/($N$35))</f>
        <v>0</v>
      </c>
      <c r="Y35" s="1095" t="s">
        <v>474</v>
      </c>
      <c r="Z35" s="1096">
        <v>0</v>
      </c>
      <c r="AA35" s="1097">
        <v>0</v>
      </c>
      <c r="AB35" s="1094">
        <f>+Z35+Z36</f>
        <v>0</v>
      </c>
      <c r="AC35" s="996">
        <f>+AA35+AA36</f>
        <v>0</v>
      </c>
      <c r="AD35" s="1098">
        <f>+(((AB35*$N$35))*($H$35)/($N$35))</f>
        <v>0</v>
      </c>
      <c r="AE35" s="1098">
        <f>+(((AC35*$N$35))*($H$35)/($N$35))</f>
        <v>0</v>
      </c>
      <c r="AF35" s="1095" t="s">
        <v>474</v>
      </c>
      <c r="AG35" s="1096">
        <v>0</v>
      </c>
      <c r="AH35" s="1097">
        <v>0</v>
      </c>
      <c r="AI35" s="1094">
        <f>+AG35+AG36</f>
        <v>0</v>
      </c>
      <c r="AJ35" s="996">
        <f>+AH35+AH36</f>
        <v>0</v>
      </c>
      <c r="AK35" s="1098">
        <f>+(((AI35*$N$35))*($H$35)/($N$35))</f>
        <v>0</v>
      </c>
      <c r="AL35" s="1098">
        <f>+(((AJ35*$N$35))*($H$35)/($N$35))</f>
        <v>0</v>
      </c>
      <c r="AM35" s="1007" t="s">
        <v>853</v>
      </c>
      <c r="AN35" s="1096">
        <v>5.5500000000000001E-2</v>
      </c>
      <c r="AO35" s="1082">
        <v>5.5500000000000001E-2</v>
      </c>
      <c r="AP35" s="1094">
        <f>+AN35+AN36</f>
        <v>5.5500000000000001E-2</v>
      </c>
      <c r="AQ35" s="996">
        <f>+AO35+AO36</f>
        <v>5.5500000000000001E-2</v>
      </c>
      <c r="AR35" s="1098">
        <f>+(((AP35*$N$35))*($H$35)/($N$35))</f>
        <v>5.5500000000000008E-2</v>
      </c>
      <c r="AS35" s="1098">
        <f>+(((AQ35*$N$35))*($H$35)/($N$35))</f>
        <v>5.5500000000000008E-2</v>
      </c>
      <c r="AT35" s="1099" t="s">
        <v>854</v>
      </c>
      <c r="AU35" s="1096">
        <v>5.5500000000000001E-2</v>
      </c>
      <c r="AV35" s="1082">
        <v>5.5500000000000001E-2</v>
      </c>
      <c r="AW35" s="1094">
        <f>+AU35+AU36</f>
        <v>0.30549999999999999</v>
      </c>
      <c r="AX35" s="996">
        <f>+AV35+AV36</f>
        <v>0.1555</v>
      </c>
      <c r="AY35" s="1098">
        <f>+(((AW35*$N$35))*($H$35)/($N$35))</f>
        <v>0.30549999999999999</v>
      </c>
      <c r="AZ35" s="1098">
        <f>+(((AX35*$N$35))*($H$35)/($N$35))</f>
        <v>0.1555</v>
      </c>
      <c r="BA35" s="1099" t="s">
        <v>855</v>
      </c>
      <c r="BB35" s="1096">
        <v>5.5500000000000001E-2</v>
      </c>
      <c r="BC35" s="1081">
        <v>5.5500000000000001E-2</v>
      </c>
      <c r="BD35" s="1094">
        <f>+BB35+BB36</f>
        <v>5.5500000000000001E-2</v>
      </c>
      <c r="BE35" s="996">
        <f>+BC35+BC36</f>
        <v>5.5500000000000001E-2</v>
      </c>
      <c r="BF35" s="1098">
        <f>+(((BD35*$N$35))*($H$35)/($N$35))</f>
        <v>5.5500000000000008E-2</v>
      </c>
      <c r="BG35" s="1098">
        <f>+(((BE35*$N$35))*($H$35)/($N$35))</f>
        <v>5.5500000000000008E-2</v>
      </c>
      <c r="BH35" s="1007" t="s">
        <v>853</v>
      </c>
      <c r="BI35" s="1096">
        <v>5.5500000000000001E-2</v>
      </c>
      <c r="BJ35" s="1082"/>
      <c r="BK35" s="1094">
        <f>+BI35+BI36</f>
        <v>5.5500000000000001E-2</v>
      </c>
      <c r="BL35" s="996">
        <f>+BJ35+BJ36</f>
        <v>0</v>
      </c>
      <c r="BM35" s="1098">
        <f>+(((BK35*$N$35))*($H$35)/($N$35))</f>
        <v>5.5500000000000008E-2</v>
      </c>
      <c r="BN35" s="1098">
        <f>+(((BL35*$N$35))*($H$35)/($N$35))</f>
        <v>0</v>
      </c>
      <c r="BO35" s="1082"/>
      <c r="BP35" s="1096">
        <v>5.5500000000000001E-2</v>
      </c>
      <c r="BQ35" s="1082"/>
      <c r="BR35" s="1094">
        <f>+BP35+BP36</f>
        <v>5.5500000000000001E-2</v>
      </c>
      <c r="BS35" s="996">
        <f>+BQ35+BQ36</f>
        <v>0</v>
      </c>
      <c r="BT35" s="1098">
        <f>+(((BR35*$N$35))*($H$35)/($N$35))</f>
        <v>5.5500000000000008E-2</v>
      </c>
      <c r="BU35" s="1098">
        <f>+(((BS35*$N$35))*($H$35)/($N$35))</f>
        <v>0</v>
      </c>
      <c r="BV35" s="1082"/>
      <c r="BW35" s="1096">
        <v>5.5500000000000001E-2</v>
      </c>
      <c r="BX35" s="1082"/>
      <c r="BY35" s="1094">
        <f>+BW35+BW36</f>
        <v>5.5500000000000001E-2</v>
      </c>
      <c r="BZ35" s="996">
        <f>+BX35+BX36</f>
        <v>0</v>
      </c>
      <c r="CA35" s="1098">
        <f>+(((BY35*$N$35))*($H$35)/($N$35))</f>
        <v>5.5500000000000008E-2</v>
      </c>
      <c r="CB35" s="1098">
        <f>+(((BZ35*$N$35))*($H$35)/($N$35))</f>
        <v>0</v>
      </c>
      <c r="CC35" s="1007" t="s">
        <v>853</v>
      </c>
      <c r="CD35" s="1096">
        <v>5.5500000000000001E-2</v>
      </c>
      <c r="CE35" s="1082"/>
      <c r="CF35" s="1094">
        <f>+CD35+CD36</f>
        <v>5.5500000000000001E-2</v>
      </c>
      <c r="CG35" s="996">
        <f>+CE35+CE36</f>
        <v>0</v>
      </c>
      <c r="CH35" s="1098">
        <f>+(((CF35*$N$35))*($H$35)/($N$35))</f>
        <v>5.5500000000000008E-2</v>
      </c>
      <c r="CI35" s="1098">
        <f>+(((CG35*$N$35))*($H$35)/($N$35))</f>
        <v>0</v>
      </c>
      <c r="CJ35" s="1082"/>
      <c r="CK35" s="1096">
        <v>5.6000000000000001E-2</v>
      </c>
      <c r="CL35" s="1082"/>
      <c r="CM35" s="1094">
        <f>+CK35+CK36</f>
        <v>0.30599999999999999</v>
      </c>
      <c r="CN35" s="996">
        <f>+CL35+CL36</f>
        <v>0</v>
      </c>
      <c r="CO35" s="1098">
        <f>+(((CM35*$N$35))*($H$35)/($N$35))</f>
        <v>0.30599999999999999</v>
      </c>
      <c r="CP35" s="1098">
        <f>+(((CN35*$N$35))*($H$35)/($N$35))</f>
        <v>0</v>
      </c>
      <c r="CQ35" s="1082"/>
      <c r="CR35" s="1096">
        <v>5.5500000000000001E-2</v>
      </c>
      <c r="CS35" s="1082"/>
      <c r="CT35" s="1094">
        <f>+CR35+CR36</f>
        <v>5.5500000000000001E-2</v>
      </c>
      <c r="CU35" s="1100">
        <f>+CS35+CS36</f>
        <v>0</v>
      </c>
      <c r="CV35" s="1101">
        <f>+(((CT35*$N$35))*($H$35)/($N$35))</f>
        <v>5.5500000000000008E-2</v>
      </c>
      <c r="CW35" s="1101">
        <f>+(((CU35*$N$35))*($H$35)/($N$35))</f>
        <v>0</v>
      </c>
      <c r="CX35" s="1007" t="s">
        <v>856</v>
      </c>
      <c r="CY35" s="1083"/>
      <c r="CZ35" s="1009">
        <f t="shared" si="0"/>
        <v>0</v>
      </c>
      <c r="DA35" s="1009">
        <f t="shared" si="0"/>
        <v>0</v>
      </c>
      <c r="DB35" s="1010" t="e">
        <f>+DA35/CZ35</f>
        <v>#DIV/0!</v>
      </c>
      <c r="DC35" s="1100">
        <f>+U35+AB35+AI35</f>
        <v>0</v>
      </c>
      <c r="DD35" s="1100">
        <f>+V35+AC35+AJ35</f>
        <v>0</v>
      </c>
      <c r="DE35" s="1012" t="e">
        <f>+DD35/DC35</f>
        <v>#DIV/0!</v>
      </c>
      <c r="DF35" s="997">
        <f>+W35+AD35+AK35</f>
        <v>0</v>
      </c>
      <c r="DG35" s="1098">
        <f>+X35+AE35+AL35</f>
        <v>0</v>
      </c>
      <c r="DH35" s="1102" t="e">
        <f>+DG35/DF35</f>
        <v>#DIV/0!</v>
      </c>
      <c r="DI35" s="1009">
        <f t="shared" si="2"/>
        <v>0.16650000000000001</v>
      </c>
      <c r="DJ35" s="1009">
        <f t="shared" si="2"/>
        <v>0.16650000000000001</v>
      </c>
      <c r="DK35" s="1010">
        <f t="shared" si="3"/>
        <v>1</v>
      </c>
      <c r="DL35" s="1100">
        <f>+U35+AB35+AI35+AP35+AW35+BD35</f>
        <v>0.41649999999999998</v>
      </c>
      <c r="DM35" s="1100">
        <f>+V35+AC35+AJ35+AQ35+AX35+BE35</f>
        <v>0.26650000000000001</v>
      </c>
      <c r="DN35" s="1012">
        <f>+DM35/DL35</f>
        <v>0.63985594237695087</v>
      </c>
      <c r="DO35" s="1006">
        <f>+W35+AD35+AK35+AR35+AY35+BF35</f>
        <v>0.41649999999999998</v>
      </c>
      <c r="DP35" s="997">
        <f>+X35+AE35+AL35+AS35+AZ35+BG35</f>
        <v>0.26650000000000001</v>
      </c>
      <c r="DQ35" s="1102">
        <f>+DP35/DO35</f>
        <v>0.63985594237695087</v>
      </c>
      <c r="DR35" s="1009">
        <f t="shared" si="4"/>
        <v>0.33300000000000002</v>
      </c>
      <c r="DS35" s="1009">
        <f t="shared" si="4"/>
        <v>0.16650000000000001</v>
      </c>
      <c r="DT35" s="1010">
        <f t="shared" si="5"/>
        <v>0.5</v>
      </c>
      <c r="DU35" s="1100">
        <f>+U35+AB35+AI35+AP35+AW35+BD35+BK35+BR35+BY35</f>
        <v>0.58299999999999996</v>
      </c>
      <c r="DV35" s="1100">
        <f>+V35+AC35+AJ35+AQ35+AX35+BE35+BL35+BS35+BZ35</f>
        <v>0.26650000000000001</v>
      </c>
      <c r="DW35" s="1103">
        <f>+DV35/DU35</f>
        <v>0.45711835334476847</v>
      </c>
      <c r="DX35" s="1006">
        <f>+W35+AD35+AK35+AR35+AY35+BF35+BM35+BT35+CA35</f>
        <v>0.58299999999999996</v>
      </c>
      <c r="DY35" s="1006">
        <f>+X35+AE35+AL35+AS35+AZ35+BG35+BN35+BU35+CB35</f>
        <v>0.26650000000000001</v>
      </c>
      <c r="DZ35" s="1102">
        <f>+DY35/DX35</f>
        <v>0.45711835334476847</v>
      </c>
      <c r="EA35" s="1009">
        <f t="shared" si="6"/>
        <v>0.5</v>
      </c>
      <c r="EB35" s="1009">
        <f t="shared" si="6"/>
        <v>0.16650000000000001</v>
      </c>
      <c r="EC35" s="1010">
        <f t="shared" si="7"/>
        <v>0.33300000000000002</v>
      </c>
      <c r="ED35" s="1104">
        <f>+U35+AB35+AI35+AP35+AW35+BD35+BK35+BR35+BY35+CF35+CM35+CT35</f>
        <v>0.99999999999999989</v>
      </c>
      <c r="EE35" s="1104">
        <f>+V35+AC35+AJ35+AQ35+AX35+BE35+BL35+BS35+BZ35+CG35+CN35+CU35</f>
        <v>0.26650000000000001</v>
      </c>
      <c r="EF35" s="1103">
        <f>+EE35/ED35</f>
        <v>0.26650000000000007</v>
      </c>
      <c r="EG35" s="1006">
        <f>+W35+AD35+AK35+AR35+AY35+BF35+BM35+BT35+CA35+CH35+CO35+CV35</f>
        <v>0.99999999999999989</v>
      </c>
      <c r="EH35" s="1101">
        <f>+X35+AE35+AL35+AS35+AZ35+BG35+BN35+BU35+CB35+CI35+CP35+CW35</f>
        <v>0.26650000000000001</v>
      </c>
      <c r="EI35" s="1102">
        <f>+EH35/EG35</f>
        <v>0.26650000000000007</v>
      </c>
      <c r="EJ35" s="1083"/>
      <c r="EK35" s="1083"/>
      <c r="EL35" s="1083"/>
      <c r="EM35" s="1083"/>
      <c r="EN35" s="1083"/>
      <c r="EO35" s="1083"/>
      <c r="EP35" s="1083"/>
      <c r="EQ35" s="1083"/>
      <c r="ER35" s="1083"/>
      <c r="ES35" s="1083"/>
      <c r="ET35" s="1083"/>
      <c r="EU35" s="1083"/>
      <c r="EV35" s="1083"/>
      <c r="EW35" s="1083"/>
      <c r="EX35" s="1083"/>
      <c r="EY35" s="1083"/>
      <c r="EZ35" s="1083"/>
      <c r="FA35" s="1083"/>
    </row>
    <row r="36" spans="1:157" ht="79.5" thickBot="1">
      <c r="A36" s="1090"/>
      <c r="B36" s="1090"/>
      <c r="C36" s="1058"/>
      <c r="D36" s="989"/>
      <c r="E36" s="989"/>
      <c r="F36" s="1060"/>
      <c r="G36" s="1060"/>
      <c r="H36" s="1061"/>
      <c r="I36" s="1089"/>
      <c r="J36" s="1091"/>
      <c r="K36" s="1028"/>
      <c r="L36" s="1028"/>
      <c r="M36" s="1028"/>
      <c r="N36" s="1092"/>
      <c r="O36" s="1044"/>
      <c r="P36" s="1044"/>
      <c r="Q36" s="992" t="s">
        <v>857</v>
      </c>
      <c r="R36" s="1064">
        <v>0.5</v>
      </c>
      <c r="S36" s="1093">
        <v>0</v>
      </c>
      <c r="T36" s="995">
        <v>0</v>
      </c>
      <c r="U36" s="1094"/>
      <c r="V36" s="996"/>
      <c r="W36" s="997"/>
      <c r="X36" s="997"/>
      <c r="Y36" s="1095" t="s">
        <v>474</v>
      </c>
      <c r="Z36" s="1096">
        <v>0</v>
      </c>
      <c r="AA36" s="1097">
        <v>0</v>
      </c>
      <c r="AB36" s="1094"/>
      <c r="AC36" s="996"/>
      <c r="AD36" s="1098"/>
      <c r="AE36" s="1098"/>
      <c r="AF36" s="1095" t="s">
        <v>474</v>
      </c>
      <c r="AG36" s="1096">
        <v>0</v>
      </c>
      <c r="AH36" s="1097">
        <v>0</v>
      </c>
      <c r="AI36" s="1094"/>
      <c r="AJ36" s="996"/>
      <c r="AK36" s="1098"/>
      <c r="AL36" s="1098"/>
      <c r="AM36" s="1007"/>
      <c r="AN36" s="1096">
        <v>0</v>
      </c>
      <c r="AO36" s="1082">
        <v>0</v>
      </c>
      <c r="AP36" s="1094"/>
      <c r="AQ36" s="996"/>
      <c r="AR36" s="1098"/>
      <c r="AS36" s="1098"/>
      <c r="AT36" s="1082" t="s">
        <v>474</v>
      </c>
      <c r="AU36" s="1096">
        <v>0.25</v>
      </c>
      <c r="AV36" s="1081">
        <v>0.1</v>
      </c>
      <c r="AW36" s="1094"/>
      <c r="AX36" s="996"/>
      <c r="AY36" s="1098"/>
      <c r="AZ36" s="1098"/>
      <c r="BA36" s="1099" t="s">
        <v>858</v>
      </c>
      <c r="BB36" s="1096">
        <v>0</v>
      </c>
      <c r="BC36" s="1081">
        <v>0</v>
      </c>
      <c r="BD36" s="1094"/>
      <c r="BE36" s="996"/>
      <c r="BF36" s="1098"/>
      <c r="BG36" s="1098"/>
      <c r="BH36" s="1007"/>
      <c r="BI36" s="1096">
        <v>0</v>
      </c>
      <c r="BJ36" s="1082"/>
      <c r="BK36" s="1094"/>
      <c r="BL36" s="996"/>
      <c r="BM36" s="1098"/>
      <c r="BN36" s="1098"/>
      <c r="BO36" s="1082"/>
      <c r="BP36" s="1096">
        <v>0</v>
      </c>
      <c r="BQ36" s="1082"/>
      <c r="BR36" s="1094"/>
      <c r="BS36" s="996"/>
      <c r="BT36" s="1098"/>
      <c r="BU36" s="1098"/>
      <c r="BV36" s="1082"/>
      <c r="BW36" s="1096">
        <v>0</v>
      </c>
      <c r="BX36" s="1082"/>
      <c r="BY36" s="1094"/>
      <c r="BZ36" s="996"/>
      <c r="CA36" s="1098"/>
      <c r="CB36" s="1098"/>
      <c r="CC36" s="1007"/>
      <c r="CD36" s="1096">
        <v>0</v>
      </c>
      <c r="CE36" s="1082"/>
      <c r="CF36" s="1094"/>
      <c r="CG36" s="996"/>
      <c r="CH36" s="1098"/>
      <c r="CI36" s="1098"/>
      <c r="CJ36" s="1082"/>
      <c r="CK36" s="1096">
        <v>0.25</v>
      </c>
      <c r="CL36" s="1082"/>
      <c r="CM36" s="1094"/>
      <c r="CN36" s="996"/>
      <c r="CO36" s="1098"/>
      <c r="CP36" s="1098"/>
      <c r="CQ36" s="1082"/>
      <c r="CR36" s="1096">
        <v>0</v>
      </c>
      <c r="CS36" s="1082"/>
      <c r="CT36" s="1094"/>
      <c r="CU36" s="1100"/>
      <c r="CV36" s="1101"/>
      <c r="CW36" s="1101"/>
      <c r="CX36" s="1007"/>
      <c r="CY36" s="1083"/>
      <c r="CZ36" s="1009">
        <f t="shared" si="0"/>
        <v>0</v>
      </c>
      <c r="DA36" s="1009">
        <f t="shared" si="0"/>
        <v>0</v>
      </c>
      <c r="DB36" s="1010" t="e">
        <f t="shared" si="1"/>
        <v>#DIV/0!</v>
      </c>
      <c r="DC36" s="1028"/>
      <c r="DD36" s="1028"/>
      <c r="DE36" s="1012"/>
      <c r="DF36" s="997"/>
      <c r="DG36" s="1098"/>
      <c r="DH36" s="1102"/>
      <c r="DI36" s="1009">
        <f t="shared" si="2"/>
        <v>0.25</v>
      </c>
      <c r="DJ36" s="1009">
        <f t="shared" si="2"/>
        <v>0.1</v>
      </c>
      <c r="DK36" s="1010">
        <f t="shared" si="3"/>
        <v>0.4</v>
      </c>
      <c r="DL36" s="1028"/>
      <c r="DM36" s="1028"/>
      <c r="DN36" s="1012"/>
      <c r="DO36" s="1006"/>
      <c r="DP36" s="997"/>
      <c r="DQ36" s="1102"/>
      <c r="DR36" s="1009">
        <f t="shared" si="4"/>
        <v>0.25</v>
      </c>
      <c r="DS36" s="1009">
        <f t="shared" si="4"/>
        <v>0.1</v>
      </c>
      <c r="DT36" s="1010">
        <f t="shared" si="5"/>
        <v>0.4</v>
      </c>
      <c r="DU36" s="1028"/>
      <c r="DV36" s="1028"/>
      <c r="DW36" s="1103"/>
      <c r="DX36" s="1006"/>
      <c r="DY36" s="1006"/>
      <c r="DZ36" s="1102"/>
      <c r="EA36" s="1009">
        <f t="shared" si="6"/>
        <v>0.5</v>
      </c>
      <c r="EB36" s="1009">
        <f t="shared" si="6"/>
        <v>0.1</v>
      </c>
      <c r="EC36" s="1010">
        <f t="shared" si="7"/>
        <v>0.2</v>
      </c>
      <c r="ED36" s="1104"/>
      <c r="EE36" s="1104"/>
      <c r="EF36" s="1103"/>
      <c r="EG36" s="1006"/>
      <c r="EH36" s="989"/>
      <c r="EI36" s="1102"/>
      <c r="EJ36" s="1083"/>
      <c r="EK36" s="1083"/>
      <c r="EL36" s="1083"/>
      <c r="EM36" s="1083"/>
      <c r="EN36" s="1083"/>
      <c r="EO36" s="1083"/>
      <c r="EP36" s="1083"/>
      <c r="EQ36" s="1083"/>
      <c r="ER36" s="1083"/>
      <c r="ES36" s="1083"/>
      <c r="ET36" s="1083"/>
      <c r="EU36" s="1083"/>
      <c r="EV36" s="1083"/>
      <c r="EW36" s="1083"/>
      <c r="EX36" s="1083"/>
      <c r="EY36" s="1083"/>
      <c r="EZ36" s="1083"/>
      <c r="FA36" s="1083"/>
    </row>
    <row r="37" spans="1:157" ht="25.5">
      <c r="A37" s="1090" t="s">
        <v>859</v>
      </c>
      <c r="B37" s="1090"/>
      <c r="C37" s="1058"/>
      <c r="D37" s="989">
        <v>4</v>
      </c>
      <c r="E37" s="989" t="s">
        <v>860</v>
      </c>
      <c r="F37" s="1105">
        <v>1</v>
      </c>
      <c r="G37" s="1105" t="s">
        <v>393</v>
      </c>
      <c r="H37" s="1105">
        <v>1</v>
      </c>
      <c r="I37" s="988">
        <f>+N37</f>
        <v>0.1</v>
      </c>
      <c r="J37" s="1091">
        <v>5</v>
      </c>
      <c r="K37" s="1028" t="s">
        <v>861</v>
      </c>
      <c r="L37" s="1058" t="s">
        <v>862</v>
      </c>
      <c r="M37" s="1028" t="s">
        <v>863</v>
      </c>
      <c r="N37" s="1092">
        <v>0.1</v>
      </c>
      <c r="O37" s="1044">
        <v>42736</v>
      </c>
      <c r="P37" s="1044">
        <v>43099</v>
      </c>
      <c r="Q37" s="1027" t="s">
        <v>864</v>
      </c>
      <c r="R37" s="1064">
        <v>0.3</v>
      </c>
      <c r="S37" s="1106">
        <v>2.5000000000000001E-2</v>
      </c>
      <c r="T37" s="1107">
        <v>2.5000000000000001E-2</v>
      </c>
      <c r="U37" s="996">
        <f>+S37+S38+S39+S40</f>
        <v>7.8E-2</v>
      </c>
      <c r="V37" s="996">
        <f>+T37+T38+T39+T40</f>
        <v>6.6000000000000003E-2</v>
      </c>
      <c r="W37" s="997">
        <f>+(((U37*$N$37))*($F$37)/$N$37)</f>
        <v>7.8E-2</v>
      </c>
      <c r="X37" s="997">
        <f>+(((V37*$N$37))*($F$37)/$N$37)</f>
        <v>6.6000000000000003E-2</v>
      </c>
      <c r="Y37" s="1108" t="s">
        <v>865</v>
      </c>
      <c r="Z37" s="1096">
        <v>2.5000000000000001E-2</v>
      </c>
      <c r="AA37" s="1109">
        <v>2.5000000000000001E-2</v>
      </c>
      <c r="AB37" s="996">
        <f>+Z37+Z38+Z39+Z40</f>
        <v>9.1999999999999998E-2</v>
      </c>
      <c r="AC37" s="996">
        <f>+AA37+AA38+AA39+AA40</f>
        <v>6.6000000000000003E-2</v>
      </c>
      <c r="AD37" s="997">
        <f>+(((AB37*$N$37))*($F$37)/$N$37)</f>
        <v>9.1999999999999998E-2</v>
      </c>
      <c r="AE37" s="997">
        <f>+(((AC37*$N$37))*($F$37)/$N$37)</f>
        <v>6.6000000000000003E-2</v>
      </c>
      <c r="AF37" s="1108" t="s">
        <v>865</v>
      </c>
      <c r="AG37" s="1096">
        <v>2.5000000000000001E-2</v>
      </c>
      <c r="AH37" s="1109">
        <v>2.5000000000000001E-2</v>
      </c>
      <c r="AI37" s="996">
        <f>+AG37+AG38+AG39+AG40</f>
        <v>9.1999999999999998E-2</v>
      </c>
      <c r="AJ37" s="996">
        <f>+AH37+AH38+AH39+AH40</f>
        <v>0.13</v>
      </c>
      <c r="AK37" s="997">
        <f>+(((AI37*$N$37))*($F$37)/$N$37)</f>
        <v>9.1999999999999998E-2</v>
      </c>
      <c r="AL37" s="997">
        <f>+(((AJ37*$N$37))*($F$37)/$N$37)</f>
        <v>0.13</v>
      </c>
      <c r="AM37" s="1110" t="s">
        <v>866</v>
      </c>
      <c r="AN37" s="1096">
        <v>2.5000000000000001E-2</v>
      </c>
      <c r="AO37" s="1082">
        <v>2.5000000000000001E-2</v>
      </c>
      <c r="AP37" s="996">
        <f>+AN37+AN38+AN39+AN40</f>
        <v>9.1999999999999998E-2</v>
      </c>
      <c r="AQ37" s="996">
        <f>+AO37+AO38+AO39+AO40</f>
        <v>9.1999999999999998E-2</v>
      </c>
      <c r="AR37" s="997">
        <f>+(((AP37*$N$37))*($F$37)/$N$37)</f>
        <v>9.1999999999999998E-2</v>
      </c>
      <c r="AS37" s="997">
        <f>+(((AQ37*$N$37))*($F$37)/$N$37)</f>
        <v>9.1999999999999998E-2</v>
      </c>
      <c r="AT37" s="1082" t="s">
        <v>867</v>
      </c>
      <c r="AU37" s="1096">
        <v>2.5000000000000001E-2</v>
      </c>
      <c r="AV37" s="1082">
        <v>2.5000000000000001E-2</v>
      </c>
      <c r="AW37" s="996">
        <f>+AU37+AU38+AU39+AU40</f>
        <v>9.2999999999999999E-2</v>
      </c>
      <c r="AX37" s="996">
        <f>+AV37+AV38+AV39+AV40</f>
        <v>9.2999999999999999E-2</v>
      </c>
      <c r="AY37" s="997">
        <f>+(((AW37*$N$37))*($F$37)/$N$37)</f>
        <v>9.2999999999999999E-2</v>
      </c>
      <c r="AZ37" s="997">
        <f>+(((AX37*$N$37))*($F$37)/$N$37)</f>
        <v>9.2999999999999999E-2</v>
      </c>
      <c r="BA37" s="1082" t="s">
        <v>867</v>
      </c>
      <c r="BB37" s="1096">
        <v>2.5000000000000001E-2</v>
      </c>
      <c r="BC37" s="1081">
        <v>2.5000000000000001E-2</v>
      </c>
      <c r="BD37" s="996">
        <f>+BB37+BB38+BB39+BB40</f>
        <v>7.9000000000000001E-2</v>
      </c>
      <c r="BE37" s="996">
        <f>+BC37+BC38+BC39+BC40</f>
        <v>5.7999999999999996E-2</v>
      </c>
      <c r="BF37" s="997">
        <f>+(((BD37*$N$37))*($F$37)/$N$37)</f>
        <v>7.9000000000000001E-2</v>
      </c>
      <c r="BG37" s="997">
        <f>+(((BE37*$N$37))*($F$37)/$N$37)</f>
        <v>5.7999999999999996E-2</v>
      </c>
      <c r="BH37" s="1110" t="s">
        <v>866</v>
      </c>
      <c r="BI37" s="1096">
        <v>2.5000000000000001E-2</v>
      </c>
      <c r="BJ37" s="1082"/>
      <c r="BK37" s="996">
        <f>+BI37+BI38+BI39+BI40</f>
        <v>7.9000000000000001E-2</v>
      </c>
      <c r="BL37" s="996">
        <f>+BJ37+BJ38+BJ39+BJ40</f>
        <v>0</v>
      </c>
      <c r="BM37" s="997">
        <f>+(((BK37*$N$37))*($F$37)/$N$37)</f>
        <v>7.9000000000000001E-2</v>
      </c>
      <c r="BN37" s="997">
        <f>+(((BL37*$N$37))*($F$37)/$N$37)</f>
        <v>0</v>
      </c>
      <c r="BO37" s="1082"/>
      <c r="BP37" s="1096">
        <v>2.5000000000000001E-2</v>
      </c>
      <c r="BQ37" s="1082"/>
      <c r="BR37" s="996">
        <f>+BP37+BP38+BP39+BP40</f>
        <v>7.9000000000000001E-2</v>
      </c>
      <c r="BS37" s="996">
        <f>+BQ37+BQ38+BQ39+BQ40</f>
        <v>0</v>
      </c>
      <c r="BT37" s="997">
        <f>+(((BR37*$N$37))*($F$37)/$N$37)</f>
        <v>7.9000000000000001E-2</v>
      </c>
      <c r="BU37" s="997">
        <f>+(((BS37*$N$37))*($F$37)/$N$37)</f>
        <v>0</v>
      </c>
      <c r="BV37" s="1082"/>
      <c r="BW37" s="1096">
        <v>2.5000000000000001E-2</v>
      </c>
      <c r="BX37" s="1082"/>
      <c r="BY37" s="996">
        <f>+BW37+BW38+BW39+BW40</f>
        <v>7.9000000000000001E-2</v>
      </c>
      <c r="BZ37" s="996">
        <f>+BX37+BX38+BX39+BX40</f>
        <v>0</v>
      </c>
      <c r="CA37" s="997">
        <f>+(((BY37*$N$37))*($F$37)/$N$37)</f>
        <v>7.9000000000000001E-2</v>
      </c>
      <c r="CB37" s="997">
        <f>+(((BZ37*$N$37))*($F$37)/$N$37)</f>
        <v>0</v>
      </c>
      <c r="CC37" s="1110" t="s">
        <v>866</v>
      </c>
      <c r="CD37" s="1096">
        <v>2.5000000000000001E-2</v>
      </c>
      <c r="CE37" s="1082"/>
      <c r="CF37" s="996">
        <f>+CD37+CD38+CD39+CD40</f>
        <v>7.9000000000000001E-2</v>
      </c>
      <c r="CG37" s="996">
        <f>+CE37+CE38+CE39+CE40</f>
        <v>0</v>
      </c>
      <c r="CH37" s="997">
        <f>+(((CF37*$N$37))*($F$37)/$N$37)</f>
        <v>7.9000000000000001E-2</v>
      </c>
      <c r="CI37" s="997">
        <f>+(((CG37*$N$37))*($F$37)/$N$37)</f>
        <v>0</v>
      </c>
      <c r="CJ37" s="1082"/>
      <c r="CK37" s="1096">
        <v>2.5000000000000001E-2</v>
      </c>
      <c r="CL37" s="1082"/>
      <c r="CM37" s="996">
        <f>+CK37+CK38+CK39+CK40</f>
        <v>7.9000000000000001E-2</v>
      </c>
      <c r="CN37" s="996">
        <f>+CL37+CL38+CL39+CL40</f>
        <v>0</v>
      </c>
      <c r="CO37" s="997">
        <f>+(((CM37*$N$37))*($F$37)/$N$37)</f>
        <v>7.9000000000000001E-2</v>
      </c>
      <c r="CP37" s="997">
        <f>+(((CN37*$N$37))*($F$37)/$N$37)</f>
        <v>0</v>
      </c>
      <c r="CQ37" s="1082"/>
      <c r="CR37" s="1096">
        <v>2.5000000000000001E-2</v>
      </c>
      <c r="CS37" s="1082"/>
      <c r="CT37" s="996">
        <f>+CR37+CR38+CR39+CR40</f>
        <v>7.9000000000000001E-2</v>
      </c>
      <c r="CU37" s="1111">
        <f>+CS37+CS38+CS39+CS40</f>
        <v>0</v>
      </c>
      <c r="CV37" s="1006">
        <f>+(((CT37*$N$37))*($F$37)/$N$37)</f>
        <v>7.9000000000000001E-2</v>
      </c>
      <c r="CW37" s="1006">
        <f>+(((CU37*$N$37))*($F$37)/$N$37)</f>
        <v>0</v>
      </c>
      <c r="CX37" s="1110" t="s">
        <v>868</v>
      </c>
      <c r="CY37" s="1083"/>
      <c r="CZ37" s="1112">
        <f t="shared" si="0"/>
        <v>7.5000000000000011E-2</v>
      </c>
      <c r="DA37" s="1009">
        <f t="shared" si="0"/>
        <v>7.5000000000000011E-2</v>
      </c>
      <c r="DB37" s="1010">
        <f t="shared" si="1"/>
        <v>1</v>
      </c>
      <c r="DC37" s="1111">
        <f>+U37+AB37+AI37</f>
        <v>0.26200000000000001</v>
      </c>
      <c r="DD37" s="1111">
        <f>+V37+AC37+AJ37</f>
        <v>0.26200000000000001</v>
      </c>
      <c r="DE37" s="1012">
        <f>+DD37/DC37</f>
        <v>1</v>
      </c>
      <c r="DF37" s="997">
        <f>+W37+AD37+AK37</f>
        <v>0.26200000000000001</v>
      </c>
      <c r="DG37" s="997">
        <f>+X37+AE37+AL37</f>
        <v>0.26200000000000001</v>
      </c>
      <c r="DH37" s="1113">
        <f>+DG37/DF37</f>
        <v>1</v>
      </c>
      <c r="DI37" s="1009">
        <f t="shared" si="2"/>
        <v>0.15</v>
      </c>
      <c r="DJ37" s="1009">
        <f t="shared" si="2"/>
        <v>0.15</v>
      </c>
      <c r="DK37" s="1010">
        <f t="shared" si="3"/>
        <v>1</v>
      </c>
      <c r="DL37" s="1111">
        <f>+U37+AB37+AI37+AP37+AW37+BD37</f>
        <v>0.52599999999999991</v>
      </c>
      <c r="DM37" s="1111">
        <f>+V37+AC37+AJ37+AQ37+AX37+BE37</f>
        <v>0.50499999999999989</v>
      </c>
      <c r="DN37" s="1012">
        <f>+DM37/DL37</f>
        <v>0.96007604562737636</v>
      </c>
      <c r="DO37" s="989">
        <f>+W37+AD37+AK37+AR37+AY37+BF37</f>
        <v>0.52599999999999991</v>
      </c>
      <c r="DP37" s="997">
        <f>+X37+AE37+AL37+AS37+AZ37+BG37</f>
        <v>0.50499999999999989</v>
      </c>
      <c r="DQ37" s="1102">
        <f>+DP37/DO37</f>
        <v>0.96007604562737636</v>
      </c>
      <c r="DR37" s="1009">
        <f t="shared" si="4"/>
        <v>0.22499999999999998</v>
      </c>
      <c r="DS37" s="1009">
        <f t="shared" si="4"/>
        <v>0.15</v>
      </c>
      <c r="DT37" s="1010">
        <f t="shared" si="5"/>
        <v>0.66666666666666674</v>
      </c>
      <c r="DU37" s="1111">
        <f>+U37+AB37+AI37+AP37+AW37+BD37+BK37+BR37+BY37</f>
        <v>0.76299999999999979</v>
      </c>
      <c r="DV37" s="1111">
        <f>+V37+AC37+AJ37+AQ37+AX37+BE37+BL37+BS37+BZ37</f>
        <v>0.50499999999999989</v>
      </c>
      <c r="DW37" s="1103">
        <f>+DV37/DU37</f>
        <v>0.66186107470511146</v>
      </c>
      <c r="DX37" s="1006">
        <f>+W37+AD37+AK37+AR37+AY37+BF37+BM37+BT37+CA37</f>
        <v>0.76299999999999979</v>
      </c>
      <c r="DY37" s="1006">
        <f>+X37+AE37+AL37+AS37+AZ37+BG37+BN37+BU37+CB37</f>
        <v>0.50499999999999989</v>
      </c>
      <c r="DZ37" s="1102">
        <f>+DY37/DX37</f>
        <v>0.66186107470511146</v>
      </c>
      <c r="EA37" s="1009">
        <f t="shared" si="6"/>
        <v>0.3</v>
      </c>
      <c r="EB37" s="1009">
        <f t="shared" si="6"/>
        <v>0.15</v>
      </c>
      <c r="EC37" s="1010">
        <f t="shared" si="7"/>
        <v>0.5</v>
      </c>
      <c r="ED37" s="1111">
        <f>+CT37+CM37+CF37+BY37+BR37+BK37+BD37+AW37+AP37+AI37+AB37+U37</f>
        <v>0.99999999999999989</v>
      </c>
      <c r="EE37" s="1111">
        <f>+CU37+CN37+CG37+BZ37+BS37+BL37+BE37+AX37+AQ37+AJ37+AC37+V37</f>
        <v>0.505</v>
      </c>
      <c r="EF37" s="1103">
        <f>+EE37/ED37</f>
        <v>0.50500000000000012</v>
      </c>
      <c r="EG37" s="1006">
        <f>+W37+AD37+AK37+AR37+AY37+BF37+BM37+BT37+CA37+CH37+CO37+CV37</f>
        <v>0.99999999999999967</v>
      </c>
      <c r="EH37" s="997">
        <f>+X37+AE37+AL37+AS37+AZ37+BG37+BN37+BU37+CB37+CI37+CP37+CW37</f>
        <v>0.50499999999999989</v>
      </c>
      <c r="EI37" s="1102">
        <f>+EH37/EG37</f>
        <v>0.50500000000000012</v>
      </c>
      <c r="EJ37" s="1083"/>
      <c r="EK37" s="1083"/>
      <c r="EL37" s="1083"/>
      <c r="EM37" s="1083"/>
      <c r="EN37" s="1083"/>
      <c r="EO37" s="1083"/>
      <c r="EP37" s="1083"/>
      <c r="EQ37" s="1083"/>
      <c r="ER37" s="1083"/>
      <c r="ES37" s="1083"/>
      <c r="ET37" s="1083"/>
      <c r="EU37" s="1083"/>
      <c r="EV37" s="1083"/>
      <c r="EW37" s="1083"/>
      <c r="EX37" s="1083"/>
      <c r="EY37" s="1083"/>
      <c r="EZ37" s="1083"/>
      <c r="FA37" s="1083"/>
    </row>
    <row r="38" spans="1:157" ht="25.5">
      <c r="A38" s="1090"/>
      <c r="B38" s="1090"/>
      <c r="C38" s="1058"/>
      <c r="D38" s="989"/>
      <c r="E38" s="989"/>
      <c r="F38" s="1114"/>
      <c r="G38" s="1114"/>
      <c r="H38" s="1114"/>
      <c r="I38" s="1024"/>
      <c r="J38" s="1091"/>
      <c r="K38" s="1028"/>
      <c r="L38" s="1058"/>
      <c r="M38" s="1028"/>
      <c r="N38" s="1092"/>
      <c r="O38" s="1044"/>
      <c r="P38" s="1044"/>
      <c r="Q38" s="992" t="s">
        <v>869</v>
      </c>
      <c r="R38" s="1064">
        <v>0.2</v>
      </c>
      <c r="S38" s="1106">
        <v>1.6E-2</v>
      </c>
      <c r="T38" s="1107">
        <v>1.6E-2</v>
      </c>
      <c r="U38" s="996"/>
      <c r="V38" s="996"/>
      <c r="W38" s="997"/>
      <c r="X38" s="997"/>
      <c r="Y38" s="1108" t="s">
        <v>865</v>
      </c>
      <c r="Z38" s="1096">
        <v>1.6E-2</v>
      </c>
      <c r="AA38" s="1109">
        <v>1.6E-2</v>
      </c>
      <c r="AB38" s="996"/>
      <c r="AC38" s="996"/>
      <c r="AD38" s="997"/>
      <c r="AE38" s="997"/>
      <c r="AF38" s="1108" t="s">
        <v>865</v>
      </c>
      <c r="AG38" s="1096">
        <v>1.6E-2</v>
      </c>
      <c r="AH38" s="1109">
        <v>1.6E-2</v>
      </c>
      <c r="AI38" s="996"/>
      <c r="AJ38" s="996"/>
      <c r="AK38" s="997"/>
      <c r="AL38" s="997"/>
      <c r="AM38" s="1115"/>
      <c r="AN38" s="1096">
        <v>1.6E-2</v>
      </c>
      <c r="AO38" s="1082">
        <v>1.6E-2</v>
      </c>
      <c r="AP38" s="996"/>
      <c r="AQ38" s="996"/>
      <c r="AR38" s="997"/>
      <c r="AS38" s="997"/>
      <c r="AT38" s="1082" t="s">
        <v>867</v>
      </c>
      <c r="AU38" s="1096">
        <v>1.7000000000000001E-2</v>
      </c>
      <c r="AV38" s="1082">
        <v>1.7000000000000001E-2</v>
      </c>
      <c r="AW38" s="996"/>
      <c r="AX38" s="996"/>
      <c r="AY38" s="997"/>
      <c r="AZ38" s="997"/>
      <c r="BA38" s="1082" t="s">
        <v>867</v>
      </c>
      <c r="BB38" s="1096">
        <v>1.7000000000000001E-2</v>
      </c>
      <c r="BC38" s="1081">
        <v>8.5000000000000006E-3</v>
      </c>
      <c r="BD38" s="996"/>
      <c r="BE38" s="996"/>
      <c r="BF38" s="997"/>
      <c r="BG38" s="997"/>
      <c r="BH38" s="1115"/>
      <c r="BI38" s="1096">
        <v>1.7000000000000001E-2</v>
      </c>
      <c r="BJ38" s="1082"/>
      <c r="BK38" s="996"/>
      <c r="BL38" s="996"/>
      <c r="BM38" s="997"/>
      <c r="BN38" s="997"/>
      <c r="BO38" s="1082"/>
      <c r="BP38" s="1096">
        <v>1.7000000000000001E-2</v>
      </c>
      <c r="BQ38" s="1082"/>
      <c r="BR38" s="996"/>
      <c r="BS38" s="996"/>
      <c r="BT38" s="997"/>
      <c r="BU38" s="997"/>
      <c r="BV38" s="1082"/>
      <c r="BW38" s="1096">
        <v>1.7000000000000001E-2</v>
      </c>
      <c r="BX38" s="1082"/>
      <c r="BY38" s="996"/>
      <c r="BZ38" s="996"/>
      <c r="CA38" s="997"/>
      <c r="CB38" s="997"/>
      <c r="CC38" s="1115"/>
      <c r="CD38" s="1096">
        <v>1.7000000000000001E-2</v>
      </c>
      <c r="CE38" s="1082"/>
      <c r="CF38" s="996"/>
      <c r="CG38" s="996"/>
      <c r="CH38" s="997"/>
      <c r="CI38" s="997"/>
      <c r="CJ38" s="1082"/>
      <c r="CK38" s="1096">
        <v>1.7000000000000001E-2</v>
      </c>
      <c r="CL38" s="1082"/>
      <c r="CM38" s="996"/>
      <c r="CN38" s="996"/>
      <c r="CO38" s="997"/>
      <c r="CP38" s="997"/>
      <c r="CQ38" s="1082"/>
      <c r="CR38" s="1096">
        <v>1.7000000000000001E-2</v>
      </c>
      <c r="CS38" s="1082"/>
      <c r="CT38" s="996"/>
      <c r="CU38" s="1028"/>
      <c r="CV38" s="1006"/>
      <c r="CW38" s="1006"/>
      <c r="CX38" s="1115"/>
      <c r="CY38" s="1083"/>
      <c r="CZ38" s="1112">
        <f t="shared" si="0"/>
        <v>4.8000000000000001E-2</v>
      </c>
      <c r="DA38" s="1009">
        <f t="shared" si="0"/>
        <v>4.8000000000000001E-2</v>
      </c>
      <c r="DB38" s="1010">
        <f t="shared" si="1"/>
        <v>1</v>
      </c>
      <c r="DC38" s="1028"/>
      <c r="DD38" s="1028"/>
      <c r="DE38" s="1012"/>
      <c r="DF38" s="997"/>
      <c r="DG38" s="997"/>
      <c r="DH38" s="1113"/>
      <c r="DI38" s="1009">
        <f t="shared" si="2"/>
        <v>9.8000000000000004E-2</v>
      </c>
      <c r="DJ38" s="1009">
        <f t="shared" si="2"/>
        <v>8.9499999999999996E-2</v>
      </c>
      <c r="DK38" s="1010">
        <f t="shared" si="3"/>
        <v>0.91326530612244894</v>
      </c>
      <c r="DL38" s="1028"/>
      <c r="DM38" s="1028"/>
      <c r="DN38" s="1012"/>
      <c r="DO38" s="989"/>
      <c r="DP38" s="997"/>
      <c r="DQ38" s="1102"/>
      <c r="DR38" s="1009">
        <f t="shared" si="4"/>
        <v>0.14900000000000002</v>
      </c>
      <c r="DS38" s="1009">
        <f t="shared" si="4"/>
        <v>8.9499999999999996E-2</v>
      </c>
      <c r="DT38" s="1010">
        <f t="shared" si="5"/>
        <v>0.60067114093959717</v>
      </c>
      <c r="DU38" s="1028"/>
      <c r="DV38" s="1028"/>
      <c r="DW38" s="1103"/>
      <c r="DX38" s="1006"/>
      <c r="DY38" s="1006"/>
      <c r="DZ38" s="1102"/>
      <c r="EA38" s="1009">
        <f t="shared" si="6"/>
        <v>0.20000000000000007</v>
      </c>
      <c r="EB38" s="1009">
        <f t="shared" si="6"/>
        <v>8.9499999999999996E-2</v>
      </c>
      <c r="EC38" s="1010">
        <f t="shared" si="7"/>
        <v>0.44749999999999984</v>
      </c>
      <c r="ED38" s="1028"/>
      <c r="EE38" s="1028"/>
      <c r="EF38" s="1103"/>
      <c r="EG38" s="1006"/>
      <c r="EH38" s="997"/>
      <c r="EI38" s="1102"/>
      <c r="EJ38" s="1083"/>
      <c r="EK38" s="1083"/>
      <c r="EL38" s="1083"/>
      <c r="EM38" s="1083"/>
      <c r="EN38" s="1083"/>
      <c r="EO38" s="1083"/>
      <c r="EP38" s="1083"/>
      <c r="EQ38" s="1083"/>
      <c r="ER38" s="1083"/>
      <c r="ES38" s="1083"/>
      <c r="ET38" s="1083"/>
      <c r="EU38" s="1083"/>
      <c r="EV38" s="1083"/>
      <c r="EW38" s="1083"/>
      <c r="EX38" s="1083"/>
      <c r="EY38" s="1083"/>
      <c r="EZ38" s="1083"/>
      <c r="FA38" s="1083"/>
    </row>
    <row r="39" spans="1:157" ht="25.5">
      <c r="A39" s="1090"/>
      <c r="B39" s="1090"/>
      <c r="C39" s="1058"/>
      <c r="D39" s="989"/>
      <c r="E39" s="989"/>
      <c r="F39" s="1114"/>
      <c r="G39" s="1114"/>
      <c r="H39" s="1114"/>
      <c r="I39" s="1024"/>
      <c r="J39" s="1091"/>
      <c r="K39" s="1028"/>
      <c r="L39" s="1058"/>
      <c r="M39" s="1028"/>
      <c r="N39" s="1092"/>
      <c r="O39" s="1044"/>
      <c r="P39" s="1044"/>
      <c r="Q39" s="992" t="s">
        <v>870</v>
      </c>
      <c r="R39" s="1064">
        <v>0.3</v>
      </c>
      <c r="S39" s="1106">
        <v>2.5000000000000001E-2</v>
      </c>
      <c r="T39" s="1107">
        <v>2.5000000000000001E-2</v>
      </c>
      <c r="U39" s="996"/>
      <c r="V39" s="996"/>
      <c r="W39" s="997"/>
      <c r="X39" s="997"/>
      <c r="Y39" s="1108" t="s">
        <v>865</v>
      </c>
      <c r="Z39" s="1096">
        <v>2.5000000000000001E-2</v>
      </c>
      <c r="AA39" s="1109">
        <v>2.5000000000000001E-2</v>
      </c>
      <c r="AB39" s="996"/>
      <c r="AC39" s="996"/>
      <c r="AD39" s="997"/>
      <c r="AE39" s="997"/>
      <c r="AF39" s="1108" t="s">
        <v>865</v>
      </c>
      <c r="AG39" s="1096">
        <v>2.5000000000000001E-2</v>
      </c>
      <c r="AH39" s="1109">
        <v>2.5000000000000001E-2</v>
      </c>
      <c r="AI39" s="996"/>
      <c r="AJ39" s="996"/>
      <c r="AK39" s="997"/>
      <c r="AL39" s="997"/>
      <c r="AM39" s="1115"/>
      <c r="AN39" s="1096">
        <v>2.5000000000000001E-2</v>
      </c>
      <c r="AO39" s="1082">
        <v>2.5000000000000001E-2</v>
      </c>
      <c r="AP39" s="996"/>
      <c r="AQ39" s="996"/>
      <c r="AR39" s="997"/>
      <c r="AS39" s="997"/>
      <c r="AT39" s="1082" t="s">
        <v>867</v>
      </c>
      <c r="AU39" s="1096">
        <v>2.5000000000000001E-2</v>
      </c>
      <c r="AV39" s="1082">
        <v>2.5000000000000001E-2</v>
      </c>
      <c r="AW39" s="996"/>
      <c r="AX39" s="996"/>
      <c r="AY39" s="997"/>
      <c r="AZ39" s="997"/>
      <c r="BA39" s="1082" t="s">
        <v>867</v>
      </c>
      <c r="BB39" s="1096">
        <v>2.5000000000000001E-2</v>
      </c>
      <c r="BC39" s="1081">
        <v>1.2500000000000001E-2</v>
      </c>
      <c r="BD39" s="996"/>
      <c r="BE39" s="996"/>
      <c r="BF39" s="997"/>
      <c r="BG39" s="997"/>
      <c r="BH39" s="1115"/>
      <c r="BI39" s="1096">
        <v>2.5000000000000001E-2</v>
      </c>
      <c r="BJ39" s="1082"/>
      <c r="BK39" s="996"/>
      <c r="BL39" s="996"/>
      <c r="BM39" s="997"/>
      <c r="BN39" s="997"/>
      <c r="BO39" s="1082"/>
      <c r="BP39" s="1096">
        <v>2.5000000000000001E-2</v>
      </c>
      <c r="BQ39" s="1082"/>
      <c r="BR39" s="996"/>
      <c r="BS39" s="996"/>
      <c r="BT39" s="997"/>
      <c r="BU39" s="997"/>
      <c r="BV39" s="1082"/>
      <c r="BW39" s="1096">
        <v>2.5000000000000001E-2</v>
      </c>
      <c r="BX39" s="1082"/>
      <c r="BY39" s="996"/>
      <c r="BZ39" s="996"/>
      <c r="CA39" s="997"/>
      <c r="CB39" s="997"/>
      <c r="CC39" s="1115"/>
      <c r="CD39" s="1096">
        <v>2.5000000000000001E-2</v>
      </c>
      <c r="CE39" s="1082"/>
      <c r="CF39" s="996"/>
      <c r="CG39" s="996"/>
      <c r="CH39" s="997"/>
      <c r="CI39" s="997"/>
      <c r="CJ39" s="1082"/>
      <c r="CK39" s="1096">
        <v>2.5000000000000001E-2</v>
      </c>
      <c r="CL39" s="1082"/>
      <c r="CM39" s="996"/>
      <c r="CN39" s="996"/>
      <c r="CO39" s="997"/>
      <c r="CP39" s="997"/>
      <c r="CQ39" s="1082"/>
      <c r="CR39" s="1096">
        <v>2.5000000000000001E-2</v>
      </c>
      <c r="CS39" s="1082"/>
      <c r="CT39" s="996"/>
      <c r="CU39" s="1028"/>
      <c r="CV39" s="1006"/>
      <c r="CW39" s="1006"/>
      <c r="CX39" s="1115"/>
      <c r="CY39" s="1083"/>
      <c r="CZ39" s="1112">
        <f t="shared" si="0"/>
        <v>7.5000000000000011E-2</v>
      </c>
      <c r="DA39" s="1009">
        <f t="shared" si="0"/>
        <v>7.5000000000000011E-2</v>
      </c>
      <c r="DB39" s="1010">
        <f t="shared" si="1"/>
        <v>1</v>
      </c>
      <c r="DC39" s="1028"/>
      <c r="DD39" s="1028"/>
      <c r="DE39" s="1012"/>
      <c r="DF39" s="997"/>
      <c r="DG39" s="997"/>
      <c r="DH39" s="1113"/>
      <c r="DI39" s="1009">
        <f t="shared" si="2"/>
        <v>0.15</v>
      </c>
      <c r="DJ39" s="1009">
        <f t="shared" si="2"/>
        <v>0.13750000000000001</v>
      </c>
      <c r="DK39" s="1010">
        <f t="shared" si="3"/>
        <v>0.91666666666666674</v>
      </c>
      <c r="DL39" s="1028"/>
      <c r="DM39" s="1028"/>
      <c r="DN39" s="1012"/>
      <c r="DO39" s="989"/>
      <c r="DP39" s="997"/>
      <c r="DQ39" s="1102"/>
      <c r="DR39" s="1009">
        <f t="shared" si="4"/>
        <v>0.22499999999999998</v>
      </c>
      <c r="DS39" s="1009">
        <f t="shared" si="4"/>
        <v>0.13750000000000001</v>
      </c>
      <c r="DT39" s="1010">
        <f t="shared" si="5"/>
        <v>0.61111111111111127</v>
      </c>
      <c r="DU39" s="1028"/>
      <c r="DV39" s="1028"/>
      <c r="DW39" s="1103"/>
      <c r="DX39" s="1006"/>
      <c r="DY39" s="1006"/>
      <c r="DZ39" s="1102"/>
      <c r="EA39" s="1009">
        <f t="shared" si="6"/>
        <v>0.3</v>
      </c>
      <c r="EB39" s="1009">
        <f t="shared" si="6"/>
        <v>0.13750000000000001</v>
      </c>
      <c r="EC39" s="1010">
        <f t="shared" si="7"/>
        <v>0.45833333333333337</v>
      </c>
      <c r="ED39" s="1028"/>
      <c r="EE39" s="1028"/>
      <c r="EF39" s="1103"/>
      <c r="EG39" s="1006"/>
      <c r="EH39" s="997"/>
      <c r="EI39" s="1102"/>
      <c r="EJ39" s="1083"/>
      <c r="EK39" s="1083"/>
      <c r="EL39" s="1083"/>
      <c r="EM39" s="1083"/>
      <c r="EN39" s="1083"/>
      <c r="EO39" s="1083"/>
      <c r="EP39" s="1083"/>
      <c r="EQ39" s="1083"/>
      <c r="ER39" s="1083"/>
      <c r="ES39" s="1083"/>
      <c r="ET39" s="1083"/>
      <c r="EU39" s="1083"/>
      <c r="EV39" s="1083"/>
      <c r="EW39" s="1083"/>
      <c r="EX39" s="1083"/>
      <c r="EY39" s="1083"/>
      <c r="EZ39" s="1083"/>
      <c r="FA39" s="1083"/>
    </row>
    <row r="40" spans="1:157" ht="15.75" thickBot="1">
      <c r="A40" s="1090"/>
      <c r="B40" s="1090"/>
      <c r="C40" s="1058"/>
      <c r="D40" s="989"/>
      <c r="E40" s="989"/>
      <c r="F40" s="1114"/>
      <c r="G40" s="1114"/>
      <c r="H40" s="1114"/>
      <c r="I40" s="1052"/>
      <c r="J40" s="1091"/>
      <c r="K40" s="1028"/>
      <c r="L40" s="1058"/>
      <c r="M40" s="1028"/>
      <c r="N40" s="1092"/>
      <c r="O40" s="1044"/>
      <c r="P40" s="1044"/>
      <c r="Q40" s="1116" t="s">
        <v>871</v>
      </c>
      <c r="R40" s="1064">
        <v>0.2</v>
      </c>
      <c r="S40" s="1106">
        <v>1.2E-2</v>
      </c>
      <c r="T40" s="1117">
        <v>0</v>
      </c>
      <c r="U40" s="996"/>
      <c r="V40" s="996"/>
      <c r="W40" s="997"/>
      <c r="X40" s="997"/>
      <c r="Y40" s="1108" t="s">
        <v>872</v>
      </c>
      <c r="Z40" s="1096">
        <v>2.5999999999999999E-2</v>
      </c>
      <c r="AA40" s="1082">
        <v>0</v>
      </c>
      <c r="AB40" s="996"/>
      <c r="AC40" s="996"/>
      <c r="AD40" s="997"/>
      <c r="AE40" s="997"/>
      <c r="AF40" s="1108" t="s">
        <v>872</v>
      </c>
      <c r="AG40" s="1096">
        <v>2.5999999999999999E-2</v>
      </c>
      <c r="AH40" s="1109">
        <v>6.4000000000000001E-2</v>
      </c>
      <c r="AI40" s="996"/>
      <c r="AJ40" s="996"/>
      <c r="AK40" s="997"/>
      <c r="AL40" s="997"/>
      <c r="AM40" s="1118"/>
      <c r="AN40" s="1096">
        <v>2.5999999999999999E-2</v>
      </c>
      <c r="AO40" s="1082">
        <v>2.5999999999999999E-2</v>
      </c>
      <c r="AP40" s="996"/>
      <c r="AQ40" s="996"/>
      <c r="AR40" s="997"/>
      <c r="AS40" s="997"/>
      <c r="AT40" s="1082" t="s">
        <v>873</v>
      </c>
      <c r="AU40" s="1096">
        <v>2.5999999999999999E-2</v>
      </c>
      <c r="AV40" s="1082">
        <v>2.5999999999999999E-2</v>
      </c>
      <c r="AW40" s="996"/>
      <c r="AX40" s="996"/>
      <c r="AY40" s="997"/>
      <c r="AZ40" s="997"/>
      <c r="BA40" s="1082" t="s">
        <v>873</v>
      </c>
      <c r="BB40" s="1096">
        <v>1.2E-2</v>
      </c>
      <c r="BC40" s="1081">
        <v>1.2E-2</v>
      </c>
      <c r="BD40" s="996"/>
      <c r="BE40" s="996"/>
      <c r="BF40" s="997"/>
      <c r="BG40" s="997"/>
      <c r="BH40" s="1118"/>
      <c r="BI40" s="1096">
        <v>1.2E-2</v>
      </c>
      <c r="BJ40" s="1082"/>
      <c r="BK40" s="996"/>
      <c r="BL40" s="996"/>
      <c r="BM40" s="997"/>
      <c r="BN40" s="997"/>
      <c r="BO40" s="1082"/>
      <c r="BP40" s="1096">
        <v>1.2E-2</v>
      </c>
      <c r="BQ40" s="1082"/>
      <c r="BR40" s="996"/>
      <c r="BS40" s="996"/>
      <c r="BT40" s="997"/>
      <c r="BU40" s="997"/>
      <c r="BV40" s="1082"/>
      <c r="BW40" s="1096">
        <v>1.2E-2</v>
      </c>
      <c r="BX40" s="1082"/>
      <c r="BY40" s="996"/>
      <c r="BZ40" s="996"/>
      <c r="CA40" s="997"/>
      <c r="CB40" s="997"/>
      <c r="CC40" s="1118"/>
      <c r="CD40" s="1096">
        <v>1.2E-2</v>
      </c>
      <c r="CE40" s="1082"/>
      <c r="CF40" s="996"/>
      <c r="CG40" s="996"/>
      <c r="CH40" s="997"/>
      <c r="CI40" s="997"/>
      <c r="CJ40" s="1082"/>
      <c r="CK40" s="1096">
        <v>1.2E-2</v>
      </c>
      <c r="CL40" s="1082"/>
      <c r="CM40" s="996"/>
      <c r="CN40" s="996"/>
      <c r="CO40" s="997"/>
      <c r="CP40" s="997"/>
      <c r="CQ40" s="1082"/>
      <c r="CR40" s="1096">
        <v>1.2E-2</v>
      </c>
      <c r="CS40" s="1082"/>
      <c r="CT40" s="996"/>
      <c r="CU40" s="1028"/>
      <c r="CV40" s="1006"/>
      <c r="CW40" s="1006"/>
      <c r="CX40" s="1118"/>
      <c r="CY40" s="1083"/>
      <c r="CZ40" s="1112">
        <f t="shared" si="0"/>
        <v>6.4000000000000001E-2</v>
      </c>
      <c r="DA40" s="1009">
        <f t="shared" si="0"/>
        <v>6.4000000000000001E-2</v>
      </c>
      <c r="DB40" s="1010">
        <f t="shared" si="1"/>
        <v>1</v>
      </c>
      <c r="DC40" s="1028"/>
      <c r="DD40" s="1028"/>
      <c r="DE40" s="1012"/>
      <c r="DF40" s="997"/>
      <c r="DG40" s="997"/>
      <c r="DH40" s="1113"/>
      <c r="DI40" s="1009">
        <f t="shared" si="2"/>
        <v>0.128</v>
      </c>
      <c r="DJ40" s="1009">
        <f t="shared" si="2"/>
        <v>0.128</v>
      </c>
      <c r="DK40" s="1010">
        <f t="shared" si="3"/>
        <v>1</v>
      </c>
      <c r="DL40" s="1028"/>
      <c r="DM40" s="1028"/>
      <c r="DN40" s="1012"/>
      <c r="DO40" s="989"/>
      <c r="DP40" s="997"/>
      <c r="DQ40" s="1102"/>
      <c r="DR40" s="1009">
        <f t="shared" si="4"/>
        <v>0.16400000000000003</v>
      </c>
      <c r="DS40" s="1009">
        <f t="shared" si="4"/>
        <v>0.128</v>
      </c>
      <c r="DT40" s="1010">
        <f t="shared" si="5"/>
        <v>0.78048780487804859</v>
      </c>
      <c r="DU40" s="1028"/>
      <c r="DV40" s="1028"/>
      <c r="DW40" s="1103"/>
      <c r="DX40" s="1006"/>
      <c r="DY40" s="1006"/>
      <c r="DZ40" s="1102"/>
      <c r="EA40" s="1009">
        <f t="shared" si="6"/>
        <v>0.20000000000000007</v>
      </c>
      <c r="EB40" s="1009">
        <f t="shared" si="6"/>
        <v>0.128</v>
      </c>
      <c r="EC40" s="1010">
        <f t="shared" si="7"/>
        <v>0.63999999999999979</v>
      </c>
      <c r="ED40" s="1028"/>
      <c r="EE40" s="1028"/>
      <c r="EF40" s="1103"/>
      <c r="EG40" s="1006"/>
      <c r="EH40" s="997"/>
      <c r="EI40" s="1102"/>
      <c r="EJ40" s="1083"/>
      <c r="EK40" s="1083"/>
      <c r="EL40" s="1083"/>
      <c r="EM40" s="1083"/>
      <c r="EN40" s="1083"/>
      <c r="EO40" s="1083"/>
      <c r="EP40" s="1083"/>
      <c r="EQ40" s="1083"/>
      <c r="ER40" s="1083"/>
      <c r="ES40" s="1083"/>
      <c r="ET40" s="1083"/>
      <c r="EU40" s="1083"/>
      <c r="EV40" s="1083"/>
      <c r="EW40" s="1083"/>
      <c r="EX40" s="1083"/>
      <c r="EY40" s="1083"/>
      <c r="EZ40" s="1083"/>
      <c r="FA40" s="1083"/>
    </row>
    <row r="41" spans="1:157">
      <c r="A41" s="989" t="s">
        <v>874</v>
      </c>
      <c r="B41" s="989"/>
      <c r="C41" s="1091" t="s">
        <v>875</v>
      </c>
      <c r="D41" s="989">
        <v>5</v>
      </c>
      <c r="E41" s="989" t="s">
        <v>876</v>
      </c>
      <c r="F41" s="1105">
        <v>0.05</v>
      </c>
      <c r="G41" s="1105" t="s">
        <v>393</v>
      </c>
      <c r="H41" s="1105">
        <v>1</v>
      </c>
      <c r="I41" s="988">
        <f>+N41+N43+N48+N52</f>
        <v>0.36</v>
      </c>
      <c r="J41" s="1091">
        <v>6</v>
      </c>
      <c r="K41" s="1028" t="s">
        <v>877</v>
      </c>
      <c r="L41" s="1119" t="s">
        <v>878</v>
      </c>
      <c r="M41" s="1028" t="s">
        <v>879</v>
      </c>
      <c r="N41" s="1120">
        <v>7.0000000000000007E-2</v>
      </c>
      <c r="O41" s="1044">
        <v>42736</v>
      </c>
      <c r="P41" s="1044">
        <v>43100</v>
      </c>
      <c r="Q41" s="1121" t="s">
        <v>880</v>
      </c>
      <c r="R41" s="1122">
        <v>0.5</v>
      </c>
      <c r="S41" s="1123">
        <v>0.03</v>
      </c>
      <c r="T41" s="995">
        <v>0.03</v>
      </c>
      <c r="U41" s="996">
        <f>+S41+S42</f>
        <v>0.14000000000000001</v>
      </c>
      <c r="V41" s="996">
        <f>+T41+T42</f>
        <v>0.14000000000000001</v>
      </c>
      <c r="W41" s="997">
        <f>+(((U41*$N$41)+(U43*$N$43)+(U48*$N$48)+(U52*$N$52))*($F$41)/($N$41+$N$43+$N$48+$N$52))</f>
        <v>4.5090277777777785E-3</v>
      </c>
      <c r="X41" s="997">
        <f>+(((V41*$N$41)+(V43*$N$43)+(V48*$N$48)+(V52*$N$52))*($F$41)/($N$41+$N$43+$N$48+$N$52))</f>
        <v>4.5090277777777785E-3</v>
      </c>
      <c r="Y41" s="1124" t="s">
        <v>881</v>
      </c>
      <c r="Z41" s="1123">
        <v>0.09</v>
      </c>
      <c r="AA41" s="1082">
        <v>0.09</v>
      </c>
      <c r="AB41" s="996">
        <f>+Z41+Z42</f>
        <v>0.11</v>
      </c>
      <c r="AC41" s="996">
        <f>+AA41+AA42</f>
        <v>0.11</v>
      </c>
      <c r="AD41" s="997">
        <f>+(((AB41*$N$41)+(AB43*$N$43)+(AB48*$N$48)+(AB52*$N$52))*($F$41)/($N$41+$N$43+$N$48+$N$52))</f>
        <v>5.3944444444444448E-3</v>
      </c>
      <c r="AE41" s="997">
        <f>+(((AC41*$N$41)+(AC43*$N$43)+(AC48*$N$48)+(AC52*$N$52))*($F$41)/($N$41+$N$43+$N$48+$N$52))</f>
        <v>5.3944444444444448E-3</v>
      </c>
      <c r="AF41" s="1124" t="s">
        <v>881</v>
      </c>
      <c r="AG41" s="1123">
        <v>0.1</v>
      </c>
      <c r="AH41" s="1082">
        <v>0.1</v>
      </c>
      <c r="AI41" s="996">
        <f>+AG41+AG42</f>
        <v>0.11</v>
      </c>
      <c r="AJ41" s="996">
        <f>+AH41+AH42</f>
        <v>0.11</v>
      </c>
      <c r="AK41" s="997">
        <f>+(((AI41*$N$41)+(AI43*$N$43)+(AI48*$N$48)+(AI52*$N$52))*($F$41)/($N$41+$N$43+$N$48+$N$52))</f>
        <v>5.9326388888888892E-3</v>
      </c>
      <c r="AL41" s="997">
        <f>+(((AJ41*$N$41)+(AJ43*$N$43)+(AJ48*$N$48)+(AJ52*$N$52))*($F$41)/($N$41+$N$43+$N$48+$N$52))</f>
        <v>5.9326388888888892E-3</v>
      </c>
      <c r="AM41" s="1007" t="s">
        <v>882</v>
      </c>
      <c r="AN41" s="1123">
        <v>0.01</v>
      </c>
      <c r="AO41" s="1082">
        <v>0.01</v>
      </c>
      <c r="AP41" s="996">
        <f>+AN41+AN42</f>
        <v>0.02</v>
      </c>
      <c r="AQ41" s="996">
        <f>+AO41+AO42</f>
        <v>0.02</v>
      </c>
      <c r="AR41" s="997">
        <f>+(((AP41*$N$41)+(AP43*$N$43)+(AP48*$N$48)+(AP52*$N$52))*($F$41)/($N$41+$N$43+$N$48+$N$52))</f>
        <v>2.4701388888888893E-3</v>
      </c>
      <c r="AS41" s="997">
        <f>+(((AQ41*$N$41)+(AQ43*$N$43)+(AQ48*$N$48)+(AQ52*$N$52))*($F$41)/($N$41+$N$43+$N$48+$N$52))</f>
        <v>2.4701388888888893E-3</v>
      </c>
      <c r="AT41" s="1082" t="s">
        <v>883</v>
      </c>
      <c r="AU41" s="1123">
        <v>0.01</v>
      </c>
      <c r="AV41" s="1082">
        <v>0.01</v>
      </c>
      <c r="AW41" s="996">
        <f>+AU41+AU42</f>
        <v>0.02</v>
      </c>
      <c r="AX41" s="996">
        <f>+AV41+AV42</f>
        <v>0.02</v>
      </c>
      <c r="AY41" s="997">
        <f>+(((AW41*$N$41)+(AW43*$N$43)+(AW48*$N$48)+(AW52*$N$52))*($F$41)/($N$41+$N$43+$N$48+$N$52))</f>
        <v>2.5669444444444446E-3</v>
      </c>
      <c r="AZ41" s="997">
        <f>+(((AX41*$N$41)+(AX43*$N$43)+(AX48*$N$48)+(AX52*$N$52))*($F$41)/($N$41+$N$43+$N$48+$N$52))</f>
        <v>2.5669444444444446E-3</v>
      </c>
      <c r="BA41" s="1082" t="s">
        <v>883</v>
      </c>
      <c r="BB41" s="1123">
        <v>0.01</v>
      </c>
      <c r="BC41" s="1081">
        <v>0.01</v>
      </c>
      <c r="BD41" s="996">
        <f>+BB41+BB42</f>
        <v>0.02</v>
      </c>
      <c r="BE41" s="996">
        <f>+BC41+BC42</f>
        <v>0.02</v>
      </c>
      <c r="BF41" s="997">
        <f>+(((BD41*$N$41)+(BD43*$N$43)+(BD48*$N$48)+(BD52*$N$52))*($F$41)/($N$41+$N$43+$N$48+$N$52))</f>
        <v>6.5884722222222221E-3</v>
      </c>
      <c r="BG41" s="997">
        <f>+(((BE41*$N$41)+(BE43*$N$43)+(BE48*$N$48)+(BE52*$N$52))*($F$41)/($N$41+$N$43+$N$48+$N$52))</f>
        <v>6.5884722222222221E-3</v>
      </c>
      <c r="BH41" s="1007" t="s">
        <v>882</v>
      </c>
      <c r="BI41" s="1123">
        <v>0</v>
      </c>
      <c r="BJ41" s="1082"/>
      <c r="BK41" s="996">
        <f>+BI41+BI42</f>
        <v>0.01</v>
      </c>
      <c r="BL41" s="996">
        <f>+BJ41+BJ42</f>
        <v>0</v>
      </c>
      <c r="BM41" s="997">
        <f>+(((BK41*$N$41)+(BK43*$N$43)+(BK48*$N$48)+(BK52*$N$52))*($F$41)/($N$41+$N$43+$N$48+$N$52))</f>
        <v>1.875972222222222E-3</v>
      </c>
      <c r="BN41" s="997">
        <f>+(((BL41*$N$41)+(BL43*$N$43)+(BL48*$N$48)+(BL52*$N$52))*($F$41)/($N$41+$N$43+$N$48+$N$52))</f>
        <v>0</v>
      </c>
      <c r="BO41" s="1082"/>
      <c r="BP41" s="1123">
        <v>0</v>
      </c>
      <c r="BQ41" s="1082"/>
      <c r="BR41" s="996">
        <f>+BP41+BP42</f>
        <v>0.01</v>
      </c>
      <c r="BS41" s="996">
        <f>+BQ41+BQ42</f>
        <v>0</v>
      </c>
      <c r="BT41" s="997">
        <f>+(((BR41*$N$41)+(BR43*$N$43)+(BR48*$N$48)+(BR52*$N$52))*($F$41)/($N$41+$N$43+$N$48+$N$52))</f>
        <v>1.9666666666666665E-3</v>
      </c>
      <c r="BU41" s="997">
        <f>+(((BS41*$N$41)+(BS43*$N$43)+(BS48*$N$48)+(BS52*$N$52))*($F$41)/($N$41+$N$43+$N$48+$N$52))</f>
        <v>0</v>
      </c>
      <c r="BV41" s="1082"/>
      <c r="BW41" s="1123">
        <v>0</v>
      </c>
      <c r="BX41" s="1082"/>
      <c r="BY41" s="996">
        <f>+BW41+BW42</f>
        <v>0.01</v>
      </c>
      <c r="BZ41" s="996">
        <f>+BX41+BX42</f>
        <v>0</v>
      </c>
      <c r="CA41" s="997">
        <f>+(((BY41*$N$41)+(BY43*$N$43)+(BY48*$N$48)+(BY52*$N$52))*($F$41)/($N$41+$N$43+$N$48+$N$52))</f>
        <v>4.3354166666666671E-3</v>
      </c>
      <c r="CB41" s="997">
        <f>+(((BZ41*$N$41)+(BZ43*$N$43)+(BZ48*$N$48)+(BZ52*$N$52))*($F$41)/($N$41+$N$43+$N$48+$N$52))</f>
        <v>0</v>
      </c>
      <c r="CC41" s="1007" t="s">
        <v>882</v>
      </c>
      <c r="CD41" s="1123">
        <v>0.1</v>
      </c>
      <c r="CE41" s="1082"/>
      <c r="CF41" s="996">
        <f>+CD41+CD42</f>
        <v>0.2</v>
      </c>
      <c r="CG41" s="996">
        <f>+CE41+CE42</f>
        <v>0</v>
      </c>
      <c r="CH41" s="997">
        <f>+(((CF41*$N$41)+(CF43*$N$43)+(CF48*$N$48)+(CF52*$N$52))*($F$41)/($N$41+$N$43+$N$48+$N$52))</f>
        <v>3.5981944444444451E-3</v>
      </c>
      <c r="CI41" s="997">
        <f>+(((CG41*$N$41)+(CG43*$N$43)+(CG48*$N$48)+(CG52*$N$52))*($F$41)/($N$41+$N$43+$N$48+$N$52))</f>
        <v>0</v>
      </c>
      <c r="CJ41" s="1082"/>
      <c r="CK41" s="1123">
        <v>0.1</v>
      </c>
      <c r="CL41" s="1082"/>
      <c r="CM41" s="996">
        <f>+CK41+CK42</f>
        <v>0.2</v>
      </c>
      <c r="CN41" s="996">
        <f>+CL41+CL42</f>
        <v>0</v>
      </c>
      <c r="CO41" s="997">
        <f>+(((CM41*$N$41)+(CM43*$N$43)+(CM48*$N$48)+(CM52*$N$52))*($F$41)/($N$41+$N$43+$N$48+$N$52))</f>
        <v>3.6919444444444456E-3</v>
      </c>
      <c r="CP41" s="997">
        <f>+(((CN41*$N$41)+(CN43*$N$43)+(CN48*$N$48)+(CN52*$N$52))*($F$41)/($N$41+$N$43+$N$48+$N$52))</f>
        <v>0</v>
      </c>
      <c r="CQ41" s="1082"/>
      <c r="CR41" s="1123">
        <v>0.05</v>
      </c>
      <c r="CS41" s="1082"/>
      <c r="CT41" s="996">
        <f>+CR41+CR42</f>
        <v>0.15000000000000002</v>
      </c>
      <c r="CU41" s="1111">
        <f>+CS41+CS42</f>
        <v>0</v>
      </c>
      <c r="CV41" s="997">
        <f>+(((CT41*$N$41)+(CT43*$N$43)+(CT48*$N$48)+(CT52*$N$52))*($F$41)/($N$41+$N$43+$N$48+$N$52))</f>
        <v>7.0701388888888906E-3</v>
      </c>
      <c r="CW41" s="997">
        <f>+(((CU41*$N$41)+(CU43*$N$43)+(CU48*$N$48)+(CU52*$N$52))*($F$41)/($N$41+$N$43+$N$48+$N$52))</f>
        <v>0</v>
      </c>
      <c r="CX41" s="1125" t="s">
        <v>878</v>
      </c>
      <c r="CY41" s="1126"/>
      <c r="CZ41" s="1009">
        <f t="shared" si="0"/>
        <v>0.22</v>
      </c>
      <c r="DA41" s="1009">
        <f t="shared" si="0"/>
        <v>0.22</v>
      </c>
      <c r="DB41" s="1010">
        <f t="shared" si="1"/>
        <v>1</v>
      </c>
      <c r="DC41" s="996">
        <f>+U41+AB41+AI41</f>
        <v>0.36</v>
      </c>
      <c r="DD41" s="1111">
        <f>+V41+AC41+AJ41</f>
        <v>0.36</v>
      </c>
      <c r="DE41" s="1012">
        <f>+DD41/DC41</f>
        <v>1</v>
      </c>
      <c r="DF41" s="997">
        <f>+W41+AD41+AK41</f>
        <v>1.5836111111111113E-2</v>
      </c>
      <c r="DG41" s="997">
        <f>+X41+AE41+AL41</f>
        <v>1.5836111111111113E-2</v>
      </c>
      <c r="DH41" s="1113">
        <f>+DG41/DF41</f>
        <v>1</v>
      </c>
      <c r="DI41" s="1009">
        <f t="shared" si="2"/>
        <v>0.25</v>
      </c>
      <c r="DJ41" s="1009">
        <f t="shared" si="2"/>
        <v>0.25</v>
      </c>
      <c r="DK41" s="1010">
        <f t="shared" si="3"/>
        <v>1</v>
      </c>
      <c r="DL41" s="1127">
        <f>+U41+AB41+AI41+AP41+AW41+BD41</f>
        <v>0.42000000000000004</v>
      </c>
      <c r="DM41" s="1111">
        <f>+V41+AC41+AJ41+AQ41+AX41+BE41</f>
        <v>0.42000000000000004</v>
      </c>
      <c r="DN41" s="1012">
        <f>+DM41/DL41</f>
        <v>1</v>
      </c>
      <c r="DO41" s="1006">
        <f>+W41+AD41+AK41+AR41+AY41+BF41</f>
        <v>2.7461666666666669E-2</v>
      </c>
      <c r="DP41" s="997">
        <f>+X41+AE41+AL41+AS41+AZ41+BG41</f>
        <v>2.7461666666666669E-2</v>
      </c>
      <c r="DQ41" s="1102">
        <f>+DP41/DO41</f>
        <v>1</v>
      </c>
      <c r="DR41" s="1009">
        <f t="shared" si="4"/>
        <v>0.25</v>
      </c>
      <c r="DS41" s="1009">
        <f t="shared" si="4"/>
        <v>0.25</v>
      </c>
      <c r="DT41" s="1010">
        <f t="shared" si="5"/>
        <v>1</v>
      </c>
      <c r="DU41" s="1111">
        <f>+U41+AB41+AI41+AP41+AW41+BD41+BK41+BR41+BY41</f>
        <v>0.45000000000000007</v>
      </c>
      <c r="DV41" s="1111">
        <f>+V41+AC41+AJ41+AQ41+AX41+BE41+BL41+BS41+BZ41</f>
        <v>0.42000000000000004</v>
      </c>
      <c r="DW41" s="1103">
        <f>+DV41/DU41</f>
        <v>0.93333333333333324</v>
      </c>
      <c r="DX41" s="1006">
        <f>+W41+AD41+AK41+AR41+AY41+BF41+BM41+BT41+CA41</f>
        <v>3.5639722222222225E-2</v>
      </c>
      <c r="DY41" s="1006">
        <f>+X41+AE41+AL41+AS41+AZ41+BG41+BN41+BU41+CB41</f>
        <v>2.7461666666666669E-2</v>
      </c>
      <c r="DZ41" s="1102">
        <f>+DY41/DX41</f>
        <v>0.77053537329602584</v>
      </c>
      <c r="EA41" s="1009">
        <f t="shared" si="6"/>
        <v>0.49999999999999994</v>
      </c>
      <c r="EB41" s="1009">
        <f t="shared" si="6"/>
        <v>0.25</v>
      </c>
      <c r="EC41" s="1010">
        <f t="shared" si="7"/>
        <v>0.5</v>
      </c>
      <c r="ED41" s="1111">
        <f>+CT41+CM41+CF41+BY41+BR41+BK41+BD41+AW41+AP41+AI41+AB41+U41</f>
        <v>1</v>
      </c>
      <c r="EE41" s="1111">
        <f>+CU41+CN41+CG41+BZ41+BS41+BL41+BE41+AX41+AQ41+AJ41+AC41+V41</f>
        <v>0.42</v>
      </c>
      <c r="EF41" s="1103">
        <f>+EE41/ED41</f>
        <v>0.42</v>
      </c>
      <c r="EG41" s="997">
        <f>+W41+AD41+AK41+AR41+AY41+BF41+BM41+BT41+CA41+CH41+CO41+CV41</f>
        <v>5.000000000000001E-2</v>
      </c>
      <c r="EH41" s="997">
        <f>+X41+AE41+AL41+AS41+AZ41+BG41+BN41+BU41+CB41+CI41+CP41+CW41</f>
        <v>2.7461666666666669E-2</v>
      </c>
      <c r="EI41" s="1102">
        <f>+EH41/EG41</f>
        <v>0.54923333333333324</v>
      </c>
      <c r="EJ41" s="1083"/>
      <c r="EK41" s="1083"/>
      <c r="EL41" s="1083"/>
      <c r="EM41" s="1083"/>
      <c r="EN41" s="1083"/>
      <c r="EO41" s="1083"/>
      <c r="EP41" s="1083"/>
      <c r="EQ41" s="1083"/>
      <c r="ER41" s="1083"/>
      <c r="ES41" s="1083"/>
      <c r="ET41" s="1083"/>
      <c r="EU41" s="1083"/>
      <c r="EV41" s="1083"/>
      <c r="EW41" s="1083"/>
      <c r="EX41" s="1083"/>
      <c r="EY41" s="1083"/>
      <c r="EZ41" s="1083"/>
      <c r="FA41" s="1083"/>
    </row>
    <row r="42" spans="1:157" ht="25.5">
      <c r="A42" s="989"/>
      <c r="B42" s="989"/>
      <c r="C42" s="1091"/>
      <c r="D42" s="989"/>
      <c r="E42" s="989"/>
      <c r="F42" s="1105"/>
      <c r="G42" s="1105"/>
      <c r="H42" s="1105"/>
      <c r="I42" s="1024"/>
      <c r="J42" s="1091"/>
      <c r="K42" s="1028"/>
      <c r="L42" s="1119"/>
      <c r="M42" s="1028"/>
      <c r="N42" s="1120"/>
      <c r="O42" s="1044"/>
      <c r="P42" s="1044"/>
      <c r="Q42" s="1121" t="s">
        <v>884</v>
      </c>
      <c r="R42" s="1122">
        <v>0.5</v>
      </c>
      <c r="S42" s="1123">
        <v>0.11</v>
      </c>
      <c r="T42" s="995">
        <v>0.11</v>
      </c>
      <c r="U42" s="996"/>
      <c r="V42" s="996"/>
      <c r="W42" s="997"/>
      <c r="X42" s="997"/>
      <c r="Y42" s="1124" t="s">
        <v>881</v>
      </c>
      <c r="Z42" s="1123">
        <v>0.02</v>
      </c>
      <c r="AA42" s="1082">
        <v>0.02</v>
      </c>
      <c r="AB42" s="996"/>
      <c r="AC42" s="996"/>
      <c r="AD42" s="997"/>
      <c r="AE42" s="997"/>
      <c r="AF42" s="1124" t="s">
        <v>881</v>
      </c>
      <c r="AG42" s="1123">
        <v>0.01</v>
      </c>
      <c r="AH42" s="1082">
        <v>0.01</v>
      </c>
      <c r="AI42" s="996"/>
      <c r="AJ42" s="996"/>
      <c r="AK42" s="997"/>
      <c r="AL42" s="997"/>
      <c r="AM42" s="1007"/>
      <c r="AN42" s="1123">
        <v>0.01</v>
      </c>
      <c r="AO42" s="1082">
        <v>0.01</v>
      </c>
      <c r="AP42" s="996"/>
      <c r="AQ42" s="996"/>
      <c r="AR42" s="997"/>
      <c r="AS42" s="997"/>
      <c r="AT42" s="1082" t="s">
        <v>885</v>
      </c>
      <c r="AU42" s="1123">
        <v>0.01</v>
      </c>
      <c r="AV42" s="1082">
        <v>0.01</v>
      </c>
      <c r="AW42" s="996"/>
      <c r="AX42" s="996"/>
      <c r="AY42" s="997"/>
      <c r="AZ42" s="997"/>
      <c r="BA42" s="1082" t="s">
        <v>885</v>
      </c>
      <c r="BB42" s="1123">
        <v>0.01</v>
      </c>
      <c r="BC42" s="1081">
        <v>0.01</v>
      </c>
      <c r="BD42" s="996"/>
      <c r="BE42" s="996"/>
      <c r="BF42" s="997"/>
      <c r="BG42" s="997"/>
      <c r="BH42" s="1007"/>
      <c r="BI42" s="1123">
        <v>0.01</v>
      </c>
      <c r="BJ42" s="1082"/>
      <c r="BK42" s="996"/>
      <c r="BL42" s="996"/>
      <c r="BM42" s="997"/>
      <c r="BN42" s="997"/>
      <c r="BO42" s="1082"/>
      <c r="BP42" s="1123">
        <v>0.01</v>
      </c>
      <c r="BQ42" s="1082"/>
      <c r="BR42" s="996"/>
      <c r="BS42" s="996"/>
      <c r="BT42" s="997"/>
      <c r="BU42" s="997"/>
      <c r="BV42" s="1082"/>
      <c r="BW42" s="1123">
        <v>0.01</v>
      </c>
      <c r="BX42" s="1082"/>
      <c r="BY42" s="996"/>
      <c r="BZ42" s="996"/>
      <c r="CA42" s="997"/>
      <c r="CB42" s="997"/>
      <c r="CC42" s="1007"/>
      <c r="CD42" s="1123">
        <v>0.1</v>
      </c>
      <c r="CE42" s="1082"/>
      <c r="CF42" s="996"/>
      <c r="CG42" s="996"/>
      <c r="CH42" s="997"/>
      <c r="CI42" s="997"/>
      <c r="CJ42" s="1082"/>
      <c r="CK42" s="1123">
        <v>0.1</v>
      </c>
      <c r="CL42" s="1082"/>
      <c r="CM42" s="996"/>
      <c r="CN42" s="996"/>
      <c r="CO42" s="997"/>
      <c r="CP42" s="997"/>
      <c r="CQ42" s="1082"/>
      <c r="CR42" s="1123">
        <v>0.1</v>
      </c>
      <c r="CS42" s="1082"/>
      <c r="CT42" s="996"/>
      <c r="CU42" s="1111"/>
      <c r="CV42" s="997"/>
      <c r="CW42" s="997"/>
      <c r="CX42" s="1125"/>
      <c r="CY42" s="1083"/>
      <c r="CZ42" s="1009">
        <f t="shared" si="0"/>
        <v>0.14000000000000001</v>
      </c>
      <c r="DA42" s="1009">
        <f t="shared" si="0"/>
        <v>0.14000000000000001</v>
      </c>
      <c r="DB42" s="1010">
        <f t="shared" si="1"/>
        <v>1</v>
      </c>
      <c r="DC42" s="996"/>
      <c r="DD42" s="1111"/>
      <c r="DE42" s="1012"/>
      <c r="DF42" s="997"/>
      <c r="DG42" s="997"/>
      <c r="DH42" s="1113"/>
      <c r="DI42" s="1009">
        <f t="shared" si="2"/>
        <v>0.17000000000000004</v>
      </c>
      <c r="DJ42" s="1009">
        <f t="shared" si="2"/>
        <v>0.17000000000000004</v>
      </c>
      <c r="DK42" s="1010">
        <f t="shared" si="3"/>
        <v>1</v>
      </c>
      <c r="DL42" s="1128"/>
      <c r="DM42" s="1111"/>
      <c r="DN42" s="1012"/>
      <c r="DO42" s="1006"/>
      <c r="DP42" s="997"/>
      <c r="DQ42" s="1102"/>
      <c r="DR42" s="1009">
        <f t="shared" si="4"/>
        <v>0.20000000000000007</v>
      </c>
      <c r="DS42" s="1009">
        <f t="shared" si="4"/>
        <v>0.17000000000000004</v>
      </c>
      <c r="DT42" s="1010">
        <f t="shared" si="5"/>
        <v>0.84999999999999987</v>
      </c>
      <c r="DU42" s="1111"/>
      <c r="DV42" s="1111"/>
      <c r="DW42" s="1103"/>
      <c r="DX42" s="1006"/>
      <c r="DY42" s="1006"/>
      <c r="DZ42" s="1102"/>
      <c r="EA42" s="1009">
        <f t="shared" si="6"/>
        <v>0.5</v>
      </c>
      <c r="EB42" s="1009">
        <f t="shared" si="6"/>
        <v>0.17000000000000004</v>
      </c>
      <c r="EC42" s="1010">
        <f t="shared" si="7"/>
        <v>0.34000000000000008</v>
      </c>
      <c r="ED42" s="1111"/>
      <c r="EE42" s="1111"/>
      <c r="EF42" s="1103"/>
      <c r="EG42" s="997"/>
      <c r="EH42" s="997"/>
      <c r="EI42" s="1102"/>
      <c r="EJ42" s="1083"/>
      <c r="EK42" s="1083"/>
      <c r="EL42" s="1083"/>
      <c r="EM42" s="1083"/>
      <c r="EN42" s="1083"/>
      <c r="EO42" s="1083"/>
      <c r="EP42" s="1083"/>
      <c r="EQ42" s="1083"/>
      <c r="ER42" s="1083"/>
      <c r="ES42" s="1083"/>
      <c r="ET42" s="1083"/>
      <c r="EU42" s="1083"/>
      <c r="EV42" s="1083"/>
      <c r="EW42" s="1083"/>
      <c r="EX42" s="1083"/>
      <c r="EY42" s="1083"/>
      <c r="EZ42" s="1083"/>
      <c r="FA42" s="1083"/>
    </row>
    <row r="43" spans="1:157" ht="25.5">
      <c r="A43" s="989"/>
      <c r="B43" s="989"/>
      <c r="C43" s="1091"/>
      <c r="D43" s="989"/>
      <c r="E43" s="989"/>
      <c r="F43" s="1114"/>
      <c r="G43" s="1114"/>
      <c r="H43" s="1114"/>
      <c r="I43" s="1024"/>
      <c r="J43" s="1091">
        <v>7</v>
      </c>
      <c r="K43" s="1028" t="s">
        <v>886</v>
      </c>
      <c r="L43" s="1129" t="s">
        <v>887</v>
      </c>
      <c r="M43" s="1028" t="s">
        <v>888</v>
      </c>
      <c r="N43" s="1120">
        <v>0.11</v>
      </c>
      <c r="O43" s="1044">
        <v>42736</v>
      </c>
      <c r="P43" s="1044">
        <v>43100</v>
      </c>
      <c r="Q43" s="1130" t="s">
        <v>889</v>
      </c>
      <c r="R43" s="1064">
        <v>0.1</v>
      </c>
      <c r="S43" s="1131">
        <v>0.05</v>
      </c>
      <c r="T43" s="995">
        <v>0.05</v>
      </c>
      <c r="U43" s="996">
        <f>+S43+S44+S45+S46+S47</f>
        <v>0.15000000000000002</v>
      </c>
      <c r="V43" s="996">
        <f>+T43+T44+T45+T46+T47</f>
        <v>0.15000000000000002</v>
      </c>
      <c r="W43" s="997"/>
      <c r="X43" s="997"/>
      <c r="Y43" s="1124" t="s">
        <v>890</v>
      </c>
      <c r="Z43" s="1123">
        <v>0.05</v>
      </c>
      <c r="AA43" s="1082">
        <v>0.05</v>
      </c>
      <c r="AB43" s="996">
        <f>+Z43+Z44+Z45+Z46+Z47</f>
        <v>0.18</v>
      </c>
      <c r="AC43" s="996">
        <f>+AA43+AA44+AA45+AA46+AA47</f>
        <v>0.18</v>
      </c>
      <c r="AD43" s="997"/>
      <c r="AE43" s="997"/>
      <c r="AF43" s="1124" t="s">
        <v>891</v>
      </c>
      <c r="AG43" s="1123">
        <v>0</v>
      </c>
      <c r="AH43" s="1082">
        <v>0</v>
      </c>
      <c r="AI43" s="996">
        <f>+AG43+AG44+AG45+AG46+AG47</f>
        <v>5.1999999999999998E-2</v>
      </c>
      <c r="AJ43" s="996">
        <f>+AH43+AH44+AH45+AH46+AH47</f>
        <v>5.1999999999999998E-2</v>
      </c>
      <c r="AK43" s="997"/>
      <c r="AL43" s="997"/>
      <c r="AM43" s="1007" t="s">
        <v>892</v>
      </c>
      <c r="AN43" s="1123">
        <v>0</v>
      </c>
      <c r="AO43" s="1082">
        <v>0</v>
      </c>
      <c r="AP43" s="996">
        <f>+AN43+AN44+AN45+AN46+AN47</f>
        <v>5.1999999999999998E-2</v>
      </c>
      <c r="AQ43" s="996">
        <f>+AO43+AO44+AO45+AO46+AO47</f>
        <v>5.1999999999999998E-2</v>
      </c>
      <c r="AR43" s="997"/>
      <c r="AS43" s="997"/>
      <c r="AT43" s="1082" t="s">
        <v>474</v>
      </c>
      <c r="AU43" s="1123">
        <v>0</v>
      </c>
      <c r="AV43" s="1082">
        <v>0</v>
      </c>
      <c r="AW43" s="996">
        <f>+AU43+AU44+AU45+AU46+AU47</f>
        <v>5.2199999999999996E-2</v>
      </c>
      <c r="AX43" s="996">
        <f>+AV43+AV44+AV45+AV46+AV47</f>
        <v>5.2199999999999996E-2</v>
      </c>
      <c r="AY43" s="997"/>
      <c r="AZ43" s="997"/>
      <c r="BA43" s="1082" t="s">
        <v>474</v>
      </c>
      <c r="BB43" s="1123">
        <v>0</v>
      </c>
      <c r="BC43" s="1081">
        <v>0</v>
      </c>
      <c r="BD43" s="996">
        <f>+BB43+BB44+BB45+BB46+BB47</f>
        <v>0.1522</v>
      </c>
      <c r="BE43" s="996">
        <f>+BC43+BC44+BC45+BC46+BC47</f>
        <v>0.1522</v>
      </c>
      <c r="BF43" s="997"/>
      <c r="BG43" s="997"/>
      <c r="BH43" s="1007" t="s">
        <v>893</v>
      </c>
      <c r="BI43" s="1123"/>
      <c r="BJ43" s="1082"/>
      <c r="BK43" s="996">
        <f>+BI43+BI44+BI45+BI46+BI47</f>
        <v>5.2199999999999996E-2</v>
      </c>
      <c r="BL43" s="996">
        <f>+BJ43+BJ44+BJ45+BJ46+BJ47</f>
        <v>0</v>
      </c>
      <c r="BM43" s="997"/>
      <c r="BN43" s="997"/>
      <c r="BO43" s="1082"/>
      <c r="BP43" s="1123"/>
      <c r="BQ43" s="1082"/>
      <c r="BR43" s="996">
        <f>+BP43+BP44+BP45+BP46+BP47</f>
        <v>5.1999999999999998E-2</v>
      </c>
      <c r="BS43" s="996">
        <f>+BQ43+BQ44+BQ45+BQ46+BQ47</f>
        <v>0</v>
      </c>
      <c r="BT43" s="997"/>
      <c r="BU43" s="997"/>
      <c r="BV43" s="1082"/>
      <c r="BW43" s="1123"/>
      <c r="BX43" s="1082"/>
      <c r="BY43" s="996">
        <f>+BW43+BW44+BW45+BW46+BW47</f>
        <v>5.1999999999999998E-2</v>
      </c>
      <c r="BZ43" s="996">
        <f>+BX43+BX44+BX45+BX46+BX47</f>
        <v>0</v>
      </c>
      <c r="CA43" s="997"/>
      <c r="CB43" s="997"/>
      <c r="CC43" s="1007"/>
      <c r="CD43" s="1123"/>
      <c r="CE43" s="1082"/>
      <c r="CF43" s="996">
        <f>+CD43+CD44+CD45+CD46+CD47</f>
        <v>5.2199999999999996E-2</v>
      </c>
      <c r="CG43" s="996">
        <f>+CE43+CE44+CE45+CE46+CE47</f>
        <v>0</v>
      </c>
      <c r="CH43" s="997"/>
      <c r="CI43" s="997"/>
      <c r="CJ43" s="1082"/>
      <c r="CK43" s="1123">
        <v>0</v>
      </c>
      <c r="CL43" s="1082"/>
      <c r="CM43" s="996">
        <f>+CK43+CK44+CK45+CK46+CK47</f>
        <v>5.2199999999999996E-2</v>
      </c>
      <c r="CN43" s="996">
        <f>+CL43+CL44+CL45+CL46+CL47</f>
        <v>0</v>
      </c>
      <c r="CO43" s="997"/>
      <c r="CP43" s="997"/>
      <c r="CQ43" s="1082"/>
      <c r="CR43" s="1123">
        <v>0</v>
      </c>
      <c r="CS43" s="1082"/>
      <c r="CT43" s="996">
        <f>+CR43+CR44+CR45+CR46+CR47</f>
        <v>0.10100000000000001</v>
      </c>
      <c r="CU43" s="1005">
        <f>+CS43+CS44+CS45+CS46+CS47</f>
        <v>0</v>
      </c>
      <c r="CV43" s="997"/>
      <c r="CW43" s="997"/>
      <c r="CX43" s="1007" t="s">
        <v>894</v>
      </c>
      <c r="CY43" s="1083"/>
      <c r="CZ43" s="1009">
        <f t="shared" si="0"/>
        <v>0.1</v>
      </c>
      <c r="DA43" s="1009">
        <f t="shared" si="0"/>
        <v>0.1</v>
      </c>
      <c r="DB43" s="1010">
        <f t="shared" si="1"/>
        <v>1</v>
      </c>
      <c r="DC43" s="1005">
        <f>+U43+AB43+AI43</f>
        <v>0.38200000000000001</v>
      </c>
      <c r="DD43" s="1005">
        <f>+V43+AC43+AJ43</f>
        <v>0.38200000000000001</v>
      </c>
      <c r="DE43" s="1012">
        <f>+DD43/DC43</f>
        <v>1</v>
      </c>
      <c r="DF43" s="997"/>
      <c r="DG43" s="997"/>
      <c r="DH43" s="1113"/>
      <c r="DI43" s="1009">
        <f t="shared" si="2"/>
        <v>0.1</v>
      </c>
      <c r="DJ43" s="1009">
        <f t="shared" si="2"/>
        <v>0.1</v>
      </c>
      <c r="DK43" s="1010">
        <f t="shared" si="3"/>
        <v>1</v>
      </c>
      <c r="DL43" s="1005">
        <f>+U43+AB43+AI43+AP43+AW43+BD43</f>
        <v>0.63839999999999997</v>
      </c>
      <c r="DM43" s="1005">
        <f>+V43+AC43+AJ43+AQ43+AX43+BE43</f>
        <v>0.63839999999999997</v>
      </c>
      <c r="DN43" s="1012">
        <f>+DM43/DL43</f>
        <v>1</v>
      </c>
      <c r="DO43" s="1006"/>
      <c r="DP43" s="997"/>
      <c r="DQ43" s="1102"/>
      <c r="DR43" s="1009">
        <f t="shared" si="4"/>
        <v>0.1</v>
      </c>
      <c r="DS43" s="1009">
        <f t="shared" si="4"/>
        <v>0.1</v>
      </c>
      <c r="DT43" s="1010">
        <f t="shared" si="5"/>
        <v>1</v>
      </c>
      <c r="DU43" s="1005">
        <f>+U43+AB43+AI43+AP43+AW43+BD43+BK43+BR43+BY43</f>
        <v>0.79460000000000008</v>
      </c>
      <c r="DV43" s="1005">
        <f>+V43+AC43+AJ43+AQ43+AX43+BE43+BL43+BS43+BZ43</f>
        <v>0.63839999999999997</v>
      </c>
      <c r="DW43" s="1103">
        <f>+DV43/DU43</f>
        <v>0.80342310596526545</v>
      </c>
      <c r="DX43" s="1006"/>
      <c r="DY43" s="1006"/>
      <c r="DZ43" s="1102"/>
      <c r="EA43" s="1009">
        <f t="shared" si="6"/>
        <v>0.1</v>
      </c>
      <c r="EB43" s="1009">
        <f t="shared" si="6"/>
        <v>0.1</v>
      </c>
      <c r="EC43" s="1010">
        <f t="shared" si="7"/>
        <v>1</v>
      </c>
      <c r="ED43" s="1005">
        <f>+CT43+CM43+CF43+BY43+BR43+BK43+BD43+AW43+AP43+AI43+AB43+U43</f>
        <v>1</v>
      </c>
      <c r="EE43" s="1005">
        <f>+CU43+CN43+CG43+BZ43+BS43+BL43+BE43+AX43+AQ43+AJ43+AC43+V43</f>
        <v>0.63840000000000008</v>
      </c>
      <c r="EF43" s="1103">
        <f>+EE43/ED43</f>
        <v>0.63840000000000008</v>
      </c>
      <c r="EG43" s="997"/>
      <c r="EH43" s="997"/>
      <c r="EI43" s="1102"/>
      <c r="EJ43" s="1083"/>
      <c r="EK43" s="1083"/>
      <c r="EL43" s="1083"/>
      <c r="EM43" s="1083"/>
      <c r="EN43" s="1083"/>
      <c r="EO43" s="1083"/>
      <c r="EP43" s="1083"/>
      <c r="EQ43" s="1083"/>
      <c r="ER43" s="1083"/>
      <c r="ES43" s="1083"/>
      <c r="ET43" s="1083"/>
      <c r="EU43" s="1083"/>
      <c r="EV43" s="1083"/>
      <c r="EW43" s="1083"/>
      <c r="EX43" s="1083"/>
      <c r="EY43" s="1083"/>
      <c r="EZ43" s="1083"/>
      <c r="FA43" s="1083"/>
    </row>
    <row r="44" spans="1:157" ht="25.5">
      <c r="A44" s="989"/>
      <c r="B44" s="989"/>
      <c r="C44" s="1091"/>
      <c r="D44" s="989"/>
      <c r="E44" s="989"/>
      <c r="F44" s="1114"/>
      <c r="G44" s="1114"/>
      <c r="H44" s="1114"/>
      <c r="I44" s="1024"/>
      <c r="J44" s="1091"/>
      <c r="K44" s="1028"/>
      <c r="L44" s="1129"/>
      <c r="M44" s="1028"/>
      <c r="N44" s="1120"/>
      <c r="O44" s="1044"/>
      <c r="P44" s="1044"/>
      <c r="Q44" s="1121" t="s">
        <v>895</v>
      </c>
      <c r="R44" s="1064">
        <v>0.3</v>
      </c>
      <c r="S44" s="1131">
        <v>0</v>
      </c>
      <c r="T44" s="995">
        <v>0</v>
      </c>
      <c r="U44" s="996"/>
      <c r="V44" s="996"/>
      <c r="W44" s="997"/>
      <c r="X44" s="997"/>
      <c r="Y44" s="1124" t="s">
        <v>474</v>
      </c>
      <c r="Z44" s="1123">
        <v>0.03</v>
      </c>
      <c r="AA44" s="1082">
        <v>0.03</v>
      </c>
      <c r="AB44" s="996"/>
      <c r="AC44" s="996"/>
      <c r="AD44" s="997"/>
      <c r="AE44" s="997"/>
      <c r="AF44" s="1124" t="s">
        <v>896</v>
      </c>
      <c r="AG44" s="1123">
        <v>0.03</v>
      </c>
      <c r="AH44" s="1082">
        <v>0.03</v>
      </c>
      <c r="AI44" s="996"/>
      <c r="AJ44" s="996"/>
      <c r="AK44" s="997"/>
      <c r="AL44" s="997"/>
      <c r="AM44" s="1007"/>
      <c r="AN44" s="1123">
        <v>0.03</v>
      </c>
      <c r="AO44" s="1082">
        <v>0.03</v>
      </c>
      <c r="AP44" s="996"/>
      <c r="AQ44" s="996"/>
      <c r="AR44" s="997"/>
      <c r="AS44" s="997"/>
      <c r="AT44" s="1082" t="s">
        <v>897</v>
      </c>
      <c r="AU44" s="1123">
        <v>0.03</v>
      </c>
      <c r="AV44" s="1082">
        <v>0.03</v>
      </c>
      <c r="AW44" s="996"/>
      <c r="AX44" s="996"/>
      <c r="AY44" s="997"/>
      <c r="AZ44" s="997"/>
      <c r="BA44" s="1082" t="s">
        <v>897</v>
      </c>
      <c r="BB44" s="1123">
        <v>0.03</v>
      </c>
      <c r="BC44" s="1081">
        <v>0.03</v>
      </c>
      <c r="BD44" s="996"/>
      <c r="BE44" s="996"/>
      <c r="BF44" s="997"/>
      <c r="BG44" s="997"/>
      <c r="BH44" s="1007"/>
      <c r="BI44" s="1123">
        <v>0.03</v>
      </c>
      <c r="BJ44" s="1082"/>
      <c r="BK44" s="996"/>
      <c r="BL44" s="996"/>
      <c r="BM44" s="997"/>
      <c r="BN44" s="997"/>
      <c r="BO44" s="1082"/>
      <c r="BP44" s="1123">
        <v>0.03</v>
      </c>
      <c r="BQ44" s="1082"/>
      <c r="BR44" s="996"/>
      <c r="BS44" s="996"/>
      <c r="BT44" s="997"/>
      <c r="BU44" s="997"/>
      <c r="BV44" s="1082"/>
      <c r="BW44" s="1123">
        <v>0.03</v>
      </c>
      <c r="BX44" s="1082"/>
      <c r="BY44" s="996"/>
      <c r="BZ44" s="996"/>
      <c r="CA44" s="997"/>
      <c r="CB44" s="997"/>
      <c r="CC44" s="1007"/>
      <c r="CD44" s="1123">
        <v>0.03</v>
      </c>
      <c r="CE44" s="1082"/>
      <c r="CF44" s="996"/>
      <c r="CG44" s="996"/>
      <c r="CH44" s="997"/>
      <c r="CI44" s="997"/>
      <c r="CJ44" s="1082"/>
      <c r="CK44" s="1123">
        <v>0.03</v>
      </c>
      <c r="CL44" s="1082"/>
      <c r="CM44" s="996"/>
      <c r="CN44" s="996"/>
      <c r="CO44" s="997"/>
      <c r="CP44" s="997"/>
      <c r="CQ44" s="1082"/>
      <c r="CR44" s="1123">
        <v>0</v>
      </c>
      <c r="CS44" s="1082"/>
      <c r="CT44" s="996"/>
      <c r="CU44" s="1028"/>
      <c r="CV44" s="997"/>
      <c r="CW44" s="997"/>
      <c r="CX44" s="1007"/>
      <c r="CY44" s="1083"/>
      <c r="CZ44" s="1009">
        <f t="shared" si="0"/>
        <v>0.06</v>
      </c>
      <c r="DA44" s="1009">
        <f t="shared" si="0"/>
        <v>0.06</v>
      </c>
      <c r="DB44" s="1010">
        <f t="shared" si="1"/>
        <v>1</v>
      </c>
      <c r="DC44" s="1028"/>
      <c r="DD44" s="1028"/>
      <c r="DE44" s="1012"/>
      <c r="DF44" s="997"/>
      <c r="DG44" s="997"/>
      <c r="DH44" s="1113"/>
      <c r="DI44" s="1009">
        <f t="shared" si="2"/>
        <v>0.15</v>
      </c>
      <c r="DJ44" s="1009">
        <f t="shared" si="2"/>
        <v>0.15</v>
      </c>
      <c r="DK44" s="1010">
        <f t="shared" si="3"/>
        <v>1</v>
      </c>
      <c r="DL44" s="1028"/>
      <c r="DM44" s="1028"/>
      <c r="DN44" s="1012"/>
      <c r="DO44" s="1006"/>
      <c r="DP44" s="997"/>
      <c r="DQ44" s="1102"/>
      <c r="DR44" s="1009">
        <f t="shared" si="4"/>
        <v>0.24</v>
      </c>
      <c r="DS44" s="1009">
        <f t="shared" si="4"/>
        <v>0.15</v>
      </c>
      <c r="DT44" s="1010">
        <f t="shared" si="5"/>
        <v>0.625</v>
      </c>
      <c r="DU44" s="1028"/>
      <c r="DV44" s="1028"/>
      <c r="DW44" s="1103"/>
      <c r="DX44" s="1006"/>
      <c r="DY44" s="1006"/>
      <c r="DZ44" s="1102"/>
      <c r="EA44" s="1009">
        <f t="shared" si="6"/>
        <v>0.30000000000000004</v>
      </c>
      <c r="EB44" s="1009">
        <f t="shared" si="6"/>
        <v>0.15</v>
      </c>
      <c r="EC44" s="1010">
        <f t="shared" si="7"/>
        <v>0.49999999999999989</v>
      </c>
      <c r="ED44" s="1028"/>
      <c r="EE44" s="1028"/>
      <c r="EF44" s="1103"/>
      <c r="EG44" s="997"/>
      <c r="EH44" s="997"/>
      <c r="EI44" s="1102"/>
      <c r="EJ44" s="1083"/>
      <c r="EK44" s="1083"/>
      <c r="EL44" s="1083"/>
      <c r="EM44" s="1083"/>
      <c r="EN44" s="1083"/>
      <c r="EO44" s="1083"/>
      <c r="EP44" s="1083"/>
      <c r="EQ44" s="1083"/>
      <c r="ER44" s="1083"/>
      <c r="ES44" s="1083"/>
      <c r="ET44" s="1083"/>
      <c r="EU44" s="1083"/>
      <c r="EV44" s="1083"/>
      <c r="EW44" s="1083"/>
      <c r="EX44" s="1083"/>
      <c r="EY44" s="1083"/>
      <c r="EZ44" s="1083"/>
      <c r="FA44" s="1083"/>
    </row>
    <row r="45" spans="1:157" ht="51">
      <c r="A45" s="989"/>
      <c r="B45" s="989"/>
      <c r="C45" s="1091"/>
      <c r="D45" s="989"/>
      <c r="E45" s="989"/>
      <c r="F45" s="1114"/>
      <c r="G45" s="1114"/>
      <c r="H45" s="1114"/>
      <c r="I45" s="1024"/>
      <c r="J45" s="1091"/>
      <c r="K45" s="1028"/>
      <c r="L45" s="1129"/>
      <c r="M45" s="1028"/>
      <c r="N45" s="1120"/>
      <c r="O45" s="1044"/>
      <c r="P45" s="1044"/>
      <c r="Q45" s="1027" t="s">
        <v>898</v>
      </c>
      <c r="R45" s="1064">
        <v>0.2</v>
      </c>
      <c r="S45" s="1131">
        <v>0.1</v>
      </c>
      <c r="T45" s="995">
        <v>0.1</v>
      </c>
      <c r="U45" s="996"/>
      <c r="V45" s="996"/>
      <c r="W45" s="997"/>
      <c r="X45" s="997"/>
      <c r="Y45" s="1124" t="s">
        <v>899</v>
      </c>
      <c r="Z45" s="1123">
        <v>0.1</v>
      </c>
      <c r="AA45" s="1082">
        <v>0.1</v>
      </c>
      <c r="AB45" s="996"/>
      <c r="AC45" s="996"/>
      <c r="AD45" s="997"/>
      <c r="AE45" s="997"/>
      <c r="AF45" s="1124" t="s">
        <v>900</v>
      </c>
      <c r="AG45" s="1123">
        <v>0</v>
      </c>
      <c r="AH45" s="1082">
        <v>0</v>
      </c>
      <c r="AI45" s="996"/>
      <c r="AJ45" s="996"/>
      <c r="AK45" s="997"/>
      <c r="AL45" s="997"/>
      <c r="AM45" s="1007"/>
      <c r="AN45" s="1123">
        <v>0</v>
      </c>
      <c r="AO45" s="1082">
        <v>0</v>
      </c>
      <c r="AP45" s="996"/>
      <c r="AQ45" s="996"/>
      <c r="AR45" s="997"/>
      <c r="AS45" s="997"/>
      <c r="AT45" s="1082" t="s">
        <v>474</v>
      </c>
      <c r="AU45" s="1123">
        <v>0</v>
      </c>
      <c r="AV45" s="1082">
        <v>0</v>
      </c>
      <c r="AW45" s="996"/>
      <c r="AX45" s="996"/>
      <c r="AY45" s="997"/>
      <c r="AZ45" s="997"/>
      <c r="BA45" s="1082" t="s">
        <v>474</v>
      </c>
      <c r="BB45" s="1123">
        <v>0</v>
      </c>
      <c r="BC45" s="1081">
        <v>0</v>
      </c>
      <c r="BD45" s="996"/>
      <c r="BE45" s="996"/>
      <c r="BF45" s="997"/>
      <c r="BG45" s="997"/>
      <c r="BH45" s="1007"/>
      <c r="BI45" s="1123"/>
      <c r="BJ45" s="1082"/>
      <c r="BK45" s="996"/>
      <c r="BL45" s="996"/>
      <c r="BM45" s="997"/>
      <c r="BN45" s="997"/>
      <c r="BO45" s="1082"/>
      <c r="BP45" s="1123"/>
      <c r="BQ45" s="1082"/>
      <c r="BR45" s="996"/>
      <c r="BS45" s="996"/>
      <c r="BT45" s="997"/>
      <c r="BU45" s="997"/>
      <c r="BV45" s="1082"/>
      <c r="BW45" s="1123"/>
      <c r="BX45" s="1082"/>
      <c r="BY45" s="996"/>
      <c r="BZ45" s="996"/>
      <c r="CA45" s="997"/>
      <c r="CB45" s="997"/>
      <c r="CC45" s="1007"/>
      <c r="CD45" s="1123"/>
      <c r="CE45" s="1082"/>
      <c r="CF45" s="996"/>
      <c r="CG45" s="996"/>
      <c r="CH45" s="997"/>
      <c r="CI45" s="997"/>
      <c r="CJ45" s="1082"/>
      <c r="CK45" s="1123">
        <v>0</v>
      </c>
      <c r="CL45" s="1082"/>
      <c r="CM45" s="996"/>
      <c r="CN45" s="996"/>
      <c r="CO45" s="997"/>
      <c r="CP45" s="997"/>
      <c r="CQ45" s="1082"/>
      <c r="CR45" s="1123">
        <v>0</v>
      </c>
      <c r="CS45" s="1082"/>
      <c r="CT45" s="996"/>
      <c r="CU45" s="1028"/>
      <c r="CV45" s="997"/>
      <c r="CW45" s="997"/>
      <c r="CX45" s="1007"/>
      <c r="CY45" s="1083"/>
      <c r="CZ45" s="1009">
        <f t="shared" si="0"/>
        <v>0.2</v>
      </c>
      <c r="DA45" s="1009">
        <f t="shared" si="0"/>
        <v>0.2</v>
      </c>
      <c r="DB45" s="1010">
        <f t="shared" si="1"/>
        <v>1</v>
      </c>
      <c r="DC45" s="1028"/>
      <c r="DD45" s="1028"/>
      <c r="DE45" s="1012"/>
      <c r="DF45" s="997"/>
      <c r="DG45" s="997"/>
      <c r="DH45" s="1113"/>
      <c r="DI45" s="1009">
        <f t="shared" si="2"/>
        <v>0.2</v>
      </c>
      <c r="DJ45" s="1009">
        <f t="shared" si="2"/>
        <v>0.2</v>
      </c>
      <c r="DK45" s="1010">
        <f t="shared" si="3"/>
        <v>1</v>
      </c>
      <c r="DL45" s="1028"/>
      <c r="DM45" s="1028"/>
      <c r="DN45" s="1012"/>
      <c r="DO45" s="1006"/>
      <c r="DP45" s="997"/>
      <c r="DQ45" s="1102"/>
      <c r="DR45" s="1009">
        <f t="shared" si="4"/>
        <v>0.2</v>
      </c>
      <c r="DS45" s="1009">
        <f t="shared" si="4"/>
        <v>0.2</v>
      </c>
      <c r="DT45" s="1010">
        <f t="shared" si="5"/>
        <v>1</v>
      </c>
      <c r="DU45" s="1028"/>
      <c r="DV45" s="1028"/>
      <c r="DW45" s="1103"/>
      <c r="DX45" s="1006"/>
      <c r="DY45" s="1006"/>
      <c r="DZ45" s="1102"/>
      <c r="EA45" s="1009">
        <f t="shared" si="6"/>
        <v>0.2</v>
      </c>
      <c r="EB45" s="1009">
        <f t="shared" si="6"/>
        <v>0.2</v>
      </c>
      <c r="EC45" s="1010">
        <f t="shared" si="7"/>
        <v>1</v>
      </c>
      <c r="ED45" s="1028"/>
      <c r="EE45" s="1028"/>
      <c r="EF45" s="1103"/>
      <c r="EG45" s="997"/>
      <c r="EH45" s="997"/>
      <c r="EI45" s="1102"/>
      <c r="EJ45" s="1083"/>
      <c r="EK45" s="1083"/>
      <c r="EL45" s="1083"/>
      <c r="EM45" s="1083"/>
      <c r="EN45" s="1083"/>
      <c r="EO45" s="1083"/>
      <c r="EP45" s="1083"/>
      <c r="EQ45" s="1083"/>
      <c r="ER45" s="1083"/>
      <c r="ES45" s="1083"/>
      <c r="ET45" s="1083"/>
      <c r="EU45" s="1083"/>
      <c r="EV45" s="1083"/>
      <c r="EW45" s="1083"/>
      <c r="EX45" s="1083"/>
      <c r="EY45" s="1083"/>
      <c r="EZ45" s="1083"/>
      <c r="FA45" s="1083"/>
    </row>
    <row r="46" spans="1:157" ht="25.5">
      <c r="A46" s="989"/>
      <c r="B46" s="989"/>
      <c r="C46" s="1091"/>
      <c r="D46" s="989"/>
      <c r="E46" s="989"/>
      <c r="F46" s="1114"/>
      <c r="G46" s="1114"/>
      <c r="H46" s="1114"/>
      <c r="I46" s="1024"/>
      <c r="J46" s="1091"/>
      <c r="K46" s="1028"/>
      <c r="L46" s="1129"/>
      <c r="M46" s="1028"/>
      <c r="N46" s="1120"/>
      <c r="O46" s="1044"/>
      <c r="P46" s="1044"/>
      <c r="Q46" s="992" t="s">
        <v>901</v>
      </c>
      <c r="R46" s="1064">
        <v>0.1</v>
      </c>
      <c r="S46" s="1131">
        <v>0</v>
      </c>
      <c r="T46" s="995">
        <v>0</v>
      </c>
      <c r="U46" s="996"/>
      <c r="V46" s="996"/>
      <c r="W46" s="997"/>
      <c r="X46" s="997"/>
      <c r="Y46" s="1124" t="s">
        <v>474</v>
      </c>
      <c r="Z46" s="1123">
        <v>0</v>
      </c>
      <c r="AA46" s="1097">
        <v>0</v>
      </c>
      <c r="AB46" s="996"/>
      <c r="AC46" s="996"/>
      <c r="AD46" s="997"/>
      <c r="AE46" s="997"/>
      <c r="AF46" s="1124" t="s">
        <v>474</v>
      </c>
      <c r="AG46" s="1123">
        <v>0</v>
      </c>
      <c r="AH46" s="1082">
        <v>0</v>
      </c>
      <c r="AI46" s="996"/>
      <c r="AJ46" s="996"/>
      <c r="AK46" s="997"/>
      <c r="AL46" s="997"/>
      <c r="AM46" s="1007"/>
      <c r="AN46" s="1123">
        <v>0</v>
      </c>
      <c r="AO46" s="1082">
        <v>0</v>
      </c>
      <c r="AP46" s="996"/>
      <c r="AQ46" s="996"/>
      <c r="AR46" s="997"/>
      <c r="AS46" s="997"/>
      <c r="AT46" s="1082" t="s">
        <v>474</v>
      </c>
      <c r="AU46" s="1123">
        <v>0</v>
      </c>
      <c r="AV46" s="1082">
        <v>0</v>
      </c>
      <c r="AW46" s="996"/>
      <c r="AX46" s="996"/>
      <c r="AY46" s="997"/>
      <c r="AZ46" s="997"/>
      <c r="BA46" s="1082" t="s">
        <v>474</v>
      </c>
      <c r="BB46" s="1123">
        <v>0.05</v>
      </c>
      <c r="BC46" s="1081">
        <v>0.05</v>
      </c>
      <c r="BD46" s="996"/>
      <c r="BE46" s="996"/>
      <c r="BF46" s="997"/>
      <c r="BG46" s="997"/>
      <c r="BH46" s="1007"/>
      <c r="BI46" s="1123"/>
      <c r="BJ46" s="1082"/>
      <c r="BK46" s="996"/>
      <c r="BL46" s="996"/>
      <c r="BM46" s="997"/>
      <c r="BN46" s="997"/>
      <c r="BO46" s="1082"/>
      <c r="BP46" s="1123"/>
      <c r="BQ46" s="1082"/>
      <c r="BR46" s="996"/>
      <c r="BS46" s="996"/>
      <c r="BT46" s="997"/>
      <c r="BU46" s="997"/>
      <c r="BV46" s="1082"/>
      <c r="BW46" s="1123"/>
      <c r="BX46" s="1082"/>
      <c r="BY46" s="996"/>
      <c r="BZ46" s="996"/>
      <c r="CA46" s="997"/>
      <c r="CB46" s="997"/>
      <c r="CC46" s="1007"/>
      <c r="CD46" s="1123"/>
      <c r="CE46" s="1082"/>
      <c r="CF46" s="996"/>
      <c r="CG46" s="996"/>
      <c r="CH46" s="997"/>
      <c r="CI46" s="997"/>
      <c r="CJ46" s="1082"/>
      <c r="CK46" s="1123">
        <v>0</v>
      </c>
      <c r="CL46" s="1082"/>
      <c r="CM46" s="996"/>
      <c r="CN46" s="996"/>
      <c r="CO46" s="997"/>
      <c r="CP46" s="997"/>
      <c r="CQ46" s="1082"/>
      <c r="CR46" s="1123">
        <v>0.05</v>
      </c>
      <c r="CS46" s="1082"/>
      <c r="CT46" s="996"/>
      <c r="CU46" s="1028"/>
      <c r="CV46" s="997"/>
      <c r="CW46" s="997"/>
      <c r="CX46" s="1007"/>
      <c r="CY46" s="1083"/>
      <c r="CZ46" s="1009">
        <f t="shared" si="0"/>
        <v>0</v>
      </c>
      <c r="DA46" s="1009">
        <f t="shared" si="0"/>
        <v>0</v>
      </c>
      <c r="DB46" s="1010" t="e">
        <f>+DA46/CZ46</f>
        <v>#DIV/0!</v>
      </c>
      <c r="DC46" s="1028"/>
      <c r="DD46" s="1028"/>
      <c r="DE46" s="1012"/>
      <c r="DF46" s="997"/>
      <c r="DG46" s="997"/>
      <c r="DH46" s="1113"/>
      <c r="DI46" s="1009">
        <f t="shared" si="2"/>
        <v>0.05</v>
      </c>
      <c r="DJ46" s="1009">
        <f t="shared" si="2"/>
        <v>0.05</v>
      </c>
      <c r="DK46" s="1010">
        <f t="shared" si="3"/>
        <v>1</v>
      </c>
      <c r="DL46" s="1028"/>
      <c r="DM46" s="1028"/>
      <c r="DN46" s="1012"/>
      <c r="DO46" s="1006"/>
      <c r="DP46" s="997"/>
      <c r="DQ46" s="1102"/>
      <c r="DR46" s="1009">
        <f t="shared" si="4"/>
        <v>0.05</v>
      </c>
      <c r="DS46" s="1009">
        <f t="shared" si="4"/>
        <v>0.05</v>
      </c>
      <c r="DT46" s="1010">
        <f t="shared" si="5"/>
        <v>1</v>
      </c>
      <c r="DU46" s="1028"/>
      <c r="DV46" s="1028"/>
      <c r="DW46" s="1103"/>
      <c r="DX46" s="1006"/>
      <c r="DY46" s="1006"/>
      <c r="DZ46" s="1102"/>
      <c r="EA46" s="1009">
        <f t="shared" si="6"/>
        <v>0.1</v>
      </c>
      <c r="EB46" s="1009">
        <f t="shared" si="6"/>
        <v>0.05</v>
      </c>
      <c r="EC46" s="1010">
        <f t="shared" si="7"/>
        <v>0.5</v>
      </c>
      <c r="ED46" s="1028"/>
      <c r="EE46" s="1028"/>
      <c r="EF46" s="1103"/>
      <c r="EG46" s="997"/>
      <c r="EH46" s="997"/>
      <c r="EI46" s="1102"/>
      <c r="EJ46" s="1083"/>
      <c r="EK46" s="1083"/>
      <c r="EL46" s="1083"/>
      <c r="EM46" s="1083"/>
      <c r="EN46" s="1083"/>
      <c r="EO46" s="1083"/>
      <c r="EP46" s="1083"/>
      <c r="EQ46" s="1083"/>
      <c r="ER46" s="1083"/>
      <c r="ES46" s="1083"/>
      <c r="ET46" s="1083"/>
      <c r="EU46" s="1083"/>
      <c r="EV46" s="1083"/>
      <c r="EW46" s="1083"/>
      <c r="EX46" s="1083"/>
      <c r="EY46" s="1083"/>
      <c r="EZ46" s="1083"/>
      <c r="FA46" s="1083"/>
    </row>
    <row r="47" spans="1:157" ht="51">
      <c r="A47" s="989"/>
      <c r="B47" s="989"/>
      <c r="C47" s="1091"/>
      <c r="D47" s="989"/>
      <c r="E47" s="989"/>
      <c r="F47" s="1114"/>
      <c r="G47" s="1114"/>
      <c r="H47" s="1114"/>
      <c r="I47" s="1024"/>
      <c r="J47" s="1091"/>
      <c r="K47" s="1028"/>
      <c r="L47" s="1129"/>
      <c r="M47" s="1028"/>
      <c r="N47" s="1120"/>
      <c r="O47" s="1044"/>
      <c r="P47" s="1044"/>
      <c r="Q47" s="1121" t="s">
        <v>902</v>
      </c>
      <c r="R47" s="1064">
        <v>0.3</v>
      </c>
      <c r="S47" s="1131">
        <v>0</v>
      </c>
      <c r="T47" s="995">
        <v>0</v>
      </c>
      <c r="U47" s="996"/>
      <c r="V47" s="996"/>
      <c r="W47" s="997"/>
      <c r="X47" s="997"/>
      <c r="Y47" s="1124" t="s">
        <v>474</v>
      </c>
      <c r="Z47" s="1123">
        <v>0</v>
      </c>
      <c r="AA47" s="1097">
        <v>0</v>
      </c>
      <c r="AB47" s="996"/>
      <c r="AC47" s="996"/>
      <c r="AD47" s="997"/>
      <c r="AE47" s="997"/>
      <c r="AF47" s="1124" t="s">
        <v>474</v>
      </c>
      <c r="AG47" s="1123">
        <v>2.1999999999999999E-2</v>
      </c>
      <c r="AH47" s="1082">
        <v>2.1999999999999999E-2</v>
      </c>
      <c r="AI47" s="996"/>
      <c r="AJ47" s="996"/>
      <c r="AK47" s="997"/>
      <c r="AL47" s="997"/>
      <c r="AM47" s="1007"/>
      <c r="AN47" s="1123">
        <v>2.1999999999999999E-2</v>
      </c>
      <c r="AO47" s="1082">
        <v>2.1999999999999999E-2</v>
      </c>
      <c r="AP47" s="996"/>
      <c r="AQ47" s="996"/>
      <c r="AR47" s="997"/>
      <c r="AS47" s="997"/>
      <c r="AT47" s="1082" t="s">
        <v>903</v>
      </c>
      <c r="AU47" s="1123">
        <v>2.2200000000000001E-2</v>
      </c>
      <c r="AV47" s="1082">
        <v>2.2200000000000001E-2</v>
      </c>
      <c r="AW47" s="996"/>
      <c r="AX47" s="996"/>
      <c r="AY47" s="997"/>
      <c r="AZ47" s="997"/>
      <c r="BA47" s="1082" t="s">
        <v>903</v>
      </c>
      <c r="BB47" s="1123">
        <v>7.22E-2</v>
      </c>
      <c r="BC47" s="1081">
        <v>7.22E-2</v>
      </c>
      <c r="BD47" s="996"/>
      <c r="BE47" s="996"/>
      <c r="BF47" s="997"/>
      <c r="BG47" s="997"/>
      <c r="BH47" s="1007"/>
      <c r="BI47" s="1123">
        <v>2.2200000000000001E-2</v>
      </c>
      <c r="BJ47" s="1082"/>
      <c r="BK47" s="996"/>
      <c r="BL47" s="996"/>
      <c r="BM47" s="997"/>
      <c r="BN47" s="997"/>
      <c r="BO47" s="1082"/>
      <c r="BP47" s="1123">
        <v>2.1999999999999999E-2</v>
      </c>
      <c r="BQ47" s="1082"/>
      <c r="BR47" s="996"/>
      <c r="BS47" s="996"/>
      <c r="BT47" s="997"/>
      <c r="BU47" s="997"/>
      <c r="BV47" s="1082"/>
      <c r="BW47" s="1123">
        <v>2.1999999999999999E-2</v>
      </c>
      <c r="BX47" s="1082"/>
      <c r="BY47" s="996"/>
      <c r="BZ47" s="996"/>
      <c r="CA47" s="997"/>
      <c r="CB47" s="997"/>
      <c r="CC47" s="1007"/>
      <c r="CD47" s="1123">
        <v>2.2200000000000001E-2</v>
      </c>
      <c r="CE47" s="1082"/>
      <c r="CF47" s="996"/>
      <c r="CG47" s="996"/>
      <c r="CH47" s="997"/>
      <c r="CI47" s="997"/>
      <c r="CJ47" s="1082"/>
      <c r="CK47" s="1123">
        <v>2.2200000000000001E-2</v>
      </c>
      <c r="CL47" s="1082"/>
      <c r="CM47" s="996"/>
      <c r="CN47" s="996"/>
      <c r="CO47" s="997"/>
      <c r="CP47" s="997"/>
      <c r="CQ47" s="1082"/>
      <c r="CR47" s="1123">
        <v>5.0999999999999997E-2</v>
      </c>
      <c r="CS47" s="1082"/>
      <c r="CT47" s="996"/>
      <c r="CU47" s="1028"/>
      <c r="CV47" s="997"/>
      <c r="CW47" s="997"/>
      <c r="CX47" s="1007"/>
      <c r="CY47" s="1083"/>
      <c r="CZ47" s="1009">
        <f t="shared" si="0"/>
        <v>2.1999999999999999E-2</v>
      </c>
      <c r="DA47" s="1009">
        <f t="shared" si="0"/>
        <v>2.1999999999999999E-2</v>
      </c>
      <c r="DB47" s="1010">
        <f t="shared" si="1"/>
        <v>1</v>
      </c>
      <c r="DC47" s="1028"/>
      <c r="DD47" s="1028"/>
      <c r="DE47" s="1012"/>
      <c r="DF47" s="997"/>
      <c r="DG47" s="997"/>
      <c r="DH47" s="1113"/>
      <c r="DI47" s="1009">
        <f t="shared" si="2"/>
        <v>0.1384</v>
      </c>
      <c r="DJ47" s="1009">
        <f t="shared" si="2"/>
        <v>0.1384</v>
      </c>
      <c r="DK47" s="1010">
        <f t="shared" si="3"/>
        <v>1</v>
      </c>
      <c r="DL47" s="1028"/>
      <c r="DM47" s="1028"/>
      <c r="DN47" s="1012"/>
      <c r="DO47" s="1006"/>
      <c r="DP47" s="997"/>
      <c r="DQ47" s="1102"/>
      <c r="DR47" s="1009">
        <f t="shared" si="4"/>
        <v>0.20459999999999998</v>
      </c>
      <c r="DS47" s="1009">
        <f t="shared" si="4"/>
        <v>0.1384</v>
      </c>
      <c r="DT47" s="1010">
        <f t="shared" si="5"/>
        <v>0.67644183773216038</v>
      </c>
      <c r="DU47" s="1028"/>
      <c r="DV47" s="1028"/>
      <c r="DW47" s="1103"/>
      <c r="DX47" s="1006"/>
      <c r="DY47" s="1006"/>
      <c r="DZ47" s="1102"/>
      <c r="EA47" s="1009">
        <f t="shared" si="6"/>
        <v>0.3</v>
      </c>
      <c r="EB47" s="1009">
        <f t="shared" si="6"/>
        <v>0.1384</v>
      </c>
      <c r="EC47" s="1010">
        <f t="shared" si="7"/>
        <v>0.46133333333333332</v>
      </c>
      <c r="ED47" s="1028"/>
      <c r="EE47" s="1028"/>
      <c r="EF47" s="1103"/>
      <c r="EG47" s="997"/>
      <c r="EH47" s="997"/>
      <c r="EI47" s="1102"/>
      <c r="EJ47" s="1083"/>
      <c r="EK47" s="1083"/>
      <c r="EL47" s="1083"/>
      <c r="EM47" s="1083"/>
      <c r="EN47" s="1083"/>
      <c r="EO47" s="1083"/>
      <c r="EP47" s="1083"/>
      <c r="EQ47" s="1083"/>
      <c r="ER47" s="1083"/>
      <c r="ES47" s="1083"/>
      <c r="ET47" s="1083"/>
      <c r="EU47" s="1083"/>
      <c r="EV47" s="1083"/>
      <c r="EW47" s="1083"/>
      <c r="EX47" s="1083"/>
      <c r="EY47" s="1083"/>
      <c r="EZ47" s="1083"/>
      <c r="FA47" s="1083"/>
    </row>
    <row r="48" spans="1:157" ht="25.5">
      <c r="A48" s="989"/>
      <c r="B48" s="989"/>
      <c r="C48" s="1091"/>
      <c r="D48" s="989"/>
      <c r="E48" s="989"/>
      <c r="F48" s="1114"/>
      <c r="G48" s="1114"/>
      <c r="H48" s="1114"/>
      <c r="I48" s="1024"/>
      <c r="J48" s="1091">
        <v>8</v>
      </c>
      <c r="K48" s="1091" t="s">
        <v>904</v>
      </c>
      <c r="L48" s="1028" t="s">
        <v>905</v>
      </c>
      <c r="M48" s="1028" t="s">
        <v>906</v>
      </c>
      <c r="N48" s="1120">
        <v>0.09</v>
      </c>
      <c r="O48" s="1044">
        <v>42736</v>
      </c>
      <c r="P48" s="1044">
        <v>43099</v>
      </c>
      <c r="Q48" s="1027" t="s">
        <v>907</v>
      </c>
      <c r="R48" s="1132">
        <v>0.3</v>
      </c>
      <c r="S48" s="1133">
        <v>2.5000000000000001E-2</v>
      </c>
      <c r="T48" s="1097">
        <v>2.5000000000000001E-2</v>
      </c>
      <c r="U48" s="1134">
        <f>+S48+S49+S50+S51</f>
        <v>5.8500000000000003E-2</v>
      </c>
      <c r="V48" s="1134">
        <f>+T48+T49+T50+T51</f>
        <v>5.8500000000000003E-2</v>
      </c>
      <c r="W48" s="997"/>
      <c r="X48" s="997"/>
      <c r="Y48" s="1082" t="s">
        <v>908</v>
      </c>
      <c r="Z48" s="1123">
        <v>2.5000000000000001E-2</v>
      </c>
      <c r="AA48" s="1082">
        <v>2.5000000000000001E-2</v>
      </c>
      <c r="AB48" s="1134">
        <f>+Z48+Z49+Z50+Z51</f>
        <v>6.6000000000000003E-2</v>
      </c>
      <c r="AC48" s="1134">
        <f>+AA48+AA49+AA50+AA51</f>
        <v>6.6000000000000003E-2</v>
      </c>
      <c r="AD48" s="997"/>
      <c r="AE48" s="997"/>
      <c r="AF48" s="1082" t="s">
        <v>908</v>
      </c>
      <c r="AG48" s="1123">
        <v>2.5000000000000001E-2</v>
      </c>
      <c r="AH48" s="1082">
        <v>2.5000000000000001E-2</v>
      </c>
      <c r="AI48" s="1134">
        <f>+AG48+AG49+AG50+AG51</f>
        <v>0.1255</v>
      </c>
      <c r="AJ48" s="1134">
        <f>+AH48+AH49+AH50+AH51</f>
        <v>0.1255</v>
      </c>
      <c r="AK48" s="997"/>
      <c r="AL48" s="997"/>
      <c r="AM48" s="1007" t="s">
        <v>909</v>
      </c>
      <c r="AN48" s="1123">
        <v>2.5000000000000001E-2</v>
      </c>
      <c r="AO48" s="1082">
        <v>2.5000000000000001E-2</v>
      </c>
      <c r="AP48" s="1134">
        <f>+AN48+AN49+AN50+AN51</f>
        <v>5.8500000000000003E-2</v>
      </c>
      <c r="AQ48" s="1134">
        <f>+AO48+AO49+AO50+AO51</f>
        <v>5.8500000000000003E-2</v>
      </c>
      <c r="AR48" s="997"/>
      <c r="AS48" s="997"/>
      <c r="AT48" s="1082" t="s">
        <v>908</v>
      </c>
      <c r="AU48" s="1123">
        <v>2.5000000000000001E-2</v>
      </c>
      <c r="AV48" s="1082">
        <v>2.5000000000000001E-2</v>
      </c>
      <c r="AW48" s="1134">
        <f>+AU48+AU49+AU50+AU51</f>
        <v>6.6000000000000003E-2</v>
      </c>
      <c r="AX48" s="1134">
        <f>+AV48+AV49+AV50+AV51</f>
        <v>6.6000000000000003E-2</v>
      </c>
      <c r="AY48" s="997"/>
      <c r="AZ48" s="997"/>
      <c r="BA48" s="1082" t="s">
        <v>908</v>
      </c>
      <c r="BB48" s="1123">
        <v>2.5000000000000001E-2</v>
      </c>
      <c r="BC48" s="1081">
        <v>2.5000000000000001E-2</v>
      </c>
      <c r="BD48" s="1134">
        <f>+BB48+BB49+BB50+BB51</f>
        <v>0.1255</v>
      </c>
      <c r="BE48" s="1134">
        <f>+BC48+BC49+BC50+BC51</f>
        <v>0.1255</v>
      </c>
      <c r="BF48" s="997"/>
      <c r="BG48" s="997"/>
      <c r="BH48" s="1007" t="s">
        <v>909</v>
      </c>
      <c r="BI48" s="1123">
        <v>2.5000000000000001E-2</v>
      </c>
      <c r="BJ48" s="1082"/>
      <c r="BK48" s="1134">
        <f>+BI48+BI49+BI50+BI51</f>
        <v>5.8500000000000003E-2</v>
      </c>
      <c r="BL48" s="1134">
        <f>+BJ48+BJ49+BJ50+BJ51</f>
        <v>0</v>
      </c>
      <c r="BM48" s="997"/>
      <c r="BN48" s="997"/>
      <c r="BO48" s="1082"/>
      <c r="BP48" s="1123">
        <v>2.5000000000000001E-2</v>
      </c>
      <c r="BQ48" s="1082"/>
      <c r="BR48" s="1134">
        <f>+BP48+BP49+BP50+BP51</f>
        <v>6.6000000000000003E-2</v>
      </c>
      <c r="BS48" s="1134">
        <f>+BQ48+BQ49+BQ50+BQ51</f>
        <v>0</v>
      </c>
      <c r="BT48" s="997"/>
      <c r="BU48" s="997"/>
      <c r="BV48" s="1082"/>
      <c r="BW48" s="1123">
        <v>2.5000000000000001E-2</v>
      </c>
      <c r="BX48" s="1082"/>
      <c r="BY48" s="1134">
        <f>+BW48+BW49+BW50+BW51</f>
        <v>0.1255</v>
      </c>
      <c r="BZ48" s="1134">
        <f>+BX48+BX49+BX50+BX51</f>
        <v>0</v>
      </c>
      <c r="CA48" s="997"/>
      <c r="CB48" s="997"/>
      <c r="CC48" s="1007" t="s">
        <v>909</v>
      </c>
      <c r="CD48" s="1123">
        <v>2.5000000000000001E-2</v>
      </c>
      <c r="CE48" s="1082"/>
      <c r="CF48" s="1134">
        <f>+CD48+CD49+CD50+CD51</f>
        <v>5.8500000000000003E-2</v>
      </c>
      <c r="CG48" s="1134">
        <f>+CE48+CE49+CE50+CE51</f>
        <v>0</v>
      </c>
      <c r="CH48" s="997"/>
      <c r="CI48" s="997"/>
      <c r="CJ48" s="1082"/>
      <c r="CK48" s="1123">
        <v>2.5000000000000001E-2</v>
      </c>
      <c r="CL48" s="1082"/>
      <c r="CM48" s="1134">
        <f>+CK48+CK49+CK50+CK51</f>
        <v>6.6000000000000003E-2</v>
      </c>
      <c r="CN48" s="1134">
        <f>+CL48+CL49+CL50+CL51</f>
        <v>0</v>
      </c>
      <c r="CO48" s="997"/>
      <c r="CP48" s="997"/>
      <c r="CQ48" s="1082"/>
      <c r="CR48" s="1123">
        <v>2.5000000000000001E-2</v>
      </c>
      <c r="CS48" s="1082"/>
      <c r="CT48" s="1134">
        <f>+CR48+CR49+CR50+CR51</f>
        <v>0.1255</v>
      </c>
      <c r="CU48" s="1134">
        <f>+CS48+CS49+CS50+CS51</f>
        <v>0</v>
      </c>
      <c r="CV48" s="997"/>
      <c r="CW48" s="997"/>
      <c r="CX48" s="1007" t="s">
        <v>909</v>
      </c>
      <c r="CY48" s="1083"/>
      <c r="CZ48" s="1009">
        <f t="shared" si="0"/>
        <v>7.5000000000000011E-2</v>
      </c>
      <c r="DA48" s="1009">
        <f t="shared" si="0"/>
        <v>7.5000000000000011E-2</v>
      </c>
      <c r="DB48" s="1010">
        <f t="shared" si="1"/>
        <v>1</v>
      </c>
      <c r="DC48" s="1134">
        <f>+U48+AB48+AI48</f>
        <v>0.25</v>
      </c>
      <c r="DD48" s="1134">
        <f>+V48+AC48+AJ48</f>
        <v>0.25</v>
      </c>
      <c r="DE48" s="1135">
        <f>+DD48/DC48</f>
        <v>1</v>
      </c>
      <c r="DF48" s="997"/>
      <c r="DG48" s="997"/>
      <c r="DH48" s="1113"/>
      <c r="DI48" s="1009">
        <f t="shared" si="2"/>
        <v>0.15</v>
      </c>
      <c r="DJ48" s="1009">
        <f t="shared" si="2"/>
        <v>0.15</v>
      </c>
      <c r="DK48" s="1010">
        <f t="shared" si="3"/>
        <v>1</v>
      </c>
      <c r="DL48" s="1134">
        <f>+U48+AB48+AI48+AP48+AW48+BD48</f>
        <v>0.5</v>
      </c>
      <c r="DM48" s="1134">
        <f>+V48+AC48+AJ48+AQ48+AX48+BE48</f>
        <v>0.5</v>
      </c>
      <c r="DN48" s="1135">
        <f>+DM48/DL48</f>
        <v>1</v>
      </c>
      <c r="DO48" s="1006"/>
      <c r="DP48" s="997"/>
      <c r="DQ48" s="1102"/>
      <c r="DR48" s="1009">
        <f t="shared" si="4"/>
        <v>0.22499999999999998</v>
      </c>
      <c r="DS48" s="1009">
        <f t="shared" si="4"/>
        <v>0.15</v>
      </c>
      <c r="DT48" s="1010">
        <f t="shared" si="5"/>
        <v>0.66666666666666674</v>
      </c>
      <c r="DU48" s="1134">
        <f>+U48+AB48+AI48+AP48+AW48+BD48+BK48+BR48+BY48</f>
        <v>0.75</v>
      </c>
      <c r="DV48" s="1134">
        <f>+V48+AC48+AJ48+AQ48+AX48+BE48+BL48+BS48+BZ48</f>
        <v>0.5</v>
      </c>
      <c r="DW48" s="1136">
        <f>+DV48/DU48</f>
        <v>0.66666666666666663</v>
      </c>
      <c r="DX48" s="1006"/>
      <c r="DY48" s="1006"/>
      <c r="DZ48" s="1102"/>
      <c r="EA48" s="1009">
        <f t="shared" si="6"/>
        <v>0.3</v>
      </c>
      <c r="EB48" s="1009">
        <f t="shared" si="6"/>
        <v>0.15</v>
      </c>
      <c r="EC48" s="1010">
        <f t="shared" si="7"/>
        <v>0.5</v>
      </c>
      <c r="ED48" s="1134">
        <f>+CT48+CM48+CF48+BY48+BR48+BK48+BD48+AW48+AP48+AI48+AB48+U48</f>
        <v>1</v>
      </c>
      <c r="EE48" s="1134">
        <f>+CU48+CN48+CG48+BZ48+BS48+BL48+BE48+AX48+AQ48+AJ48+AC48+V48</f>
        <v>0.5</v>
      </c>
      <c r="EF48" s="1136">
        <f>+EE48/ED48</f>
        <v>0.5</v>
      </c>
      <c r="EG48" s="997"/>
      <c r="EH48" s="997"/>
      <c r="EI48" s="1102"/>
      <c r="EJ48" s="1083"/>
      <c r="EK48" s="1083"/>
      <c r="EL48" s="1083"/>
      <c r="EM48" s="1083"/>
      <c r="EN48" s="1083"/>
      <c r="EO48" s="1083"/>
      <c r="EP48" s="1083"/>
      <c r="EQ48" s="1083"/>
      <c r="ER48" s="1083"/>
      <c r="ES48" s="1083"/>
      <c r="ET48" s="1083"/>
      <c r="EU48" s="1083"/>
      <c r="EV48" s="1083"/>
      <c r="EW48" s="1083"/>
      <c r="EX48" s="1083"/>
      <c r="EY48" s="1083"/>
      <c r="EZ48" s="1083"/>
      <c r="FA48" s="1083"/>
    </row>
    <row r="49" spans="1:157" ht="25.5">
      <c r="A49" s="989"/>
      <c r="B49" s="989"/>
      <c r="C49" s="1091"/>
      <c r="D49" s="989"/>
      <c r="E49" s="989"/>
      <c r="F49" s="1114"/>
      <c r="G49" s="1114"/>
      <c r="H49" s="1114"/>
      <c r="I49" s="1024"/>
      <c r="J49" s="1091"/>
      <c r="K49" s="1091"/>
      <c r="L49" s="1028"/>
      <c r="M49" s="1028"/>
      <c r="N49" s="1120"/>
      <c r="O49" s="1044"/>
      <c r="P49" s="1044"/>
      <c r="Q49" s="1027" t="s">
        <v>910</v>
      </c>
      <c r="R49" s="1132">
        <v>0.2</v>
      </c>
      <c r="S49" s="1133">
        <v>1.6E-2</v>
      </c>
      <c r="T49" s="1097">
        <v>1.6E-2</v>
      </c>
      <c r="U49" s="1134"/>
      <c r="V49" s="1134"/>
      <c r="W49" s="997"/>
      <c r="X49" s="997"/>
      <c r="Y49" s="1082" t="s">
        <v>911</v>
      </c>
      <c r="Z49" s="1123">
        <v>1.6E-2</v>
      </c>
      <c r="AA49" s="1082">
        <v>1.6E-2</v>
      </c>
      <c r="AB49" s="1134"/>
      <c r="AC49" s="1134"/>
      <c r="AD49" s="997"/>
      <c r="AE49" s="997"/>
      <c r="AF49" s="1082" t="s">
        <v>911</v>
      </c>
      <c r="AG49" s="1123">
        <v>1.7999999999999999E-2</v>
      </c>
      <c r="AH49" s="1082">
        <v>1.7999999999999999E-2</v>
      </c>
      <c r="AI49" s="1134"/>
      <c r="AJ49" s="1134"/>
      <c r="AK49" s="997"/>
      <c r="AL49" s="997"/>
      <c r="AM49" s="1007"/>
      <c r="AN49" s="1123">
        <v>1.6E-2</v>
      </c>
      <c r="AO49" s="1082">
        <v>1.6E-2</v>
      </c>
      <c r="AP49" s="1134"/>
      <c r="AQ49" s="1134"/>
      <c r="AR49" s="997"/>
      <c r="AS49" s="997"/>
      <c r="AT49" s="1082" t="s">
        <v>911</v>
      </c>
      <c r="AU49" s="1123">
        <v>1.6E-2</v>
      </c>
      <c r="AV49" s="1082">
        <v>1.6E-2</v>
      </c>
      <c r="AW49" s="1134"/>
      <c r="AX49" s="1134"/>
      <c r="AY49" s="997"/>
      <c r="AZ49" s="997"/>
      <c r="BA49" s="1082" t="s">
        <v>911</v>
      </c>
      <c r="BB49" s="1123">
        <v>1.7999999999999999E-2</v>
      </c>
      <c r="BC49" s="1081">
        <v>1.7999999999999999E-2</v>
      </c>
      <c r="BD49" s="1134"/>
      <c r="BE49" s="1134"/>
      <c r="BF49" s="997"/>
      <c r="BG49" s="997"/>
      <c r="BH49" s="1007"/>
      <c r="BI49" s="1123">
        <v>1.6E-2</v>
      </c>
      <c r="BJ49" s="1082"/>
      <c r="BK49" s="1134"/>
      <c r="BL49" s="1134"/>
      <c r="BM49" s="997"/>
      <c r="BN49" s="997"/>
      <c r="BO49" s="1082"/>
      <c r="BP49" s="1123">
        <v>1.6E-2</v>
      </c>
      <c r="BQ49" s="1082"/>
      <c r="BR49" s="1134"/>
      <c r="BS49" s="1134"/>
      <c r="BT49" s="997"/>
      <c r="BU49" s="997"/>
      <c r="BV49" s="1082"/>
      <c r="BW49" s="1123">
        <v>1.7999999999999999E-2</v>
      </c>
      <c r="BX49" s="1082"/>
      <c r="BY49" s="1134"/>
      <c r="BZ49" s="1134"/>
      <c r="CA49" s="997"/>
      <c r="CB49" s="997"/>
      <c r="CC49" s="1007"/>
      <c r="CD49" s="1123">
        <v>1.6E-2</v>
      </c>
      <c r="CE49" s="1082"/>
      <c r="CF49" s="1134"/>
      <c r="CG49" s="1134"/>
      <c r="CH49" s="997"/>
      <c r="CI49" s="997"/>
      <c r="CJ49" s="1082"/>
      <c r="CK49" s="1123">
        <v>1.6E-2</v>
      </c>
      <c r="CL49" s="1082"/>
      <c r="CM49" s="1134"/>
      <c r="CN49" s="1134"/>
      <c r="CO49" s="997"/>
      <c r="CP49" s="997"/>
      <c r="CQ49" s="1082"/>
      <c r="CR49" s="1123">
        <v>1.7999999999999999E-2</v>
      </c>
      <c r="CS49" s="1082"/>
      <c r="CT49" s="1134"/>
      <c r="CU49" s="1090"/>
      <c r="CV49" s="997"/>
      <c r="CW49" s="997"/>
      <c r="CX49" s="1007"/>
      <c r="CY49" s="1083"/>
      <c r="CZ49" s="1009">
        <f t="shared" si="0"/>
        <v>0.05</v>
      </c>
      <c r="DA49" s="1009">
        <f t="shared" si="0"/>
        <v>0.05</v>
      </c>
      <c r="DB49" s="1010">
        <f t="shared" si="1"/>
        <v>1</v>
      </c>
      <c r="DC49" s="1090"/>
      <c r="DD49" s="1090"/>
      <c r="DE49" s="1135"/>
      <c r="DF49" s="997"/>
      <c r="DG49" s="997"/>
      <c r="DH49" s="1113"/>
      <c r="DI49" s="1009">
        <f t="shared" si="2"/>
        <v>0.1</v>
      </c>
      <c r="DJ49" s="1009">
        <f t="shared" si="2"/>
        <v>0.1</v>
      </c>
      <c r="DK49" s="1010">
        <f t="shared" si="3"/>
        <v>1</v>
      </c>
      <c r="DL49" s="1090"/>
      <c r="DM49" s="1090"/>
      <c r="DN49" s="1135"/>
      <c r="DO49" s="1006"/>
      <c r="DP49" s="997"/>
      <c r="DQ49" s="1102"/>
      <c r="DR49" s="1009">
        <f t="shared" si="4"/>
        <v>0.15</v>
      </c>
      <c r="DS49" s="1009">
        <f t="shared" si="4"/>
        <v>0.1</v>
      </c>
      <c r="DT49" s="1010">
        <f t="shared" si="5"/>
        <v>0.66666666666666674</v>
      </c>
      <c r="DU49" s="1090"/>
      <c r="DV49" s="1090"/>
      <c r="DW49" s="1136"/>
      <c r="DX49" s="1006"/>
      <c r="DY49" s="1006"/>
      <c r="DZ49" s="1102"/>
      <c r="EA49" s="1009">
        <f t="shared" si="6"/>
        <v>0.19999999999999998</v>
      </c>
      <c r="EB49" s="1009">
        <f t="shared" si="6"/>
        <v>0.1</v>
      </c>
      <c r="EC49" s="1010">
        <f t="shared" si="7"/>
        <v>0.50000000000000011</v>
      </c>
      <c r="ED49" s="1090"/>
      <c r="EE49" s="1090"/>
      <c r="EF49" s="1136"/>
      <c r="EG49" s="997"/>
      <c r="EH49" s="997"/>
      <c r="EI49" s="1102"/>
      <c r="EJ49" s="1083"/>
      <c r="EK49" s="1083"/>
      <c r="EL49" s="1083"/>
      <c r="EM49" s="1083"/>
      <c r="EN49" s="1083"/>
      <c r="EO49" s="1083"/>
      <c r="EP49" s="1083"/>
      <c r="EQ49" s="1083"/>
      <c r="ER49" s="1083"/>
      <c r="ES49" s="1083"/>
      <c r="ET49" s="1083"/>
      <c r="EU49" s="1083"/>
      <c r="EV49" s="1083"/>
      <c r="EW49" s="1083"/>
      <c r="EX49" s="1083"/>
      <c r="EY49" s="1083"/>
      <c r="EZ49" s="1083"/>
      <c r="FA49" s="1083"/>
    </row>
    <row r="50" spans="1:157">
      <c r="A50" s="989"/>
      <c r="B50" s="989"/>
      <c r="C50" s="1091"/>
      <c r="D50" s="989"/>
      <c r="E50" s="989"/>
      <c r="F50" s="1114"/>
      <c r="G50" s="1114"/>
      <c r="H50" s="1114"/>
      <c r="I50" s="1024"/>
      <c r="J50" s="1091"/>
      <c r="K50" s="1091"/>
      <c r="L50" s="1028"/>
      <c r="M50" s="1028"/>
      <c r="N50" s="1120"/>
      <c r="O50" s="1044"/>
      <c r="P50" s="1044"/>
      <c r="Q50" s="992" t="s">
        <v>912</v>
      </c>
      <c r="R50" s="993">
        <v>0.2</v>
      </c>
      <c r="S50" s="1137">
        <v>0</v>
      </c>
      <c r="T50" s="1097">
        <v>0</v>
      </c>
      <c r="U50" s="1134"/>
      <c r="V50" s="1134"/>
      <c r="W50" s="997"/>
      <c r="X50" s="997"/>
      <c r="Y50" s="1082" t="s">
        <v>474</v>
      </c>
      <c r="Z50" s="1123">
        <v>0</v>
      </c>
      <c r="AA50" s="1082">
        <v>0</v>
      </c>
      <c r="AB50" s="1134"/>
      <c r="AC50" s="1134"/>
      <c r="AD50" s="997"/>
      <c r="AE50" s="997"/>
      <c r="AF50" s="1082" t="s">
        <v>474</v>
      </c>
      <c r="AG50" s="1123">
        <v>0.05</v>
      </c>
      <c r="AH50" s="1082">
        <v>0.05</v>
      </c>
      <c r="AI50" s="1134"/>
      <c r="AJ50" s="1134"/>
      <c r="AK50" s="997"/>
      <c r="AL50" s="997"/>
      <c r="AM50" s="1007"/>
      <c r="AN50" s="1123">
        <v>0</v>
      </c>
      <c r="AO50" s="1082">
        <v>0</v>
      </c>
      <c r="AP50" s="1134"/>
      <c r="AQ50" s="1134"/>
      <c r="AR50" s="997"/>
      <c r="AS50" s="997"/>
      <c r="AT50" s="1082" t="s">
        <v>474</v>
      </c>
      <c r="AU50" s="1123">
        <v>0</v>
      </c>
      <c r="AV50" s="1082">
        <v>0</v>
      </c>
      <c r="AW50" s="1134"/>
      <c r="AX50" s="1134"/>
      <c r="AY50" s="997"/>
      <c r="AZ50" s="997"/>
      <c r="BA50" s="1082" t="s">
        <v>474</v>
      </c>
      <c r="BB50" s="1123">
        <v>0.05</v>
      </c>
      <c r="BC50" s="1081">
        <v>0.05</v>
      </c>
      <c r="BD50" s="1134"/>
      <c r="BE50" s="1134"/>
      <c r="BF50" s="997"/>
      <c r="BG50" s="997"/>
      <c r="BH50" s="1007"/>
      <c r="BI50" s="1123">
        <v>0</v>
      </c>
      <c r="BJ50" s="1082"/>
      <c r="BK50" s="1134"/>
      <c r="BL50" s="1134"/>
      <c r="BM50" s="997"/>
      <c r="BN50" s="997"/>
      <c r="BO50" s="1082"/>
      <c r="BP50" s="1123">
        <v>0</v>
      </c>
      <c r="BQ50" s="1082"/>
      <c r="BR50" s="1134"/>
      <c r="BS50" s="1134"/>
      <c r="BT50" s="997"/>
      <c r="BU50" s="997"/>
      <c r="BV50" s="1082"/>
      <c r="BW50" s="1123">
        <v>0.05</v>
      </c>
      <c r="BX50" s="1082"/>
      <c r="BY50" s="1134"/>
      <c r="BZ50" s="1134"/>
      <c r="CA50" s="997"/>
      <c r="CB50" s="997"/>
      <c r="CC50" s="1007"/>
      <c r="CD50" s="1123">
        <v>0</v>
      </c>
      <c r="CE50" s="1082"/>
      <c r="CF50" s="1134"/>
      <c r="CG50" s="1134"/>
      <c r="CH50" s="997"/>
      <c r="CI50" s="997"/>
      <c r="CJ50" s="1082"/>
      <c r="CK50" s="1123">
        <v>0</v>
      </c>
      <c r="CL50" s="1082"/>
      <c r="CM50" s="1134"/>
      <c r="CN50" s="1134"/>
      <c r="CO50" s="997"/>
      <c r="CP50" s="997"/>
      <c r="CQ50" s="1082"/>
      <c r="CR50" s="1123">
        <v>0.05</v>
      </c>
      <c r="CS50" s="1082"/>
      <c r="CT50" s="1134"/>
      <c r="CU50" s="1090"/>
      <c r="CV50" s="997"/>
      <c r="CW50" s="997"/>
      <c r="CX50" s="1007"/>
      <c r="CY50" s="1083"/>
      <c r="CZ50" s="1009">
        <f t="shared" si="0"/>
        <v>0.05</v>
      </c>
      <c r="DA50" s="1009">
        <f t="shared" si="0"/>
        <v>0.05</v>
      </c>
      <c r="DB50" s="1010">
        <f t="shared" si="1"/>
        <v>1</v>
      </c>
      <c r="DC50" s="1090"/>
      <c r="DD50" s="1090"/>
      <c r="DE50" s="1135"/>
      <c r="DF50" s="997"/>
      <c r="DG50" s="997"/>
      <c r="DH50" s="1113"/>
      <c r="DI50" s="1009">
        <f t="shared" si="2"/>
        <v>0.1</v>
      </c>
      <c r="DJ50" s="1009">
        <f t="shared" si="2"/>
        <v>0.1</v>
      </c>
      <c r="DK50" s="1010">
        <f t="shared" si="3"/>
        <v>1</v>
      </c>
      <c r="DL50" s="1090"/>
      <c r="DM50" s="1090"/>
      <c r="DN50" s="1135"/>
      <c r="DO50" s="1006"/>
      <c r="DP50" s="997"/>
      <c r="DQ50" s="1102"/>
      <c r="DR50" s="1009">
        <f t="shared" si="4"/>
        <v>0.15000000000000002</v>
      </c>
      <c r="DS50" s="1009">
        <f t="shared" si="4"/>
        <v>0.1</v>
      </c>
      <c r="DT50" s="1010">
        <f t="shared" si="5"/>
        <v>0.66666666666666663</v>
      </c>
      <c r="DU50" s="1090"/>
      <c r="DV50" s="1090"/>
      <c r="DW50" s="1136"/>
      <c r="DX50" s="1006"/>
      <c r="DY50" s="1006"/>
      <c r="DZ50" s="1102"/>
      <c r="EA50" s="1009">
        <f t="shared" si="6"/>
        <v>0.2</v>
      </c>
      <c r="EB50" s="1009">
        <f t="shared" si="6"/>
        <v>0.1</v>
      </c>
      <c r="EC50" s="1010">
        <f t="shared" si="7"/>
        <v>0.5</v>
      </c>
      <c r="ED50" s="1090"/>
      <c r="EE50" s="1090"/>
      <c r="EF50" s="1136"/>
      <c r="EG50" s="997"/>
      <c r="EH50" s="997"/>
      <c r="EI50" s="1102"/>
      <c r="EJ50" s="1083"/>
      <c r="EK50" s="1083"/>
      <c r="EL50" s="1083"/>
      <c r="EM50" s="1083"/>
      <c r="EN50" s="1083"/>
      <c r="EO50" s="1083"/>
      <c r="EP50" s="1083"/>
      <c r="EQ50" s="1083"/>
      <c r="ER50" s="1083"/>
      <c r="ES50" s="1083"/>
      <c r="ET50" s="1083"/>
      <c r="EU50" s="1083"/>
      <c r="EV50" s="1083"/>
      <c r="EW50" s="1083"/>
      <c r="EX50" s="1083"/>
      <c r="EY50" s="1083"/>
      <c r="EZ50" s="1083"/>
      <c r="FA50" s="1083"/>
    </row>
    <row r="51" spans="1:157">
      <c r="A51" s="989"/>
      <c r="B51" s="989"/>
      <c r="C51" s="1091"/>
      <c r="D51" s="989"/>
      <c r="E51" s="989"/>
      <c r="F51" s="1114"/>
      <c r="G51" s="1114"/>
      <c r="H51" s="1114"/>
      <c r="I51" s="1024"/>
      <c r="J51" s="1091"/>
      <c r="K51" s="1091"/>
      <c r="L51" s="1028"/>
      <c r="M51" s="1028"/>
      <c r="N51" s="1120"/>
      <c r="O51" s="1044"/>
      <c r="P51" s="1044"/>
      <c r="Q51" s="992" t="s">
        <v>913</v>
      </c>
      <c r="R51" s="993">
        <v>0.3</v>
      </c>
      <c r="S51" s="1123">
        <v>1.7500000000000002E-2</v>
      </c>
      <c r="T51" s="1097">
        <v>1.7500000000000002E-2</v>
      </c>
      <c r="U51" s="1134"/>
      <c r="V51" s="1134"/>
      <c r="W51" s="997"/>
      <c r="X51" s="997"/>
      <c r="Y51" s="1082" t="s">
        <v>914</v>
      </c>
      <c r="Z51" s="1123">
        <v>2.5000000000000001E-2</v>
      </c>
      <c r="AA51" s="1082">
        <v>2.5000000000000001E-2</v>
      </c>
      <c r="AB51" s="1134"/>
      <c r="AC51" s="1134"/>
      <c r="AD51" s="997"/>
      <c r="AE51" s="997"/>
      <c r="AF51" s="1082" t="s">
        <v>914</v>
      </c>
      <c r="AG51" s="1123">
        <v>3.2500000000000001E-2</v>
      </c>
      <c r="AH51" s="1082">
        <v>3.2500000000000001E-2</v>
      </c>
      <c r="AI51" s="1134"/>
      <c r="AJ51" s="1134"/>
      <c r="AK51" s="997"/>
      <c r="AL51" s="997"/>
      <c r="AM51" s="1007"/>
      <c r="AN51" s="1123">
        <v>1.7500000000000002E-2</v>
      </c>
      <c r="AO51" s="1082">
        <v>1.7500000000000002E-2</v>
      </c>
      <c r="AP51" s="1134"/>
      <c r="AQ51" s="1134"/>
      <c r="AR51" s="997"/>
      <c r="AS51" s="997"/>
      <c r="AT51" s="1082" t="s">
        <v>914</v>
      </c>
      <c r="AU51" s="1123">
        <v>2.5000000000000001E-2</v>
      </c>
      <c r="AV51" s="1082">
        <v>2.5000000000000001E-2</v>
      </c>
      <c r="AW51" s="1134"/>
      <c r="AX51" s="1134"/>
      <c r="AY51" s="997"/>
      <c r="AZ51" s="997"/>
      <c r="BA51" s="1082" t="s">
        <v>914</v>
      </c>
      <c r="BB51" s="1123">
        <v>3.2500000000000001E-2</v>
      </c>
      <c r="BC51" s="1081">
        <v>3.2500000000000001E-2</v>
      </c>
      <c r="BD51" s="1134"/>
      <c r="BE51" s="1134"/>
      <c r="BF51" s="997"/>
      <c r="BG51" s="997"/>
      <c r="BH51" s="1007"/>
      <c r="BI51" s="1123">
        <v>1.7500000000000002E-2</v>
      </c>
      <c r="BJ51" s="1082"/>
      <c r="BK51" s="1134"/>
      <c r="BL51" s="1134"/>
      <c r="BM51" s="997"/>
      <c r="BN51" s="997"/>
      <c r="BO51" s="1082"/>
      <c r="BP51" s="1123">
        <v>2.5000000000000001E-2</v>
      </c>
      <c r="BQ51" s="1082"/>
      <c r="BR51" s="1134"/>
      <c r="BS51" s="1134"/>
      <c r="BT51" s="997"/>
      <c r="BU51" s="997"/>
      <c r="BV51" s="1082"/>
      <c r="BW51" s="1123">
        <v>3.2500000000000001E-2</v>
      </c>
      <c r="BX51" s="1082"/>
      <c r="BY51" s="1134"/>
      <c r="BZ51" s="1134"/>
      <c r="CA51" s="997"/>
      <c r="CB51" s="997"/>
      <c r="CC51" s="1007"/>
      <c r="CD51" s="1123">
        <v>1.7500000000000002E-2</v>
      </c>
      <c r="CE51" s="1082"/>
      <c r="CF51" s="1134"/>
      <c r="CG51" s="1134"/>
      <c r="CH51" s="997"/>
      <c r="CI51" s="997"/>
      <c r="CJ51" s="1082"/>
      <c r="CK51" s="1123">
        <v>2.5000000000000001E-2</v>
      </c>
      <c r="CL51" s="1082"/>
      <c r="CM51" s="1134"/>
      <c r="CN51" s="1134"/>
      <c r="CO51" s="997"/>
      <c r="CP51" s="997"/>
      <c r="CQ51" s="1082"/>
      <c r="CR51" s="1123">
        <v>3.2500000000000001E-2</v>
      </c>
      <c r="CS51" s="1082"/>
      <c r="CT51" s="1134"/>
      <c r="CU51" s="1090"/>
      <c r="CV51" s="997"/>
      <c r="CW51" s="997"/>
      <c r="CX51" s="1007"/>
      <c r="CY51" s="1083"/>
      <c r="CZ51" s="1009">
        <f t="shared" si="0"/>
        <v>7.5000000000000011E-2</v>
      </c>
      <c r="DA51" s="1009">
        <f t="shared" si="0"/>
        <v>7.5000000000000011E-2</v>
      </c>
      <c r="DB51" s="1010">
        <f t="shared" si="1"/>
        <v>1</v>
      </c>
      <c r="DC51" s="1090"/>
      <c r="DD51" s="1090"/>
      <c r="DE51" s="1135"/>
      <c r="DF51" s="997"/>
      <c r="DG51" s="997"/>
      <c r="DH51" s="1113"/>
      <c r="DI51" s="1009">
        <f t="shared" si="2"/>
        <v>0.15000000000000002</v>
      </c>
      <c r="DJ51" s="1009">
        <f t="shared" si="2"/>
        <v>0.15000000000000002</v>
      </c>
      <c r="DK51" s="1010">
        <f t="shared" si="3"/>
        <v>1</v>
      </c>
      <c r="DL51" s="1090"/>
      <c r="DM51" s="1090"/>
      <c r="DN51" s="1135"/>
      <c r="DO51" s="1006"/>
      <c r="DP51" s="997"/>
      <c r="DQ51" s="1102"/>
      <c r="DR51" s="1009">
        <f t="shared" si="4"/>
        <v>0.22500000000000003</v>
      </c>
      <c r="DS51" s="1009">
        <f t="shared" si="4"/>
        <v>0.15000000000000002</v>
      </c>
      <c r="DT51" s="1010">
        <f t="shared" si="5"/>
        <v>0.66666666666666663</v>
      </c>
      <c r="DU51" s="1090"/>
      <c r="DV51" s="1090"/>
      <c r="DW51" s="1136"/>
      <c r="DX51" s="1006"/>
      <c r="DY51" s="1006"/>
      <c r="DZ51" s="1102"/>
      <c r="EA51" s="1009">
        <f t="shared" si="6"/>
        <v>0.30000000000000004</v>
      </c>
      <c r="EB51" s="1009">
        <f t="shared" si="6"/>
        <v>0.15000000000000002</v>
      </c>
      <c r="EC51" s="1010">
        <f t="shared" si="7"/>
        <v>0.5</v>
      </c>
      <c r="ED51" s="1090"/>
      <c r="EE51" s="1090"/>
      <c r="EF51" s="1136"/>
      <c r="EG51" s="997"/>
      <c r="EH51" s="997"/>
      <c r="EI51" s="1102"/>
      <c r="EJ51" s="1083"/>
      <c r="EK51" s="1083"/>
      <c r="EL51" s="1083"/>
      <c r="EM51" s="1083"/>
      <c r="EN51" s="1083"/>
      <c r="EO51" s="1083"/>
      <c r="EP51" s="1083"/>
      <c r="EQ51" s="1083"/>
      <c r="ER51" s="1083"/>
      <c r="ES51" s="1083"/>
      <c r="ET51" s="1083"/>
      <c r="EU51" s="1083"/>
      <c r="EV51" s="1083"/>
      <c r="EW51" s="1083"/>
      <c r="EX51" s="1083"/>
      <c r="EY51" s="1083"/>
      <c r="EZ51" s="1083"/>
      <c r="FA51" s="1083"/>
    </row>
    <row r="52" spans="1:157" ht="38.25">
      <c r="A52" s="989"/>
      <c r="B52" s="989"/>
      <c r="C52" s="1091"/>
      <c r="D52" s="989"/>
      <c r="E52" s="989"/>
      <c r="F52" s="1114"/>
      <c r="G52" s="1114"/>
      <c r="H52" s="1114"/>
      <c r="I52" s="1024"/>
      <c r="J52" s="1091">
        <v>9</v>
      </c>
      <c r="K52" s="1028" t="s">
        <v>915</v>
      </c>
      <c r="L52" s="1028" t="s">
        <v>916</v>
      </c>
      <c r="M52" s="1028" t="s">
        <v>917</v>
      </c>
      <c r="N52" s="1120">
        <v>0.09</v>
      </c>
      <c r="O52" s="1044">
        <v>42736</v>
      </c>
      <c r="P52" s="1044">
        <v>43099</v>
      </c>
      <c r="Q52" s="1027" t="s">
        <v>918</v>
      </c>
      <c r="R52" s="1122">
        <v>0.2</v>
      </c>
      <c r="S52" s="1137">
        <v>0</v>
      </c>
      <c r="T52" s="1097">
        <v>0</v>
      </c>
      <c r="U52" s="996">
        <f>+S52+S53+S54</f>
        <v>0.01</v>
      </c>
      <c r="V52" s="996">
        <f>+T52+T53+T54</f>
        <v>0.01</v>
      </c>
      <c r="W52" s="997"/>
      <c r="X52" s="997"/>
      <c r="Y52" s="1082"/>
      <c r="Z52" s="1123">
        <v>0.05</v>
      </c>
      <c r="AA52" s="1082">
        <v>0.05</v>
      </c>
      <c r="AB52" s="996">
        <f>+Z52+Z53+Z54</f>
        <v>6.0000000000000005E-2</v>
      </c>
      <c r="AC52" s="996">
        <f>+AA52+AA53+AA54</f>
        <v>6.0000000000000005E-2</v>
      </c>
      <c r="AD52" s="997"/>
      <c r="AE52" s="997"/>
      <c r="AF52" s="1082" t="s">
        <v>919</v>
      </c>
      <c r="AG52" s="1123">
        <v>0.05</v>
      </c>
      <c r="AH52" s="1082">
        <v>0.05</v>
      </c>
      <c r="AI52" s="996">
        <f>+AG52+AG53+AG54</f>
        <v>0.2</v>
      </c>
      <c r="AJ52" s="996">
        <f>+AH52+AH53+AH54</f>
        <v>0.2</v>
      </c>
      <c r="AK52" s="997"/>
      <c r="AL52" s="997"/>
      <c r="AM52" s="1007" t="s">
        <v>920</v>
      </c>
      <c r="AN52" s="1123">
        <v>0.05</v>
      </c>
      <c r="AO52" s="1082">
        <v>0.05</v>
      </c>
      <c r="AP52" s="996">
        <f>+AN52+AN53+AN54</f>
        <v>6.0000000000000005E-2</v>
      </c>
      <c r="AQ52" s="996">
        <f>+AO52+AO53+AO54</f>
        <v>6.0000000000000005E-2</v>
      </c>
      <c r="AR52" s="997"/>
      <c r="AS52" s="997"/>
      <c r="AT52" s="1082" t="s">
        <v>921</v>
      </c>
      <c r="AU52" s="1123">
        <v>0.05</v>
      </c>
      <c r="AV52" s="1082">
        <v>0.05</v>
      </c>
      <c r="AW52" s="996">
        <f>+AU52+AU53+AU54</f>
        <v>6.0000000000000005E-2</v>
      </c>
      <c r="AX52" s="996">
        <f>+AV52+AV53+AV54</f>
        <v>6.0000000000000005E-2</v>
      </c>
      <c r="AY52" s="997"/>
      <c r="AZ52" s="997"/>
      <c r="BA52" s="1082" t="s">
        <v>922</v>
      </c>
      <c r="BB52" s="1123">
        <v>0</v>
      </c>
      <c r="BC52" s="1081">
        <v>0</v>
      </c>
      <c r="BD52" s="996">
        <f>+BB52+BB53+BB54</f>
        <v>0.2</v>
      </c>
      <c r="BE52" s="996">
        <f>+BC52+BC53+BC54</f>
        <v>0.2</v>
      </c>
      <c r="BF52" s="997"/>
      <c r="BG52" s="997"/>
      <c r="BH52" s="1007" t="s">
        <v>920</v>
      </c>
      <c r="BI52" s="1123">
        <v>0</v>
      </c>
      <c r="BJ52" s="1082"/>
      <c r="BK52" s="996">
        <f>+BI52+BI53+BI54</f>
        <v>0.02</v>
      </c>
      <c r="BL52" s="996">
        <f>+BJ52+BJ53+BJ54</f>
        <v>0</v>
      </c>
      <c r="BM52" s="997"/>
      <c r="BN52" s="997"/>
      <c r="BO52" s="1082"/>
      <c r="BP52" s="1123">
        <v>0</v>
      </c>
      <c r="BQ52" s="1082"/>
      <c r="BR52" s="996">
        <f>+BP52+BP53+BP54</f>
        <v>0.02</v>
      </c>
      <c r="BS52" s="996">
        <f>+BQ52+BQ53+BQ54</f>
        <v>0</v>
      </c>
      <c r="BT52" s="997"/>
      <c r="BU52" s="997"/>
      <c r="BV52" s="1082"/>
      <c r="BW52" s="1123">
        <v>0</v>
      </c>
      <c r="BX52" s="1082"/>
      <c r="BY52" s="996">
        <f>+BW52+BW53+BW54</f>
        <v>0.15000000000000002</v>
      </c>
      <c r="BZ52" s="996">
        <f>+BX52+BX53+BX54</f>
        <v>0</v>
      </c>
      <c r="CA52" s="997"/>
      <c r="CB52" s="997"/>
      <c r="CC52" s="1007" t="s">
        <v>920</v>
      </c>
      <c r="CD52" s="1123">
        <v>0</v>
      </c>
      <c r="CE52" s="1082"/>
      <c r="CF52" s="996">
        <f>+CD52+CD53+CD54</f>
        <v>0.01</v>
      </c>
      <c r="CG52" s="996">
        <f>+CE52+CE53+CE54</f>
        <v>0</v>
      </c>
      <c r="CH52" s="997"/>
      <c r="CI52" s="997"/>
      <c r="CJ52" s="1082"/>
      <c r="CK52" s="1123">
        <v>0</v>
      </c>
      <c r="CL52" s="1082"/>
      <c r="CM52" s="996">
        <f>+CK52+CK53+CK54</f>
        <v>0.01</v>
      </c>
      <c r="CN52" s="996">
        <f>+CL52+CL53+CL54</f>
        <v>0</v>
      </c>
      <c r="CO52" s="997"/>
      <c r="CP52" s="997"/>
      <c r="CQ52" s="1082"/>
      <c r="CR52" s="1123">
        <v>0</v>
      </c>
      <c r="CS52" s="1082"/>
      <c r="CT52" s="996">
        <f>+CR52+CR53+CR54</f>
        <v>0.2</v>
      </c>
      <c r="CU52" s="1005">
        <f>+CS52+CS53+CS54</f>
        <v>0</v>
      </c>
      <c r="CV52" s="997"/>
      <c r="CW52" s="997"/>
      <c r="CX52" s="1007" t="s">
        <v>923</v>
      </c>
      <c r="CY52" s="1083"/>
      <c r="CZ52" s="1009">
        <f t="shared" si="0"/>
        <v>0.1</v>
      </c>
      <c r="DA52" s="1009">
        <f t="shared" si="0"/>
        <v>0.1</v>
      </c>
      <c r="DB52" s="1010">
        <f t="shared" si="1"/>
        <v>1</v>
      </c>
      <c r="DC52" s="1005">
        <f>+U52+AB52+AI52</f>
        <v>0.27</v>
      </c>
      <c r="DD52" s="1005">
        <f>+V52+AC52+AJ52</f>
        <v>0.27</v>
      </c>
      <c r="DE52" s="1012">
        <f>+DD52/DC52</f>
        <v>1</v>
      </c>
      <c r="DF52" s="997"/>
      <c r="DG52" s="997"/>
      <c r="DH52" s="1113"/>
      <c r="DI52" s="1009">
        <f t="shared" si="2"/>
        <v>0.2</v>
      </c>
      <c r="DJ52" s="1009">
        <f t="shared" si="2"/>
        <v>0.2</v>
      </c>
      <c r="DK52" s="1010">
        <f t="shared" si="3"/>
        <v>1</v>
      </c>
      <c r="DL52" s="1005">
        <f>+U52+AB52+AI52+AP52+AW52+BD52</f>
        <v>0.59000000000000008</v>
      </c>
      <c r="DM52" s="1005">
        <f>+V52+AC52+AJ52+AQ52+AX52+BE52</f>
        <v>0.59000000000000008</v>
      </c>
      <c r="DN52" s="1012">
        <f>+DM52/DL52</f>
        <v>1</v>
      </c>
      <c r="DO52" s="1006"/>
      <c r="DP52" s="997"/>
      <c r="DQ52" s="1102"/>
      <c r="DR52" s="1009">
        <f t="shared" si="4"/>
        <v>0.2</v>
      </c>
      <c r="DS52" s="1009">
        <f t="shared" si="4"/>
        <v>0.2</v>
      </c>
      <c r="DT52" s="1010">
        <f t="shared" si="5"/>
        <v>1</v>
      </c>
      <c r="DU52" s="1005">
        <f>+U52+AB52+AI52+AP52+AW52+BD52+BK52+BR52+BY52</f>
        <v>0.78000000000000014</v>
      </c>
      <c r="DV52" s="1005">
        <f>+V52+AC52+AJ52+AQ52+AX52+BE52+BL52+BS52+BZ52</f>
        <v>0.59000000000000008</v>
      </c>
      <c r="DW52" s="1103">
        <f>+DV52/DU52</f>
        <v>0.75641025641025639</v>
      </c>
      <c r="DX52" s="1006"/>
      <c r="DY52" s="1006"/>
      <c r="DZ52" s="1102"/>
      <c r="EA52" s="1009">
        <f t="shared" si="6"/>
        <v>0.2</v>
      </c>
      <c r="EB52" s="1009">
        <f t="shared" si="6"/>
        <v>0.2</v>
      </c>
      <c r="EC52" s="1010">
        <f t="shared" si="7"/>
        <v>1</v>
      </c>
      <c r="ED52" s="1005">
        <f>+CT52+CM52+CF52+BY52+BR52+BK52+BD52+AW52+AP52+AI52+AB52+U52</f>
        <v>1.0000000000000002</v>
      </c>
      <c r="EE52" s="1005">
        <f>+CU52+CN52+CG52+BZ52+BS52+BL52+BE52+AX52+AQ52+AJ52+AC52+V52</f>
        <v>0.59000000000000008</v>
      </c>
      <c r="EF52" s="1103">
        <f>+EE52/ED52</f>
        <v>0.59</v>
      </c>
      <c r="EG52" s="997"/>
      <c r="EH52" s="997"/>
      <c r="EI52" s="1102"/>
      <c r="EJ52" s="1083"/>
      <c r="EK52" s="1083"/>
      <c r="EL52" s="1083"/>
      <c r="EM52" s="1083"/>
      <c r="EN52" s="1083"/>
      <c r="EO52" s="1083"/>
      <c r="EP52" s="1083"/>
      <c r="EQ52" s="1083"/>
      <c r="ER52" s="1083"/>
      <c r="ES52" s="1083"/>
      <c r="ET52" s="1083"/>
      <c r="EU52" s="1083"/>
      <c r="EV52" s="1083"/>
      <c r="EW52" s="1083"/>
      <c r="EX52" s="1083"/>
      <c r="EY52" s="1083"/>
      <c r="EZ52" s="1083"/>
      <c r="FA52" s="1083"/>
    </row>
    <row r="53" spans="1:157" ht="281.25">
      <c r="A53" s="989"/>
      <c r="B53" s="989"/>
      <c r="C53" s="1091"/>
      <c r="D53" s="989"/>
      <c r="E53" s="989"/>
      <c r="F53" s="1114"/>
      <c r="G53" s="1114"/>
      <c r="H53" s="1114"/>
      <c r="I53" s="1024"/>
      <c r="J53" s="1091"/>
      <c r="K53" s="1028"/>
      <c r="L53" s="1028"/>
      <c r="M53" s="1028"/>
      <c r="N53" s="1120"/>
      <c r="O53" s="1044"/>
      <c r="P53" s="1044"/>
      <c r="Q53" s="1027" t="s">
        <v>924</v>
      </c>
      <c r="R53" s="1122">
        <v>0.5</v>
      </c>
      <c r="S53" s="1137">
        <v>0.01</v>
      </c>
      <c r="T53" s="1097">
        <v>0.01</v>
      </c>
      <c r="U53" s="996"/>
      <c r="V53" s="996"/>
      <c r="W53" s="997"/>
      <c r="X53" s="997"/>
      <c r="Y53" s="1082" t="s">
        <v>925</v>
      </c>
      <c r="Z53" s="1123">
        <v>0.01</v>
      </c>
      <c r="AA53" s="1082">
        <v>0.01</v>
      </c>
      <c r="AB53" s="996"/>
      <c r="AC53" s="996"/>
      <c r="AD53" s="997"/>
      <c r="AE53" s="997"/>
      <c r="AF53" s="1082" t="s">
        <v>926</v>
      </c>
      <c r="AG53" s="1123">
        <v>0.1</v>
      </c>
      <c r="AH53" s="1082">
        <v>0.1</v>
      </c>
      <c r="AI53" s="996"/>
      <c r="AJ53" s="996"/>
      <c r="AK53" s="997"/>
      <c r="AL53" s="997"/>
      <c r="AM53" s="1007"/>
      <c r="AN53" s="1123">
        <v>0.01</v>
      </c>
      <c r="AO53" s="1082">
        <v>0.01</v>
      </c>
      <c r="AP53" s="996"/>
      <c r="AQ53" s="996"/>
      <c r="AR53" s="997"/>
      <c r="AS53" s="997"/>
      <c r="AT53" s="1099" t="s">
        <v>927</v>
      </c>
      <c r="AU53" s="1123">
        <v>0.01</v>
      </c>
      <c r="AV53" s="1082">
        <v>0.01</v>
      </c>
      <c r="AW53" s="996"/>
      <c r="AX53" s="996"/>
      <c r="AY53" s="997"/>
      <c r="AZ53" s="997"/>
      <c r="BA53" s="1099" t="s">
        <v>928</v>
      </c>
      <c r="BB53" s="1123">
        <v>0.1</v>
      </c>
      <c r="BC53" s="1081">
        <v>0.1</v>
      </c>
      <c r="BD53" s="996"/>
      <c r="BE53" s="996"/>
      <c r="BF53" s="997"/>
      <c r="BG53" s="997"/>
      <c r="BH53" s="1007"/>
      <c r="BI53" s="1123">
        <v>0.02</v>
      </c>
      <c r="BJ53" s="1082"/>
      <c r="BK53" s="996"/>
      <c r="BL53" s="996"/>
      <c r="BM53" s="997"/>
      <c r="BN53" s="997"/>
      <c r="BO53" s="1082"/>
      <c r="BP53" s="1123">
        <v>0.02</v>
      </c>
      <c r="BQ53" s="1082"/>
      <c r="BR53" s="996"/>
      <c r="BS53" s="996"/>
      <c r="BT53" s="997"/>
      <c r="BU53" s="997"/>
      <c r="BV53" s="1082"/>
      <c r="BW53" s="1123">
        <v>0.1</v>
      </c>
      <c r="BX53" s="1082"/>
      <c r="BY53" s="996"/>
      <c r="BZ53" s="996"/>
      <c r="CA53" s="997"/>
      <c r="CB53" s="997"/>
      <c r="CC53" s="1007"/>
      <c r="CD53" s="1123">
        <v>0.01</v>
      </c>
      <c r="CE53" s="1082"/>
      <c r="CF53" s="996"/>
      <c r="CG53" s="996"/>
      <c r="CH53" s="997"/>
      <c r="CI53" s="997"/>
      <c r="CJ53" s="1082"/>
      <c r="CK53" s="1123">
        <v>0.01</v>
      </c>
      <c r="CL53" s="1082"/>
      <c r="CM53" s="996"/>
      <c r="CN53" s="996"/>
      <c r="CO53" s="997"/>
      <c r="CP53" s="997"/>
      <c r="CQ53" s="1082"/>
      <c r="CR53" s="1123">
        <v>0.1</v>
      </c>
      <c r="CS53" s="1082"/>
      <c r="CT53" s="996"/>
      <c r="CU53" s="1028"/>
      <c r="CV53" s="997"/>
      <c r="CW53" s="997"/>
      <c r="CX53" s="1007"/>
      <c r="CY53" s="1083"/>
      <c r="CZ53" s="1009">
        <f t="shared" si="0"/>
        <v>0.12000000000000001</v>
      </c>
      <c r="DA53" s="1009">
        <f t="shared" si="0"/>
        <v>0.12000000000000001</v>
      </c>
      <c r="DB53" s="1010">
        <f t="shared" si="1"/>
        <v>1</v>
      </c>
      <c r="DC53" s="1028"/>
      <c r="DD53" s="1028"/>
      <c r="DE53" s="1012"/>
      <c r="DF53" s="997"/>
      <c r="DG53" s="997"/>
      <c r="DH53" s="1113"/>
      <c r="DI53" s="1009">
        <f t="shared" si="2"/>
        <v>0.24000000000000002</v>
      </c>
      <c r="DJ53" s="1009">
        <f t="shared" si="2"/>
        <v>0.24000000000000002</v>
      </c>
      <c r="DK53" s="1010">
        <f t="shared" si="3"/>
        <v>1</v>
      </c>
      <c r="DL53" s="1028"/>
      <c r="DM53" s="1028"/>
      <c r="DN53" s="1012"/>
      <c r="DO53" s="1006"/>
      <c r="DP53" s="997"/>
      <c r="DQ53" s="1102"/>
      <c r="DR53" s="1009">
        <f t="shared" si="4"/>
        <v>0.38</v>
      </c>
      <c r="DS53" s="1009">
        <f t="shared" si="4"/>
        <v>0.24000000000000002</v>
      </c>
      <c r="DT53" s="1010">
        <f t="shared" si="5"/>
        <v>0.63157894736842113</v>
      </c>
      <c r="DU53" s="1028"/>
      <c r="DV53" s="1028"/>
      <c r="DW53" s="1103"/>
      <c r="DX53" s="1006"/>
      <c r="DY53" s="1006"/>
      <c r="DZ53" s="1102"/>
      <c r="EA53" s="1009">
        <f t="shared" si="6"/>
        <v>0.5</v>
      </c>
      <c r="EB53" s="1009">
        <f t="shared" si="6"/>
        <v>0.24000000000000002</v>
      </c>
      <c r="EC53" s="1010">
        <f t="shared" si="7"/>
        <v>0.48000000000000004</v>
      </c>
      <c r="ED53" s="1028"/>
      <c r="EE53" s="1028"/>
      <c r="EF53" s="1103"/>
      <c r="EG53" s="997"/>
      <c r="EH53" s="997"/>
      <c r="EI53" s="1102"/>
      <c r="EJ53" s="1083"/>
      <c r="EK53" s="1083"/>
      <c r="EL53" s="1083"/>
      <c r="EM53" s="1083"/>
      <c r="EN53" s="1083"/>
      <c r="EO53" s="1083"/>
      <c r="EP53" s="1083"/>
      <c r="EQ53" s="1083"/>
      <c r="ER53" s="1083"/>
      <c r="ES53" s="1083"/>
      <c r="ET53" s="1083"/>
      <c r="EU53" s="1083"/>
      <c r="EV53" s="1083"/>
      <c r="EW53" s="1083"/>
      <c r="EX53" s="1083"/>
      <c r="EY53" s="1083"/>
      <c r="EZ53" s="1083"/>
      <c r="FA53" s="1083"/>
    </row>
    <row r="54" spans="1:157" ht="25.5">
      <c r="A54" s="989"/>
      <c r="B54" s="989"/>
      <c r="C54" s="1091"/>
      <c r="D54" s="989"/>
      <c r="E54" s="989"/>
      <c r="F54" s="1114"/>
      <c r="G54" s="1114"/>
      <c r="H54" s="1114"/>
      <c r="I54" s="1052"/>
      <c r="J54" s="1091"/>
      <c r="K54" s="1028"/>
      <c r="L54" s="1028"/>
      <c r="M54" s="1028"/>
      <c r="N54" s="1120"/>
      <c r="O54" s="1044"/>
      <c r="P54" s="1044"/>
      <c r="Q54" s="992" t="s">
        <v>929</v>
      </c>
      <c r="R54" s="1138">
        <v>0.3</v>
      </c>
      <c r="S54" s="1137">
        <v>0</v>
      </c>
      <c r="T54" s="1097">
        <v>0</v>
      </c>
      <c r="U54" s="996"/>
      <c r="V54" s="996"/>
      <c r="W54" s="997"/>
      <c r="X54" s="997"/>
      <c r="Y54" s="1082" t="s">
        <v>474</v>
      </c>
      <c r="Z54" s="1123">
        <v>0</v>
      </c>
      <c r="AA54" s="1082">
        <v>0</v>
      </c>
      <c r="AB54" s="996"/>
      <c r="AC54" s="996"/>
      <c r="AD54" s="997"/>
      <c r="AE54" s="997"/>
      <c r="AF54" s="1082" t="s">
        <v>474</v>
      </c>
      <c r="AG54" s="1123">
        <v>0.05</v>
      </c>
      <c r="AH54" s="1082">
        <v>0.05</v>
      </c>
      <c r="AI54" s="996"/>
      <c r="AJ54" s="996"/>
      <c r="AK54" s="997"/>
      <c r="AL54" s="997"/>
      <c r="AM54" s="1007"/>
      <c r="AN54" s="1123">
        <v>0</v>
      </c>
      <c r="AO54" s="1082">
        <v>0</v>
      </c>
      <c r="AP54" s="996"/>
      <c r="AQ54" s="996"/>
      <c r="AR54" s="997"/>
      <c r="AS54" s="997"/>
      <c r="AT54" s="1082" t="s">
        <v>474</v>
      </c>
      <c r="AU54" s="1123">
        <v>0</v>
      </c>
      <c r="AV54" s="1082">
        <v>0</v>
      </c>
      <c r="AW54" s="996"/>
      <c r="AX54" s="996"/>
      <c r="AY54" s="997"/>
      <c r="AZ54" s="997"/>
      <c r="BA54" s="1082" t="s">
        <v>474</v>
      </c>
      <c r="BB54" s="1123">
        <v>0.1</v>
      </c>
      <c r="BC54" s="1081">
        <v>0.1</v>
      </c>
      <c r="BD54" s="996"/>
      <c r="BE54" s="996"/>
      <c r="BF54" s="997"/>
      <c r="BG54" s="997"/>
      <c r="BH54" s="1007"/>
      <c r="BI54" s="1123">
        <v>0</v>
      </c>
      <c r="BJ54" s="1082"/>
      <c r="BK54" s="996"/>
      <c r="BL54" s="996"/>
      <c r="BM54" s="997"/>
      <c r="BN54" s="997"/>
      <c r="BO54" s="1082"/>
      <c r="BP54" s="1123">
        <v>0</v>
      </c>
      <c r="BQ54" s="1082"/>
      <c r="BR54" s="996"/>
      <c r="BS54" s="996"/>
      <c r="BT54" s="997"/>
      <c r="BU54" s="997"/>
      <c r="BV54" s="1082"/>
      <c r="BW54" s="1123">
        <v>0.05</v>
      </c>
      <c r="BX54" s="1082"/>
      <c r="BY54" s="996"/>
      <c r="BZ54" s="996"/>
      <c r="CA54" s="997"/>
      <c r="CB54" s="997"/>
      <c r="CC54" s="1007"/>
      <c r="CD54" s="1123">
        <v>0</v>
      </c>
      <c r="CE54" s="1082"/>
      <c r="CF54" s="996"/>
      <c r="CG54" s="996"/>
      <c r="CH54" s="997"/>
      <c r="CI54" s="997"/>
      <c r="CJ54" s="1082"/>
      <c r="CK54" s="1123">
        <v>0</v>
      </c>
      <c r="CL54" s="1082"/>
      <c r="CM54" s="996"/>
      <c r="CN54" s="996"/>
      <c r="CO54" s="997"/>
      <c r="CP54" s="997"/>
      <c r="CQ54" s="1082"/>
      <c r="CR54" s="1123">
        <v>0.1</v>
      </c>
      <c r="CS54" s="1082"/>
      <c r="CT54" s="996"/>
      <c r="CU54" s="1028"/>
      <c r="CV54" s="997"/>
      <c r="CW54" s="997"/>
      <c r="CX54" s="1007"/>
      <c r="CY54" s="1083"/>
      <c r="CZ54" s="1009">
        <f t="shared" si="0"/>
        <v>0.05</v>
      </c>
      <c r="DA54" s="1009">
        <f t="shared" si="0"/>
        <v>0.05</v>
      </c>
      <c r="DB54" s="1010">
        <f t="shared" si="1"/>
        <v>1</v>
      </c>
      <c r="DC54" s="1028"/>
      <c r="DD54" s="1028"/>
      <c r="DE54" s="1012"/>
      <c r="DF54" s="997"/>
      <c r="DG54" s="997"/>
      <c r="DH54" s="1113"/>
      <c r="DI54" s="1009">
        <f t="shared" si="2"/>
        <v>0.15000000000000002</v>
      </c>
      <c r="DJ54" s="1009">
        <f t="shared" si="2"/>
        <v>0.15000000000000002</v>
      </c>
      <c r="DK54" s="1010">
        <f t="shared" si="3"/>
        <v>1</v>
      </c>
      <c r="DL54" s="1028"/>
      <c r="DM54" s="1028"/>
      <c r="DN54" s="1012"/>
      <c r="DO54" s="1006"/>
      <c r="DP54" s="997"/>
      <c r="DQ54" s="1102"/>
      <c r="DR54" s="1009">
        <f t="shared" si="4"/>
        <v>0.2</v>
      </c>
      <c r="DS54" s="1009">
        <f t="shared" si="4"/>
        <v>0.15000000000000002</v>
      </c>
      <c r="DT54" s="1010">
        <f t="shared" si="5"/>
        <v>0.75000000000000011</v>
      </c>
      <c r="DU54" s="1028"/>
      <c r="DV54" s="1028"/>
      <c r="DW54" s="1103"/>
      <c r="DX54" s="1006"/>
      <c r="DY54" s="1006"/>
      <c r="DZ54" s="1102"/>
      <c r="EA54" s="1009">
        <f t="shared" si="6"/>
        <v>0.30000000000000004</v>
      </c>
      <c r="EB54" s="1009">
        <f t="shared" si="6"/>
        <v>0.15000000000000002</v>
      </c>
      <c r="EC54" s="1010">
        <f t="shared" si="7"/>
        <v>0.5</v>
      </c>
      <c r="ED54" s="1028"/>
      <c r="EE54" s="1028"/>
      <c r="EF54" s="1103"/>
      <c r="EG54" s="997"/>
      <c r="EH54" s="997"/>
      <c r="EI54" s="1102"/>
      <c r="EJ54" s="1083"/>
      <c r="EK54" s="1083"/>
      <c r="EL54" s="1083"/>
      <c r="EM54" s="1083"/>
      <c r="EN54" s="1083"/>
      <c r="EO54" s="1083"/>
      <c r="EP54" s="1083"/>
      <c r="EQ54" s="1083"/>
      <c r="ER54" s="1083"/>
      <c r="ES54" s="1083"/>
      <c r="ET54" s="1083"/>
      <c r="EU54" s="1083"/>
      <c r="EV54" s="1083"/>
      <c r="EW54" s="1083"/>
      <c r="EX54" s="1083"/>
      <c r="EY54" s="1083"/>
      <c r="EZ54" s="1083"/>
      <c r="FA54" s="1083"/>
    </row>
    <row r="55" spans="1:157" ht="45">
      <c r="A55" s="1090" t="s">
        <v>930</v>
      </c>
      <c r="B55" s="1090"/>
      <c r="C55" s="1091"/>
      <c r="D55" s="989">
        <v>6</v>
      </c>
      <c r="E55" s="989" t="s">
        <v>931</v>
      </c>
      <c r="F55" s="1105">
        <v>0.98</v>
      </c>
      <c r="G55" s="1105" t="s">
        <v>393</v>
      </c>
      <c r="H55" s="1105">
        <v>1</v>
      </c>
      <c r="I55" s="988">
        <f>+N55+N59</f>
        <v>0.18</v>
      </c>
      <c r="J55" s="1091">
        <v>10</v>
      </c>
      <c r="K55" s="1028" t="s">
        <v>932</v>
      </c>
      <c r="L55" s="1091" t="s">
        <v>933</v>
      </c>
      <c r="M55" s="1028" t="s">
        <v>879</v>
      </c>
      <c r="N55" s="1120">
        <v>0.09</v>
      </c>
      <c r="O55" s="1044">
        <v>42736</v>
      </c>
      <c r="P55" s="1044">
        <v>43099</v>
      </c>
      <c r="Q55" s="1027" t="s">
        <v>934</v>
      </c>
      <c r="R55" s="1122">
        <v>0.3</v>
      </c>
      <c r="S55" s="1131">
        <v>0</v>
      </c>
      <c r="T55" s="995">
        <v>0</v>
      </c>
      <c r="U55" s="996">
        <f>+S55+S56+S57+S58</f>
        <v>0</v>
      </c>
      <c r="V55" s="996">
        <f>+T55+T56+T57+T58</f>
        <v>0</v>
      </c>
      <c r="W55" s="997">
        <f>+(((U55*$N$55)+(U59*$N$59))*($F$55)/($N$55+$N$59))</f>
        <v>9.7999999999999997E-3</v>
      </c>
      <c r="X55" s="997">
        <f>+(((V55*$N$55)+(V59*$N$59))*($F$55)/($N$55+$N$59))</f>
        <v>9.7999999999999997E-3</v>
      </c>
      <c r="Y55" s="1124" t="s">
        <v>474</v>
      </c>
      <c r="Z55" s="1123">
        <v>7.4999999999999997E-2</v>
      </c>
      <c r="AA55" s="1082">
        <v>7.4999999999999997E-2</v>
      </c>
      <c r="AB55" s="996">
        <f>+Z55+Z56+Z57+Z58</f>
        <v>0.17499999999999999</v>
      </c>
      <c r="AC55" s="996">
        <f>+AA55+AA56+AA57+AA58</f>
        <v>0.17499999999999999</v>
      </c>
      <c r="AD55" s="997">
        <f>+(((AB55*$N$55)+(AB59*$N$59))*($F$55)/($N$55+$N$59))</f>
        <v>0.12299</v>
      </c>
      <c r="AE55" s="997">
        <f>+(((AC55*$N$55)+(AC59*$N$59))*($F$55)/($N$55+$N$59))</f>
        <v>0.12299</v>
      </c>
      <c r="AF55" s="1124" t="s">
        <v>935</v>
      </c>
      <c r="AG55" s="1123">
        <v>7.4999999999999997E-2</v>
      </c>
      <c r="AH55" s="1082">
        <v>7.4999999999999997E-2</v>
      </c>
      <c r="AI55" s="996">
        <f>+AG55+AG56+AG57+AG58</f>
        <v>0.17499999999999999</v>
      </c>
      <c r="AJ55" s="996">
        <f>+AH55+AH56+AH57+AH58</f>
        <v>0.17499999999999999</v>
      </c>
      <c r="AK55" s="997">
        <f>+(((AI55*$N$55)+(AI59*$N$59))*($F$55)/($N$55+$N$59))</f>
        <v>0.14748999999999998</v>
      </c>
      <c r="AL55" s="997">
        <f>+(((AJ55*$N$55)+(AJ59*$N$59))*($F$55)/($N$55+$N$59))</f>
        <v>0.14748999999999998</v>
      </c>
      <c r="AM55" s="1007" t="s">
        <v>936</v>
      </c>
      <c r="AN55" s="1123">
        <v>7.4999999999999997E-2</v>
      </c>
      <c r="AO55" s="1082">
        <v>7.4999999999999997E-2</v>
      </c>
      <c r="AP55" s="996">
        <f>+AN55+AN56+AN57+AN58</f>
        <v>0.17499999999999999</v>
      </c>
      <c r="AQ55" s="996">
        <f>+AO55+AO56+AO57+AO58</f>
        <v>0.17499999999999999</v>
      </c>
      <c r="AR55" s="997">
        <f>+(((AP55*$N$55)+(AP59*$N$59))*($F$55)/($N$55+$N$59))</f>
        <v>0.12299</v>
      </c>
      <c r="AS55" s="997">
        <f>+(((AQ55*$N$55)+(AQ59*$N$59))*($F$55)/($N$55+$N$59))</f>
        <v>0.12299</v>
      </c>
      <c r="AT55" s="1139" t="s">
        <v>937</v>
      </c>
      <c r="AU55" s="1123">
        <v>7.4999999999999997E-2</v>
      </c>
      <c r="AV55" s="1082">
        <v>7.4999999999999997E-2</v>
      </c>
      <c r="AW55" s="996">
        <f>+AU55+AU56+AU57+AU58</f>
        <v>0.32499999999999996</v>
      </c>
      <c r="AX55" s="996">
        <f>+AV55+AV56+AV57+AV58</f>
        <v>0.32499999999999996</v>
      </c>
      <c r="AY55" s="997">
        <f>+(((AW55*$N$55)+(AW59*$N$59))*($F$55)/($N$55+$N$59))</f>
        <v>0.19648999999999997</v>
      </c>
      <c r="AZ55" s="997">
        <f>+(((AX55*$N$55)+(AX59*$N$59))*($F$55)/($N$55+$N$59))</f>
        <v>0.19648999999999997</v>
      </c>
      <c r="BA55" s="1139" t="s">
        <v>937</v>
      </c>
      <c r="BB55" s="1123">
        <v>0</v>
      </c>
      <c r="BC55" s="1081">
        <v>0</v>
      </c>
      <c r="BD55" s="996">
        <f>+BB55+BB56+BB57+BB58</f>
        <v>7.4999999999999997E-2</v>
      </c>
      <c r="BE55" s="996">
        <f>+BC55+BC56+BC57+BC58</f>
        <v>0</v>
      </c>
      <c r="BF55" s="997">
        <f>+(((BD55*$N$55)+(BD59*$N$59))*($F$55)/($N$55+$N$59))</f>
        <v>9.8489999999999994E-2</v>
      </c>
      <c r="BG55" s="997">
        <f>+(((BE55*$N$55)+(BE59*$N$59))*($F$55)/($N$55+$N$59))</f>
        <v>6.1739999999999996E-2</v>
      </c>
      <c r="BH55" s="1007" t="s">
        <v>938</v>
      </c>
      <c r="BI55" s="1123">
        <v>0</v>
      </c>
      <c r="BJ55" s="1082"/>
      <c r="BK55" s="996">
        <f>+BI55+BI56+BI57+BI58</f>
        <v>7.4999999999999997E-2</v>
      </c>
      <c r="BL55" s="996">
        <f>+BJ55+BJ56+BJ57+BJ58</f>
        <v>0</v>
      </c>
      <c r="BM55" s="997">
        <f>+(((BK55*$N$55)+(BK59*$N$59))*($F$55)/($N$55+$N$59))</f>
        <v>7.399E-2</v>
      </c>
      <c r="BN55" s="997">
        <f>+(((BL55*$N$55)+(BL59*$N$59))*($F$55)/($N$55+$N$59))</f>
        <v>0</v>
      </c>
      <c r="BO55" s="1082"/>
      <c r="BP55" s="1123">
        <v>0</v>
      </c>
      <c r="BQ55" s="1082"/>
      <c r="BR55" s="996">
        <f>+BP55+BP56+BP57+BP58</f>
        <v>0</v>
      </c>
      <c r="BS55" s="996">
        <f>+BQ55+BQ56+BQ57+BQ58</f>
        <v>0</v>
      </c>
      <c r="BT55" s="997">
        <f>+(((BR55*$N$55)+(BR59*$N$59))*($F$55)/($N$55+$N$59))</f>
        <v>6.1739999999999996E-2</v>
      </c>
      <c r="BU55" s="997">
        <f>+(((BS55*$N$55)+(BS59*$N$59))*($F$55)/($N$55+$N$59))</f>
        <v>0</v>
      </c>
      <c r="BV55" s="1082"/>
      <c r="BW55" s="1123">
        <v>0</v>
      </c>
      <c r="BX55" s="1082"/>
      <c r="BY55" s="996">
        <f>+BW55+BW56+BW57+BW58</f>
        <v>0</v>
      </c>
      <c r="BZ55" s="996">
        <f>+BX55+BX56+BX57+BX58</f>
        <v>0</v>
      </c>
      <c r="CA55" s="997">
        <f>+(((BY55*$N$55)+(BY59*$N$59))*($F$55)/($N$55+$N$59))</f>
        <v>3.7239999999999995E-2</v>
      </c>
      <c r="CB55" s="997">
        <f>+(((BZ55*$N$55)+(BZ59*$N$59))*($F$55)/($N$55+$N$59))</f>
        <v>0</v>
      </c>
      <c r="CC55" s="1007"/>
      <c r="CD55" s="1123">
        <v>0</v>
      </c>
      <c r="CE55" s="1082"/>
      <c r="CF55" s="996">
        <f>+CD55+CD56+CD57+CD58</f>
        <v>0</v>
      </c>
      <c r="CG55" s="996">
        <f>+CE55+CE56+CE57+CE58</f>
        <v>0</v>
      </c>
      <c r="CH55" s="997">
        <f>+(((CF55*$N$55)+(CF59*$N$59))*($F$55)/($N$55+$N$59))</f>
        <v>3.7239999999999995E-2</v>
      </c>
      <c r="CI55" s="997">
        <f>+(((CG55*$N$55)+(CG59*$N$59))*($F$55)/($N$55+$N$59))</f>
        <v>0</v>
      </c>
      <c r="CJ55" s="1082"/>
      <c r="CK55" s="1123">
        <v>0</v>
      </c>
      <c r="CL55" s="1082"/>
      <c r="CM55" s="996">
        <f>+CK55+CK56+CK57+CK58</f>
        <v>0</v>
      </c>
      <c r="CN55" s="996">
        <f>+CL55+CL56+CL57+CL58</f>
        <v>0</v>
      </c>
      <c r="CO55" s="997">
        <f>+(((CM55*$N$55)+(CM59*$N$59))*($F$55)/($N$55+$N$59))</f>
        <v>6.1739999999999996E-2</v>
      </c>
      <c r="CP55" s="997">
        <f>+(((CN55*$N$55)+(CN59*$N$59))*($F$55)/($N$55+$N$59))</f>
        <v>0</v>
      </c>
      <c r="CQ55" s="1082"/>
      <c r="CR55" s="1123">
        <v>0</v>
      </c>
      <c r="CS55" s="1082"/>
      <c r="CT55" s="996">
        <f>+CR55+CR56+CR57+CR58</f>
        <v>0</v>
      </c>
      <c r="CU55" s="1005">
        <f>+CS55+CS56+CS57+CS58</f>
        <v>0</v>
      </c>
      <c r="CV55" s="997">
        <f>+(((CT55*$N$55)+(CT59*$N$59))*($F$55)/($N$55+$N$59))</f>
        <v>9.7999999999999997E-3</v>
      </c>
      <c r="CW55" s="997">
        <f>+(((CU55*$N$55)+(CU59*$N$59))*($F$55)/($N$55+$N$59))</f>
        <v>0</v>
      </c>
      <c r="CX55" s="1007"/>
      <c r="CY55" s="1083"/>
      <c r="CZ55" s="1009">
        <f t="shared" si="0"/>
        <v>0.15</v>
      </c>
      <c r="DA55" s="1009">
        <f t="shared" si="0"/>
        <v>0.15</v>
      </c>
      <c r="DB55" s="1010">
        <f t="shared" si="1"/>
        <v>1</v>
      </c>
      <c r="DC55" s="1005">
        <f>+U55+AB55+AI55</f>
        <v>0.35</v>
      </c>
      <c r="DD55" s="1005">
        <f>+V55+AC55+AJ55</f>
        <v>0.35</v>
      </c>
      <c r="DE55" s="1012">
        <f>+DD55/DC55</f>
        <v>1</v>
      </c>
      <c r="DF55" s="997">
        <f>+W55+AD55+AK55</f>
        <v>0.28027999999999997</v>
      </c>
      <c r="DG55" s="997">
        <f>+X55+AE55+AL55</f>
        <v>0.28027999999999997</v>
      </c>
      <c r="DH55" s="1113">
        <f>+DG55/DF55</f>
        <v>1</v>
      </c>
      <c r="DI55" s="1009">
        <f t="shared" si="2"/>
        <v>0.3</v>
      </c>
      <c r="DJ55" s="1009">
        <f t="shared" si="2"/>
        <v>0.3</v>
      </c>
      <c r="DK55" s="1010">
        <f t="shared" si="3"/>
        <v>1</v>
      </c>
      <c r="DL55" s="1005">
        <f>+U55+AB55+AI55+AP55+AW55+BD55</f>
        <v>0.92499999999999982</v>
      </c>
      <c r="DM55" s="1005">
        <f>+V55+AC55+AJ55+AQ55+AX55+BE55</f>
        <v>0.84999999999999987</v>
      </c>
      <c r="DN55" s="1012">
        <f>+DM55/DL55</f>
        <v>0.91891891891891897</v>
      </c>
      <c r="DO55" s="1006">
        <f>+W55+AD55+AK55+AR55+AY55+BF55</f>
        <v>0.69824999999999993</v>
      </c>
      <c r="DP55" s="997">
        <f>+X55+AE55+AL55+AS55+AZ55+BG55</f>
        <v>0.66149999999999998</v>
      </c>
      <c r="DQ55" s="1102">
        <f>+DP55/DO55</f>
        <v>0.94736842105263164</v>
      </c>
      <c r="DR55" s="1009">
        <f t="shared" si="4"/>
        <v>0.3</v>
      </c>
      <c r="DS55" s="1009">
        <f t="shared" si="4"/>
        <v>0.3</v>
      </c>
      <c r="DT55" s="1010">
        <f t="shared" si="5"/>
        <v>1</v>
      </c>
      <c r="DU55" s="1005">
        <f>+U55+AB55+AI55+AP55+AW55+BD55+BK55+BR55+BY55</f>
        <v>0.99999999999999978</v>
      </c>
      <c r="DV55" s="1005">
        <f>+V55+AC55+AJ55+AQ55+AX55+BE55+BL55+BS55+BZ55</f>
        <v>0.84999999999999987</v>
      </c>
      <c r="DW55" s="1103">
        <f>+DV55/DU55</f>
        <v>0.85000000000000009</v>
      </c>
      <c r="DX55" s="1006">
        <f>+W55+AD55+AK55+AR55+AY55+BF55+BM55+BT55+CA55</f>
        <v>0.87121999999999988</v>
      </c>
      <c r="DY55" s="990">
        <f>+X55+AE55+AL55+AS55+AZ55+BG55+BN55+BU55+CB55</f>
        <v>0.66149999999999998</v>
      </c>
      <c r="DZ55" s="1102">
        <f>+DY55/DX55</f>
        <v>0.75928008998875152</v>
      </c>
      <c r="EA55" s="1009">
        <f t="shared" si="6"/>
        <v>0.3</v>
      </c>
      <c r="EB55" s="1009">
        <f t="shared" si="6"/>
        <v>0.3</v>
      </c>
      <c r="EC55" s="1010">
        <f t="shared" si="7"/>
        <v>1</v>
      </c>
      <c r="ED55" s="1005">
        <f>+CT55+CM55+CF55+BY55+BR55+BK55+BD55+AW55+AP55+AI55+AB55+U55</f>
        <v>1</v>
      </c>
      <c r="EE55" s="1005">
        <f>+CU55+CN55+CG55+BZ55+BS55+BL55+BE55+AX55+AQ55+AJ55+AC55+V55</f>
        <v>0.84999999999999987</v>
      </c>
      <c r="EF55" s="1103">
        <f>+EE55/ED55</f>
        <v>0.84999999999999987</v>
      </c>
      <c r="EG55" s="1006">
        <f>+W55+AD55+AK55+AR55+AY55+BF55+BM55+BT55+CA55+CH55+CO55+CV55</f>
        <v>0.97999999999999987</v>
      </c>
      <c r="EH55" s="997">
        <f>+X55+AE55+AL55+AS55+AZ55+BG55+BN55+BU55+CB55+CI55+CP55+CW55</f>
        <v>0.66149999999999998</v>
      </c>
      <c r="EI55" s="1102">
        <f>+EH55/EG55</f>
        <v>0.67500000000000004</v>
      </c>
      <c r="EJ55" s="1083"/>
      <c r="EK55" s="1083"/>
      <c r="EL55" s="1083"/>
      <c r="EM55" s="1083"/>
      <c r="EN55" s="1083"/>
      <c r="EO55" s="1083"/>
      <c r="EP55" s="1083"/>
      <c r="EQ55" s="1083"/>
      <c r="ER55" s="1083"/>
      <c r="ES55" s="1083"/>
      <c r="ET55" s="1083"/>
      <c r="EU55" s="1083"/>
      <c r="EV55" s="1083"/>
      <c r="EW55" s="1083"/>
      <c r="EX55" s="1083"/>
      <c r="EY55" s="1083"/>
      <c r="EZ55" s="1083"/>
      <c r="FA55" s="1083"/>
    </row>
    <row r="56" spans="1:157" ht="33.75">
      <c r="A56" s="1090"/>
      <c r="B56" s="1090"/>
      <c r="C56" s="1091"/>
      <c r="D56" s="989"/>
      <c r="E56" s="989"/>
      <c r="F56" s="1105"/>
      <c r="G56" s="1105"/>
      <c r="H56" s="1105"/>
      <c r="I56" s="1024"/>
      <c r="J56" s="1091"/>
      <c r="K56" s="1028"/>
      <c r="L56" s="1091"/>
      <c r="M56" s="1028"/>
      <c r="N56" s="1120"/>
      <c r="O56" s="1044"/>
      <c r="P56" s="1044"/>
      <c r="Q56" s="1121" t="s">
        <v>939</v>
      </c>
      <c r="R56" s="1122">
        <v>0.15</v>
      </c>
      <c r="S56" s="1131">
        <v>0</v>
      </c>
      <c r="T56" s="995">
        <v>0</v>
      </c>
      <c r="U56" s="996"/>
      <c r="V56" s="996"/>
      <c r="W56" s="997"/>
      <c r="X56" s="997"/>
      <c r="Y56" s="1124" t="s">
        <v>474</v>
      </c>
      <c r="Z56" s="1123">
        <v>0</v>
      </c>
      <c r="AA56" s="1082">
        <v>0</v>
      </c>
      <c r="AB56" s="996"/>
      <c r="AC56" s="996"/>
      <c r="AD56" s="997"/>
      <c r="AE56" s="997"/>
      <c r="AF56" s="1124" t="s">
        <v>474</v>
      </c>
      <c r="AG56" s="1123">
        <v>0</v>
      </c>
      <c r="AH56" s="1082">
        <v>0</v>
      </c>
      <c r="AI56" s="996"/>
      <c r="AJ56" s="996"/>
      <c r="AK56" s="997"/>
      <c r="AL56" s="997"/>
      <c r="AM56" s="1007"/>
      <c r="AN56" s="1123">
        <v>0</v>
      </c>
      <c r="AO56" s="1082">
        <v>0</v>
      </c>
      <c r="AP56" s="996"/>
      <c r="AQ56" s="996"/>
      <c r="AR56" s="997"/>
      <c r="AS56" s="997"/>
      <c r="AT56" s="1139" t="s">
        <v>474</v>
      </c>
      <c r="AU56" s="1123">
        <v>0.15</v>
      </c>
      <c r="AV56" s="1082">
        <v>0.15</v>
      </c>
      <c r="AW56" s="996"/>
      <c r="AX56" s="996"/>
      <c r="AY56" s="997"/>
      <c r="AZ56" s="997"/>
      <c r="BA56" s="1139" t="s">
        <v>940</v>
      </c>
      <c r="BB56" s="1123">
        <v>0</v>
      </c>
      <c r="BC56" s="1081">
        <v>0</v>
      </c>
      <c r="BD56" s="996"/>
      <c r="BE56" s="996"/>
      <c r="BF56" s="997"/>
      <c r="BG56" s="997"/>
      <c r="BH56" s="1007"/>
      <c r="BI56" s="1123">
        <v>0</v>
      </c>
      <c r="BJ56" s="1082"/>
      <c r="BK56" s="996"/>
      <c r="BL56" s="996"/>
      <c r="BM56" s="997"/>
      <c r="BN56" s="997"/>
      <c r="BO56" s="1082"/>
      <c r="BP56" s="1123">
        <v>0</v>
      </c>
      <c r="BQ56" s="1082"/>
      <c r="BR56" s="996"/>
      <c r="BS56" s="996"/>
      <c r="BT56" s="997"/>
      <c r="BU56" s="997"/>
      <c r="BV56" s="1082"/>
      <c r="BW56" s="1123">
        <v>0</v>
      </c>
      <c r="BX56" s="1082"/>
      <c r="BY56" s="996"/>
      <c r="BZ56" s="996"/>
      <c r="CA56" s="997"/>
      <c r="CB56" s="997"/>
      <c r="CC56" s="1007"/>
      <c r="CD56" s="1123">
        <v>0</v>
      </c>
      <c r="CE56" s="1082"/>
      <c r="CF56" s="996"/>
      <c r="CG56" s="996"/>
      <c r="CH56" s="997"/>
      <c r="CI56" s="997"/>
      <c r="CJ56" s="1082"/>
      <c r="CK56" s="1123">
        <v>0</v>
      </c>
      <c r="CL56" s="1082"/>
      <c r="CM56" s="996"/>
      <c r="CN56" s="996"/>
      <c r="CO56" s="997"/>
      <c r="CP56" s="997"/>
      <c r="CQ56" s="1082"/>
      <c r="CR56" s="1123">
        <v>0</v>
      </c>
      <c r="CS56" s="1082"/>
      <c r="CT56" s="996"/>
      <c r="CU56" s="1028"/>
      <c r="CV56" s="997"/>
      <c r="CW56" s="997"/>
      <c r="CX56" s="1007"/>
      <c r="CY56" s="1083"/>
      <c r="CZ56" s="1009">
        <f t="shared" si="0"/>
        <v>0</v>
      </c>
      <c r="DA56" s="1009">
        <f t="shared" si="0"/>
        <v>0</v>
      </c>
      <c r="DB56" s="1010" t="e">
        <f t="shared" si="1"/>
        <v>#DIV/0!</v>
      </c>
      <c r="DC56" s="1028"/>
      <c r="DD56" s="1028"/>
      <c r="DE56" s="1012"/>
      <c r="DF56" s="997"/>
      <c r="DG56" s="997"/>
      <c r="DH56" s="1113"/>
      <c r="DI56" s="1009">
        <f t="shared" si="2"/>
        <v>0.15</v>
      </c>
      <c r="DJ56" s="1009">
        <f t="shared" si="2"/>
        <v>0.15</v>
      </c>
      <c r="DK56" s="1010">
        <f t="shared" si="3"/>
        <v>1</v>
      </c>
      <c r="DL56" s="1028"/>
      <c r="DM56" s="1028"/>
      <c r="DN56" s="1012"/>
      <c r="DO56" s="1006"/>
      <c r="DP56" s="997"/>
      <c r="DQ56" s="1102"/>
      <c r="DR56" s="1009">
        <f t="shared" si="4"/>
        <v>0.15</v>
      </c>
      <c r="DS56" s="1009">
        <f t="shared" si="4"/>
        <v>0.15</v>
      </c>
      <c r="DT56" s="1010">
        <f t="shared" si="5"/>
        <v>1</v>
      </c>
      <c r="DU56" s="1028"/>
      <c r="DV56" s="1028"/>
      <c r="DW56" s="1103"/>
      <c r="DX56" s="1006"/>
      <c r="DY56" s="1025"/>
      <c r="DZ56" s="1102"/>
      <c r="EA56" s="1009">
        <f t="shared" si="6"/>
        <v>0.15</v>
      </c>
      <c r="EB56" s="1009">
        <f t="shared" si="6"/>
        <v>0.15</v>
      </c>
      <c r="EC56" s="1010">
        <f t="shared" si="7"/>
        <v>1</v>
      </c>
      <c r="ED56" s="1028"/>
      <c r="EE56" s="1028"/>
      <c r="EF56" s="1103"/>
      <c r="EG56" s="1006"/>
      <c r="EH56" s="997"/>
      <c r="EI56" s="1102"/>
      <c r="EJ56" s="1083"/>
      <c r="EK56" s="1083"/>
      <c r="EL56" s="1083"/>
      <c r="EM56" s="1083"/>
      <c r="EN56" s="1083"/>
      <c r="EO56" s="1083"/>
      <c r="EP56" s="1083"/>
      <c r="EQ56" s="1083"/>
      <c r="ER56" s="1083"/>
      <c r="ES56" s="1083"/>
      <c r="ET56" s="1083"/>
      <c r="EU56" s="1083"/>
      <c r="EV56" s="1083"/>
      <c r="EW56" s="1083"/>
      <c r="EX56" s="1083"/>
      <c r="EY56" s="1083"/>
      <c r="EZ56" s="1083"/>
      <c r="FA56" s="1083"/>
    </row>
    <row r="57" spans="1:157" ht="22.5">
      <c r="A57" s="1090"/>
      <c r="B57" s="1090"/>
      <c r="C57" s="1091"/>
      <c r="D57" s="989"/>
      <c r="E57" s="989"/>
      <c r="F57" s="1114"/>
      <c r="G57" s="1114"/>
      <c r="H57" s="1114"/>
      <c r="I57" s="1024"/>
      <c r="J57" s="1091"/>
      <c r="K57" s="1028"/>
      <c r="L57" s="1091"/>
      <c r="M57" s="1028"/>
      <c r="N57" s="1120"/>
      <c r="O57" s="1044"/>
      <c r="P57" s="1044"/>
      <c r="Q57" s="1027" t="s">
        <v>941</v>
      </c>
      <c r="R57" s="1122">
        <v>0.4</v>
      </c>
      <c r="S57" s="1131">
        <v>0</v>
      </c>
      <c r="T57" s="995">
        <v>0</v>
      </c>
      <c r="U57" s="996"/>
      <c r="V57" s="996"/>
      <c r="W57" s="997"/>
      <c r="X57" s="997"/>
      <c r="Y57" s="1124" t="s">
        <v>474</v>
      </c>
      <c r="Z57" s="1123">
        <v>0.1</v>
      </c>
      <c r="AA57" s="1082">
        <v>0.1</v>
      </c>
      <c r="AB57" s="996"/>
      <c r="AC57" s="996"/>
      <c r="AD57" s="997"/>
      <c r="AE57" s="997"/>
      <c r="AF57" s="1124" t="s">
        <v>942</v>
      </c>
      <c r="AG57" s="1123">
        <v>0.1</v>
      </c>
      <c r="AH57" s="1082">
        <v>0.1</v>
      </c>
      <c r="AI57" s="996"/>
      <c r="AJ57" s="996"/>
      <c r="AK57" s="997"/>
      <c r="AL57" s="997"/>
      <c r="AM57" s="1007"/>
      <c r="AN57" s="1123">
        <v>0.1</v>
      </c>
      <c r="AO57" s="1082">
        <v>0.1</v>
      </c>
      <c r="AP57" s="996"/>
      <c r="AQ57" s="996"/>
      <c r="AR57" s="997"/>
      <c r="AS57" s="997"/>
      <c r="AT57" s="1140" t="s">
        <v>943</v>
      </c>
      <c r="AU57" s="1123">
        <v>0.1</v>
      </c>
      <c r="AV57" s="1082">
        <v>0.1</v>
      </c>
      <c r="AW57" s="996"/>
      <c r="AX57" s="996"/>
      <c r="AY57" s="997"/>
      <c r="AZ57" s="997"/>
      <c r="BA57" s="1140" t="s">
        <v>943</v>
      </c>
      <c r="BB57" s="1123">
        <v>0</v>
      </c>
      <c r="BC57" s="1081">
        <v>0</v>
      </c>
      <c r="BD57" s="996"/>
      <c r="BE57" s="996"/>
      <c r="BF57" s="997"/>
      <c r="BG57" s="997"/>
      <c r="BH57" s="1007"/>
      <c r="BI57" s="1123">
        <v>0</v>
      </c>
      <c r="BJ57" s="1082"/>
      <c r="BK57" s="996"/>
      <c r="BL57" s="996"/>
      <c r="BM57" s="997"/>
      <c r="BN57" s="997"/>
      <c r="BO57" s="1082"/>
      <c r="BP57" s="1123">
        <v>0</v>
      </c>
      <c r="BQ57" s="1082"/>
      <c r="BR57" s="996"/>
      <c r="BS57" s="996"/>
      <c r="BT57" s="997"/>
      <c r="BU57" s="997"/>
      <c r="BV57" s="1082"/>
      <c r="BW57" s="1123">
        <v>0</v>
      </c>
      <c r="BX57" s="1082"/>
      <c r="BY57" s="996"/>
      <c r="BZ57" s="996"/>
      <c r="CA57" s="997"/>
      <c r="CB57" s="997"/>
      <c r="CC57" s="1007"/>
      <c r="CD57" s="1123">
        <v>0</v>
      </c>
      <c r="CE57" s="1082"/>
      <c r="CF57" s="996"/>
      <c r="CG57" s="996"/>
      <c r="CH57" s="997"/>
      <c r="CI57" s="997"/>
      <c r="CJ57" s="1082"/>
      <c r="CK57" s="1123">
        <v>0</v>
      </c>
      <c r="CL57" s="1082"/>
      <c r="CM57" s="996"/>
      <c r="CN57" s="996"/>
      <c r="CO57" s="997"/>
      <c r="CP57" s="997"/>
      <c r="CQ57" s="1082"/>
      <c r="CR57" s="1123">
        <v>0</v>
      </c>
      <c r="CS57" s="1082"/>
      <c r="CT57" s="996"/>
      <c r="CU57" s="1028"/>
      <c r="CV57" s="997"/>
      <c r="CW57" s="997"/>
      <c r="CX57" s="1007"/>
      <c r="CY57" s="1083"/>
      <c r="CZ57" s="1009">
        <f t="shared" si="0"/>
        <v>0.2</v>
      </c>
      <c r="DA57" s="1009">
        <f t="shared" si="0"/>
        <v>0.2</v>
      </c>
      <c r="DB57" s="1010">
        <f t="shared" si="1"/>
        <v>1</v>
      </c>
      <c r="DC57" s="1028"/>
      <c r="DD57" s="1028"/>
      <c r="DE57" s="1012"/>
      <c r="DF57" s="997"/>
      <c r="DG57" s="997"/>
      <c r="DH57" s="1113"/>
      <c r="DI57" s="1009">
        <f t="shared" si="2"/>
        <v>0.4</v>
      </c>
      <c r="DJ57" s="1009">
        <f t="shared" si="2"/>
        <v>0.4</v>
      </c>
      <c r="DK57" s="1010">
        <f t="shared" si="3"/>
        <v>1</v>
      </c>
      <c r="DL57" s="1028"/>
      <c r="DM57" s="1028"/>
      <c r="DN57" s="1012"/>
      <c r="DO57" s="1006"/>
      <c r="DP57" s="997"/>
      <c r="DQ57" s="1102"/>
      <c r="DR57" s="1009">
        <f t="shared" si="4"/>
        <v>0.4</v>
      </c>
      <c r="DS57" s="1009">
        <f t="shared" si="4"/>
        <v>0.4</v>
      </c>
      <c r="DT57" s="1010">
        <f t="shared" si="5"/>
        <v>1</v>
      </c>
      <c r="DU57" s="1028"/>
      <c r="DV57" s="1028"/>
      <c r="DW57" s="1103"/>
      <c r="DX57" s="1006"/>
      <c r="DY57" s="1025"/>
      <c r="DZ57" s="1102"/>
      <c r="EA57" s="1009">
        <f t="shared" si="6"/>
        <v>0.4</v>
      </c>
      <c r="EB57" s="1009">
        <f t="shared" si="6"/>
        <v>0.4</v>
      </c>
      <c r="EC57" s="1010">
        <f t="shared" si="7"/>
        <v>1</v>
      </c>
      <c r="ED57" s="1028"/>
      <c r="EE57" s="1028"/>
      <c r="EF57" s="1103"/>
      <c r="EG57" s="1006"/>
      <c r="EH57" s="997"/>
      <c r="EI57" s="1102"/>
      <c r="EJ57" s="1083"/>
      <c r="EK57" s="1083"/>
      <c r="EL57" s="1083"/>
      <c r="EM57" s="1083"/>
      <c r="EN57" s="1083"/>
      <c r="EO57" s="1083"/>
      <c r="EP57" s="1083"/>
      <c r="EQ57" s="1083"/>
      <c r="ER57" s="1083"/>
      <c r="ES57" s="1083"/>
      <c r="ET57" s="1083"/>
      <c r="EU57" s="1083"/>
      <c r="EV57" s="1083"/>
      <c r="EW57" s="1083"/>
      <c r="EX57" s="1083"/>
      <c r="EY57" s="1083"/>
      <c r="EZ57" s="1083"/>
      <c r="FA57" s="1083"/>
    </row>
    <row r="58" spans="1:157" ht="25.5">
      <c r="A58" s="1090"/>
      <c r="B58" s="1090"/>
      <c r="C58" s="1091"/>
      <c r="D58" s="989"/>
      <c r="E58" s="989"/>
      <c r="F58" s="1114"/>
      <c r="G58" s="1114"/>
      <c r="H58" s="1114"/>
      <c r="I58" s="1024"/>
      <c r="J58" s="1091"/>
      <c r="K58" s="1028"/>
      <c r="L58" s="1091"/>
      <c r="M58" s="1028"/>
      <c r="N58" s="1120"/>
      <c r="O58" s="1044"/>
      <c r="P58" s="1044"/>
      <c r="Q58" s="1027" t="s">
        <v>944</v>
      </c>
      <c r="R58" s="1138">
        <v>0.15</v>
      </c>
      <c r="S58" s="1131">
        <v>0</v>
      </c>
      <c r="T58" s="995">
        <v>0</v>
      </c>
      <c r="U58" s="996"/>
      <c r="V58" s="996"/>
      <c r="W58" s="997"/>
      <c r="X58" s="997"/>
      <c r="Y58" s="1124" t="s">
        <v>474</v>
      </c>
      <c r="Z58" s="1123">
        <v>0</v>
      </c>
      <c r="AA58" s="1082">
        <v>0</v>
      </c>
      <c r="AB58" s="996"/>
      <c r="AC58" s="996"/>
      <c r="AD58" s="997"/>
      <c r="AE58" s="997"/>
      <c r="AF58" s="1124" t="s">
        <v>474</v>
      </c>
      <c r="AG58" s="1123">
        <v>0</v>
      </c>
      <c r="AH58" s="1082">
        <v>0</v>
      </c>
      <c r="AI58" s="996"/>
      <c r="AJ58" s="996"/>
      <c r="AK58" s="997"/>
      <c r="AL58" s="997"/>
      <c r="AM58" s="1007"/>
      <c r="AN58" s="1123">
        <v>0</v>
      </c>
      <c r="AO58" s="1082">
        <v>0</v>
      </c>
      <c r="AP58" s="996"/>
      <c r="AQ58" s="996"/>
      <c r="AR58" s="997"/>
      <c r="AS58" s="997"/>
      <c r="AT58" s="1124" t="s">
        <v>945</v>
      </c>
      <c r="AU58" s="1123">
        <v>0</v>
      </c>
      <c r="AV58" s="1082">
        <v>0</v>
      </c>
      <c r="AW58" s="996"/>
      <c r="AX58" s="996"/>
      <c r="AY58" s="997"/>
      <c r="AZ58" s="997"/>
      <c r="BA58" s="1124" t="s">
        <v>945</v>
      </c>
      <c r="BB58" s="1123">
        <v>7.4999999999999997E-2</v>
      </c>
      <c r="BC58" s="1081">
        <v>0</v>
      </c>
      <c r="BD58" s="996"/>
      <c r="BE58" s="996"/>
      <c r="BF58" s="997"/>
      <c r="BG58" s="997"/>
      <c r="BH58" s="1007"/>
      <c r="BI58" s="1123">
        <v>7.4999999999999997E-2</v>
      </c>
      <c r="BJ58" s="1082"/>
      <c r="BK58" s="996"/>
      <c r="BL58" s="996"/>
      <c r="BM58" s="997"/>
      <c r="BN58" s="997"/>
      <c r="BO58" s="1082"/>
      <c r="BP58" s="1123">
        <v>0</v>
      </c>
      <c r="BQ58" s="1082"/>
      <c r="BR58" s="996"/>
      <c r="BS58" s="996"/>
      <c r="BT58" s="997"/>
      <c r="BU58" s="997"/>
      <c r="BV58" s="1082"/>
      <c r="BW58" s="1123">
        <v>0</v>
      </c>
      <c r="BX58" s="1082"/>
      <c r="BY58" s="996"/>
      <c r="BZ58" s="996"/>
      <c r="CA58" s="997"/>
      <c r="CB58" s="997"/>
      <c r="CC58" s="1007"/>
      <c r="CD58" s="1123">
        <v>0</v>
      </c>
      <c r="CE58" s="1082"/>
      <c r="CF58" s="996"/>
      <c r="CG58" s="996"/>
      <c r="CH58" s="997"/>
      <c r="CI58" s="997"/>
      <c r="CJ58" s="1082"/>
      <c r="CK58" s="1123">
        <v>0</v>
      </c>
      <c r="CL58" s="1082"/>
      <c r="CM58" s="996"/>
      <c r="CN58" s="996"/>
      <c r="CO58" s="997"/>
      <c r="CP58" s="997"/>
      <c r="CQ58" s="1082"/>
      <c r="CR58" s="1123">
        <v>0</v>
      </c>
      <c r="CS58" s="1082"/>
      <c r="CT58" s="996"/>
      <c r="CU58" s="1028"/>
      <c r="CV58" s="997"/>
      <c r="CW58" s="997"/>
      <c r="CX58" s="1007"/>
      <c r="CY58" s="1083"/>
      <c r="CZ58" s="1009">
        <f t="shared" si="0"/>
        <v>0</v>
      </c>
      <c r="DA58" s="1009">
        <f t="shared" si="0"/>
        <v>0</v>
      </c>
      <c r="DB58" s="1010" t="e">
        <f t="shared" si="1"/>
        <v>#DIV/0!</v>
      </c>
      <c r="DC58" s="1028"/>
      <c r="DD58" s="1028"/>
      <c r="DE58" s="1012"/>
      <c r="DF58" s="997"/>
      <c r="DG58" s="997"/>
      <c r="DH58" s="1113"/>
      <c r="DI58" s="1009">
        <f t="shared" si="2"/>
        <v>7.4999999999999997E-2</v>
      </c>
      <c r="DJ58" s="1009">
        <f t="shared" si="2"/>
        <v>0</v>
      </c>
      <c r="DK58" s="1010">
        <f t="shared" si="3"/>
        <v>0</v>
      </c>
      <c r="DL58" s="1028"/>
      <c r="DM58" s="1028"/>
      <c r="DN58" s="1012"/>
      <c r="DO58" s="1006"/>
      <c r="DP58" s="997"/>
      <c r="DQ58" s="1102"/>
      <c r="DR58" s="1009">
        <f t="shared" si="4"/>
        <v>0.15</v>
      </c>
      <c r="DS58" s="1009">
        <f t="shared" si="4"/>
        <v>0</v>
      </c>
      <c r="DT58" s="1010">
        <f t="shared" si="5"/>
        <v>0</v>
      </c>
      <c r="DU58" s="1028"/>
      <c r="DV58" s="1028"/>
      <c r="DW58" s="1103"/>
      <c r="DX58" s="1006"/>
      <c r="DY58" s="1025"/>
      <c r="DZ58" s="1102"/>
      <c r="EA58" s="1009">
        <f t="shared" si="6"/>
        <v>0.15</v>
      </c>
      <c r="EB58" s="1009">
        <f t="shared" si="6"/>
        <v>0</v>
      </c>
      <c r="EC58" s="1010">
        <f t="shared" si="7"/>
        <v>0</v>
      </c>
      <c r="ED58" s="1028"/>
      <c r="EE58" s="1028"/>
      <c r="EF58" s="1103"/>
      <c r="EG58" s="1006"/>
      <c r="EH58" s="997"/>
      <c r="EI58" s="1102"/>
      <c r="EJ58" s="1083"/>
      <c r="EK58" s="1083"/>
      <c r="EL58" s="1083"/>
      <c r="EM58" s="1083"/>
      <c r="EN58" s="1083"/>
      <c r="EO58" s="1083"/>
      <c r="EP58" s="1083"/>
      <c r="EQ58" s="1083"/>
      <c r="ER58" s="1083"/>
      <c r="ES58" s="1083"/>
      <c r="ET58" s="1083"/>
      <c r="EU58" s="1083"/>
      <c r="EV58" s="1083"/>
      <c r="EW58" s="1083"/>
      <c r="EX58" s="1083"/>
      <c r="EY58" s="1083"/>
      <c r="EZ58" s="1083"/>
      <c r="FA58" s="1083"/>
    </row>
    <row r="59" spans="1:157" ht="45">
      <c r="A59" s="1090"/>
      <c r="B59" s="1090"/>
      <c r="C59" s="1091"/>
      <c r="D59" s="989"/>
      <c r="E59" s="989"/>
      <c r="F59" s="1114"/>
      <c r="G59" s="1114"/>
      <c r="H59" s="1114"/>
      <c r="I59" s="1024"/>
      <c r="J59" s="1091">
        <v>11</v>
      </c>
      <c r="K59" s="1028" t="s">
        <v>946</v>
      </c>
      <c r="L59" s="1141" t="s">
        <v>947</v>
      </c>
      <c r="M59" s="1028" t="s">
        <v>879</v>
      </c>
      <c r="N59" s="1120">
        <v>0.09</v>
      </c>
      <c r="O59" s="1044">
        <v>42736</v>
      </c>
      <c r="P59" s="1044">
        <v>43099</v>
      </c>
      <c r="Q59" s="1027" t="s">
        <v>948</v>
      </c>
      <c r="R59" s="1138">
        <v>0.4</v>
      </c>
      <c r="S59" s="1133">
        <v>0.01</v>
      </c>
      <c r="T59" s="995">
        <v>0.01</v>
      </c>
      <c r="U59" s="996">
        <f>+S59+S60+S61+S62</f>
        <v>0.02</v>
      </c>
      <c r="V59" s="996">
        <f>+T59+T60+T61+T62</f>
        <v>0.02</v>
      </c>
      <c r="W59" s="997"/>
      <c r="X59" s="997"/>
      <c r="Y59" s="1124" t="s">
        <v>949</v>
      </c>
      <c r="Z59" s="1123">
        <v>3.7999999999999999E-2</v>
      </c>
      <c r="AA59" s="1082">
        <v>3.7999999999999999E-2</v>
      </c>
      <c r="AB59" s="996">
        <f>+Z59+Z60+Z61+Z62</f>
        <v>7.5999999999999998E-2</v>
      </c>
      <c r="AC59" s="996">
        <f>+AA59+AA60+AA61+AA62</f>
        <v>7.5999999999999998E-2</v>
      </c>
      <c r="AD59" s="997"/>
      <c r="AE59" s="997"/>
      <c r="AF59" s="1124" t="s">
        <v>949</v>
      </c>
      <c r="AG59" s="1123">
        <v>3.7999999999999999E-2</v>
      </c>
      <c r="AH59" s="1082">
        <v>3.7999999999999999E-2</v>
      </c>
      <c r="AI59" s="996">
        <f>+AG59+AG60+AG61+AG62</f>
        <v>0.126</v>
      </c>
      <c r="AJ59" s="996">
        <f>+AH59+AH60+AH61+AH62</f>
        <v>0.126</v>
      </c>
      <c r="AK59" s="997"/>
      <c r="AL59" s="997"/>
      <c r="AM59" s="1007" t="s">
        <v>950</v>
      </c>
      <c r="AN59" s="1123">
        <v>3.7999999999999999E-2</v>
      </c>
      <c r="AO59" s="1082">
        <v>3.7999999999999999E-2</v>
      </c>
      <c r="AP59" s="996">
        <f>+AN59+AN60+AN61+AN62</f>
        <v>7.5999999999999998E-2</v>
      </c>
      <c r="AQ59" s="996">
        <f>+AO59+AO60+AO61+AO62</f>
        <v>7.5999999999999998E-2</v>
      </c>
      <c r="AR59" s="997"/>
      <c r="AS59" s="997"/>
      <c r="AT59" s="1139" t="s">
        <v>951</v>
      </c>
      <c r="AU59" s="1123">
        <v>3.7999999999999999E-2</v>
      </c>
      <c r="AV59" s="1082">
        <v>3.7999999999999999E-2</v>
      </c>
      <c r="AW59" s="996">
        <f>+AU59+AU60+AU61+AU62</f>
        <v>7.5999999999999998E-2</v>
      </c>
      <c r="AX59" s="996">
        <f>+AV59+AV60+AV61+AV62</f>
        <v>7.5999999999999998E-2</v>
      </c>
      <c r="AY59" s="997"/>
      <c r="AZ59" s="997"/>
      <c r="BA59" s="1139" t="s">
        <v>951</v>
      </c>
      <c r="BB59" s="1123">
        <v>3.7999999999999999E-2</v>
      </c>
      <c r="BC59" s="1081">
        <v>3.7999999999999999E-2</v>
      </c>
      <c r="BD59" s="996">
        <f>+BB59+BB60+BB61+BB62</f>
        <v>0.126</v>
      </c>
      <c r="BE59" s="996">
        <f>+BC59+BC60+BC61+BC62</f>
        <v>0.126</v>
      </c>
      <c r="BF59" s="997"/>
      <c r="BG59" s="997"/>
      <c r="BH59" s="1007" t="s">
        <v>950</v>
      </c>
      <c r="BI59" s="1123">
        <v>3.7999999999999999E-2</v>
      </c>
      <c r="BJ59" s="1082"/>
      <c r="BK59" s="996">
        <f>+BI59+BI60+BI61+BI62</f>
        <v>7.5999999999999998E-2</v>
      </c>
      <c r="BL59" s="996">
        <f>+BJ59+BJ60+BJ61+BJ62</f>
        <v>0</v>
      </c>
      <c r="BM59" s="997"/>
      <c r="BN59" s="997"/>
      <c r="BO59" s="1082"/>
      <c r="BP59" s="1123">
        <v>3.7999999999999999E-2</v>
      </c>
      <c r="BQ59" s="1082"/>
      <c r="BR59" s="996">
        <f>+BP59+BP60+BP61+BP62</f>
        <v>0.126</v>
      </c>
      <c r="BS59" s="996">
        <f>+BQ59+BQ60+BQ61+BQ62</f>
        <v>0</v>
      </c>
      <c r="BT59" s="997"/>
      <c r="BU59" s="997"/>
      <c r="BV59" s="1082"/>
      <c r="BW59" s="1123">
        <v>3.7999999999999999E-2</v>
      </c>
      <c r="BX59" s="1082"/>
      <c r="BY59" s="996">
        <f>+BW59+BW60+BW61+BW62</f>
        <v>7.5999999999999998E-2</v>
      </c>
      <c r="BZ59" s="996">
        <f>+BX59+BX60+BX61+BX62</f>
        <v>0</v>
      </c>
      <c r="CA59" s="997"/>
      <c r="CB59" s="997"/>
      <c r="CC59" s="1007" t="s">
        <v>950</v>
      </c>
      <c r="CD59" s="1123">
        <v>3.7999999999999999E-2</v>
      </c>
      <c r="CE59" s="1082"/>
      <c r="CF59" s="996">
        <f>+CD59+CD60+CD61+CD62</f>
        <v>7.5999999999999998E-2</v>
      </c>
      <c r="CG59" s="996">
        <f>+CE59+CE60+CE61+CE62</f>
        <v>0</v>
      </c>
      <c r="CH59" s="997"/>
      <c r="CI59" s="997"/>
      <c r="CJ59" s="1082"/>
      <c r="CK59" s="1123">
        <v>3.7999999999999999E-2</v>
      </c>
      <c r="CL59" s="1082"/>
      <c r="CM59" s="996">
        <f>+CK59+CK60+CK61+CK62</f>
        <v>0.126</v>
      </c>
      <c r="CN59" s="996">
        <f>+CL59+CL60+CL61+CL62</f>
        <v>0</v>
      </c>
      <c r="CO59" s="997"/>
      <c r="CP59" s="997"/>
      <c r="CQ59" s="1082"/>
      <c r="CR59" s="1123">
        <v>0.01</v>
      </c>
      <c r="CS59" s="1082"/>
      <c r="CT59" s="996">
        <f>+CR59+CR60+CR61+CR62</f>
        <v>0.02</v>
      </c>
      <c r="CU59" s="1111">
        <f>+CS59+CS60+CS61+CS62</f>
        <v>0</v>
      </c>
      <c r="CV59" s="997"/>
      <c r="CW59" s="997"/>
      <c r="CX59" s="1007" t="s">
        <v>950</v>
      </c>
      <c r="CY59" s="1083"/>
      <c r="CZ59" s="1009">
        <f t="shared" si="0"/>
        <v>8.5999999999999993E-2</v>
      </c>
      <c r="DA59" s="1009">
        <f t="shared" si="0"/>
        <v>8.5999999999999993E-2</v>
      </c>
      <c r="DB59" s="1010">
        <f t="shared" si="1"/>
        <v>1</v>
      </c>
      <c r="DC59" s="1111">
        <f>+U59+AB59+AI59</f>
        <v>0.222</v>
      </c>
      <c r="DD59" s="1111">
        <f>+V59+AC59+AJ59</f>
        <v>0.222</v>
      </c>
      <c r="DE59" s="1012">
        <f>+DD59/DC59</f>
        <v>1</v>
      </c>
      <c r="DF59" s="997"/>
      <c r="DG59" s="997"/>
      <c r="DH59" s="1113"/>
      <c r="DI59" s="1009">
        <f t="shared" si="2"/>
        <v>0.2</v>
      </c>
      <c r="DJ59" s="1009">
        <f t="shared" si="2"/>
        <v>0.2</v>
      </c>
      <c r="DK59" s="1010">
        <f t="shared" si="3"/>
        <v>1</v>
      </c>
      <c r="DL59" s="1111">
        <f>+U59+AB59+AI59+AP59+AW59+BD59</f>
        <v>0.5</v>
      </c>
      <c r="DM59" s="1111">
        <f>+V59+AC59+AJ59+AQ59+AX59+BE59</f>
        <v>0.5</v>
      </c>
      <c r="DN59" s="1012">
        <f>+DM59/DL59</f>
        <v>1</v>
      </c>
      <c r="DO59" s="1006"/>
      <c r="DP59" s="997"/>
      <c r="DQ59" s="1102"/>
      <c r="DR59" s="1009">
        <f t="shared" si="4"/>
        <v>0.314</v>
      </c>
      <c r="DS59" s="1009">
        <f t="shared" si="4"/>
        <v>0.2</v>
      </c>
      <c r="DT59" s="1010">
        <f t="shared" si="5"/>
        <v>0.63694267515923575</v>
      </c>
      <c r="DU59" s="1111">
        <f>+U59+AB59+AI59+AP59+AW59+BD59+BK59+BR59+BY59</f>
        <v>0.77799999999999991</v>
      </c>
      <c r="DV59" s="1111">
        <f>+V59+AC59+AJ59+AQ59+AX59+BE59+BL59+BS59+BZ59</f>
        <v>0.5</v>
      </c>
      <c r="DW59" s="1103">
        <f>+DV59/DU59</f>
        <v>0.64267352185089976</v>
      </c>
      <c r="DX59" s="1006"/>
      <c r="DY59" s="1025"/>
      <c r="DZ59" s="1102"/>
      <c r="EA59" s="1009">
        <f t="shared" si="6"/>
        <v>0.39999999999999997</v>
      </c>
      <c r="EB59" s="1009">
        <f t="shared" si="6"/>
        <v>0.2</v>
      </c>
      <c r="EC59" s="1010">
        <f t="shared" si="7"/>
        <v>0.50000000000000011</v>
      </c>
      <c r="ED59" s="1111">
        <f>+CT59+CM59+CF59+BY59+BR59+BK59+BD59+AW59+AP59+AI59+AB59+U59</f>
        <v>0.99999999999999989</v>
      </c>
      <c r="EE59" s="1111">
        <f>+CU59+CN59+CG59+BZ59+BS59+BL59+BE59+AX59+AQ59+AJ59+AC59+V59</f>
        <v>0.5</v>
      </c>
      <c r="EF59" s="1103">
        <f>+EE59/ED59</f>
        <v>0.5</v>
      </c>
      <c r="EG59" s="1006"/>
      <c r="EH59" s="997"/>
      <c r="EI59" s="1102"/>
      <c r="EJ59" s="1083"/>
      <c r="EK59" s="1083"/>
      <c r="EL59" s="1083"/>
      <c r="EM59" s="1083"/>
      <c r="EN59" s="1083"/>
      <c r="EO59" s="1083"/>
      <c r="EP59" s="1083"/>
      <c r="EQ59" s="1083"/>
      <c r="ER59" s="1083"/>
      <c r="ES59" s="1083"/>
      <c r="ET59" s="1083"/>
      <c r="EU59" s="1083"/>
      <c r="EV59" s="1083"/>
      <c r="EW59" s="1083"/>
      <c r="EX59" s="1083"/>
      <c r="EY59" s="1083"/>
      <c r="EZ59" s="1083"/>
      <c r="FA59" s="1083"/>
    </row>
    <row r="60" spans="1:157" ht="78.75">
      <c r="A60" s="1090"/>
      <c r="B60" s="1090"/>
      <c r="C60" s="1091"/>
      <c r="D60" s="989"/>
      <c r="E60" s="989"/>
      <c r="F60" s="1114"/>
      <c r="G60" s="1114"/>
      <c r="H60" s="1114"/>
      <c r="I60" s="1024"/>
      <c r="J60" s="1091"/>
      <c r="K60" s="1028"/>
      <c r="L60" s="1141"/>
      <c r="M60" s="1028"/>
      <c r="N60" s="1120"/>
      <c r="O60" s="1044"/>
      <c r="P60" s="1044"/>
      <c r="Q60" s="1121" t="s">
        <v>952</v>
      </c>
      <c r="R60" s="1138">
        <v>0.4</v>
      </c>
      <c r="S60" s="1133">
        <v>0.01</v>
      </c>
      <c r="T60" s="995">
        <v>0.01</v>
      </c>
      <c r="U60" s="996"/>
      <c r="V60" s="996"/>
      <c r="W60" s="997"/>
      <c r="X60" s="997"/>
      <c r="Y60" s="1140" t="s">
        <v>953</v>
      </c>
      <c r="Z60" s="1123">
        <v>3.7999999999999999E-2</v>
      </c>
      <c r="AA60" s="1082">
        <v>3.7999999999999999E-2</v>
      </c>
      <c r="AB60" s="996"/>
      <c r="AC60" s="996"/>
      <c r="AD60" s="997"/>
      <c r="AE60" s="997"/>
      <c r="AF60" s="1140" t="s">
        <v>953</v>
      </c>
      <c r="AG60" s="1123">
        <v>3.7999999999999999E-2</v>
      </c>
      <c r="AH60" s="1082">
        <v>3.7999999999999999E-2</v>
      </c>
      <c r="AI60" s="996"/>
      <c r="AJ60" s="996"/>
      <c r="AK60" s="997"/>
      <c r="AL60" s="997"/>
      <c r="AM60" s="1007"/>
      <c r="AN60" s="1123">
        <v>3.7999999999999999E-2</v>
      </c>
      <c r="AO60" s="1082">
        <v>3.7999999999999999E-2</v>
      </c>
      <c r="AP60" s="996"/>
      <c r="AQ60" s="996"/>
      <c r="AR60" s="997"/>
      <c r="AS60" s="997"/>
      <c r="AT60" s="1139" t="s">
        <v>954</v>
      </c>
      <c r="AU60" s="1123">
        <v>3.7999999999999999E-2</v>
      </c>
      <c r="AV60" s="1082">
        <v>3.7999999999999999E-2</v>
      </c>
      <c r="AW60" s="996"/>
      <c r="AX60" s="996"/>
      <c r="AY60" s="997"/>
      <c r="AZ60" s="997"/>
      <c r="BA60" s="1139" t="s">
        <v>954</v>
      </c>
      <c r="BB60" s="1123">
        <v>3.7999999999999999E-2</v>
      </c>
      <c r="BC60" s="1081">
        <v>3.7999999999999999E-2</v>
      </c>
      <c r="BD60" s="996"/>
      <c r="BE60" s="996"/>
      <c r="BF60" s="997"/>
      <c r="BG60" s="997"/>
      <c r="BH60" s="1007"/>
      <c r="BI60" s="1123">
        <v>3.7999999999999999E-2</v>
      </c>
      <c r="BJ60" s="1082"/>
      <c r="BK60" s="996"/>
      <c r="BL60" s="996"/>
      <c r="BM60" s="997"/>
      <c r="BN60" s="997"/>
      <c r="BO60" s="1082"/>
      <c r="BP60" s="1123">
        <v>3.7999999999999999E-2</v>
      </c>
      <c r="BQ60" s="1082"/>
      <c r="BR60" s="996"/>
      <c r="BS60" s="996"/>
      <c r="BT60" s="997"/>
      <c r="BU60" s="997"/>
      <c r="BV60" s="1082"/>
      <c r="BW60" s="1123">
        <v>3.7999999999999999E-2</v>
      </c>
      <c r="BX60" s="1082"/>
      <c r="BY60" s="996"/>
      <c r="BZ60" s="996"/>
      <c r="CA60" s="997"/>
      <c r="CB60" s="997"/>
      <c r="CC60" s="1007"/>
      <c r="CD60" s="1123">
        <v>3.7999999999999999E-2</v>
      </c>
      <c r="CE60" s="1082"/>
      <c r="CF60" s="996"/>
      <c r="CG60" s="996"/>
      <c r="CH60" s="997"/>
      <c r="CI60" s="997"/>
      <c r="CJ60" s="1082"/>
      <c r="CK60" s="1123">
        <v>3.7999999999999999E-2</v>
      </c>
      <c r="CL60" s="1082"/>
      <c r="CM60" s="996"/>
      <c r="CN60" s="996"/>
      <c r="CO60" s="997"/>
      <c r="CP60" s="997"/>
      <c r="CQ60" s="1082"/>
      <c r="CR60" s="1123">
        <v>0.01</v>
      </c>
      <c r="CS60" s="1082"/>
      <c r="CT60" s="996"/>
      <c r="CU60" s="1028"/>
      <c r="CV60" s="997"/>
      <c r="CW60" s="997"/>
      <c r="CX60" s="1007"/>
      <c r="CY60" s="1083"/>
      <c r="CZ60" s="1009">
        <f t="shared" si="0"/>
        <v>8.5999999999999993E-2</v>
      </c>
      <c r="DA60" s="1009">
        <f t="shared" si="0"/>
        <v>8.5999999999999993E-2</v>
      </c>
      <c r="DB60" s="1010">
        <f t="shared" si="1"/>
        <v>1</v>
      </c>
      <c r="DC60" s="1028"/>
      <c r="DD60" s="1028"/>
      <c r="DE60" s="1012"/>
      <c r="DF60" s="997"/>
      <c r="DG60" s="997"/>
      <c r="DH60" s="1113"/>
      <c r="DI60" s="1009">
        <f t="shared" si="2"/>
        <v>0.2</v>
      </c>
      <c r="DJ60" s="1009">
        <f t="shared" si="2"/>
        <v>0.2</v>
      </c>
      <c r="DK60" s="1010">
        <f t="shared" si="3"/>
        <v>1</v>
      </c>
      <c r="DL60" s="1028"/>
      <c r="DM60" s="1028"/>
      <c r="DN60" s="1012"/>
      <c r="DO60" s="1006"/>
      <c r="DP60" s="997"/>
      <c r="DQ60" s="1102"/>
      <c r="DR60" s="1009">
        <f t="shared" si="4"/>
        <v>0.314</v>
      </c>
      <c r="DS60" s="1009">
        <f t="shared" si="4"/>
        <v>0.2</v>
      </c>
      <c r="DT60" s="1010">
        <f t="shared" si="5"/>
        <v>0.63694267515923575</v>
      </c>
      <c r="DU60" s="1028"/>
      <c r="DV60" s="1028"/>
      <c r="DW60" s="1103"/>
      <c r="DX60" s="1006"/>
      <c r="DY60" s="1025"/>
      <c r="DZ60" s="1102"/>
      <c r="EA60" s="1009">
        <f t="shared" si="6"/>
        <v>0.39999999999999997</v>
      </c>
      <c r="EB60" s="1009">
        <f t="shared" si="6"/>
        <v>0.2</v>
      </c>
      <c r="EC60" s="1010">
        <f t="shared" si="7"/>
        <v>0.50000000000000011</v>
      </c>
      <c r="ED60" s="1028"/>
      <c r="EE60" s="1028"/>
      <c r="EF60" s="1103"/>
      <c r="EG60" s="1006"/>
      <c r="EH60" s="997"/>
      <c r="EI60" s="1102"/>
      <c r="EJ60" s="1083"/>
      <c r="EK60" s="1083"/>
      <c r="EL60" s="1083"/>
      <c r="EM60" s="1083"/>
      <c r="EN60" s="1083"/>
      <c r="EO60" s="1083"/>
      <c r="EP60" s="1083"/>
      <c r="EQ60" s="1083"/>
      <c r="ER60" s="1083"/>
      <c r="ES60" s="1083"/>
      <c r="ET60" s="1083"/>
      <c r="EU60" s="1083"/>
      <c r="EV60" s="1083"/>
      <c r="EW60" s="1083"/>
      <c r="EX60" s="1083"/>
      <c r="EY60" s="1083"/>
      <c r="EZ60" s="1083"/>
      <c r="FA60" s="1083"/>
    </row>
    <row r="61" spans="1:157" ht="51">
      <c r="A61" s="1090"/>
      <c r="B61" s="1090"/>
      <c r="C61" s="1091"/>
      <c r="D61" s="989"/>
      <c r="E61" s="989"/>
      <c r="F61" s="1114"/>
      <c r="G61" s="1114"/>
      <c r="H61" s="1114"/>
      <c r="I61" s="1024"/>
      <c r="J61" s="1091"/>
      <c r="K61" s="1028"/>
      <c r="L61" s="1141"/>
      <c r="M61" s="1028"/>
      <c r="N61" s="1120"/>
      <c r="O61" s="1044"/>
      <c r="P61" s="1044"/>
      <c r="Q61" s="1121" t="s">
        <v>955</v>
      </c>
      <c r="R61" s="1138">
        <v>0.1</v>
      </c>
      <c r="S61" s="1137">
        <v>0</v>
      </c>
      <c r="T61" s="1142">
        <v>0</v>
      </c>
      <c r="U61" s="996"/>
      <c r="V61" s="996"/>
      <c r="W61" s="997"/>
      <c r="X61" s="997"/>
      <c r="Y61" s="1124" t="s">
        <v>474</v>
      </c>
      <c r="Z61" s="1123">
        <v>0</v>
      </c>
      <c r="AA61" s="1082">
        <v>0</v>
      </c>
      <c r="AB61" s="996"/>
      <c r="AC61" s="996"/>
      <c r="AD61" s="997"/>
      <c r="AE61" s="997"/>
      <c r="AF61" s="1124" t="s">
        <v>474</v>
      </c>
      <c r="AG61" s="1123">
        <v>2.5000000000000001E-2</v>
      </c>
      <c r="AH61" s="1082">
        <v>2.5000000000000001E-2</v>
      </c>
      <c r="AI61" s="996"/>
      <c r="AJ61" s="996"/>
      <c r="AK61" s="997"/>
      <c r="AL61" s="997"/>
      <c r="AM61" s="1007"/>
      <c r="AN61" s="1123">
        <v>0</v>
      </c>
      <c r="AO61" s="1082">
        <v>0</v>
      </c>
      <c r="AP61" s="996"/>
      <c r="AQ61" s="996"/>
      <c r="AR61" s="997"/>
      <c r="AS61" s="997"/>
      <c r="AT61" s="1143" t="s">
        <v>945</v>
      </c>
      <c r="AU61" s="1123">
        <v>0</v>
      </c>
      <c r="AV61" s="1082">
        <v>0</v>
      </c>
      <c r="AW61" s="996"/>
      <c r="AX61" s="996"/>
      <c r="AY61" s="997"/>
      <c r="AZ61" s="997"/>
      <c r="BA61" s="1143" t="s">
        <v>945</v>
      </c>
      <c r="BB61" s="1123">
        <v>2.5000000000000001E-2</v>
      </c>
      <c r="BC61" s="1081">
        <v>2.5000000000000001E-2</v>
      </c>
      <c r="BD61" s="996"/>
      <c r="BE61" s="996"/>
      <c r="BF61" s="997"/>
      <c r="BG61" s="997"/>
      <c r="BH61" s="1007"/>
      <c r="BI61" s="1123">
        <v>0</v>
      </c>
      <c r="BJ61" s="1082"/>
      <c r="BK61" s="996"/>
      <c r="BL61" s="996"/>
      <c r="BM61" s="997"/>
      <c r="BN61" s="997"/>
      <c r="BO61" s="1082"/>
      <c r="BP61" s="1123">
        <v>2.5000000000000001E-2</v>
      </c>
      <c r="BQ61" s="1082"/>
      <c r="BR61" s="996"/>
      <c r="BS61" s="996"/>
      <c r="BT61" s="997"/>
      <c r="BU61" s="997"/>
      <c r="BV61" s="1082"/>
      <c r="BW61" s="1123">
        <v>0</v>
      </c>
      <c r="BX61" s="1082"/>
      <c r="BY61" s="996"/>
      <c r="BZ61" s="996"/>
      <c r="CA61" s="997"/>
      <c r="CB61" s="997"/>
      <c r="CC61" s="1007"/>
      <c r="CD61" s="1123">
        <v>0</v>
      </c>
      <c r="CE61" s="1082"/>
      <c r="CF61" s="996"/>
      <c r="CG61" s="996"/>
      <c r="CH61" s="997"/>
      <c r="CI61" s="997"/>
      <c r="CJ61" s="1082"/>
      <c r="CK61" s="1123">
        <v>2.5000000000000001E-2</v>
      </c>
      <c r="CL61" s="1082"/>
      <c r="CM61" s="996"/>
      <c r="CN61" s="996"/>
      <c r="CO61" s="997"/>
      <c r="CP61" s="997"/>
      <c r="CQ61" s="1082"/>
      <c r="CR61" s="1123">
        <v>0</v>
      </c>
      <c r="CS61" s="1082"/>
      <c r="CT61" s="996"/>
      <c r="CU61" s="1028"/>
      <c r="CV61" s="997"/>
      <c r="CW61" s="997"/>
      <c r="CX61" s="1007"/>
      <c r="CY61" s="1083"/>
      <c r="CZ61" s="1009">
        <f t="shared" si="0"/>
        <v>2.5000000000000001E-2</v>
      </c>
      <c r="DA61" s="1009">
        <f t="shared" si="0"/>
        <v>2.5000000000000001E-2</v>
      </c>
      <c r="DB61" s="1010">
        <f t="shared" si="1"/>
        <v>1</v>
      </c>
      <c r="DC61" s="1028"/>
      <c r="DD61" s="1028"/>
      <c r="DE61" s="1012"/>
      <c r="DF61" s="997"/>
      <c r="DG61" s="997"/>
      <c r="DH61" s="1113"/>
      <c r="DI61" s="1009">
        <f t="shared" si="2"/>
        <v>0.05</v>
      </c>
      <c r="DJ61" s="1009">
        <f t="shared" si="2"/>
        <v>0.05</v>
      </c>
      <c r="DK61" s="1010">
        <f t="shared" si="3"/>
        <v>1</v>
      </c>
      <c r="DL61" s="1028"/>
      <c r="DM61" s="1028"/>
      <c r="DN61" s="1012"/>
      <c r="DO61" s="1006"/>
      <c r="DP61" s="997"/>
      <c r="DQ61" s="1102"/>
      <c r="DR61" s="1009">
        <f t="shared" si="4"/>
        <v>7.5000000000000011E-2</v>
      </c>
      <c r="DS61" s="1009">
        <f t="shared" si="4"/>
        <v>0.05</v>
      </c>
      <c r="DT61" s="1010">
        <f t="shared" si="5"/>
        <v>0.66666666666666663</v>
      </c>
      <c r="DU61" s="1028"/>
      <c r="DV61" s="1028"/>
      <c r="DW61" s="1103"/>
      <c r="DX61" s="1006"/>
      <c r="DY61" s="1025"/>
      <c r="DZ61" s="1102"/>
      <c r="EA61" s="1009">
        <f t="shared" si="6"/>
        <v>0.1</v>
      </c>
      <c r="EB61" s="1009">
        <f t="shared" si="6"/>
        <v>0.05</v>
      </c>
      <c r="EC61" s="1010">
        <f t="shared" si="7"/>
        <v>0.5</v>
      </c>
      <c r="ED61" s="1028"/>
      <c r="EE61" s="1028"/>
      <c r="EF61" s="1103"/>
      <c r="EG61" s="1006"/>
      <c r="EH61" s="997"/>
      <c r="EI61" s="1102"/>
      <c r="EJ61" s="1083"/>
      <c r="EK61" s="1083"/>
      <c r="EL61" s="1083"/>
      <c r="EM61" s="1083"/>
      <c r="EN61" s="1083"/>
      <c r="EO61" s="1083"/>
      <c r="EP61" s="1083"/>
      <c r="EQ61" s="1083"/>
      <c r="ER61" s="1083"/>
      <c r="ES61" s="1083"/>
      <c r="ET61" s="1083"/>
      <c r="EU61" s="1083"/>
      <c r="EV61" s="1083"/>
      <c r="EW61" s="1083"/>
      <c r="EX61" s="1083"/>
      <c r="EY61" s="1083"/>
      <c r="EZ61" s="1083"/>
      <c r="FA61" s="1083"/>
    </row>
    <row r="62" spans="1:157" ht="38.25">
      <c r="A62" s="1090"/>
      <c r="B62" s="1090"/>
      <c r="C62" s="1091"/>
      <c r="D62" s="989"/>
      <c r="E62" s="989"/>
      <c r="F62" s="1114"/>
      <c r="G62" s="1114"/>
      <c r="H62" s="1114"/>
      <c r="I62" s="1052"/>
      <c r="J62" s="1091"/>
      <c r="K62" s="1028"/>
      <c r="L62" s="1141"/>
      <c r="M62" s="1028"/>
      <c r="N62" s="1120"/>
      <c r="O62" s="1044"/>
      <c r="P62" s="1044"/>
      <c r="Q62" s="1027" t="s">
        <v>956</v>
      </c>
      <c r="R62" s="1138">
        <v>0.1</v>
      </c>
      <c r="S62" s="1137">
        <v>0</v>
      </c>
      <c r="T62" s="1142">
        <v>0</v>
      </c>
      <c r="U62" s="996"/>
      <c r="V62" s="996"/>
      <c r="W62" s="997"/>
      <c r="X62" s="997"/>
      <c r="Y62" s="1124" t="s">
        <v>474</v>
      </c>
      <c r="Z62" s="1123">
        <v>0</v>
      </c>
      <c r="AA62" s="1082">
        <v>0</v>
      </c>
      <c r="AB62" s="996"/>
      <c r="AC62" s="996"/>
      <c r="AD62" s="997"/>
      <c r="AE62" s="997"/>
      <c r="AF62" s="1124" t="s">
        <v>474</v>
      </c>
      <c r="AG62" s="1123">
        <v>2.5000000000000001E-2</v>
      </c>
      <c r="AH62" s="1082">
        <v>2.5000000000000001E-2</v>
      </c>
      <c r="AI62" s="996"/>
      <c r="AJ62" s="996"/>
      <c r="AK62" s="997"/>
      <c r="AL62" s="997"/>
      <c r="AM62" s="1007"/>
      <c r="AN62" s="1123">
        <v>0</v>
      </c>
      <c r="AO62" s="1082">
        <v>0</v>
      </c>
      <c r="AP62" s="996"/>
      <c r="AQ62" s="996"/>
      <c r="AR62" s="997"/>
      <c r="AS62" s="997"/>
      <c r="AT62" s="1143" t="s">
        <v>945</v>
      </c>
      <c r="AU62" s="1123">
        <v>0</v>
      </c>
      <c r="AV62" s="1082">
        <v>0</v>
      </c>
      <c r="AW62" s="996"/>
      <c r="AX62" s="996"/>
      <c r="AY62" s="997"/>
      <c r="AZ62" s="997"/>
      <c r="BA62" s="1143" t="s">
        <v>945</v>
      </c>
      <c r="BB62" s="1123">
        <v>2.5000000000000001E-2</v>
      </c>
      <c r="BC62" s="1081">
        <v>2.5000000000000001E-2</v>
      </c>
      <c r="BD62" s="996"/>
      <c r="BE62" s="996"/>
      <c r="BF62" s="997"/>
      <c r="BG62" s="997"/>
      <c r="BH62" s="1007"/>
      <c r="BI62" s="1123">
        <v>0</v>
      </c>
      <c r="BJ62" s="1082"/>
      <c r="BK62" s="996"/>
      <c r="BL62" s="996"/>
      <c r="BM62" s="997"/>
      <c r="BN62" s="997"/>
      <c r="BO62" s="1082"/>
      <c r="BP62" s="1123">
        <v>2.5000000000000001E-2</v>
      </c>
      <c r="BQ62" s="1082"/>
      <c r="BR62" s="996"/>
      <c r="BS62" s="996"/>
      <c r="BT62" s="997"/>
      <c r="BU62" s="997"/>
      <c r="BV62" s="1082"/>
      <c r="BW62" s="1123">
        <v>0</v>
      </c>
      <c r="BX62" s="1082"/>
      <c r="BY62" s="996"/>
      <c r="BZ62" s="996"/>
      <c r="CA62" s="997"/>
      <c r="CB62" s="997"/>
      <c r="CC62" s="1007"/>
      <c r="CD62" s="1123">
        <v>0</v>
      </c>
      <c r="CE62" s="1082"/>
      <c r="CF62" s="996"/>
      <c r="CG62" s="996"/>
      <c r="CH62" s="997"/>
      <c r="CI62" s="997"/>
      <c r="CJ62" s="1082"/>
      <c r="CK62" s="1123">
        <v>2.5000000000000001E-2</v>
      </c>
      <c r="CL62" s="1082"/>
      <c r="CM62" s="996"/>
      <c r="CN62" s="996"/>
      <c r="CO62" s="997"/>
      <c r="CP62" s="997"/>
      <c r="CQ62" s="1082"/>
      <c r="CR62" s="1123">
        <v>0</v>
      </c>
      <c r="CS62" s="1082"/>
      <c r="CT62" s="996"/>
      <c r="CU62" s="1028"/>
      <c r="CV62" s="997"/>
      <c r="CW62" s="997"/>
      <c r="CX62" s="1007"/>
      <c r="CY62" s="1083"/>
      <c r="CZ62" s="1009">
        <f t="shared" si="0"/>
        <v>2.5000000000000001E-2</v>
      </c>
      <c r="DA62" s="1009">
        <f t="shared" si="0"/>
        <v>2.5000000000000001E-2</v>
      </c>
      <c r="DB62" s="1010">
        <f t="shared" si="1"/>
        <v>1</v>
      </c>
      <c r="DC62" s="1028"/>
      <c r="DD62" s="1028"/>
      <c r="DE62" s="1012"/>
      <c r="DF62" s="997"/>
      <c r="DG62" s="997"/>
      <c r="DH62" s="1113"/>
      <c r="DI62" s="1009">
        <f t="shared" si="2"/>
        <v>0.05</v>
      </c>
      <c r="DJ62" s="1009">
        <f t="shared" si="2"/>
        <v>0.05</v>
      </c>
      <c r="DK62" s="1010">
        <f t="shared" si="3"/>
        <v>1</v>
      </c>
      <c r="DL62" s="1028"/>
      <c r="DM62" s="1028"/>
      <c r="DN62" s="1012"/>
      <c r="DO62" s="1006"/>
      <c r="DP62" s="997"/>
      <c r="DQ62" s="1102"/>
      <c r="DR62" s="1009">
        <f t="shared" si="4"/>
        <v>7.5000000000000011E-2</v>
      </c>
      <c r="DS62" s="1009">
        <f t="shared" si="4"/>
        <v>0.05</v>
      </c>
      <c r="DT62" s="1010">
        <f t="shared" si="5"/>
        <v>0.66666666666666663</v>
      </c>
      <c r="DU62" s="1028"/>
      <c r="DV62" s="1028"/>
      <c r="DW62" s="1103"/>
      <c r="DX62" s="1006"/>
      <c r="DY62" s="1036"/>
      <c r="DZ62" s="1102"/>
      <c r="EA62" s="1009">
        <f t="shared" si="6"/>
        <v>0.1</v>
      </c>
      <c r="EB62" s="1009">
        <f t="shared" si="6"/>
        <v>0.05</v>
      </c>
      <c r="EC62" s="1010">
        <f t="shared" si="7"/>
        <v>0.5</v>
      </c>
      <c r="ED62" s="1028"/>
      <c r="EE62" s="1028"/>
      <c r="EF62" s="1103"/>
      <c r="EG62" s="1006"/>
      <c r="EH62" s="997"/>
      <c r="EI62" s="1102"/>
      <c r="EJ62" s="1083"/>
      <c r="EK62" s="1083"/>
      <c r="EL62" s="1083"/>
      <c r="EM62" s="1083"/>
      <c r="EN62" s="1083"/>
      <c r="EO62" s="1083"/>
      <c r="EP62" s="1083"/>
      <c r="EQ62" s="1083"/>
      <c r="ER62" s="1083"/>
      <c r="ES62" s="1083"/>
      <c r="ET62" s="1083"/>
      <c r="EU62" s="1083"/>
      <c r="EV62" s="1083"/>
      <c r="EW62" s="1083"/>
      <c r="EX62" s="1083"/>
      <c r="EY62" s="1083"/>
      <c r="EZ62" s="1083"/>
      <c r="FA62" s="1083"/>
    </row>
    <row r="63" spans="1:157">
      <c r="I63" s="1144">
        <f>SUM(I21:I62)</f>
        <v>1</v>
      </c>
      <c r="N63" s="1144">
        <f>SUM(N21:N62)</f>
        <v>0.99999999999999989</v>
      </c>
    </row>
  </sheetData>
  <mergeCells count="854">
    <mergeCell ref="EE59:EE62"/>
    <mergeCell ref="EF59:EF62"/>
    <mergeCell ref="O59:O62"/>
    <mergeCell ref="P59:P62"/>
    <mergeCell ref="U59:U62"/>
    <mergeCell ref="V59:V62"/>
    <mergeCell ref="AB59:AB62"/>
    <mergeCell ref="AC59:AC62"/>
    <mergeCell ref="EE55:EE58"/>
    <mergeCell ref="EF55:EF58"/>
    <mergeCell ref="EG55:EG62"/>
    <mergeCell ref="EH55:EH62"/>
    <mergeCell ref="EI55:EI62"/>
    <mergeCell ref="J59:J62"/>
    <mergeCell ref="K59:K62"/>
    <mergeCell ref="L59:L62"/>
    <mergeCell ref="M59:M62"/>
    <mergeCell ref="N59:N62"/>
    <mergeCell ref="DV55:DV58"/>
    <mergeCell ref="DW55:DW58"/>
    <mergeCell ref="DX55:DX62"/>
    <mergeCell ref="DY55:DY62"/>
    <mergeCell ref="DZ55:DZ62"/>
    <mergeCell ref="ED55:ED58"/>
    <mergeCell ref="DV59:DV62"/>
    <mergeCell ref="DW59:DW62"/>
    <mergeCell ref="ED59:ED62"/>
    <mergeCell ref="DM55:DM58"/>
    <mergeCell ref="DN55:DN58"/>
    <mergeCell ref="DO55:DO62"/>
    <mergeCell ref="DP55:DP62"/>
    <mergeCell ref="DQ55:DQ62"/>
    <mergeCell ref="DU55:DU58"/>
    <mergeCell ref="DM59:DM62"/>
    <mergeCell ref="DN59:DN62"/>
    <mergeCell ref="DU59:DU62"/>
    <mergeCell ref="DD55:DD58"/>
    <mergeCell ref="DE55:DE58"/>
    <mergeCell ref="DF55:DF62"/>
    <mergeCell ref="DG55:DG62"/>
    <mergeCell ref="DH55:DH62"/>
    <mergeCell ref="DL55:DL58"/>
    <mergeCell ref="DD59:DD62"/>
    <mergeCell ref="DE59:DE62"/>
    <mergeCell ref="DL59:DL62"/>
    <mergeCell ref="CT55:CT58"/>
    <mergeCell ref="CU55:CU58"/>
    <mergeCell ref="CV55:CV62"/>
    <mergeCell ref="CW55:CW62"/>
    <mergeCell ref="CX55:CX58"/>
    <mergeCell ref="DC55:DC58"/>
    <mergeCell ref="CT59:CT62"/>
    <mergeCell ref="CU59:CU62"/>
    <mergeCell ref="CX59:CX62"/>
    <mergeCell ref="DC59:DC62"/>
    <mergeCell ref="CH55:CH62"/>
    <mergeCell ref="CI55:CI62"/>
    <mergeCell ref="CM55:CM58"/>
    <mergeCell ref="CN55:CN58"/>
    <mergeCell ref="CO55:CO62"/>
    <mergeCell ref="CP55:CP62"/>
    <mergeCell ref="CM59:CM62"/>
    <mergeCell ref="CN59:CN62"/>
    <mergeCell ref="BZ55:BZ58"/>
    <mergeCell ref="CA55:CA62"/>
    <mergeCell ref="CB55:CB62"/>
    <mergeCell ref="CC55:CC58"/>
    <mergeCell ref="CF55:CF58"/>
    <mergeCell ref="CG55:CG58"/>
    <mergeCell ref="BZ59:BZ62"/>
    <mergeCell ref="CC59:CC62"/>
    <mergeCell ref="CF59:CF62"/>
    <mergeCell ref="CG59:CG62"/>
    <mergeCell ref="BN55:BN62"/>
    <mergeCell ref="BR55:BR58"/>
    <mergeCell ref="BS55:BS58"/>
    <mergeCell ref="BT55:BT62"/>
    <mergeCell ref="BU55:BU62"/>
    <mergeCell ref="BY55:BY58"/>
    <mergeCell ref="BR59:BR62"/>
    <mergeCell ref="BS59:BS62"/>
    <mergeCell ref="BY59:BY62"/>
    <mergeCell ref="BF55:BF62"/>
    <mergeCell ref="BG55:BG62"/>
    <mergeCell ref="BH55:BH58"/>
    <mergeCell ref="BK55:BK58"/>
    <mergeCell ref="BL55:BL58"/>
    <mergeCell ref="BM55:BM62"/>
    <mergeCell ref="BH59:BH62"/>
    <mergeCell ref="BK59:BK62"/>
    <mergeCell ref="BL59:BL62"/>
    <mergeCell ref="AW55:AW58"/>
    <mergeCell ref="AX55:AX58"/>
    <mergeCell ref="AY55:AY62"/>
    <mergeCell ref="AZ55:AZ62"/>
    <mergeCell ref="BD55:BD58"/>
    <mergeCell ref="BE55:BE58"/>
    <mergeCell ref="AW59:AW62"/>
    <mergeCell ref="AX59:AX62"/>
    <mergeCell ref="BD59:BD62"/>
    <mergeCell ref="BE59:BE62"/>
    <mergeCell ref="AL55:AL62"/>
    <mergeCell ref="AM55:AM58"/>
    <mergeCell ref="AP55:AP58"/>
    <mergeCell ref="AQ55:AQ58"/>
    <mergeCell ref="AR55:AR62"/>
    <mergeCell ref="AS55:AS62"/>
    <mergeCell ref="AM59:AM62"/>
    <mergeCell ref="AP59:AP62"/>
    <mergeCell ref="AQ59:AQ62"/>
    <mergeCell ref="AC55:AC58"/>
    <mergeCell ref="AD55:AD62"/>
    <mergeCell ref="AE55:AE62"/>
    <mergeCell ref="AI55:AI58"/>
    <mergeCell ref="AJ55:AJ58"/>
    <mergeCell ref="AK55:AK62"/>
    <mergeCell ref="AI59:AI62"/>
    <mergeCell ref="AJ59:AJ62"/>
    <mergeCell ref="P55:P58"/>
    <mergeCell ref="U55:U58"/>
    <mergeCell ref="V55:V58"/>
    <mergeCell ref="W55:W62"/>
    <mergeCell ref="X55:X62"/>
    <mergeCell ref="AB55:AB58"/>
    <mergeCell ref="J55:J58"/>
    <mergeCell ref="K55:K58"/>
    <mergeCell ref="L55:L58"/>
    <mergeCell ref="M55:M58"/>
    <mergeCell ref="N55:N58"/>
    <mergeCell ref="O55:O58"/>
    <mergeCell ref="ED52:ED54"/>
    <mergeCell ref="EE52:EE54"/>
    <mergeCell ref="EF52:EF54"/>
    <mergeCell ref="A55:B62"/>
    <mergeCell ref="D55:D62"/>
    <mergeCell ref="E55:E62"/>
    <mergeCell ref="F55:F62"/>
    <mergeCell ref="G55:G62"/>
    <mergeCell ref="H55:H62"/>
    <mergeCell ref="I55:I62"/>
    <mergeCell ref="DL52:DL54"/>
    <mergeCell ref="DM52:DM54"/>
    <mergeCell ref="DN52:DN54"/>
    <mergeCell ref="DU52:DU54"/>
    <mergeCell ref="DV52:DV54"/>
    <mergeCell ref="DW52:DW54"/>
    <mergeCell ref="CT52:CT54"/>
    <mergeCell ref="CU52:CU54"/>
    <mergeCell ref="CX52:CX54"/>
    <mergeCell ref="DC52:DC54"/>
    <mergeCell ref="DD52:DD54"/>
    <mergeCell ref="DE52:DE54"/>
    <mergeCell ref="BZ52:BZ54"/>
    <mergeCell ref="CC52:CC54"/>
    <mergeCell ref="CF52:CF54"/>
    <mergeCell ref="CG52:CG54"/>
    <mergeCell ref="CM52:CM54"/>
    <mergeCell ref="CN52:CN54"/>
    <mergeCell ref="BH52:BH54"/>
    <mergeCell ref="BK52:BK54"/>
    <mergeCell ref="BL52:BL54"/>
    <mergeCell ref="BR52:BR54"/>
    <mergeCell ref="BS52:BS54"/>
    <mergeCell ref="BY52:BY54"/>
    <mergeCell ref="AP52:AP54"/>
    <mergeCell ref="AQ52:AQ54"/>
    <mergeCell ref="AW52:AW54"/>
    <mergeCell ref="AX52:AX54"/>
    <mergeCell ref="BD52:BD54"/>
    <mergeCell ref="BE52:BE54"/>
    <mergeCell ref="U52:U54"/>
    <mergeCell ref="V52:V54"/>
    <mergeCell ref="AB52:AB54"/>
    <mergeCell ref="AC52:AC54"/>
    <mergeCell ref="AI52:AI54"/>
    <mergeCell ref="AJ52:AJ54"/>
    <mergeCell ref="J52:J54"/>
    <mergeCell ref="K52:K54"/>
    <mergeCell ref="L52:L54"/>
    <mergeCell ref="M52:M54"/>
    <mergeCell ref="N52:N54"/>
    <mergeCell ref="O52:O54"/>
    <mergeCell ref="DN48:DN51"/>
    <mergeCell ref="DU48:DU51"/>
    <mergeCell ref="DV48:DV51"/>
    <mergeCell ref="DW48:DW51"/>
    <mergeCell ref="ED48:ED51"/>
    <mergeCell ref="EE48:EE51"/>
    <mergeCell ref="CU48:CU51"/>
    <mergeCell ref="CX48:CX51"/>
    <mergeCell ref="DC48:DC51"/>
    <mergeCell ref="DD48:DD51"/>
    <mergeCell ref="DE48:DE51"/>
    <mergeCell ref="DL48:DL51"/>
    <mergeCell ref="BY48:BY51"/>
    <mergeCell ref="BZ48:BZ51"/>
    <mergeCell ref="CC48:CC51"/>
    <mergeCell ref="CF48:CF51"/>
    <mergeCell ref="CG48:CG51"/>
    <mergeCell ref="CM48:CM51"/>
    <mergeCell ref="AX48:AX51"/>
    <mergeCell ref="BD48:BD51"/>
    <mergeCell ref="BE48:BE51"/>
    <mergeCell ref="BH48:BH51"/>
    <mergeCell ref="BK48:BK51"/>
    <mergeCell ref="BL48:BL51"/>
    <mergeCell ref="AC48:AC51"/>
    <mergeCell ref="AI48:AI51"/>
    <mergeCell ref="AJ48:AJ51"/>
    <mergeCell ref="AM48:AM51"/>
    <mergeCell ref="AP48:AP51"/>
    <mergeCell ref="AQ48:AQ51"/>
    <mergeCell ref="J48:J51"/>
    <mergeCell ref="K48:K51"/>
    <mergeCell ref="L48:L51"/>
    <mergeCell ref="M48:M51"/>
    <mergeCell ref="N48:N51"/>
    <mergeCell ref="O48:O51"/>
    <mergeCell ref="N43:N47"/>
    <mergeCell ref="O43:O47"/>
    <mergeCell ref="P43:P47"/>
    <mergeCell ref="U43:U47"/>
    <mergeCell ref="V43:V47"/>
    <mergeCell ref="AB43:AB47"/>
    <mergeCell ref="ED41:ED42"/>
    <mergeCell ref="EE41:EE42"/>
    <mergeCell ref="EF41:EF42"/>
    <mergeCell ref="EG41:EG54"/>
    <mergeCell ref="EH41:EH54"/>
    <mergeCell ref="EI41:EI54"/>
    <mergeCell ref="ED43:ED47"/>
    <mergeCell ref="EE43:EE47"/>
    <mergeCell ref="EF43:EF47"/>
    <mergeCell ref="EF48:EF51"/>
    <mergeCell ref="DU41:DU42"/>
    <mergeCell ref="DV41:DV42"/>
    <mergeCell ref="DW41:DW42"/>
    <mergeCell ref="DX41:DX54"/>
    <mergeCell ref="DY41:DY54"/>
    <mergeCell ref="DZ41:DZ54"/>
    <mergeCell ref="DU43:DU47"/>
    <mergeCell ref="DV43:DV47"/>
    <mergeCell ref="DW43:DW47"/>
    <mergeCell ref="DL41:DL42"/>
    <mergeCell ref="DM41:DM42"/>
    <mergeCell ref="DN41:DN42"/>
    <mergeCell ref="DO41:DO54"/>
    <mergeCell ref="DP41:DP54"/>
    <mergeCell ref="DQ41:DQ54"/>
    <mergeCell ref="DL43:DL47"/>
    <mergeCell ref="DM43:DM47"/>
    <mergeCell ref="DN43:DN47"/>
    <mergeCell ref="DM48:DM51"/>
    <mergeCell ref="DC41:DC42"/>
    <mergeCell ref="DD41:DD42"/>
    <mergeCell ref="DE41:DE42"/>
    <mergeCell ref="DF41:DF54"/>
    <mergeCell ref="DG41:DG54"/>
    <mergeCell ref="DH41:DH54"/>
    <mergeCell ref="DC43:DC47"/>
    <mergeCell ref="DD43:DD47"/>
    <mergeCell ref="DE43:DE47"/>
    <mergeCell ref="CP41:CP54"/>
    <mergeCell ref="CT41:CT42"/>
    <mergeCell ref="CU41:CU42"/>
    <mergeCell ref="CV41:CV54"/>
    <mergeCell ref="CW41:CW54"/>
    <mergeCell ref="CX41:CX42"/>
    <mergeCell ref="CT43:CT47"/>
    <mergeCell ref="CU43:CU47"/>
    <mergeCell ref="CX43:CX47"/>
    <mergeCell ref="CT48:CT51"/>
    <mergeCell ref="CG41:CG42"/>
    <mergeCell ref="CH41:CH54"/>
    <mergeCell ref="CI41:CI54"/>
    <mergeCell ref="CM41:CM42"/>
    <mergeCell ref="CN41:CN42"/>
    <mergeCell ref="CO41:CO54"/>
    <mergeCell ref="CG43:CG47"/>
    <mergeCell ref="CM43:CM47"/>
    <mergeCell ref="CN43:CN47"/>
    <mergeCell ref="CN48:CN51"/>
    <mergeCell ref="BY41:BY42"/>
    <mergeCell ref="BZ41:BZ42"/>
    <mergeCell ref="CA41:CA54"/>
    <mergeCell ref="CB41:CB54"/>
    <mergeCell ref="CC41:CC42"/>
    <mergeCell ref="CF41:CF42"/>
    <mergeCell ref="BY43:BY47"/>
    <mergeCell ref="BZ43:BZ47"/>
    <mergeCell ref="CC43:CC47"/>
    <mergeCell ref="CF43:CF47"/>
    <mergeCell ref="BM41:BM54"/>
    <mergeCell ref="BN41:BN54"/>
    <mergeCell ref="BR41:BR42"/>
    <mergeCell ref="BS41:BS42"/>
    <mergeCell ref="BT41:BT54"/>
    <mergeCell ref="BU41:BU54"/>
    <mergeCell ref="BR43:BR47"/>
    <mergeCell ref="BS43:BS47"/>
    <mergeCell ref="BR48:BR51"/>
    <mergeCell ref="BS48:BS51"/>
    <mergeCell ref="BE41:BE42"/>
    <mergeCell ref="BF41:BF54"/>
    <mergeCell ref="BG41:BG54"/>
    <mergeCell ref="BH41:BH42"/>
    <mergeCell ref="BK41:BK42"/>
    <mergeCell ref="BL41:BL42"/>
    <mergeCell ref="BE43:BE47"/>
    <mergeCell ref="BH43:BH47"/>
    <mergeCell ref="BK43:BK47"/>
    <mergeCell ref="BL43:BL47"/>
    <mergeCell ref="AS41:AS54"/>
    <mergeCell ref="AW41:AW42"/>
    <mergeCell ref="AX41:AX42"/>
    <mergeCell ref="AY41:AY54"/>
    <mergeCell ref="AZ41:AZ54"/>
    <mergeCell ref="BD41:BD42"/>
    <mergeCell ref="AW43:AW47"/>
    <mergeCell ref="AX43:AX47"/>
    <mergeCell ref="BD43:BD47"/>
    <mergeCell ref="AW48:AW51"/>
    <mergeCell ref="AK41:AK54"/>
    <mergeCell ref="AL41:AL54"/>
    <mergeCell ref="AM41:AM42"/>
    <mergeCell ref="AP41:AP42"/>
    <mergeCell ref="AQ41:AQ42"/>
    <mergeCell ref="AR41:AR54"/>
    <mergeCell ref="AM43:AM47"/>
    <mergeCell ref="AP43:AP47"/>
    <mergeCell ref="AQ43:AQ47"/>
    <mergeCell ref="AM52:AM54"/>
    <mergeCell ref="AB41:AB42"/>
    <mergeCell ref="AC41:AC42"/>
    <mergeCell ref="AD41:AD54"/>
    <mergeCell ref="AE41:AE54"/>
    <mergeCell ref="AI41:AI42"/>
    <mergeCell ref="AJ41:AJ42"/>
    <mergeCell ref="AC43:AC47"/>
    <mergeCell ref="AI43:AI47"/>
    <mergeCell ref="AJ43:AJ47"/>
    <mergeCell ref="AB48:AB51"/>
    <mergeCell ref="O41:O42"/>
    <mergeCell ref="P41:P42"/>
    <mergeCell ref="U41:U42"/>
    <mergeCell ref="V41:V42"/>
    <mergeCell ref="W41:W54"/>
    <mergeCell ref="X41:X54"/>
    <mergeCell ref="P48:P51"/>
    <mergeCell ref="U48:U51"/>
    <mergeCell ref="V48:V51"/>
    <mergeCell ref="P52:P54"/>
    <mergeCell ref="I41:I54"/>
    <mergeCell ref="J41:J42"/>
    <mergeCell ref="K41:K42"/>
    <mergeCell ref="L41:L42"/>
    <mergeCell ref="M41:M42"/>
    <mergeCell ref="N41:N42"/>
    <mergeCell ref="J43:J47"/>
    <mergeCell ref="K43:K47"/>
    <mergeCell ref="L43:L47"/>
    <mergeCell ref="M43:M47"/>
    <mergeCell ref="EG37:EG40"/>
    <mergeCell ref="EH37:EH40"/>
    <mergeCell ref="EI37:EI40"/>
    <mergeCell ref="A41:B54"/>
    <mergeCell ref="C41:C62"/>
    <mergeCell ref="D41:D54"/>
    <mergeCell ref="E41:E54"/>
    <mergeCell ref="F41:F54"/>
    <mergeCell ref="G41:G54"/>
    <mergeCell ref="H41:H54"/>
    <mergeCell ref="DX37:DX40"/>
    <mergeCell ref="DY37:DY40"/>
    <mergeCell ref="DZ37:DZ40"/>
    <mergeCell ref="ED37:ED40"/>
    <mergeCell ref="EE37:EE40"/>
    <mergeCell ref="EF37:EF40"/>
    <mergeCell ref="DO37:DO40"/>
    <mergeCell ref="DP37:DP40"/>
    <mergeCell ref="DQ37:DQ40"/>
    <mergeCell ref="DU37:DU40"/>
    <mergeCell ref="DV37:DV40"/>
    <mergeCell ref="DW37:DW40"/>
    <mergeCell ref="DF37:DF40"/>
    <mergeCell ref="DG37:DG40"/>
    <mergeCell ref="DH37:DH40"/>
    <mergeCell ref="DL37:DL40"/>
    <mergeCell ref="DM37:DM40"/>
    <mergeCell ref="DN37:DN40"/>
    <mergeCell ref="CV37:CV40"/>
    <mergeCell ref="CW37:CW40"/>
    <mergeCell ref="CX37:CX40"/>
    <mergeCell ref="DC37:DC40"/>
    <mergeCell ref="DD37:DD40"/>
    <mergeCell ref="DE37:DE40"/>
    <mergeCell ref="CM37:CM40"/>
    <mergeCell ref="CN37:CN40"/>
    <mergeCell ref="CO37:CO40"/>
    <mergeCell ref="CP37:CP40"/>
    <mergeCell ref="CT37:CT40"/>
    <mergeCell ref="CU37:CU40"/>
    <mergeCell ref="CB37:CB40"/>
    <mergeCell ref="CC37:CC40"/>
    <mergeCell ref="CF37:CF40"/>
    <mergeCell ref="CG37:CG40"/>
    <mergeCell ref="CH37:CH40"/>
    <mergeCell ref="CI37:CI40"/>
    <mergeCell ref="BS37:BS40"/>
    <mergeCell ref="BT37:BT40"/>
    <mergeCell ref="BU37:BU40"/>
    <mergeCell ref="BY37:BY40"/>
    <mergeCell ref="BZ37:BZ40"/>
    <mergeCell ref="CA37:CA40"/>
    <mergeCell ref="BH37:BH40"/>
    <mergeCell ref="BK37:BK40"/>
    <mergeCell ref="BL37:BL40"/>
    <mergeCell ref="BM37:BM40"/>
    <mergeCell ref="BN37:BN40"/>
    <mergeCell ref="BR37:BR40"/>
    <mergeCell ref="AY37:AY40"/>
    <mergeCell ref="AZ37:AZ40"/>
    <mergeCell ref="BD37:BD40"/>
    <mergeCell ref="BE37:BE40"/>
    <mergeCell ref="BF37:BF40"/>
    <mergeCell ref="BG37:BG40"/>
    <mergeCell ref="AP37:AP40"/>
    <mergeCell ref="AQ37:AQ40"/>
    <mergeCell ref="AR37:AR40"/>
    <mergeCell ref="AS37:AS40"/>
    <mergeCell ref="AW37:AW40"/>
    <mergeCell ref="AX37:AX40"/>
    <mergeCell ref="AE37:AE40"/>
    <mergeCell ref="AI37:AI40"/>
    <mergeCell ref="AJ37:AJ40"/>
    <mergeCell ref="AK37:AK40"/>
    <mergeCell ref="AL37:AL40"/>
    <mergeCell ref="AM37:AM40"/>
    <mergeCell ref="V37:V40"/>
    <mergeCell ref="W37:W40"/>
    <mergeCell ref="X37:X40"/>
    <mergeCell ref="AB37:AB40"/>
    <mergeCell ref="AC37:AC40"/>
    <mergeCell ref="AD37:AD40"/>
    <mergeCell ref="L37:L40"/>
    <mergeCell ref="M37:M40"/>
    <mergeCell ref="N37:N40"/>
    <mergeCell ref="O37:O40"/>
    <mergeCell ref="P37:P40"/>
    <mergeCell ref="U37:U40"/>
    <mergeCell ref="EI35:EI36"/>
    <mergeCell ref="A37:B40"/>
    <mergeCell ref="D37:D40"/>
    <mergeCell ref="E37:E40"/>
    <mergeCell ref="F37:F40"/>
    <mergeCell ref="G37:G40"/>
    <mergeCell ref="H37:H40"/>
    <mergeCell ref="I37:I40"/>
    <mergeCell ref="J37:J40"/>
    <mergeCell ref="K37:K40"/>
    <mergeCell ref="DZ35:DZ36"/>
    <mergeCell ref="ED35:ED36"/>
    <mergeCell ref="EE35:EE36"/>
    <mergeCell ref="EF35:EF36"/>
    <mergeCell ref="EG35:EG36"/>
    <mergeCell ref="EH35:EH36"/>
    <mergeCell ref="DQ35:DQ36"/>
    <mergeCell ref="DU35:DU36"/>
    <mergeCell ref="DV35:DV36"/>
    <mergeCell ref="DW35:DW36"/>
    <mergeCell ref="DX35:DX36"/>
    <mergeCell ref="DY35:DY36"/>
    <mergeCell ref="DH35:DH36"/>
    <mergeCell ref="DL35:DL36"/>
    <mergeCell ref="DM35:DM36"/>
    <mergeCell ref="DN35:DN36"/>
    <mergeCell ref="DO35:DO36"/>
    <mergeCell ref="DP35:DP36"/>
    <mergeCell ref="CX35:CX36"/>
    <mergeCell ref="DC35:DC36"/>
    <mergeCell ref="DD35:DD36"/>
    <mergeCell ref="DE35:DE36"/>
    <mergeCell ref="DF35:DF36"/>
    <mergeCell ref="DG35:DG36"/>
    <mergeCell ref="CO35:CO36"/>
    <mergeCell ref="CP35:CP36"/>
    <mergeCell ref="CT35:CT36"/>
    <mergeCell ref="CU35:CU36"/>
    <mergeCell ref="CV35:CV36"/>
    <mergeCell ref="CW35:CW36"/>
    <mergeCell ref="CF35:CF36"/>
    <mergeCell ref="CG35:CG36"/>
    <mergeCell ref="CH35:CH36"/>
    <mergeCell ref="CI35:CI36"/>
    <mergeCell ref="CM35:CM36"/>
    <mergeCell ref="CN35:CN36"/>
    <mergeCell ref="BU35:BU36"/>
    <mergeCell ref="BY35:BY36"/>
    <mergeCell ref="BZ35:BZ36"/>
    <mergeCell ref="CA35:CA36"/>
    <mergeCell ref="CB35:CB36"/>
    <mergeCell ref="CC35:CC36"/>
    <mergeCell ref="BL35:BL36"/>
    <mergeCell ref="BM35:BM36"/>
    <mergeCell ref="BN35:BN36"/>
    <mergeCell ref="BR35:BR36"/>
    <mergeCell ref="BS35:BS36"/>
    <mergeCell ref="BT35:BT36"/>
    <mergeCell ref="BD35:BD36"/>
    <mergeCell ref="BE35:BE36"/>
    <mergeCell ref="BF35:BF36"/>
    <mergeCell ref="BG35:BG36"/>
    <mergeCell ref="BH35:BH36"/>
    <mergeCell ref="BK35:BK36"/>
    <mergeCell ref="AR35:AR36"/>
    <mergeCell ref="AS35:AS36"/>
    <mergeCell ref="AW35:AW36"/>
    <mergeCell ref="AX35:AX36"/>
    <mergeCell ref="AY35:AY36"/>
    <mergeCell ref="AZ35:AZ36"/>
    <mergeCell ref="AJ35:AJ36"/>
    <mergeCell ref="AK35:AK36"/>
    <mergeCell ref="AL35:AL36"/>
    <mergeCell ref="AM35:AM36"/>
    <mergeCell ref="AP35:AP36"/>
    <mergeCell ref="AQ35:AQ36"/>
    <mergeCell ref="X35:X36"/>
    <mergeCell ref="AB35:AB36"/>
    <mergeCell ref="AC35:AC36"/>
    <mergeCell ref="AD35:AD36"/>
    <mergeCell ref="AE35:AE36"/>
    <mergeCell ref="AI35:AI36"/>
    <mergeCell ref="N35:N36"/>
    <mergeCell ref="O35:O36"/>
    <mergeCell ref="P35:P36"/>
    <mergeCell ref="U35:U36"/>
    <mergeCell ref="V35:V36"/>
    <mergeCell ref="W35:W36"/>
    <mergeCell ref="H35:H36"/>
    <mergeCell ref="I35:I36"/>
    <mergeCell ref="J35:J36"/>
    <mergeCell ref="K35:K36"/>
    <mergeCell ref="L35:L36"/>
    <mergeCell ref="M35:M36"/>
    <mergeCell ref="EI28:EI34"/>
    <mergeCell ref="AM32:AM34"/>
    <mergeCell ref="BH32:BH34"/>
    <mergeCell ref="CC32:CC34"/>
    <mergeCell ref="CX32:CX34"/>
    <mergeCell ref="A35:B36"/>
    <mergeCell ref="D35:D36"/>
    <mergeCell ref="E35:E36"/>
    <mergeCell ref="F35:F36"/>
    <mergeCell ref="G35:G36"/>
    <mergeCell ref="DZ28:DZ34"/>
    <mergeCell ref="ED28:ED34"/>
    <mergeCell ref="EE28:EE34"/>
    <mergeCell ref="EF28:EF34"/>
    <mergeCell ref="EG28:EG34"/>
    <mergeCell ref="EH28:EH34"/>
    <mergeCell ref="DQ28:DQ34"/>
    <mergeCell ref="DU28:DU34"/>
    <mergeCell ref="DV28:DV34"/>
    <mergeCell ref="DW28:DW34"/>
    <mergeCell ref="DX28:DX34"/>
    <mergeCell ref="DY28:DY34"/>
    <mergeCell ref="DH28:DH34"/>
    <mergeCell ref="DL28:DL34"/>
    <mergeCell ref="DM28:DM34"/>
    <mergeCell ref="DN28:DN34"/>
    <mergeCell ref="DO28:DO34"/>
    <mergeCell ref="DP28:DP34"/>
    <mergeCell ref="CX28:CX31"/>
    <mergeCell ref="DC28:DC34"/>
    <mergeCell ref="DD28:DD34"/>
    <mergeCell ref="DE28:DE34"/>
    <mergeCell ref="DF28:DF34"/>
    <mergeCell ref="DG28:DG34"/>
    <mergeCell ref="CO28:CO34"/>
    <mergeCell ref="CP28:CP34"/>
    <mergeCell ref="CT28:CT34"/>
    <mergeCell ref="CU28:CU34"/>
    <mergeCell ref="CV28:CV34"/>
    <mergeCell ref="CW28:CW34"/>
    <mergeCell ref="CF28:CF34"/>
    <mergeCell ref="CG28:CG34"/>
    <mergeCell ref="CH28:CH34"/>
    <mergeCell ref="CI28:CI34"/>
    <mergeCell ref="CM28:CM34"/>
    <mergeCell ref="CN28:CN34"/>
    <mergeCell ref="BU28:BU34"/>
    <mergeCell ref="BY28:BY34"/>
    <mergeCell ref="BZ28:BZ34"/>
    <mergeCell ref="CA28:CA34"/>
    <mergeCell ref="CB28:CB34"/>
    <mergeCell ref="CC28:CC31"/>
    <mergeCell ref="BL28:BL34"/>
    <mergeCell ref="BM28:BM34"/>
    <mergeCell ref="BN28:BN34"/>
    <mergeCell ref="BR28:BR34"/>
    <mergeCell ref="BS28:BS34"/>
    <mergeCell ref="BT28:BT34"/>
    <mergeCell ref="BD28:BD34"/>
    <mergeCell ref="BE28:BE34"/>
    <mergeCell ref="BF28:BF34"/>
    <mergeCell ref="BG28:BG34"/>
    <mergeCell ref="BH28:BH31"/>
    <mergeCell ref="BK28:BK34"/>
    <mergeCell ref="AR28:AR34"/>
    <mergeCell ref="AS28:AS34"/>
    <mergeCell ref="AW28:AW34"/>
    <mergeCell ref="AX28:AX34"/>
    <mergeCell ref="AY28:AY34"/>
    <mergeCell ref="AZ28:AZ34"/>
    <mergeCell ref="AJ28:AJ34"/>
    <mergeCell ref="AK28:AK34"/>
    <mergeCell ref="AL28:AL34"/>
    <mergeCell ref="AM28:AM31"/>
    <mergeCell ref="AP28:AP34"/>
    <mergeCell ref="AQ28:AQ34"/>
    <mergeCell ref="X28:X34"/>
    <mergeCell ref="AB28:AB34"/>
    <mergeCell ref="AC28:AC34"/>
    <mergeCell ref="AD28:AD34"/>
    <mergeCell ref="AE28:AE34"/>
    <mergeCell ref="AI28:AI34"/>
    <mergeCell ref="N28:N34"/>
    <mergeCell ref="O28:O34"/>
    <mergeCell ref="P28:P34"/>
    <mergeCell ref="U28:U34"/>
    <mergeCell ref="V28:V34"/>
    <mergeCell ref="W28:W34"/>
    <mergeCell ref="H28:H34"/>
    <mergeCell ref="I28:I34"/>
    <mergeCell ref="J28:J34"/>
    <mergeCell ref="K28:K34"/>
    <mergeCell ref="L28:L34"/>
    <mergeCell ref="M28:M34"/>
    <mergeCell ref="A28:B34"/>
    <mergeCell ref="C28:C40"/>
    <mergeCell ref="D28:D34"/>
    <mergeCell ref="E28:E34"/>
    <mergeCell ref="F28:F34"/>
    <mergeCell ref="G28:G34"/>
    <mergeCell ref="EI21:EI27"/>
    <mergeCell ref="J24:J27"/>
    <mergeCell ref="K24:K27"/>
    <mergeCell ref="L24:L27"/>
    <mergeCell ref="M24:M27"/>
    <mergeCell ref="N24:N27"/>
    <mergeCell ref="O24:O27"/>
    <mergeCell ref="P24:P27"/>
    <mergeCell ref="U24:U27"/>
    <mergeCell ref="V24:V27"/>
    <mergeCell ref="DZ21:DZ27"/>
    <mergeCell ref="ED21:ED23"/>
    <mergeCell ref="EE21:EE23"/>
    <mergeCell ref="EF21:EF23"/>
    <mergeCell ref="EG21:EG27"/>
    <mergeCell ref="EH21:EH27"/>
    <mergeCell ref="ED24:ED27"/>
    <mergeCell ref="EE24:EE27"/>
    <mergeCell ref="EF24:EF27"/>
    <mergeCell ref="DQ21:DQ27"/>
    <mergeCell ref="DU21:DU23"/>
    <mergeCell ref="DV21:DV23"/>
    <mergeCell ref="DW21:DW23"/>
    <mergeCell ref="DX21:DX27"/>
    <mergeCell ref="DY21:DY27"/>
    <mergeCell ref="DU24:DU27"/>
    <mergeCell ref="DV24:DV27"/>
    <mergeCell ref="DW24:DW27"/>
    <mergeCell ref="DH21:DH27"/>
    <mergeCell ref="DL21:DL23"/>
    <mergeCell ref="DM21:DM23"/>
    <mergeCell ref="DN21:DN23"/>
    <mergeCell ref="DO21:DO27"/>
    <mergeCell ref="DP21:DP27"/>
    <mergeCell ref="DL24:DL27"/>
    <mergeCell ref="DM24:DM27"/>
    <mergeCell ref="DN24:DN27"/>
    <mergeCell ref="CX21:CX23"/>
    <mergeCell ref="DC21:DC23"/>
    <mergeCell ref="DD21:DD23"/>
    <mergeCell ref="DE21:DE23"/>
    <mergeCell ref="DF21:DF27"/>
    <mergeCell ref="DG21:DG27"/>
    <mergeCell ref="CX24:CX27"/>
    <mergeCell ref="DC24:DC27"/>
    <mergeCell ref="DD24:DD27"/>
    <mergeCell ref="DE24:DE27"/>
    <mergeCell ref="CO21:CO27"/>
    <mergeCell ref="CP21:CP27"/>
    <mergeCell ref="CT21:CT23"/>
    <mergeCell ref="CU21:CU23"/>
    <mergeCell ref="CV21:CV27"/>
    <mergeCell ref="CW21:CW27"/>
    <mergeCell ref="CT24:CT27"/>
    <mergeCell ref="CU24:CU27"/>
    <mergeCell ref="CF21:CF23"/>
    <mergeCell ref="CG21:CG23"/>
    <mergeCell ref="CH21:CH27"/>
    <mergeCell ref="CI21:CI27"/>
    <mergeCell ref="CM21:CM23"/>
    <mergeCell ref="CN21:CN23"/>
    <mergeCell ref="CF24:CF27"/>
    <mergeCell ref="CG24:CG27"/>
    <mergeCell ref="CM24:CM27"/>
    <mergeCell ref="CN24:CN27"/>
    <mergeCell ref="BU21:BU27"/>
    <mergeCell ref="BY21:BY23"/>
    <mergeCell ref="BZ21:BZ23"/>
    <mergeCell ref="CA21:CA27"/>
    <mergeCell ref="CB21:CB27"/>
    <mergeCell ref="CC21:CC23"/>
    <mergeCell ref="BY24:BY27"/>
    <mergeCell ref="BZ24:BZ27"/>
    <mergeCell ref="CC24:CC27"/>
    <mergeCell ref="BL21:BL23"/>
    <mergeCell ref="BM21:BM27"/>
    <mergeCell ref="BN21:BN27"/>
    <mergeCell ref="BR21:BR23"/>
    <mergeCell ref="BS21:BS23"/>
    <mergeCell ref="BT21:BT27"/>
    <mergeCell ref="BL24:BL27"/>
    <mergeCell ref="BR24:BR27"/>
    <mergeCell ref="BS24:BS27"/>
    <mergeCell ref="BD21:BD23"/>
    <mergeCell ref="BE21:BE23"/>
    <mergeCell ref="BF21:BF27"/>
    <mergeCell ref="BG21:BG27"/>
    <mergeCell ref="BH21:BH23"/>
    <mergeCell ref="BK21:BK23"/>
    <mergeCell ref="BD24:BD27"/>
    <mergeCell ref="BE24:BE27"/>
    <mergeCell ref="BH24:BH27"/>
    <mergeCell ref="BK24:BK27"/>
    <mergeCell ref="AR21:AR27"/>
    <mergeCell ref="AS21:AS27"/>
    <mergeCell ref="AW21:AW23"/>
    <mergeCell ref="AX21:AX23"/>
    <mergeCell ref="AY21:AY27"/>
    <mergeCell ref="AZ21:AZ27"/>
    <mergeCell ref="AW24:AW27"/>
    <mergeCell ref="AX24:AX27"/>
    <mergeCell ref="AJ21:AJ23"/>
    <mergeCell ref="AK21:AK27"/>
    <mergeCell ref="AL21:AL27"/>
    <mergeCell ref="AM21:AM23"/>
    <mergeCell ref="AP21:AP23"/>
    <mergeCell ref="AQ21:AQ23"/>
    <mergeCell ref="AJ24:AJ27"/>
    <mergeCell ref="AM24:AM27"/>
    <mergeCell ref="AP24:AP27"/>
    <mergeCell ref="AQ24:AQ27"/>
    <mergeCell ref="X21:X27"/>
    <mergeCell ref="AB21:AB23"/>
    <mergeCell ref="AC21:AC23"/>
    <mergeCell ref="AD21:AD27"/>
    <mergeCell ref="AE21:AE27"/>
    <mergeCell ref="AI21:AI23"/>
    <mergeCell ref="AB24:AB27"/>
    <mergeCell ref="AC24:AC27"/>
    <mergeCell ref="AI24:AI27"/>
    <mergeCell ref="N21:N23"/>
    <mergeCell ref="O21:O23"/>
    <mergeCell ref="P21:P23"/>
    <mergeCell ref="U21:U23"/>
    <mergeCell ref="V21:V23"/>
    <mergeCell ref="W21:W27"/>
    <mergeCell ref="H21:H27"/>
    <mergeCell ref="I21:I27"/>
    <mergeCell ref="J21:J23"/>
    <mergeCell ref="K21:K23"/>
    <mergeCell ref="L21:L23"/>
    <mergeCell ref="M21:M23"/>
    <mergeCell ref="DX19:DZ19"/>
    <mergeCell ref="EA19:EC19"/>
    <mergeCell ref="ED19:EF19"/>
    <mergeCell ref="EG19:EI19"/>
    <mergeCell ref="A21:B27"/>
    <mergeCell ref="C21:C27"/>
    <mergeCell ref="D21:D27"/>
    <mergeCell ref="E21:E27"/>
    <mergeCell ref="F21:F27"/>
    <mergeCell ref="G21:G27"/>
    <mergeCell ref="Q19:Q20"/>
    <mergeCell ref="R19:R20"/>
    <mergeCell ref="CZ19:DB19"/>
    <mergeCell ref="DC19:DE19"/>
    <mergeCell ref="DF19:DH19"/>
    <mergeCell ref="DI19:DK19"/>
    <mergeCell ref="EA18:EI18"/>
    <mergeCell ref="D19:D20"/>
    <mergeCell ref="E19:E20"/>
    <mergeCell ref="F19:F20"/>
    <mergeCell ref="G19:G20"/>
    <mergeCell ref="H19:H20"/>
    <mergeCell ref="I19:I20"/>
    <mergeCell ref="J19:J20"/>
    <mergeCell ref="K19:K20"/>
    <mergeCell ref="L19:L20"/>
    <mergeCell ref="CK18:CQ19"/>
    <mergeCell ref="CR18:CW19"/>
    <mergeCell ref="CX18:CX20"/>
    <mergeCell ref="CZ18:DH18"/>
    <mergeCell ref="DI18:DQ18"/>
    <mergeCell ref="DR18:DZ18"/>
    <mergeCell ref="DL19:DN19"/>
    <mergeCell ref="DO19:DQ19"/>
    <mergeCell ref="DR19:DT19"/>
    <mergeCell ref="DU19:DW19"/>
    <mergeCell ref="BH18:BH20"/>
    <mergeCell ref="BI18:BO19"/>
    <mergeCell ref="BP18:BV19"/>
    <mergeCell ref="BW18:CB19"/>
    <mergeCell ref="CC18:CC20"/>
    <mergeCell ref="CD18:CJ19"/>
    <mergeCell ref="Z18:AF19"/>
    <mergeCell ref="AG18:AL19"/>
    <mergeCell ref="AM18:AM20"/>
    <mergeCell ref="AN18:AT19"/>
    <mergeCell ref="AU18:BA19"/>
    <mergeCell ref="BB18:BG19"/>
    <mergeCell ref="A18:B20"/>
    <mergeCell ref="C18:C20"/>
    <mergeCell ref="D18:I18"/>
    <mergeCell ref="J18:P18"/>
    <mergeCell ref="Q18:R18"/>
    <mergeCell ref="S18:Y19"/>
    <mergeCell ref="M19:M20"/>
    <mergeCell ref="N19:N20"/>
    <mergeCell ref="O19:O20"/>
    <mergeCell ref="P19:P20"/>
    <mergeCell ref="A11:B11"/>
    <mergeCell ref="C11:F11"/>
    <mergeCell ref="A12:B12"/>
    <mergeCell ref="C12:F12"/>
    <mergeCell ref="A13:B14"/>
    <mergeCell ref="D13:E13"/>
    <mergeCell ref="F13:F14"/>
    <mergeCell ref="D14:E14"/>
    <mergeCell ref="A8:B8"/>
    <mergeCell ref="C8:F8"/>
    <mergeCell ref="A9:B9"/>
    <mergeCell ref="C9:F9"/>
    <mergeCell ref="A10:B10"/>
    <mergeCell ref="C10:F10"/>
    <mergeCell ref="A5:B5"/>
    <mergeCell ref="C5:F5"/>
    <mergeCell ref="A6:B6"/>
    <mergeCell ref="C6:F6"/>
    <mergeCell ref="A7:B7"/>
    <mergeCell ref="C7:F7"/>
  </mergeCells>
  <conditionalFormatting sqref="EC21:EC41 DK21:DK41 DT21:DT41 DK43:DK62 DT43:DT62 EC43:EC62 DB21:DB62">
    <cfRule type="cellIs" dxfId="620" priority="14" operator="greaterThan">
      <formula>0.9</formula>
    </cfRule>
    <cfRule type="cellIs" dxfId="619" priority="15" operator="between">
      <formula>0.7</formula>
      <formula>0.9</formula>
    </cfRule>
    <cfRule type="cellIs" dxfId="618" priority="16" operator="between">
      <formula>0.4</formula>
      <formula>0.7</formula>
    </cfRule>
    <cfRule type="cellIs" dxfId="617" priority="17" operator="between">
      <formula>0</formula>
      <formula>0.4</formula>
    </cfRule>
  </conditionalFormatting>
  <conditionalFormatting sqref="EC43:EC62 EC21:EC41">
    <cfRule type="colorScale" priority="18">
      <colorScale>
        <cfvo type="min"/>
        <cfvo type="percentile" val="50"/>
        <cfvo type="max"/>
        <color rgb="FF63BE7B"/>
        <color rgb="FFFFEB84"/>
        <color rgb="FFF8696B"/>
      </colorScale>
    </cfRule>
  </conditionalFormatting>
  <conditionalFormatting sqref="DK43:DK62 DK21:DK41">
    <cfRule type="colorScale" priority="19">
      <colorScale>
        <cfvo type="min"/>
        <cfvo type="percentile" val="50"/>
        <cfvo type="max"/>
        <color rgb="FF63BE7B"/>
        <color rgb="FFFFEB84"/>
        <color rgb="FFF8696B"/>
      </colorScale>
    </cfRule>
  </conditionalFormatting>
  <conditionalFormatting sqref="DT43:DT62 DT21:DT41">
    <cfRule type="colorScale" priority="20">
      <colorScale>
        <cfvo type="min"/>
        <cfvo type="percentile" val="50"/>
        <cfvo type="max"/>
        <color rgb="FF63BE7B"/>
        <color rgb="FFFFEB84"/>
        <color rgb="FFF8696B"/>
      </colorScale>
    </cfRule>
  </conditionalFormatting>
  <conditionalFormatting sqref="DK42">
    <cfRule type="cellIs" dxfId="616" priority="10" operator="greaterThan">
      <formula>0.9</formula>
    </cfRule>
    <cfRule type="cellIs" dxfId="615" priority="11" operator="between">
      <formula>0.7</formula>
      <formula>0.9</formula>
    </cfRule>
    <cfRule type="cellIs" dxfId="614" priority="12" operator="between">
      <formula>0.4</formula>
      <formula>0.7</formula>
    </cfRule>
    <cfRule type="cellIs" dxfId="613" priority="13" operator="between">
      <formula>0</formula>
      <formula>0.4</formula>
    </cfRule>
  </conditionalFormatting>
  <conditionalFormatting sqref="DT42">
    <cfRule type="cellIs" dxfId="612" priority="6" operator="greaterThan">
      <formula>0.9</formula>
    </cfRule>
    <cfRule type="cellIs" dxfId="611" priority="7" operator="between">
      <formula>0.7</formula>
      <formula>0.9</formula>
    </cfRule>
    <cfRule type="cellIs" dxfId="610" priority="8" operator="between">
      <formula>0.4</formula>
      <formula>0.7</formula>
    </cfRule>
    <cfRule type="cellIs" dxfId="609" priority="9" operator="between">
      <formula>0</formula>
      <formula>0.4</formula>
    </cfRule>
  </conditionalFormatting>
  <conditionalFormatting sqref="EC42">
    <cfRule type="cellIs" dxfId="608" priority="2" operator="greaterThan">
      <formula>0.9</formula>
    </cfRule>
    <cfRule type="cellIs" dxfId="607" priority="3" operator="between">
      <formula>0.7</formula>
      <formula>0.9</formula>
    </cfRule>
    <cfRule type="cellIs" dxfId="606" priority="4" operator="between">
      <formula>0.4</formula>
      <formula>0.7</formula>
    </cfRule>
    <cfRule type="cellIs" dxfId="605" priority="5" operator="between">
      <formula>0</formula>
      <formula>0.4</formula>
    </cfRule>
  </conditionalFormatting>
  <conditionalFormatting sqref="DB21:DB62">
    <cfRule type="colorScale" priority="21">
      <colorScale>
        <cfvo type="min"/>
        <cfvo type="percentile" val="50"/>
        <cfvo type="max"/>
        <color rgb="FF63BE7B"/>
        <color rgb="FFFFEB84"/>
        <color rgb="FFF8696B"/>
      </colorScale>
    </cfRule>
  </conditionalFormatting>
  <conditionalFormatting sqref="DH21:DH62">
    <cfRule type="colorScale" priority="22">
      <colorScale>
        <cfvo type="min"/>
        <cfvo type="percentile" val="50"/>
        <cfvo type="max"/>
        <color rgb="FF63BE7B"/>
        <color rgb="FFFFEB84"/>
        <color rgb="FFF8696B"/>
      </colorScale>
    </cfRule>
  </conditionalFormatting>
  <conditionalFormatting sqref="DQ21:DQ62">
    <cfRule type="colorScale" priority="23">
      <colorScale>
        <cfvo type="min"/>
        <cfvo type="percentile" val="50"/>
        <cfvo type="max"/>
        <color rgb="FF63BE7B"/>
        <color rgb="FFFFEB84"/>
        <color rgb="FFF8696B"/>
      </colorScale>
    </cfRule>
  </conditionalFormatting>
  <conditionalFormatting sqref="DZ21:DZ62">
    <cfRule type="colorScale" priority="24">
      <colorScale>
        <cfvo type="min"/>
        <cfvo type="percentile" val="50"/>
        <cfvo type="max"/>
        <color rgb="FF63BE7B"/>
        <color rgb="FFFFEB84"/>
        <color rgb="FFF8696B"/>
      </colorScale>
    </cfRule>
  </conditionalFormatting>
  <conditionalFormatting sqref="EI21:EI62">
    <cfRule type="colorScale" priority="25">
      <colorScale>
        <cfvo type="min"/>
        <cfvo type="percentile" val="50"/>
        <cfvo type="max"/>
        <color rgb="FF63BE7B"/>
        <color rgb="FFFFEB84"/>
        <color rgb="FFF8696B"/>
      </colorScale>
    </cfRule>
  </conditionalFormatting>
  <conditionalFormatting sqref="DK42">
    <cfRule type="colorScale" priority="26">
      <colorScale>
        <cfvo type="min"/>
        <cfvo type="percentile" val="50"/>
        <cfvo type="max"/>
        <color rgb="FF63BE7B"/>
        <color rgb="FFFFEB84"/>
        <color rgb="FFF8696B"/>
      </colorScale>
    </cfRule>
  </conditionalFormatting>
  <conditionalFormatting sqref="DT42">
    <cfRule type="colorScale" priority="27">
      <colorScale>
        <cfvo type="min"/>
        <cfvo type="percentile" val="50"/>
        <cfvo type="max"/>
        <color rgb="FF63BE7B"/>
        <color rgb="FFFFEB84"/>
        <color rgb="FFF8696B"/>
      </colorScale>
    </cfRule>
  </conditionalFormatting>
  <conditionalFormatting sqref="EC42">
    <cfRule type="colorScale" priority="28">
      <colorScale>
        <cfvo type="min"/>
        <cfvo type="percentile" val="50"/>
        <cfvo type="max"/>
        <color rgb="FF63BE7B"/>
        <color rgb="FFFFEB84"/>
        <color rgb="FFF8696B"/>
      </colorScale>
    </cfRule>
  </conditionalFormatting>
  <conditionalFormatting sqref="DN21:DN62">
    <cfRule type="colorScale" priority="1">
      <colorScale>
        <cfvo type="min"/>
        <cfvo type="percentile" val="50"/>
        <cfvo type="max"/>
        <color rgb="FFF8696B"/>
        <color rgb="FFFFEB84"/>
        <color rgb="FF63BE7B"/>
      </colorScale>
    </cfRule>
  </conditionalFormatting>
  <dataValidations count="4">
    <dataValidation allowBlank="1" showInputMessage="1" showErrorMessage="1" prompt="EVIDENCIAS ENTREGADAS: Se debe diligenciar por actividad los entregables que dan cuenta del avance en el periodo, estos deben ser coherente con lo programado y ejecutado en el periodo. " sqref="BH18:BH20 CC18:CC20 CJ20:CJ28 BO20:BO28 BV20:BV28 CQ20:CQ28 BA20"/>
    <dataValidation allowBlank="1" showInputMessage="1" showErrorMessage="1" prompt="EVIDENCIAS ENTREGADAS: Se debe diligenciar por actividad los entregables que dan cuenta del avance en el periodo, estos deben ser coherente con lo programado y ejecutado en el periodo." sqref="AM18:AM20 CX18:CX20 BA21:BA28 Y20:Y28 AF20:AF28 AT20:AT28"/>
    <dataValidation allowBlank="1" showInputMessage="1" showErrorMessage="1" prompt="El seguimiento se realizará a partir de las tareas, de acuerdo con el avance presentado el formato automáticamente calculará el avance para las actividades y metas al periodo del reporte y de la vigencia. " sqref="CK18:CK20 Y18:Y19 AT18:AT19 AF18:AF19 AG18:AG20 S18:S20 Z18:Z20 CQ18:CQ19 BA18:BA19 CJ18:CJ19 CD18:CD20 BW18:BW20 BV18:BV19 BO18:BO19 BI18:BI20 BP18:BP20 BB18:BB20 AN18:AN20 AU18:AU20 CR18:CR20 U18:X20 AB18:AE20 AI18:AL20 AP18:AS20 AW18:AZ20 BD18:BG20 BK18:BN20 BR18:BU20 BY18:CB20 CF18:CI20 CM18:CP20 CT18:CW20 CS18:CS28 CL18:CL28 CE18:CE28 BX18:BX28 BQ18:BQ28 BJ18:BJ28 BC18:BC28 AV18:AV28 AO18:AO28 AA18:AA28 T18:T28 AH18:AH28"/>
    <dataValidation allowBlank="1" showInputMessage="1" showErrorMessage="1" prompt="Verificar que los objetivos, metas, actividades y tareas correspondan con lo programado en el Plan de Acción y Ficha EBI. No se deben modificar esta información." sqref="H18:H19 A18:G20 I18:R20"/>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'[7]Listas desplegables'!#REF!</xm:f>
          </x14:formula1>
          <xm:sqref>G6:H9 C6:C12 G14:H14 F13 D13:D14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00"/>
  <sheetViews>
    <sheetView workbookViewId="0">
      <selection activeCell="H8" sqref="H8"/>
    </sheetView>
  </sheetViews>
  <sheetFormatPr baseColWidth="10" defaultRowHeight="15"/>
  <cols>
    <col min="1" max="1" width="58.140625" style="26" customWidth="1"/>
    <col min="2" max="2" width="17.42578125" style="227" customWidth="1"/>
    <col min="3" max="3" width="10.7109375" style="227" customWidth="1"/>
    <col min="4" max="5" width="17.42578125" style="227" customWidth="1"/>
    <col min="6" max="6" width="17" style="30" customWidth="1"/>
    <col min="7" max="7" width="20.140625" style="30" customWidth="1"/>
    <col min="8" max="8" width="14.28515625" style="1753" customWidth="1"/>
    <col min="9" max="9" width="16.140625" style="29" customWidth="1"/>
    <col min="10" max="11" width="17.85546875" style="30" customWidth="1"/>
    <col min="12" max="12" width="40.28515625" style="30" customWidth="1"/>
    <col min="13" max="13" width="24.5703125" style="1753" customWidth="1"/>
    <col min="14" max="14" width="20.28515625" style="229" customWidth="1"/>
    <col min="15" max="15" width="21.140625" style="229" customWidth="1"/>
    <col min="16" max="16" width="34.140625" style="227" customWidth="1"/>
    <col min="17" max="17" width="21.85546875" style="230" customWidth="1"/>
    <col min="18" max="18" width="15.7109375" style="227" hidden="1" customWidth="1"/>
    <col min="19" max="19" width="14.42578125" style="227" hidden="1" customWidth="1"/>
    <col min="20" max="20" width="14.85546875" style="227" hidden="1" customWidth="1"/>
    <col min="21" max="21" width="13.42578125" style="227" hidden="1" customWidth="1"/>
    <col min="22" max="22" width="23" style="227" hidden="1" customWidth="1"/>
    <col min="23" max="23" width="19" style="227" hidden="1" customWidth="1"/>
    <col min="24" max="24" width="32.7109375" style="227" hidden="1" customWidth="1"/>
    <col min="25" max="25" width="16.7109375" style="227" hidden="1" customWidth="1"/>
    <col min="26" max="26" width="17" style="227" hidden="1" customWidth="1"/>
    <col min="27" max="27" width="15.42578125" style="227" hidden="1" customWidth="1"/>
    <col min="28" max="30" width="12.140625" style="227" hidden="1" customWidth="1"/>
    <col min="31" max="31" width="18.42578125" style="227" hidden="1" customWidth="1"/>
    <col min="32" max="32" width="14" style="227" hidden="1" customWidth="1"/>
    <col min="33" max="33" width="17" style="227" hidden="1" customWidth="1"/>
    <col min="34" max="34" width="12.140625" style="227" hidden="1" customWidth="1"/>
    <col min="35" max="35" width="17.85546875" style="227" hidden="1" customWidth="1"/>
    <col min="36" max="36" width="17.28515625" style="227" hidden="1" customWidth="1"/>
    <col min="37" max="38" width="17" style="227" hidden="1" customWidth="1"/>
    <col min="39" max="39" width="16.7109375" style="227" hidden="1" customWidth="1"/>
    <col min="40" max="40" width="17" style="227" hidden="1" customWidth="1"/>
    <col min="41" max="41" width="21" style="227" hidden="1" customWidth="1"/>
    <col min="42" max="42" width="17.85546875" style="227" hidden="1" customWidth="1"/>
    <col min="43" max="43" width="17.28515625" style="227" hidden="1" customWidth="1"/>
    <col min="44" max="44" width="17" style="227" hidden="1" customWidth="1"/>
    <col min="45" max="45" width="16.42578125" style="227" hidden="1" customWidth="1"/>
    <col min="46" max="46" width="16.7109375" style="227" hidden="1" customWidth="1"/>
    <col min="47" max="47" width="19.85546875" style="227" hidden="1" customWidth="1"/>
    <col min="48" max="48" width="10.7109375" style="227" hidden="1" customWidth="1"/>
    <col min="49" max="49" width="17.85546875" style="227" hidden="1" customWidth="1"/>
    <col min="50" max="50" width="17.28515625" style="227" hidden="1" customWidth="1"/>
    <col min="51" max="51" width="17" style="227" hidden="1" customWidth="1"/>
    <col min="52" max="52" width="16.7109375" style="227" hidden="1" customWidth="1"/>
    <col min="53" max="53" width="16.7109375" style="1754" customWidth="1"/>
    <col min="54" max="54" width="17" style="227" customWidth="1"/>
    <col min="55" max="55" width="16.42578125" style="227" customWidth="1"/>
    <col min="56" max="56" width="17.85546875" style="227" customWidth="1"/>
    <col min="57" max="58" width="8.7109375" style="227" customWidth="1"/>
    <col min="59" max="59" width="17.28515625" style="227" customWidth="1"/>
    <col min="60" max="60" width="14.85546875" style="227" hidden="1" customWidth="1"/>
    <col min="61" max="61" width="17" style="227" hidden="1" customWidth="1"/>
    <col min="62" max="62" width="11.42578125" style="227" hidden="1" customWidth="1"/>
    <col min="63" max="63" width="17.85546875" style="227" hidden="1" customWidth="1"/>
    <col min="64" max="65" width="8.7109375" style="227" hidden="1" customWidth="1"/>
    <col min="66" max="67" width="16.7109375" style="227" hidden="1" customWidth="1"/>
    <col min="68" max="68" width="17" style="227" hidden="1" customWidth="1"/>
    <col min="69" max="69" width="14.7109375" style="227" hidden="1" customWidth="1"/>
    <col min="70" max="70" width="17.85546875" style="227" hidden="1" customWidth="1"/>
    <col min="71" max="72" width="8.7109375" style="227" hidden="1" customWidth="1"/>
    <col min="73" max="73" width="18.42578125" style="227" hidden="1" customWidth="1"/>
    <col min="74" max="74" width="16.7109375" style="227" hidden="1" customWidth="1"/>
    <col min="75" max="75" width="8.7109375" style="227" hidden="1" customWidth="1"/>
    <col min="76" max="76" width="16.42578125" style="227" hidden="1" customWidth="1"/>
    <col min="77" max="77" width="17.85546875" style="227" hidden="1" customWidth="1"/>
    <col min="78" max="79" width="8.7109375" style="227" hidden="1" customWidth="1"/>
    <col min="80" max="80" width="17.7109375" style="227" hidden="1" customWidth="1"/>
    <col min="81" max="81" width="15.85546875" style="227" hidden="1" customWidth="1"/>
    <col min="82" max="82" width="8.7109375" style="227" hidden="1" customWidth="1"/>
    <col min="83" max="83" width="23" style="227" hidden="1" customWidth="1"/>
    <col min="84" max="84" width="17.85546875" style="227" hidden="1" customWidth="1"/>
    <col min="85" max="86" width="8.7109375" style="227" hidden="1" customWidth="1"/>
    <col min="87" max="87" width="19" style="227" hidden="1" customWidth="1"/>
    <col min="88" max="88" width="16.7109375" style="227" hidden="1" customWidth="1"/>
    <col min="89" max="89" width="8.7109375" style="227" hidden="1" customWidth="1"/>
    <col min="90" max="90" width="16.7109375" style="227" hidden="1" customWidth="1"/>
    <col min="91" max="91" width="17.85546875" style="227" hidden="1" customWidth="1"/>
    <col min="92" max="93" width="8.7109375" style="227" hidden="1" customWidth="1"/>
    <col min="94" max="94" width="12.42578125" style="227" hidden="1" customWidth="1"/>
    <col min="95" max="95" width="14" style="227" hidden="1" customWidth="1"/>
    <col min="96" max="96" width="8.7109375" style="227" hidden="1" customWidth="1"/>
    <col min="97" max="97" width="16.42578125" style="227" hidden="1" customWidth="1"/>
    <col min="98" max="98" width="17.85546875" style="227" hidden="1" customWidth="1"/>
    <col min="99" max="100" width="8.7109375" style="227" hidden="1" customWidth="1"/>
    <col min="101" max="101" width="21.28515625" style="227" hidden="1" customWidth="1"/>
    <col min="102" max="102" width="2.140625" style="227" hidden="1" customWidth="1"/>
    <col min="103" max="105" width="14.28515625" style="227" hidden="1" customWidth="1"/>
    <col min="106" max="106" width="15.140625" style="227" hidden="1" customWidth="1"/>
    <col min="107" max="107" width="18.85546875" style="227" hidden="1" customWidth="1"/>
    <col min="108" max="111" width="14.28515625" style="227" hidden="1" customWidth="1"/>
    <col min="112" max="120" width="14.28515625" style="227" customWidth="1"/>
    <col min="121" max="138" width="14.28515625" style="227" hidden="1" customWidth="1"/>
    <col min="139" max="139" width="11.42578125" style="227" customWidth="1"/>
    <col min="140" max="256" width="11.42578125" style="227"/>
  </cols>
  <sheetData>
    <row r="1" spans="1:256">
      <c r="A1" s="1"/>
      <c r="B1" s="2"/>
      <c r="C1" s="2"/>
      <c r="D1" s="2"/>
      <c r="E1" s="2"/>
      <c r="F1" s="2"/>
      <c r="G1" s="2"/>
      <c r="H1" s="1747"/>
      <c r="I1" s="2"/>
      <c r="J1" s="2"/>
      <c r="K1" s="2"/>
      <c r="L1" s="2"/>
      <c r="M1" s="1747"/>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1748"/>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c r="A2" s="1"/>
      <c r="B2" s="2"/>
      <c r="C2" s="2"/>
      <c r="D2" s="2"/>
      <c r="E2" s="2"/>
      <c r="F2" s="2"/>
      <c r="G2" s="2"/>
      <c r="H2" s="1747"/>
      <c r="I2" s="2"/>
      <c r="J2" s="2"/>
      <c r="K2" s="2"/>
      <c r="L2" s="2"/>
      <c r="M2" s="1747"/>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1749"/>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c r="A3" s="2"/>
      <c r="B3" s="2"/>
      <c r="C3" s="2"/>
      <c r="D3" s="2"/>
      <c r="E3" s="2"/>
      <c r="F3" s="2"/>
      <c r="G3" s="2"/>
      <c r="H3" s="1747"/>
      <c r="I3" s="2"/>
      <c r="J3" s="2"/>
      <c r="K3" s="2"/>
      <c r="L3" s="2"/>
      <c r="M3" s="1747"/>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1749"/>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c r="A4" s="2"/>
      <c r="B4" s="2"/>
      <c r="C4" s="2"/>
      <c r="D4" s="2"/>
      <c r="E4" s="2"/>
      <c r="F4" s="2"/>
      <c r="G4" s="2"/>
      <c r="H4" s="1747"/>
      <c r="I4" s="2"/>
      <c r="J4" s="2"/>
      <c r="K4" s="2"/>
      <c r="L4" s="2"/>
      <c r="M4" s="1747"/>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1749"/>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c r="A5" s="1750" t="s">
        <v>0</v>
      </c>
      <c r="B5" s="5" t="s">
        <v>1</v>
      </c>
      <c r="C5" s="6"/>
      <c r="D5" s="6"/>
      <c r="E5" s="7"/>
      <c r="F5" s="2"/>
      <c r="G5" s="2"/>
      <c r="H5" s="1747"/>
      <c r="I5" s="8"/>
      <c r="J5" s="2"/>
      <c r="K5" s="2"/>
      <c r="L5" s="2"/>
      <c r="M5" s="1747"/>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1749"/>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c r="A6" s="1750" t="s">
        <v>2</v>
      </c>
      <c r="B6" s="9" t="s">
        <v>774</v>
      </c>
      <c r="C6" s="10"/>
      <c r="D6" s="10"/>
      <c r="E6" s="11"/>
      <c r="F6" s="12"/>
      <c r="G6" s="12"/>
      <c r="H6" s="1747"/>
      <c r="I6" s="8"/>
      <c r="J6" s="2"/>
      <c r="K6" s="2"/>
      <c r="L6" s="2"/>
      <c r="M6" s="1747"/>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1749"/>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c r="A7" s="1750" t="s">
        <v>4</v>
      </c>
      <c r="B7" s="9" t="s">
        <v>1727</v>
      </c>
      <c r="C7" s="10"/>
      <c r="D7" s="10"/>
      <c r="E7" s="11"/>
      <c r="F7" s="12"/>
      <c r="G7" s="12"/>
      <c r="H7" s="1747"/>
      <c r="I7" s="8"/>
      <c r="J7" s="2"/>
      <c r="K7" s="2"/>
      <c r="L7" s="2"/>
      <c r="M7" s="1747"/>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1749"/>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c r="A8" s="1750" t="s">
        <v>6</v>
      </c>
      <c r="B8" s="9" t="s">
        <v>1728</v>
      </c>
      <c r="C8" s="10"/>
      <c r="D8" s="10"/>
      <c r="E8" s="11"/>
      <c r="F8" s="12"/>
      <c r="G8" s="12"/>
      <c r="H8" s="1747"/>
      <c r="I8" s="8"/>
      <c r="J8" s="2"/>
      <c r="K8" s="2"/>
      <c r="L8" s="2"/>
      <c r="M8" s="1747"/>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1749"/>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c r="A9" s="1750" t="s">
        <v>8</v>
      </c>
      <c r="B9" s="9" t="s">
        <v>1729</v>
      </c>
      <c r="C9" s="10"/>
      <c r="D9" s="10"/>
      <c r="E9" s="11"/>
      <c r="F9" s="13"/>
      <c r="G9" s="13"/>
      <c r="H9" s="1751"/>
      <c r="I9" s="2"/>
      <c r="J9" s="2"/>
      <c r="K9" s="2"/>
      <c r="L9" s="2"/>
      <c r="M9" s="1747"/>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1749"/>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c r="A10" s="1750" t="s">
        <v>10</v>
      </c>
      <c r="B10" s="9" t="s">
        <v>1730</v>
      </c>
      <c r="C10" s="10"/>
      <c r="D10" s="10"/>
      <c r="E10" s="11"/>
      <c r="F10" s="15"/>
      <c r="G10" s="15"/>
      <c r="H10" s="1751"/>
      <c r="I10" s="2"/>
      <c r="J10" s="2"/>
      <c r="K10" s="2"/>
      <c r="L10" s="2"/>
      <c r="M10" s="1747"/>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1749"/>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c r="A11" s="1750" t="s">
        <v>12</v>
      </c>
      <c r="B11" s="9" t="s">
        <v>1731</v>
      </c>
      <c r="C11" s="10"/>
      <c r="D11" s="10"/>
      <c r="E11" s="11"/>
      <c r="F11" s="15"/>
      <c r="G11" s="15"/>
      <c r="H11" s="1751"/>
      <c r="I11" s="2"/>
      <c r="J11" s="2"/>
      <c r="K11" s="2"/>
      <c r="L11" s="2"/>
      <c r="M11" s="1747"/>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1749"/>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c r="A12" s="1750" t="s">
        <v>14</v>
      </c>
      <c r="B12" s="9" t="s">
        <v>1732</v>
      </c>
      <c r="C12" s="10"/>
      <c r="D12" s="10"/>
      <c r="E12" s="11"/>
      <c r="F12" s="15"/>
      <c r="G12" s="15"/>
      <c r="H12" s="1751"/>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1749"/>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c r="A13" s="16" t="s">
        <v>16</v>
      </c>
      <c r="B13" s="18" t="s">
        <v>17</v>
      </c>
      <c r="C13" s="19" t="s">
        <v>18</v>
      </c>
      <c r="D13" s="19"/>
      <c r="E13" s="20">
        <v>2017</v>
      </c>
      <c r="F13" s="21"/>
      <c r="G13" s="21"/>
      <c r="H13" s="1751"/>
      <c r="I13" s="2"/>
      <c r="J13" s="2"/>
      <c r="K13" s="2"/>
      <c r="L13" s="2"/>
      <c r="M13" s="1747"/>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1749"/>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c r="A14" s="22"/>
      <c r="B14" s="24" t="s">
        <v>19</v>
      </c>
      <c r="C14" s="19" t="s">
        <v>389</v>
      </c>
      <c r="D14" s="19"/>
      <c r="E14" s="20"/>
      <c r="F14" s="25"/>
      <c r="G14" s="25"/>
      <c r="H14" s="1747"/>
      <c r="I14" s="2"/>
      <c r="J14" s="2"/>
      <c r="K14" s="2"/>
      <c r="L14" s="2"/>
      <c r="M14" s="1747"/>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1749"/>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c r="B15" s="27"/>
      <c r="C15" s="28"/>
      <c r="D15" s="28"/>
      <c r="E15" s="28"/>
      <c r="F15" s="28"/>
      <c r="G15" s="28"/>
      <c r="H15" s="1752"/>
    </row>
    <row r="16" spans="1:256">
      <c r="B16" s="27"/>
      <c r="C16" s="28"/>
      <c r="D16" s="28"/>
      <c r="E16" s="28"/>
      <c r="F16" s="28"/>
      <c r="G16" s="28"/>
      <c r="H16" s="1752"/>
    </row>
    <row r="17" spans="1:256" ht="15.75">
      <c r="A17" s="31" t="s">
        <v>21</v>
      </c>
      <c r="B17" s="33"/>
      <c r="C17" s="33"/>
      <c r="D17" s="33"/>
      <c r="E17" s="33"/>
      <c r="F17" s="34"/>
      <c r="G17" s="34"/>
      <c r="H17" s="1755"/>
      <c r="I17" s="35"/>
      <c r="J17" s="34"/>
      <c r="K17" s="34"/>
      <c r="L17" s="34"/>
      <c r="M17" s="1755"/>
      <c r="N17" s="36"/>
      <c r="O17" s="36"/>
      <c r="P17" s="33"/>
      <c r="Q17" s="37"/>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1756"/>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1" t="s">
        <v>22</v>
      </c>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row>
    <row r="18" spans="1:256" ht="15.75">
      <c r="A18" s="236" t="s">
        <v>23</v>
      </c>
      <c r="B18" s="38" t="s">
        <v>24</v>
      </c>
      <c r="C18" s="244" t="s">
        <v>25</v>
      </c>
      <c r="D18" s="1757"/>
      <c r="E18" s="1757"/>
      <c r="F18" s="1757"/>
      <c r="G18" s="1757"/>
      <c r="H18" s="245"/>
      <c r="I18" s="241" t="s">
        <v>26</v>
      </c>
      <c r="J18" s="242"/>
      <c r="K18" s="242"/>
      <c r="L18" s="242"/>
      <c r="M18" s="242"/>
      <c r="N18" s="242"/>
      <c r="O18" s="243"/>
      <c r="P18" s="244" t="s">
        <v>27</v>
      </c>
      <c r="Q18" s="245"/>
      <c r="R18" s="40" t="s">
        <v>28</v>
      </c>
      <c r="S18" s="41"/>
      <c r="T18" s="41"/>
      <c r="U18" s="41"/>
      <c r="V18" s="41"/>
      <c r="W18" s="41"/>
      <c r="X18" s="42"/>
      <c r="Y18" s="40" t="s">
        <v>29</v>
      </c>
      <c r="Z18" s="41"/>
      <c r="AA18" s="41"/>
      <c r="AB18" s="41"/>
      <c r="AC18" s="41"/>
      <c r="AD18" s="41"/>
      <c r="AE18" s="42"/>
      <c r="AF18" s="40" t="s">
        <v>30</v>
      </c>
      <c r="AG18" s="41"/>
      <c r="AH18" s="41"/>
      <c r="AI18" s="41"/>
      <c r="AJ18" s="41"/>
      <c r="AK18" s="42"/>
      <c r="AL18" s="43" t="s">
        <v>31</v>
      </c>
      <c r="AM18" s="40" t="s">
        <v>32</v>
      </c>
      <c r="AN18" s="41"/>
      <c r="AO18" s="41"/>
      <c r="AP18" s="41"/>
      <c r="AQ18" s="41"/>
      <c r="AR18" s="41"/>
      <c r="AS18" s="42"/>
      <c r="AT18" s="40" t="s">
        <v>33</v>
      </c>
      <c r="AU18" s="41"/>
      <c r="AV18" s="41"/>
      <c r="AW18" s="41"/>
      <c r="AX18" s="41"/>
      <c r="AY18" s="41"/>
      <c r="AZ18" s="42"/>
      <c r="BA18" s="40" t="s">
        <v>34</v>
      </c>
      <c r="BB18" s="41"/>
      <c r="BC18" s="41"/>
      <c r="BD18" s="41"/>
      <c r="BE18" s="41"/>
      <c r="BF18" s="42"/>
      <c r="BG18" s="43" t="s">
        <v>35</v>
      </c>
      <c r="BH18" s="40" t="s">
        <v>36</v>
      </c>
      <c r="BI18" s="41"/>
      <c r="BJ18" s="41"/>
      <c r="BK18" s="41"/>
      <c r="BL18" s="41"/>
      <c r="BM18" s="41"/>
      <c r="BN18" s="42"/>
      <c r="BO18" s="40" t="s">
        <v>37</v>
      </c>
      <c r="BP18" s="41"/>
      <c r="BQ18" s="41"/>
      <c r="BR18" s="41"/>
      <c r="BS18" s="41"/>
      <c r="BT18" s="41"/>
      <c r="BU18" s="42"/>
      <c r="BV18" s="40" t="s">
        <v>38</v>
      </c>
      <c r="BW18" s="41"/>
      <c r="BX18" s="41"/>
      <c r="BY18" s="41"/>
      <c r="BZ18" s="41"/>
      <c r="CA18" s="42"/>
      <c r="CB18" s="43" t="s">
        <v>39</v>
      </c>
      <c r="CC18" s="40" t="s">
        <v>40</v>
      </c>
      <c r="CD18" s="41"/>
      <c r="CE18" s="41"/>
      <c r="CF18" s="41"/>
      <c r="CG18" s="41"/>
      <c r="CH18" s="41"/>
      <c r="CI18" s="42"/>
      <c r="CJ18" s="40" t="s">
        <v>41</v>
      </c>
      <c r="CK18" s="41"/>
      <c r="CL18" s="41"/>
      <c r="CM18" s="41"/>
      <c r="CN18" s="41"/>
      <c r="CO18" s="41"/>
      <c r="CP18" s="42"/>
      <c r="CQ18" s="40" t="s">
        <v>42</v>
      </c>
      <c r="CR18" s="41"/>
      <c r="CS18" s="41"/>
      <c r="CT18" s="41"/>
      <c r="CU18" s="41"/>
      <c r="CV18" s="42"/>
      <c r="CW18" s="43" t="s">
        <v>43</v>
      </c>
      <c r="CX18" s="44"/>
      <c r="CY18" s="45" t="s">
        <v>44</v>
      </c>
      <c r="CZ18" s="45"/>
      <c r="DA18" s="45"/>
      <c r="DB18" s="45"/>
      <c r="DC18" s="45"/>
      <c r="DD18" s="45"/>
      <c r="DE18" s="45"/>
      <c r="DF18" s="45"/>
      <c r="DG18" s="45"/>
      <c r="DH18" s="45" t="s">
        <v>45</v>
      </c>
      <c r="DI18" s="45"/>
      <c r="DJ18" s="45"/>
      <c r="DK18" s="45"/>
      <c r="DL18" s="45"/>
      <c r="DM18" s="45"/>
      <c r="DN18" s="45"/>
      <c r="DO18" s="45"/>
      <c r="DP18" s="45"/>
      <c r="DQ18" s="45" t="s">
        <v>46</v>
      </c>
      <c r="DR18" s="45"/>
      <c r="DS18" s="45"/>
      <c r="DT18" s="45"/>
      <c r="DU18" s="45"/>
      <c r="DV18" s="45"/>
      <c r="DW18" s="45"/>
      <c r="DX18" s="45"/>
      <c r="DY18" s="45"/>
      <c r="DZ18" s="45" t="s">
        <v>47</v>
      </c>
      <c r="EA18" s="45"/>
      <c r="EB18" s="45"/>
      <c r="EC18" s="45"/>
      <c r="ED18" s="45"/>
      <c r="EE18" s="45"/>
      <c r="EF18" s="45"/>
      <c r="EG18" s="45"/>
      <c r="EH18" s="45"/>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row>
    <row r="19" spans="1:256" ht="15.75">
      <c r="A19" s="246"/>
      <c r="B19" s="38"/>
      <c r="C19" s="38" t="s">
        <v>48</v>
      </c>
      <c r="D19" s="38" t="s">
        <v>49</v>
      </c>
      <c r="E19" s="38" t="s">
        <v>50</v>
      </c>
      <c r="F19" s="38" t="s">
        <v>51</v>
      </c>
      <c r="G19" s="57" t="s">
        <v>52</v>
      </c>
      <c r="H19" s="46" t="s">
        <v>53</v>
      </c>
      <c r="I19" s="46" t="s">
        <v>54</v>
      </c>
      <c r="J19" s="46" t="s">
        <v>55</v>
      </c>
      <c r="K19" s="46" t="s">
        <v>56</v>
      </c>
      <c r="L19" s="46" t="s">
        <v>57</v>
      </c>
      <c r="M19" s="46" t="s">
        <v>58</v>
      </c>
      <c r="N19" s="46" t="s">
        <v>59</v>
      </c>
      <c r="O19" s="46" t="s">
        <v>60</v>
      </c>
      <c r="P19" s="38" t="s">
        <v>61</v>
      </c>
      <c r="Q19" s="38" t="s">
        <v>62</v>
      </c>
      <c r="R19" s="47"/>
      <c r="S19" s="48"/>
      <c r="T19" s="48"/>
      <c r="U19" s="48"/>
      <c r="V19" s="48"/>
      <c r="W19" s="48"/>
      <c r="X19" s="49"/>
      <c r="Y19" s="47"/>
      <c r="Z19" s="48"/>
      <c r="AA19" s="48"/>
      <c r="AB19" s="48"/>
      <c r="AC19" s="48"/>
      <c r="AD19" s="48"/>
      <c r="AE19" s="49"/>
      <c r="AF19" s="50"/>
      <c r="AG19" s="51"/>
      <c r="AH19" s="51"/>
      <c r="AI19" s="51"/>
      <c r="AJ19" s="51"/>
      <c r="AK19" s="52"/>
      <c r="AL19" s="53"/>
      <c r="AM19" s="47"/>
      <c r="AN19" s="48"/>
      <c r="AO19" s="48"/>
      <c r="AP19" s="48"/>
      <c r="AQ19" s="48"/>
      <c r="AR19" s="48"/>
      <c r="AS19" s="49"/>
      <c r="AT19" s="47"/>
      <c r="AU19" s="48"/>
      <c r="AV19" s="48"/>
      <c r="AW19" s="48"/>
      <c r="AX19" s="48"/>
      <c r="AY19" s="48"/>
      <c r="AZ19" s="49"/>
      <c r="BA19" s="50"/>
      <c r="BB19" s="51"/>
      <c r="BC19" s="51"/>
      <c r="BD19" s="51"/>
      <c r="BE19" s="51"/>
      <c r="BF19" s="52"/>
      <c r="BG19" s="53"/>
      <c r="BH19" s="47"/>
      <c r="BI19" s="48"/>
      <c r="BJ19" s="48"/>
      <c r="BK19" s="48"/>
      <c r="BL19" s="48"/>
      <c r="BM19" s="48"/>
      <c r="BN19" s="49"/>
      <c r="BO19" s="47"/>
      <c r="BP19" s="48"/>
      <c r="BQ19" s="48"/>
      <c r="BR19" s="48"/>
      <c r="BS19" s="48"/>
      <c r="BT19" s="48"/>
      <c r="BU19" s="49"/>
      <c r="BV19" s="50"/>
      <c r="BW19" s="51"/>
      <c r="BX19" s="51"/>
      <c r="BY19" s="51"/>
      <c r="BZ19" s="51"/>
      <c r="CA19" s="52"/>
      <c r="CB19" s="53"/>
      <c r="CC19" s="47"/>
      <c r="CD19" s="48"/>
      <c r="CE19" s="48"/>
      <c r="CF19" s="48"/>
      <c r="CG19" s="48"/>
      <c r="CH19" s="48"/>
      <c r="CI19" s="49"/>
      <c r="CJ19" s="47"/>
      <c r="CK19" s="48"/>
      <c r="CL19" s="48"/>
      <c r="CM19" s="48"/>
      <c r="CN19" s="48"/>
      <c r="CO19" s="48"/>
      <c r="CP19" s="49"/>
      <c r="CQ19" s="50"/>
      <c r="CR19" s="51"/>
      <c r="CS19" s="51"/>
      <c r="CT19" s="51"/>
      <c r="CU19" s="51"/>
      <c r="CV19" s="52"/>
      <c r="CW19" s="53"/>
      <c r="CX19" s="44"/>
      <c r="CY19" s="54" t="s">
        <v>63</v>
      </c>
      <c r="CZ19" s="54"/>
      <c r="DA19" s="54"/>
      <c r="DB19" s="55" t="s">
        <v>64</v>
      </c>
      <c r="DC19" s="55"/>
      <c r="DD19" s="55"/>
      <c r="DE19" s="56" t="s">
        <v>65</v>
      </c>
      <c r="DF19" s="56"/>
      <c r="DG19" s="56"/>
      <c r="DH19" s="54" t="s">
        <v>63</v>
      </c>
      <c r="DI19" s="54"/>
      <c r="DJ19" s="54"/>
      <c r="DK19" s="55" t="s">
        <v>64</v>
      </c>
      <c r="DL19" s="55"/>
      <c r="DM19" s="55"/>
      <c r="DN19" s="56" t="s">
        <v>65</v>
      </c>
      <c r="DO19" s="56"/>
      <c r="DP19" s="56"/>
      <c r="DQ19" s="54" t="s">
        <v>63</v>
      </c>
      <c r="DR19" s="54"/>
      <c r="DS19" s="54"/>
      <c r="DT19" s="55" t="s">
        <v>64</v>
      </c>
      <c r="DU19" s="55"/>
      <c r="DV19" s="55"/>
      <c r="DW19" s="56" t="s">
        <v>65</v>
      </c>
      <c r="DX19" s="56"/>
      <c r="DY19" s="56"/>
      <c r="DZ19" s="54" t="s">
        <v>63</v>
      </c>
      <c r="EA19" s="54"/>
      <c r="EB19" s="54"/>
      <c r="EC19" s="55" t="s">
        <v>64</v>
      </c>
      <c r="ED19" s="55"/>
      <c r="EE19" s="55"/>
      <c r="EF19" s="56" t="s">
        <v>65</v>
      </c>
      <c r="EG19" s="56"/>
      <c r="EH19" s="56"/>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row>
    <row r="20" spans="1:256" ht="63">
      <c r="A20" s="248"/>
      <c r="B20" s="38"/>
      <c r="C20" s="38"/>
      <c r="D20" s="38"/>
      <c r="E20" s="38"/>
      <c r="F20" s="38"/>
      <c r="G20" s="250"/>
      <c r="H20" s="60"/>
      <c r="I20" s="39"/>
      <c r="J20" s="251"/>
      <c r="K20" s="251"/>
      <c r="L20" s="251"/>
      <c r="M20" s="46"/>
      <c r="N20" s="46"/>
      <c r="O20" s="46"/>
      <c r="P20" s="38"/>
      <c r="Q20" s="38"/>
      <c r="R20" s="64" t="s">
        <v>66</v>
      </c>
      <c r="S20" s="65" t="s">
        <v>67</v>
      </c>
      <c r="T20" s="64" t="s">
        <v>68</v>
      </c>
      <c r="U20" s="65" t="s">
        <v>69</v>
      </c>
      <c r="V20" s="64" t="s">
        <v>70</v>
      </c>
      <c r="W20" s="65" t="s">
        <v>71</v>
      </c>
      <c r="X20" s="253" t="s">
        <v>72</v>
      </c>
      <c r="Y20" s="64" t="s">
        <v>66</v>
      </c>
      <c r="Z20" s="65" t="s">
        <v>67</v>
      </c>
      <c r="AA20" s="64" t="s">
        <v>68</v>
      </c>
      <c r="AB20" s="65" t="s">
        <v>69</v>
      </c>
      <c r="AC20" s="64" t="s">
        <v>70</v>
      </c>
      <c r="AD20" s="65" t="s">
        <v>71</v>
      </c>
      <c r="AE20" s="253" t="s">
        <v>72</v>
      </c>
      <c r="AF20" s="64" t="s">
        <v>66</v>
      </c>
      <c r="AG20" s="65" t="s">
        <v>67</v>
      </c>
      <c r="AH20" s="64" t="s">
        <v>68</v>
      </c>
      <c r="AI20" s="65" t="s">
        <v>69</v>
      </c>
      <c r="AJ20" s="64" t="s">
        <v>70</v>
      </c>
      <c r="AK20" s="65" t="s">
        <v>71</v>
      </c>
      <c r="AL20" s="66"/>
      <c r="AM20" s="64" t="s">
        <v>66</v>
      </c>
      <c r="AN20" s="65" t="s">
        <v>67</v>
      </c>
      <c r="AO20" s="64" t="s">
        <v>68</v>
      </c>
      <c r="AP20" s="65" t="s">
        <v>69</v>
      </c>
      <c r="AQ20" s="64" t="s">
        <v>70</v>
      </c>
      <c r="AR20" s="65" t="s">
        <v>71</v>
      </c>
      <c r="AS20" s="253" t="s">
        <v>72</v>
      </c>
      <c r="AT20" s="64" t="s">
        <v>66</v>
      </c>
      <c r="AU20" s="65" t="s">
        <v>67</v>
      </c>
      <c r="AV20" s="64" t="s">
        <v>68</v>
      </c>
      <c r="AW20" s="65" t="s">
        <v>69</v>
      </c>
      <c r="AX20" s="64" t="s">
        <v>70</v>
      </c>
      <c r="AY20" s="65" t="s">
        <v>71</v>
      </c>
      <c r="AZ20" s="1758" t="s">
        <v>72</v>
      </c>
      <c r="BA20" s="1759" t="s">
        <v>66</v>
      </c>
      <c r="BB20" s="1760" t="s">
        <v>67</v>
      </c>
      <c r="BC20" s="64" t="s">
        <v>68</v>
      </c>
      <c r="BD20" s="65" t="s">
        <v>69</v>
      </c>
      <c r="BE20" s="64" t="s">
        <v>70</v>
      </c>
      <c r="BF20" s="65" t="s">
        <v>71</v>
      </c>
      <c r="BG20" s="66"/>
      <c r="BH20" s="64" t="s">
        <v>66</v>
      </c>
      <c r="BI20" s="65" t="s">
        <v>67</v>
      </c>
      <c r="BJ20" s="64" t="s">
        <v>68</v>
      </c>
      <c r="BK20" s="65" t="s">
        <v>69</v>
      </c>
      <c r="BL20" s="64" t="s">
        <v>70</v>
      </c>
      <c r="BM20" s="65" t="s">
        <v>71</v>
      </c>
      <c r="BN20" s="253" t="s">
        <v>72</v>
      </c>
      <c r="BO20" s="64" t="s">
        <v>66</v>
      </c>
      <c r="BP20" s="65" t="s">
        <v>67</v>
      </c>
      <c r="BQ20" s="64" t="s">
        <v>68</v>
      </c>
      <c r="BR20" s="65" t="s">
        <v>69</v>
      </c>
      <c r="BS20" s="64" t="s">
        <v>70</v>
      </c>
      <c r="BT20" s="65" t="s">
        <v>71</v>
      </c>
      <c r="BU20" s="253" t="s">
        <v>72</v>
      </c>
      <c r="BV20" s="64" t="s">
        <v>66</v>
      </c>
      <c r="BW20" s="65" t="s">
        <v>67</v>
      </c>
      <c r="BX20" s="64" t="s">
        <v>68</v>
      </c>
      <c r="BY20" s="65" t="s">
        <v>69</v>
      </c>
      <c r="BZ20" s="64" t="s">
        <v>70</v>
      </c>
      <c r="CA20" s="65" t="s">
        <v>71</v>
      </c>
      <c r="CB20" s="66"/>
      <c r="CC20" s="64" t="s">
        <v>66</v>
      </c>
      <c r="CD20" s="65" t="s">
        <v>67</v>
      </c>
      <c r="CE20" s="64" t="s">
        <v>68</v>
      </c>
      <c r="CF20" s="65" t="s">
        <v>69</v>
      </c>
      <c r="CG20" s="64" t="s">
        <v>70</v>
      </c>
      <c r="CH20" s="65" t="s">
        <v>71</v>
      </c>
      <c r="CI20" s="253" t="s">
        <v>72</v>
      </c>
      <c r="CJ20" s="64" t="s">
        <v>66</v>
      </c>
      <c r="CK20" s="65" t="s">
        <v>67</v>
      </c>
      <c r="CL20" s="64" t="s">
        <v>68</v>
      </c>
      <c r="CM20" s="65" t="s">
        <v>69</v>
      </c>
      <c r="CN20" s="64" t="s">
        <v>70</v>
      </c>
      <c r="CO20" s="65" t="s">
        <v>71</v>
      </c>
      <c r="CP20" s="253" t="s">
        <v>72</v>
      </c>
      <c r="CQ20" s="64" t="s">
        <v>66</v>
      </c>
      <c r="CR20" s="65" t="s">
        <v>67</v>
      </c>
      <c r="CS20" s="64" t="s">
        <v>68</v>
      </c>
      <c r="CT20" s="65" t="s">
        <v>69</v>
      </c>
      <c r="CU20" s="64" t="s">
        <v>70</v>
      </c>
      <c r="CV20" s="65" t="s">
        <v>71</v>
      </c>
      <c r="CW20" s="66"/>
      <c r="CX20" s="44"/>
      <c r="CY20" s="64" t="s">
        <v>73</v>
      </c>
      <c r="CZ20" s="64" t="s">
        <v>74</v>
      </c>
      <c r="DA20" s="64" t="s">
        <v>75</v>
      </c>
      <c r="DB20" s="67" t="s">
        <v>68</v>
      </c>
      <c r="DC20" s="67" t="s">
        <v>69</v>
      </c>
      <c r="DD20" s="67" t="s">
        <v>75</v>
      </c>
      <c r="DE20" s="68" t="s">
        <v>76</v>
      </c>
      <c r="DF20" s="68" t="s">
        <v>74</v>
      </c>
      <c r="DG20" s="69" t="s">
        <v>75</v>
      </c>
      <c r="DH20" s="64" t="s">
        <v>73</v>
      </c>
      <c r="DI20" s="64" t="s">
        <v>74</v>
      </c>
      <c r="DJ20" s="64" t="s">
        <v>75</v>
      </c>
      <c r="DK20" s="67" t="s">
        <v>68</v>
      </c>
      <c r="DL20" s="67" t="s">
        <v>69</v>
      </c>
      <c r="DM20" s="67" t="s">
        <v>75</v>
      </c>
      <c r="DN20" s="68" t="s">
        <v>76</v>
      </c>
      <c r="DO20" s="68" t="s">
        <v>74</v>
      </c>
      <c r="DP20" s="69" t="s">
        <v>75</v>
      </c>
      <c r="DQ20" s="64" t="s">
        <v>73</v>
      </c>
      <c r="DR20" s="64" t="s">
        <v>74</v>
      </c>
      <c r="DS20" s="64" t="s">
        <v>75</v>
      </c>
      <c r="DT20" s="67" t="s">
        <v>68</v>
      </c>
      <c r="DU20" s="67" t="s">
        <v>69</v>
      </c>
      <c r="DV20" s="67" t="s">
        <v>75</v>
      </c>
      <c r="DW20" s="68" t="s">
        <v>76</v>
      </c>
      <c r="DX20" s="68" t="s">
        <v>74</v>
      </c>
      <c r="DY20" s="69" t="s">
        <v>75</v>
      </c>
      <c r="DZ20" s="64" t="s">
        <v>73</v>
      </c>
      <c r="EA20" s="64" t="s">
        <v>74</v>
      </c>
      <c r="EB20" s="64" t="s">
        <v>75</v>
      </c>
      <c r="EC20" s="67" t="s">
        <v>68</v>
      </c>
      <c r="ED20" s="67" t="s">
        <v>69</v>
      </c>
      <c r="EE20" s="67" t="s">
        <v>75</v>
      </c>
      <c r="EF20" s="68" t="s">
        <v>76</v>
      </c>
      <c r="EG20" s="68" t="s">
        <v>74</v>
      </c>
      <c r="EH20" s="69" t="s">
        <v>75</v>
      </c>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row>
    <row r="21" spans="1:256" ht="204.75">
      <c r="A21" s="1761" t="s">
        <v>1733</v>
      </c>
      <c r="B21" s="199" t="s">
        <v>1734</v>
      </c>
      <c r="C21" s="199">
        <v>1</v>
      </c>
      <c r="D21" s="199" t="s">
        <v>1735</v>
      </c>
      <c r="E21" s="1762">
        <v>0.28000000000000003</v>
      </c>
      <c r="F21" s="1763" t="s">
        <v>393</v>
      </c>
      <c r="G21" s="108"/>
      <c r="H21" s="1764">
        <f>M21</f>
        <v>0.15</v>
      </c>
      <c r="I21" s="1765">
        <v>1</v>
      </c>
      <c r="J21" s="199" t="s">
        <v>1736</v>
      </c>
      <c r="K21" s="1766" t="s">
        <v>1737</v>
      </c>
      <c r="L21" s="1767" t="s">
        <v>1738</v>
      </c>
      <c r="M21" s="338">
        <v>0.15</v>
      </c>
      <c r="N21" s="1768">
        <v>42736</v>
      </c>
      <c r="O21" s="1768">
        <v>42947</v>
      </c>
      <c r="P21" s="1769" t="s">
        <v>1739</v>
      </c>
      <c r="Q21" s="1770">
        <v>0.25</v>
      </c>
      <c r="R21" s="1771">
        <v>0</v>
      </c>
      <c r="S21" s="1772">
        <v>0</v>
      </c>
      <c r="T21" s="1773">
        <f>R21+R22+R23+R24</f>
        <v>0</v>
      </c>
      <c r="U21" s="1773">
        <f>S21+S23+S24+S22</f>
        <v>0</v>
      </c>
      <c r="V21" s="1774">
        <f>(((T21*$M$21)*$E$21)/$M$21)</f>
        <v>0</v>
      </c>
      <c r="W21" s="1774">
        <f>((U21*$M$21)*$E$21)/$M$21</f>
        <v>0</v>
      </c>
      <c r="X21" s="1775" t="s">
        <v>474</v>
      </c>
      <c r="Y21" s="1776">
        <v>0</v>
      </c>
      <c r="Z21" s="1776">
        <v>0</v>
      </c>
      <c r="AA21" s="1773">
        <f>Y21+Y24+Y23+Y22</f>
        <v>6.25E-2</v>
      </c>
      <c r="AB21" s="1773">
        <f>Z21+Z23+Z22+Z24</f>
        <v>6.25E-2</v>
      </c>
      <c r="AC21" s="1774">
        <f>(((AA21*$M$21)*$E$21)/$M$21)</f>
        <v>1.7500000000000002E-2</v>
      </c>
      <c r="AD21" s="1774">
        <f>((AB21*$M$21)*$E$21)/$M$21</f>
        <v>1.7500000000000002E-2</v>
      </c>
      <c r="AE21" s="1777" t="s">
        <v>474</v>
      </c>
      <c r="AF21" s="1776">
        <v>0</v>
      </c>
      <c r="AG21" s="1776">
        <v>0</v>
      </c>
      <c r="AH21" s="1773">
        <f>AF21+AF23+AF24+AF22</f>
        <v>0</v>
      </c>
      <c r="AI21" s="1773">
        <f>AG21+AG23+AG24+AG22</f>
        <v>0</v>
      </c>
      <c r="AJ21" s="1774">
        <f>(((AH21*$M$21)*$E$21)/$M$21)</f>
        <v>0</v>
      </c>
      <c r="AK21" s="1774">
        <f>((AI21*$M$21)*$E$21)/$M$21</f>
        <v>0</v>
      </c>
      <c r="AL21" s="1777" t="s">
        <v>474</v>
      </c>
      <c r="AM21" s="1776">
        <v>0.125</v>
      </c>
      <c r="AN21" s="1778">
        <v>6.5000000000000002E-2</v>
      </c>
      <c r="AO21" s="1779">
        <f>AM21+AM23+AM24+AM22</f>
        <v>0.25</v>
      </c>
      <c r="AP21" s="1773">
        <f>AN21+AN23+AN24+AN22</f>
        <v>0.1275</v>
      </c>
      <c r="AQ21" s="1774">
        <f>(((AO21*$M$21)*$E$21)/$M$21)</f>
        <v>7.0000000000000007E-2</v>
      </c>
      <c r="AR21" s="1774">
        <f>((AP21*$M$21)*$E$21)/$M$21</f>
        <v>3.5700000000000003E-2</v>
      </c>
      <c r="AS21" s="1780" t="s">
        <v>1740</v>
      </c>
      <c r="AT21" s="1776">
        <v>0</v>
      </c>
      <c r="AU21" s="1778">
        <v>0.06</v>
      </c>
      <c r="AV21" s="1773">
        <f>AT21+AT23+AT24+AT22</f>
        <v>0</v>
      </c>
      <c r="AW21" s="1773">
        <f>AU21+AU23+AU24+AU22</f>
        <v>0.1225</v>
      </c>
      <c r="AX21" s="1774">
        <f>(((AV21*$M$21)*$E$21)/$M$21)</f>
        <v>0</v>
      </c>
      <c r="AY21" s="1774">
        <f>((AW21*$M$21)*$E$21)/$M$21</f>
        <v>3.4300000000000004E-2</v>
      </c>
      <c r="AZ21" s="1781" t="s">
        <v>1741</v>
      </c>
      <c r="BA21" s="1782">
        <v>0</v>
      </c>
      <c r="BB21" s="1783">
        <v>0</v>
      </c>
      <c r="BC21" s="1773">
        <f>BA21+BA23+BA24+BA22</f>
        <v>0</v>
      </c>
      <c r="BD21" s="1773">
        <f>BB21+BB23+BB24+BB22</f>
        <v>1E-3</v>
      </c>
      <c r="BE21" s="1774">
        <f>(((BC21*$M$21)*$E$21)/$M$21)</f>
        <v>0</v>
      </c>
      <c r="BF21" s="1774">
        <f>((BD21*$M$21)*$E$21)/$M$21</f>
        <v>2.7999999999999998E-4</v>
      </c>
      <c r="BG21" s="1778" t="s">
        <v>474</v>
      </c>
      <c r="BH21" s="1776">
        <v>0</v>
      </c>
      <c r="BI21" s="1784"/>
      <c r="BJ21" s="1773">
        <f>BH21+BH23+BH24+BH22</f>
        <v>8.2500000000000004E-2</v>
      </c>
      <c r="BK21" s="1773">
        <f>BI21+BI23+BI24+BI22</f>
        <v>0</v>
      </c>
      <c r="BL21" s="1774">
        <f>(((BJ21*$M$21)*$E$21)/$M$21)</f>
        <v>2.3100000000000006E-2</v>
      </c>
      <c r="BM21" s="1774">
        <f>((BK21*$M$21)*$E$21)/$M$21</f>
        <v>0</v>
      </c>
      <c r="BN21" s="1784"/>
      <c r="BO21" s="1776">
        <v>0.125</v>
      </c>
      <c r="BP21" s="1784"/>
      <c r="BQ21" s="1773">
        <f>BO21+BO23+BO24+BO22</f>
        <v>0.24</v>
      </c>
      <c r="BR21" s="1773">
        <f>BP21+BP23+BP24+BP22</f>
        <v>0</v>
      </c>
      <c r="BS21" s="1774">
        <f>(((BQ21*$M$21)*$E$21)/$M$21)</f>
        <v>6.720000000000001E-2</v>
      </c>
      <c r="BT21" s="1774">
        <f>((BR21*$M$21)*$E$21)/$M$21</f>
        <v>0</v>
      </c>
      <c r="BU21" s="1784"/>
      <c r="BV21" s="1776">
        <v>0</v>
      </c>
      <c r="BW21" s="1784">
        <v>0</v>
      </c>
      <c r="BX21" s="1773">
        <f>BV21+BV23+BV24+BV22</f>
        <v>5.2499999999999998E-2</v>
      </c>
      <c r="BY21" s="1773">
        <f>BW21+BW23+BW24+BW22</f>
        <v>0</v>
      </c>
      <c r="BZ21" s="1774">
        <f>(((BX21*$M$21)*$E$21)/$M$21)</f>
        <v>1.4700000000000003E-2</v>
      </c>
      <c r="CA21" s="1774">
        <f>((BY21*$M$21)*$E$21)/$M$21</f>
        <v>0</v>
      </c>
      <c r="CB21" s="1784"/>
      <c r="CC21" s="1776">
        <v>0</v>
      </c>
      <c r="CD21" s="1784"/>
      <c r="CE21" s="1773">
        <f>CC21+CC23+CC24+CC22</f>
        <v>5.2499999999999998E-2</v>
      </c>
      <c r="CF21" s="1773">
        <f>CD21+CD23+CD24+CD22</f>
        <v>0</v>
      </c>
      <c r="CG21" s="1774">
        <f>(((CE21*$M$21)*$E$21)/$M$21)</f>
        <v>1.4700000000000003E-2</v>
      </c>
      <c r="CH21" s="1774">
        <f>((CF21*$M$21)*$E$21)/$M$21</f>
        <v>0</v>
      </c>
      <c r="CI21" s="1784"/>
      <c r="CJ21" s="1776">
        <v>0</v>
      </c>
      <c r="CK21" s="1784"/>
      <c r="CL21" s="1773">
        <f>CJ21+CJ23+CJ24+CJ22</f>
        <v>0.11499999999999999</v>
      </c>
      <c r="CM21" s="1773">
        <f>CK21+CK23+CK24+CK22</f>
        <v>0</v>
      </c>
      <c r="CN21" s="1774">
        <f>(((CL21*$M$21)*$E$21)/$M$21)</f>
        <v>3.2199999999999999E-2</v>
      </c>
      <c r="CO21" s="1774">
        <f>((CM21*$M$21)*$E$21)/$M$21</f>
        <v>0</v>
      </c>
      <c r="CP21" s="1784"/>
      <c r="CQ21" s="1776">
        <v>0</v>
      </c>
      <c r="CR21" s="1784"/>
      <c r="CS21" s="1773">
        <f>CQ21+CQ23+CQ24+CQ22</f>
        <v>0.14500000000000002</v>
      </c>
      <c r="CT21" s="1779">
        <f>CR21+CR23+CR24+CR22</f>
        <v>0</v>
      </c>
      <c r="CU21" s="1785">
        <f>(((CS21*$M$21)*$E$21)/$M$21)</f>
        <v>4.0600000000000004E-2</v>
      </c>
      <c r="CV21" s="107">
        <f>((CT21*$M$21)*$E$21)/$M$21</f>
        <v>0</v>
      </c>
      <c r="CW21" s="226"/>
      <c r="CX21" s="44"/>
      <c r="CY21" s="1772">
        <f t="shared" ref="CY21:CZ36" si="0">R21+Y21+AF21</f>
        <v>0</v>
      </c>
      <c r="CZ21" s="1772">
        <f t="shared" si="0"/>
        <v>0</v>
      </c>
      <c r="DA21" s="1786" t="e">
        <f>+CZ21/CY21</f>
        <v>#DIV/0!</v>
      </c>
      <c r="DB21" s="314">
        <f>T21+AA21+AH21</f>
        <v>6.25E-2</v>
      </c>
      <c r="DC21" s="314">
        <f>U21+AB21+AI21</f>
        <v>6.25E-2</v>
      </c>
      <c r="DD21" s="107">
        <f>+DC21/DB21</f>
        <v>1</v>
      </c>
      <c r="DE21" s="1787">
        <f>V21+AC21+AJ21</f>
        <v>1.7500000000000002E-2</v>
      </c>
      <c r="DF21" s="1787">
        <f>W21+AD21+AK21</f>
        <v>1.7500000000000002E-2</v>
      </c>
      <c r="DG21" s="1788">
        <f>+DF21/DE21</f>
        <v>1</v>
      </c>
      <c r="DH21" s="1784">
        <f t="shared" ref="DH21:DI36" si="1">+R21+Y21+AF21+AM21+AT21+BA21</f>
        <v>0.125</v>
      </c>
      <c r="DI21" s="1784">
        <f t="shared" si="1"/>
        <v>0.125</v>
      </c>
      <c r="DJ21" s="1789">
        <f>+DI21/DH21</f>
        <v>1</v>
      </c>
      <c r="DK21" s="1790">
        <f>+T21+AA21+AH21+AO21+AV21+BC21</f>
        <v>0.3125</v>
      </c>
      <c r="DL21" s="1790">
        <f>+U21+AB21+AI21+AP21+AW21+BD21</f>
        <v>0.3135</v>
      </c>
      <c r="DM21" s="107">
        <f>+DL21/DK21</f>
        <v>1.0032000000000001</v>
      </c>
      <c r="DN21" s="1790">
        <f>+V21+AC21+AJ21+AQ21+AX21+BE21</f>
        <v>8.7500000000000008E-2</v>
      </c>
      <c r="DO21" s="1790">
        <f>+W21+AD21+AK21+AR21+AY21+BF21</f>
        <v>8.7780000000000011E-2</v>
      </c>
      <c r="DP21" s="107">
        <f>+DO21/DN21</f>
        <v>1.0032000000000001</v>
      </c>
      <c r="DQ21" s="1772">
        <f t="shared" ref="DQ21:DR36" si="2">+R21+Y21+AF21+AM21+AT21+BA21+BH21+BO21+BV21</f>
        <v>0.25</v>
      </c>
      <c r="DR21" s="1772">
        <f t="shared" si="2"/>
        <v>0.125</v>
      </c>
      <c r="DS21" s="1789">
        <f>+DR21/DQ21</f>
        <v>0.5</v>
      </c>
      <c r="DT21" s="1790">
        <f>+T21+AA21+AH21+AO21+AV21+BC21+BJ21+BQ21+BX21</f>
        <v>0.6875</v>
      </c>
      <c r="DU21" s="1790">
        <f>+U21+AB21+AI21+AP21+AW21+BD21+BK21+BR21+BY21</f>
        <v>0.3135</v>
      </c>
      <c r="DV21" s="107">
        <f>+DU21/DT21</f>
        <v>0.45600000000000002</v>
      </c>
      <c r="DW21" s="1790">
        <f>+V21+AC21+AJ21+AQ21+AX21+BE21+BL21+BS21+BZ21</f>
        <v>0.1925</v>
      </c>
      <c r="DX21" s="1790">
        <f>+W21+AD21+AK21+AR21+AY21+BF21+BM21+BT21+CA21</f>
        <v>8.7780000000000011E-2</v>
      </c>
      <c r="DY21" s="107">
        <f>+DX21/DW21</f>
        <v>0.45600000000000007</v>
      </c>
      <c r="DZ21" s="1791">
        <f t="shared" ref="DZ21:EA36" si="3">+R21+Y21+AF21+AM21+AT21+BA21+BH21+BO21+BV21+CC21+CJ21+CQ21</f>
        <v>0.25</v>
      </c>
      <c r="EA21" s="1791">
        <f t="shared" si="3"/>
        <v>0.125</v>
      </c>
      <c r="EB21" s="1789">
        <f>+EA21/DZ21</f>
        <v>0.5</v>
      </c>
      <c r="EC21" s="1790">
        <f>+T21+AA21+AH21+AO21+AV21+BC21+BJ21+BQ21+BX21+CE21+CL21+CS21</f>
        <v>1</v>
      </c>
      <c r="ED21" s="1790">
        <f>+U21+AB21+AI21+AP21+AW21+BD21+BK21+BR21+BY21+CF21+CM21+CT21</f>
        <v>0.3135</v>
      </c>
      <c r="EE21" s="107">
        <f>+ED21/EC21</f>
        <v>0.3135</v>
      </c>
      <c r="EF21" s="1790">
        <f>+V21+AC21+AJ21+AQ21+AX21+BE21+BL21+BS21+BZ21+CG21+CN21+CU21</f>
        <v>0.28000000000000003</v>
      </c>
      <c r="EG21" s="1790">
        <f>+W21+AD21+AK21+AR21+AY21+BF21+BM21+BT21+CA21+CH21+CO21+CV21</f>
        <v>8.7780000000000011E-2</v>
      </c>
      <c r="EH21" s="1785">
        <f>+EG21/EF21</f>
        <v>0.3135</v>
      </c>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row>
    <row r="22" spans="1:256" ht="141.75">
      <c r="A22" s="1792"/>
      <c r="B22" s="1793"/>
      <c r="C22" s="1793"/>
      <c r="D22" s="1793"/>
      <c r="E22" s="1794"/>
      <c r="F22" s="115"/>
      <c r="G22" s="141"/>
      <c r="H22" s="1764"/>
      <c r="I22" s="116"/>
      <c r="J22" s="1793"/>
      <c r="K22" s="1766" t="s">
        <v>1742</v>
      </c>
      <c r="L22" s="1795" t="s">
        <v>1743</v>
      </c>
      <c r="M22" s="345"/>
      <c r="N22" s="1768">
        <v>42736</v>
      </c>
      <c r="O22" s="1768">
        <v>42947</v>
      </c>
      <c r="P22" s="1769" t="s">
        <v>1744</v>
      </c>
      <c r="Q22" s="1770">
        <v>0.25</v>
      </c>
      <c r="R22" s="1771">
        <v>0</v>
      </c>
      <c r="S22" s="1772">
        <v>0</v>
      </c>
      <c r="T22" s="1796"/>
      <c r="U22" s="1796"/>
      <c r="V22" s="1797"/>
      <c r="W22" s="1797"/>
      <c r="X22" s="1798" t="s">
        <v>474</v>
      </c>
      <c r="Y22" s="1776">
        <v>0</v>
      </c>
      <c r="Z22" s="1776">
        <v>0</v>
      </c>
      <c r="AA22" s="1796"/>
      <c r="AB22" s="1796"/>
      <c r="AC22" s="1797"/>
      <c r="AD22" s="1797"/>
      <c r="AE22" s="1777" t="s">
        <v>474</v>
      </c>
      <c r="AF22" s="1776">
        <v>0</v>
      </c>
      <c r="AG22" s="1776">
        <v>0</v>
      </c>
      <c r="AH22" s="1796"/>
      <c r="AI22" s="1796"/>
      <c r="AJ22" s="1797"/>
      <c r="AK22" s="1797"/>
      <c r="AL22" s="1777" t="s">
        <v>474</v>
      </c>
      <c r="AM22" s="1776">
        <f>25%/4</f>
        <v>6.25E-2</v>
      </c>
      <c r="AN22" s="1776">
        <f>25%/4</f>
        <v>6.25E-2</v>
      </c>
      <c r="AO22" s="1796"/>
      <c r="AP22" s="1796"/>
      <c r="AQ22" s="1797"/>
      <c r="AR22" s="1797"/>
      <c r="AS22" s="1799" t="s">
        <v>1745</v>
      </c>
      <c r="AT22" s="1776">
        <v>0</v>
      </c>
      <c r="AU22" s="1778">
        <v>0</v>
      </c>
      <c r="AV22" s="1796"/>
      <c r="AW22" s="1796"/>
      <c r="AX22" s="1797"/>
      <c r="AY22" s="1797"/>
      <c r="AZ22" s="1800" t="s">
        <v>474</v>
      </c>
      <c r="BA22" s="1782">
        <v>0</v>
      </c>
      <c r="BB22" s="1783">
        <v>0</v>
      </c>
      <c r="BC22" s="1796"/>
      <c r="BD22" s="1796"/>
      <c r="BE22" s="1797"/>
      <c r="BF22" s="1797"/>
      <c r="BG22" s="1801" t="s">
        <v>1746</v>
      </c>
      <c r="BH22" s="1776">
        <v>6.25E-2</v>
      </c>
      <c r="BI22" s="1784">
        <v>0</v>
      </c>
      <c r="BJ22" s="1796"/>
      <c r="BK22" s="1796"/>
      <c r="BL22" s="1797"/>
      <c r="BM22" s="1797"/>
      <c r="BN22" s="1784"/>
      <c r="BO22" s="1776">
        <v>0</v>
      </c>
      <c r="BP22" s="1784">
        <v>0</v>
      </c>
      <c r="BQ22" s="1796"/>
      <c r="BR22" s="1796"/>
      <c r="BS22" s="1797"/>
      <c r="BT22" s="1797"/>
      <c r="BU22" s="1784"/>
      <c r="BV22" s="1776">
        <v>0</v>
      </c>
      <c r="BW22" s="1784">
        <v>0</v>
      </c>
      <c r="BX22" s="1796"/>
      <c r="BY22" s="1796"/>
      <c r="BZ22" s="1797"/>
      <c r="CA22" s="1797"/>
      <c r="CB22" s="1784"/>
      <c r="CC22" s="1776">
        <v>0</v>
      </c>
      <c r="CD22" s="1784"/>
      <c r="CE22" s="1796"/>
      <c r="CF22" s="1796"/>
      <c r="CG22" s="1797"/>
      <c r="CH22" s="1797"/>
      <c r="CI22" s="1784"/>
      <c r="CJ22" s="1776">
        <v>6.25E-2</v>
      </c>
      <c r="CK22" s="1784">
        <v>0</v>
      </c>
      <c r="CL22" s="1796"/>
      <c r="CM22" s="1796"/>
      <c r="CN22" s="1797"/>
      <c r="CO22" s="1797"/>
      <c r="CP22" s="1784"/>
      <c r="CQ22" s="1776">
        <v>6.25E-2</v>
      </c>
      <c r="CR22" s="1784">
        <v>0</v>
      </c>
      <c r="CS22" s="1796"/>
      <c r="CT22" s="1802"/>
      <c r="CU22" s="1803"/>
      <c r="CV22" s="139"/>
      <c r="CW22" s="1784">
        <f>T21+AA21+AH21+AO21+AV21+BC21+BJ21+BQ21+BX21+CE21+CL21+CS21</f>
        <v>1</v>
      </c>
      <c r="CX22" s="44"/>
      <c r="CY22" s="1772">
        <f t="shared" si="0"/>
        <v>0</v>
      </c>
      <c r="CZ22" s="1772">
        <f t="shared" si="0"/>
        <v>0</v>
      </c>
      <c r="DA22" s="1786" t="e">
        <f t="shared" ref="DA22:DA67" si="4">+CZ22/CY22</f>
        <v>#DIV/0!</v>
      </c>
      <c r="DB22" s="1804"/>
      <c r="DC22" s="1804"/>
      <c r="DD22" s="139"/>
      <c r="DE22" s="1805"/>
      <c r="DF22" s="1805"/>
      <c r="DG22" s="1806"/>
      <c r="DH22" s="1784">
        <f t="shared" si="1"/>
        <v>6.25E-2</v>
      </c>
      <c r="DI22" s="1784">
        <f t="shared" si="1"/>
        <v>6.25E-2</v>
      </c>
      <c r="DJ22" s="1789">
        <f t="shared" ref="DJ22:DJ67" si="5">+DI22/DH22</f>
        <v>1</v>
      </c>
      <c r="DK22" s="1807"/>
      <c r="DL22" s="1807"/>
      <c r="DM22" s="139"/>
      <c r="DN22" s="1807"/>
      <c r="DO22" s="1807"/>
      <c r="DP22" s="139"/>
      <c r="DQ22" s="1772">
        <f t="shared" si="2"/>
        <v>0.125</v>
      </c>
      <c r="DR22" s="1772">
        <f t="shared" si="2"/>
        <v>6.25E-2</v>
      </c>
      <c r="DS22" s="1789">
        <f t="shared" ref="DS22:DS67" si="6">+DR22/DQ22</f>
        <v>0.5</v>
      </c>
      <c r="DT22" s="141"/>
      <c r="DU22" s="141"/>
      <c r="DV22" s="139"/>
      <c r="DW22" s="141"/>
      <c r="DX22" s="141"/>
      <c r="DY22" s="139"/>
      <c r="DZ22" s="1791">
        <f t="shared" si="3"/>
        <v>0.25</v>
      </c>
      <c r="EA22" s="1791">
        <f t="shared" si="3"/>
        <v>6.25E-2</v>
      </c>
      <c r="EB22" s="1789">
        <f t="shared" ref="EB22:EB67" si="7">+EA22/DZ22</f>
        <v>0.25</v>
      </c>
      <c r="EC22" s="141"/>
      <c r="ED22" s="141"/>
      <c r="EE22" s="139"/>
      <c r="EF22" s="141"/>
      <c r="EG22" s="141"/>
      <c r="EH22" s="180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row>
    <row r="23" spans="1:256" ht="283.5">
      <c r="A23" s="1792"/>
      <c r="B23" s="1793"/>
      <c r="C23" s="1793"/>
      <c r="D23" s="1793"/>
      <c r="E23" s="1794"/>
      <c r="F23" s="115"/>
      <c r="G23" s="141"/>
      <c r="H23" s="1808"/>
      <c r="I23" s="116"/>
      <c r="J23" s="1793"/>
      <c r="K23" s="1766" t="s">
        <v>1747</v>
      </c>
      <c r="L23" s="1767" t="s">
        <v>1748</v>
      </c>
      <c r="M23" s="1792"/>
      <c r="N23" s="1768">
        <v>42826</v>
      </c>
      <c r="O23" s="1768">
        <v>43100</v>
      </c>
      <c r="P23" s="1769" t="s">
        <v>1749</v>
      </c>
      <c r="Q23" s="1770">
        <v>0.25</v>
      </c>
      <c r="R23" s="1789">
        <v>0</v>
      </c>
      <c r="S23" s="284">
        <v>0</v>
      </c>
      <c r="T23" s="1796"/>
      <c r="U23" s="1796"/>
      <c r="V23" s="1797"/>
      <c r="W23" s="1797"/>
      <c r="X23" s="1798" t="s">
        <v>474</v>
      </c>
      <c r="Y23" s="1776">
        <v>0</v>
      </c>
      <c r="Z23" s="1776">
        <v>0</v>
      </c>
      <c r="AA23" s="1796"/>
      <c r="AB23" s="1796"/>
      <c r="AC23" s="1797"/>
      <c r="AD23" s="1797"/>
      <c r="AE23" s="1777" t="s">
        <v>474</v>
      </c>
      <c r="AF23" s="1776">
        <v>0</v>
      </c>
      <c r="AG23" s="1776">
        <v>0</v>
      </c>
      <c r="AH23" s="1796"/>
      <c r="AI23" s="1796"/>
      <c r="AJ23" s="1797"/>
      <c r="AK23" s="1797"/>
      <c r="AL23" s="1777" t="s">
        <v>474</v>
      </c>
      <c r="AM23" s="1776">
        <v>0</v>
      </c>
      <c r="AN23" s="1778">
        <v>0</v>
      </c>
      <c r="AO23" s="1796"/>
      <c r="AP23" s="1796"/>
      <c r="AQ23" s="1797"/>
      <c r="AR23" s="1797"/>
      <c r="AS23" s="1777" t="s">
        <v>474</v>
      </c>
      <c r="AT23" s="1776">
        <v>0</v>
      </c>
      <c r="AU23" s="1778">
        <v>0</v>
      </c>
      <c r="AV23" s="1796"/>
      <c r="AW23" s="1796"/>
      <c r="AX23" s="1797"/>
      <c r="AY23" s="1797"/>
      <c r="AZ23" s="1809" t="s">
        <v>474</v>
      </c>
      <c r="BA23" s="1782">
        <v>0</v>
      </c>
      <c r="BB23" s="1783">
        <v>1E-3</v>
      </c>
      <c r="BC23" s="1796"/>
      <c r="BD23" s="1796"/>
      <c r="BE23" s="1797"/>
      <c r="BF23" s="1797"/>
      <c r="BG23" s="1801" t="s">
        <v>1750</v>
      </c>
      <c r="BH23" s="1776">
        <v>0.02</v>
      </c>
      <c r="BI23" s="1784">
        <v>0</v>
      </c>
      <c r="BJ23" s="1796"/>
      <c r="BK23" s="1796"/>
      <c r="BL23" s="1797"/>
      <c r="BM23" s="1797"/>
      <c r="BN23" s="1784"/>
      <c r="BO23" s="1776">
        <v>5.2499999999999998E-2</v>
      </c>
      <c r="BP23" s="1784">
        <v>0</v>
      </c>
      <c r="BQ23" s="1796"/>
      <c r="BR23" s="1796"/>
      <c r="BS23" s="1797"/>
      <c r="BT23" s="1797"/>
      <c r="BU23" s="1784"/>
      <c r="BV23" s="1776">
        <v>5.2499999999999998E-2</v>
      </c>
      <c r="BW23" s="1784">
        <v>0</v>
      </c>
      <c r="BX23" s="1796"/>
      <c r="BY23" s="1796"/>
      <c r="BZ23" s="1797"/>
      <c r="CA23" s="1797"/>
      <c r="CB23" s="1784"/>
      <c r="CC23" s="1776">
        <v>5.2499999999999998E-2</v>
      </c>
      <c r="CD23" s="1784">
        <v>0</v>
      </c>
      <c r="CE23" s="1796"/>
      <c r="CF23" s="1796"/>
      <c r="CG23" s="1797"/>
      <c r="CH23" s="1797"/>
      <c r="CI23" s="1784"/>
      <c r="CJ23" s="1776">
        <v>5.2499999999999998E-2</v>
      </c>
      <c r="CK23" s="1784"/>
      <c r="CL23" s="1796"/>
      <c r="CM23" s="1796"/>
      <c r="CN23" s="1797"/>
      <c r="CO23" s="1797"/>
      <c r="CP23" s="1784"/>
      <c r="CQ23" s="1776">
        <v>0.02</v>
      </c>
      <c r="CR23" s="1784"/>
      <c r="CS23" s="1796"/>
      <c r="CT23" s="1802"/>
      <c r="CU23" s="1803"/>
      <c r="CV23" s="139"/>
      <c r="CW23" s="226"/>
      <c r="CX23" s="44"/>
      <c r="CY23" s="1772">
        <f t="shared" si="0"/>
        <v>0</v>
      </c>
      <c r="CZ23" s="1772">
        <f t="shared" si="0"/>
        <v>0</v>
      </c>
      <c r="DA23" s="1786" t="e">
        <f t="shared" si="4"/>
        <v>#DIV/0!</v>
      </c>
      <c r="DB23" s="1804"/>
      <c r="DC23" s="141"/>
      <c r="DD23" s="139"/>
      <c r="DE23" s="1805"/>
      <c r="DF23" s="1805"/>
      <c r="DG23" s="1806"/>
      <c r="DH23" s="1784">
        <f t="shared" si="1"/>
        <v>0</v>
      </c>
      <c r="DI23" s="1784">
        <f t="shared" si="1"/>
        <v>1E-3</v>
      </c>
      <c r="DJ23" s="1789" t="e">
        <f t="shared" si="5"/>
        <v>#DIV/0!</v>
      </c>
      <c r="DK23" s="1807"/>
      <c r="DL23" s="1807"/>
      <c r="DM23" s="139"/>
      <c r="DN23" s="1807"/>
      <c r="DO23" s="1807"/>
      <c r="DP23" s="139"/>
      <c r="DQ23" s="1772">
        <f t="shared" si="2"/>
        <v>0.125</v>
      </c>
      <c r="DR23" s="1772">
        <f t="shared" si="2"/>
        <v>1E-3</v>
      </c>
      <c r="DS23" s="1789">
        <f t="shared" si="6"/>
        <v>8.0000000000000002E-3</v>
      </c>
      <c r="DT23" s="141"/>
      <c r="DU23" s="141"/>
      <c r="DV23" s="139"/>
      <c r="DW23" s="141"/>
      <c r="DX23" s="141"/>
      <c r="DY23" s="139"/>
      <c r="DZ23" s="1791">
        <f t="shared" si="3"/>
        <v>0.24999999999999997</v>
      </c>
      <c r="EA23" s="1791">
        <f t="shared" si="3"/>
        <v>1E-3</v>
      </c>
      <c r="EB23" s="1789">
        <f t="shared" si="7"/>
        <v>4.000000000000001E-3</v>
      </c>
      <c r="EC23" s="141"/>
      <c r="ED23" s="141"/>
      <c r="EE23" s="139"/>
      <c r="EF23" s="141"/>
      <c r="EG23" s="141"/>
      <c r="EH23" s="180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row>
    <row r="24" spans="1:256" ht="110.25">
      <c r="A24" s="1792"/>
      <c r="B24" s="191"/>
      <c r="C24" s="1793"/>
      <c r="D24" s="1793"/>
      <c r="E24" s="1794"/>
      <c r="F24" s="1810"/>
      <c r="G24" s="110"/>
      <c r="H24" s="1808"/>
      <c r="I24" s="116"/>
      <c r="J24" s="1793"/>
      <c r="K24" s="1766" t="s">
        <v>1751</v>
      </c>
      <c r="L24" s="1767" t="s">
        <v>1752</v>
      </c>
      <c r="M24" s="1792"/>
      <c r="N24" s="1768">
        <v>42917</v>
      </c>
      <c r="O24" s="1768">
        <v>43099</v>
      </c>
      <c r="P24" s="1769" t="s">
        <v>1753</v>
      </c>
      <c r="Q24" s="1770">
        <v>0.25</v>
      </c>
      <c r="R24" s="1789">
        <v>0</v>
      </c>
      <c r="S24" s="284">
        <v>0</v>
      </c>
      <c r="T24" s="1796"/>
      <c r="U24" s="1796"/>
      <c r="V24" s="1811"/>
      <c r="W24" s="1811"/>
      <c r="X24" s="1798" t="s">
        <v>474</v>
      </c>
      <c r="Y24" s="1776">
        <v>6.25E-2</v>
      </c>
      <c r="Z24" s="1776">
        <v>6.25E-2</v>
      </c>
      <c r="AA24" s="1796"/>
      <c r="AB24" s="1796"/>
      <c r="AC24" s="1811"/>
      <c r="AD24" s="1811"/>
      <c r="AE24" s="1798" t="s">
        <v>474</v>
      </c>
      <c r="AF24" s="1776">
        <v>0</v>
      </c>
      <c r="AG24" s="1776">
        <v>0</v>
      </c>
      <c r="AH24" s="1812"/>
      <c r="AI24" s="1796"/>
      <c r="AJ24" s="1811"/>
      <c r="AK24" s="1811"/>
      <c r="AL24" s="1777" t="s">
        <v>474</v>
      </c>
      <c r="AM24" s="1776">
        <f>25%/4</f>
        <v>6.25E-2</v>
      </c>
      <c r="AN24" s="1778">
        <v>0</v>
      </c>
      <c r="AO24" s="1796"/>
      <c r="AP24" s="1796"/>
      <c r="AQ24" s="1811"/>
      <c r="AR24" s="1811"/>
      <c r="AS24" s="1813" t="s">
        <v>474</v>
      </c>
      <c r="AT24" s="1776">
        <v>0</v>
      </c>
      <c r="AU24" s="1778">
        <v>6.25E-2</v>
      </c>
      <c r="AV24" s="1812"/>
      <c r="AW24" s="1796"/>
      <c r="AX24" s="1811"/>
      <c r="AY24" s="1811"/>
      <c r="AZ24" s="1814" t="s">
        <v>1754</v>
      </c>
      <c r="BA24" s="1782">
        <v>0</v>
      </c>
      <c r="BB24" s="1783">
        <v>0</v>
      </c>
      <c r="BC24" s="1812"/>
      <c r="BD24" s="1796"/>
      <c r="BE24" s="1811"/>
      <c r="BF24" s="1811"/>
      <c r="BG24" s="1778" t="s">
        <v>474</v>
      </c>
      <c r="BH24" s="1776">
        <v>0</v>
      </c>
      <c r="BI24" s="1784"/>
      <c r="BJ24" s="1812"/>
      <c r="BK24" s="1796"/>
      <c r="BL24" s="1811"/>
      <c r="BM24" s="1811"/>
      <c r="BN24" s="1784"/>
      <c r="BO24" s="1776">
        <v>6.25E-2</v>
      </c>
      <c r="BP24" s="1784"/>
      <c r="BQ24" s="1796"/>
      <c r="BR24" s="1796"/>
      <c r="BS24" s="1811"/>
      <c r="BT24" s="1811"/>
      <c r="BU24" s="1784"/>
      <c r="BV24" s="1776">
        <v>0</v>
      </c>
      <c r="BW24" s="1784"/>
      <c r="BX24" s="1796"/>
      <c r="BY24" s="1796"/>
      <c r="BZ24" s="1811"/>
      <c r="CA24" s="1811"/>
      <c r="CB24" s="1784"/>
      <c r="CC24" s="1776">
        <v>0</v>
      </c>
      <c r="CD24" s="1784"/>
      <c r="CE24" s="1796"/>
      <c r="CF24" s="1796"/>
      <c r="CG24" s="1811"/>
      <c r="CH24" s="1811"/>
      <c r="CI24" s="1784"/>
      <c r="CJ24" s="1776">
        <v>0</v>
      </c>
      <c r="CK24" s="1784"/>
      <c r="CL24" s="1796"/>
      <c r="CM24" s="1796"/>
      <c r="CN24" s="1811"/>
      <c r="CO24" s="1811"/>
      <c r="CP24" s="1784"/>
      <c r="CQ24" s="1776">
        <v>6.25E-2</v>
      </c>
      <c r="CR24" s="1784"/>
      <c r="CS24" s="1796"/>
      <c r="CT24" s="1802"/>
      <c r="CU24" s="1815"/>
      <c r="CV24" s="109"/>
      <c r="CW24" s="226"/>
      <c r="CX24" s="44"/>
      <c r="CY24" s="1784">
        <f t="shared" si="0"/>
        <v>6.25E-2</v>
      </c>
      <c r="CZ24" s="1784">
        <f t="shared" si="0"/>
        <v>6.25E-2</v>
      </c>
      <c r="DA24" s="1786">
        <f t="shared" si="4"/>
        <v>1</v>
      </c>
      <c r="DB24" s="1816"/>
      <c r="DC24" s="110"/>
      <c r="DD24" s="109"/>
      <c r="DE24" s="1817"/>
      <c r="DF24" s="1817"/>
      <c r="DG24" s="1818"/>
      <c r="DH24" s="1784">
        <f t="shared" si="1"/>
        <v>0.125</v>
      </c>
      <c r="DI24" s="1784">
        <f t="shared" si="1"/>
        <v>0.125</v>
      </c>
      <c r="DJ24" s="1789">
        <f t="shared" si="5"/>
        <v>1</v>
      </c>
      <c r="DK24" s="1819"/>
      <c r="DL24" s="1819"/>
      <c r="DM24" s="109"/>
      <c r="DN24" s="1819"/>
      <c r="DO24" s="1819"/>
      <c r="DP24" s="109"/>
      <c r="DQ24" s="1772">
        <f t="shared" si="2"/>
        <v>0.1875</v>
      </c>
      <c r="DR24" s="1772">
        <f t="shared" si="2"/>
        <v>0.125</v>
      </c>
      <c r="DS24" s="1789">
        <f t="shared" si="6"/>
        <v>0.66666666666666663</v>
      </c>
      <c r="DT24" s="110"/>
      <c r="DU24" s="110"/>
      <c r="DV24" s="109"/>
      <c r="DW24" s="110"/>
      <c r="DX24" s="110"/>
      <c r="DY24" s="109"/>
      <c r="DZ24" s="1791">
        <f t="shared" si="3"/>
        <v>0.25</v>
      </c>
      <c r="EA24" s="1791">
        <f t="shared" si="3"/>
        <v>0.125</v>
      </c>
      <c r="EB24" s="1789">
        <f t="shared" si="7"/>
        <v>0.5</v>
      </c>
      <c r="EC24" s="110"/>
      <c r="ED24" s="110"/>
      <c r="EE24" s="109"/>
      <c r="EF24" s="110"/>
      <c r="EG24" s="110"/>
      <c r="EH24" s="1815"/>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row>
    <row r="25" spans="1:256" ht="126">
      <c r="A25" s="1820" t="s">
        <v>163</v>
      </c>
      <c r="B25" s="199" t="s">
        <v>1734</v>
      </c>
      <c r="C25" s="199">
        <v>3</v>
      </c>
      <c r="D25" s="199" t="s">
        <v>1755</v>
      </c>
      <c r="E25" s="199">
        <v>0.31</v>
      </c>
      <c r="F25" s="1763" t="s">
        <v>393</v>
      </c>
      <c r="G25" s="108"/>
      <c r="H25" s="1764">
        <f>M25</f>
        <v>0.1</v>
      </c>
      <c r="I25" s="1821">
        <v>2</v>
      </c>
      <c r="J25" s="199" t="s">
        <v>1756</v>
      </c>
      <c r="K25" s="1761" t="s">
        <v>1757</v>
      </c>
      <c r="L25" s="1761" t="s">
        <v>1758</v>
      </c>
      <c r="M25" s="338">
        <v>0.1</v>
      </c>
      <c r="N25" s="1822">
        <v>42736</v>
      </c>
      <c r="O25" s="1822">
        <v>42916</v>
      </c>
      <c r="P25" s="1823" t="s">
        <v>1759</v>
      </c>
      <c r="Q25" s="1770">
        <v>0.1</v>
      </c>
      <c r="R25" s="1789">
        <v>0</v>
      </c>
      <c r="S25" s="284">
        <v>0</v>
      </c>
      <c r="T25" s="1824">
        <f>R25+R26+R27+R28+R29</f>
        <v>0.1</v>
      </c>
      <c r="U25" s="1824">
        <f>S25+S26+S27+S28+S29</f>
        <v>0.1</v>
      </c>
      <c r="V25" s="107">
        <f>((T25*$M$25)*$E$25)/$M$25</f>
        <v>3.1000000000000007E-2</v>
      </c>
      <c r="W25" s="1785">
        <f>((U25*$M$25)*$E$25)/$M$25</f>
        <v>3.1000000000000007E-2</v>
      </c>
      <c r="X25" s="1825" t="s">
        <v>474</v>
      </c>
      <c r="Y25" s="1789">
        <v>0.02</v>
      </c>
      <c r="Z25" s="284">
        <v>0.02</v>
      </c>
      <c r="AA25" s="1824">
        <f>Y25+Y26+Y27+Y28+Y29</f>
        <v>0.23</v>
      </c>
      <c r="AB25" s="1826">
        <f>Z25+Z26+Z27+Z28+Z29</f>
        <v>0.25</v>
      </c>
      <c r="AC25" s="107">
        <f>((AA25*$M$25)*$E$25)/$M$25</f>
        <v>7.1300000000000002E-2</v>
      </c>
      <c r="AD25" s="107">
        <f>((AB25*$M$25)*$E$25)/$M$25</f>
        <v>7.7499999999999999E-2</v>
      </c>
      <c r="AE25" s="1827" t="s">
        <v>1760</v>
      </c>
      <c r="AF25" s="1789">
        <v>0.02</v>
      </c>
      <c r="AG25" s="1789">
        <v>0.02</v>
      </c>
      <c r="AH25" s="1824">
        <f>AF25+AF26+AF27+AF28+AF29</f>
        <v>0.29000000000000004</v>
      </c>
      <c r="AI25" s="1824">
        <f>AG25+AG26+AG27+AG28+AG29</f>
        <v>0.27</v>
      </c>
      <c r="AJ25" s="107">
        <f>((AH25*$M$25)*$E$25)/$M$25</f>
        <v>8.9900000000000008E-2</v>
      </c>
      <c r="AK25" s="107">
        <f>((AI25*$M$25)*$E$25)/$M$25</f>
        <v>8.3699999999999997E-2</v>
      </c>
      <c r="AL25" s="1827" t="s">
        <v>1761</v>
      </c>
      <c r="AM25" s="1789">
        <v>0.02</v>
      </c>
      <c r="AN25" s="1828">
        <v>0.02</v>
      </c>
      <c r="AO25" s="1824">
        <f>AM25+AM26+AM27+AM28+AM29</f>
        <v>0.11</v>
      </c>
      <c r="AP25" s="1824">
        <f>AN25+AN26+AN27+AN28+AN29</f>
        <v>0.03</v>
      </c>
      <c r="AQ25" s="107">
        <f>((AO25*$M$25)*$E$25)/$M$25</f>
        <v>3.4099999999999998E-2</v>
      </c>
      <c r="AR25" s="107">
        <f>((AP25*$M$25)*$E$25)/$M$25</f>
        <v>9.2999999999999992E-3</v>
      </c>
      <c r="AS25" s="1829" t="s">
        <v>1762</v>
      </c>
      <c r="AT25" s="1789">
        <v>0.02</v>
      </c>
      <c r="AU25" s="1828">
        <v>0.02</v>
      </c>
      <c r="AV25" s="1824">
        <f>AT25+AT26+AT27+AT28+AT29</f>
        <v>0.11</v>
      </c>
      <c r="AW25" s="1824">
        <f>AU25+AU26+AU27+AU28+AU29</f>
        <v>0.15</v>
      </c>
      <c r="AX25" s="107">
        <f>((AV25*$M$25)*$E$25)/$M$25</f>
        <v>3.4099999999999998E-2</v>
      </c>
      <c r="AY25" s="107">
        <f>((AW25*$M$25)*$E$25)/$M$25</f>
        <v>4.6499999999999993E-2</v>
      </c>
      <c r="AZ25" s="1830" t="s">
        <v>1763</v>
      </c>
      <c r="BA25" s="1831">
        <v>0.02</v>
      </c>
      <c r="BB25" s="1832">
        <v>0.02</v>
      </c>
      <c r="BC25" s="1824">
        <f>BA25+BA26+BA27+BA28+BA29</f>
        <v>0.13</v>
      </c>
      <c r="BD25" s="1824">
        <f>BB25+BB26+BB27+BB28+BB29</f>
        <v>0.09</v>
      </c>
      <c r="BE25" s="107">
        <f>((BC25*$M$25)*$E$25)/$M$25</f>
        <v>4.0300000000000002E-2</v>
      </c>
      <c r="BF25" s="107">
        <f>((BD25*$M$25)*$E$25)/$M$25</f>
        <v>2.7899999999999998E-2</v>
      </c>
      <c r="BG25" s="1829" t="s">
        <v>1764</v>
      </c>
      <c r="BH25" s="1789">
        <v>0</v>
      </c>
      <c r="BI25" s="226"/>
      <c r="BJ25" s="1824">
        <f>BH25+BH26+BH27+BH28+BH29</f>
        <v>0.01</v>
      </c>
      <c r="BK25" s="108"/>
      <c r="BL25" s="107">
        <f>((BJ25*$M$25)*$E$25)/$M$25</f>
        <v>3.0999999999999999E-3</v>
      </c>
      <c r="BM25" s="107">
        <f>((BK25*$M$25)*$E$25)/$M$25</f>
        <v>0</v>
      </c>
      <c r="BN25" s="226"/>
      <c r="BO25" s="1789">
        <v>0</v>
      </c>
      <c r="BP25" s="226"/>
      <c r="BQ25" s="1824">
        <f>BO25+BO26+BO27+BO28+BO29</f>
        <v>0.01</v>
      </c>
      <c r="BR25" s="108"/>
      <c r="BS25" s="107">
        <f>((BQ25*$M$25)*$E$25)/$M$25</f>
        <v>3.0999999999999999E-3</v>
      </c>
      <c r="BT25" s="107">
        <f>((BR25*$M$25)*$E$25)/$M$25</f>
        <v>0</v>
      </c>
      <c r="BU25" s="226"/>
      <c r="BV25" s="1789">
        <v>0</v>
      </c>
      <c r="BW25" s="226"/>
      <c r="BX25" s="1824">
        <f>BV25+BV26+BV27+BV28+BV29</f>
        <v>0.01</v>
      </c>
      <c r="BY25" s="108"/>
      <c r="BZ25" s="107">
        <f>((BX25*$M$25)*$E$25)/$M$25</f>
        <v>3.0999999999999999E-3</v>
      </c>
      <c r="CA25" s="107">
        <f>((BY25*$M$25)*$E$25)/$M$25</f>
        <v>0</v>
      </c>
      <c r="CB25" s="226"/>
      <c r="CC25" s="1789">
        <v>0</v>
      </c>
      <c r="CD25" s="226"/>
      <c r="CE25" s="1824">
        <f>CC25+CC26+CC27+CC28+CC29</f>
        <v>0</v>
      </c>
      <c r="CF25" s="108"/>
      <c r="CG25" s="107">
        <f>((CE25*$M$25)*$E$25)/$M$25</f>
        <v>0</v>
      </c>
      <c r="CH25" s="107">
        <f>((CF25*$M$25)*$E$25)/$M$25</f>
        <v>0</v>
      </c>
      <c r="CI25" s="226"/>
      <c r="CJ25" s="1789">
        <v>0</v>
      </c>
      <c r="CK25" s="226"/>
      <c r="CL25" s="1824">
        <f>CJ25+CJ26+CJ27+CJ28+CJ29</f>
        <v>0</v>
      </c>
      <c r="CM25" s="108"/>
      <c r="CN25" s="107">
        <f>((CL25*$M$25)*$E$25)/$M$25</f>
        <v>0</v>
      </c>
      <c r="CO25" s="107">
        <f>((CM25*$M$25)*$E$25)/$M$25</f>
        <v>0</v>
      </c>
      <c r="CP25" s="226"/>
      <c r="CQ25" s="1789">
        <v>0</v>
      </c>
      <c r="CR25" s="226"/>
      <c r="CS25" s="1824">
        <f>CQ25+CQ26+CQ27+CQ28+CQ29</f>
        <v>0</v>
      </c>
      <c r="CT25" s="108"/>
      <c r="CU25" s="107">
        <f>((CS25*$M$25)*$E$25)/$M$25</f>
        <v>0</v>
      </c>
      <c r="CV25" s="107">
        <f>((CT25*$M$25)*$E$25)/$M$25</f>
        <v>0</v>
      </c>
      <c r="CW25" s="226"/>
      <c r="CX25" s="44"/>
      <c r="CY25" s="1772">
        <f t="shared" si="0"/>
        <v>0.04</v>
      </c>
      <c r="CZ25" s="284">
        <f t="shared" si="0"/>
        <v>0.04</v>
      </c>
      <c r="DA25" s="1786">
        <f t="shared" si="4"/>
        <v>1</v>
      </c>
      <c r="DB25" s="315">
        <f>T25+AA25+AH25</f>
        <v>0.62000000000000011</v>
      </c>
      <c r="DC25" s="315">
        <f>U25+AB25+AI25</f>
        <v>0.62</v>
      </c>
      <c r="DD25" s="340">
        <f>DC25/DB25</f>
        <v>0.99999999999999978</v>
      </c>
      <c r="DE25" s="1787">
        <f>V25+AC25+AJ25</f>
        <v>0.19220000000000001</v>
      </c>
      <c r="DF25" s="1833">
        <f>W25+AD25+AK25</f>
        <v>0.19220000000000001</v>
      </c>
      <c r="DG25" s="340">
        <f>DF25/DE25</f>
        <v>1</v>
      </c>
      <c r="DH25" s="1784">
        <f t="shared" si="1"/>
        <v>0.1</v>
      </c>
      <c r="DI25" s="1784">
        <f t="shared" si="1"/>
        <v>0.1</v>
      </c>
      <c r="DJ25" s="1789">
        <f t="shared" si="5"/>
        <v>1</v>
      </c>
      <c r="DK25" s="1790">
        <f>+T25+AA25+AH25+AO25+AV25+BC25</f>
        <v>0.97000000000000008</v>
      </c>
      <c r="DL25" s="1790">
        <f>+U25+AB25+AI25+AP25+AW25+BD25</f>
        <v>0.89</v>
      </c>
      <c r="DM25" s="107">
        <f>+DL25/DK25</f>
        <v>0.91752577319587625</v>
      </c>
      <c r="DN25" s="1790">
        <f>+V25+AC25+AJ25+AQ25+AX25+BE25</f>
        <v>0.30070000000000002</v>
      </c>
      <c r="DO25" s="1790">
        <f>+W25+AD25+AK25+AR25+AY25+BF25</f>
        <v>0.27589999999999998</v>
      </c>
      <c r="DP25" s="107">
        <f>+DO25/DN25</f>
        <v>0.91752577319587614</v>
      </c>
      <c r="DQ25" s="1772">
        <f t="shared" si="2"/>
        <v>0.1</v>
      </c>
      <c r="DR25" s="1772">
        <f t="shared" si="2"/>
        <v>0.1</v>
      </c>
      <c r="DS25" s="1789">
        <f t="shared" si="6"/>
        <v>1</v>
      </c>
      <c r="DT25" s="1790">
        <f>+T25+AA25+AH25+AO25+AV25+BC25+BJ25+BQ25+BX25</f>
        <v>1</v>
      </c>
      <c r="DU25" s="1790">
        <f>+U25+AB25+AI25+AP25+AW25+BD25+BK25+BR25+BY25</f>
        <v>0.89</v>
      </c>
      <c r="DV25" s="107">
        <f>+DU25/DT25</f>
        <v>0.89</v>
      </c>
      <c r="DW25" s="1790">
        <f>+V25+AC25+AJ25+AQ25+AX25+BE25+BL25+BS25+BZ25</f>
        <v>0.31</v>
      </c>
      <c r="DX25" s="1790">
        <f>+W25+AD25+AK25+AR25+AY25+BF25+BM25+BT25+CA25</f>
        <v>0.27589999999999998</v>
      </c>
      <c r="DY25" s="107">
        <f>+DX25/DW25</f>
        <v>0.8899999999999999</v>
      </c>
      <c r="DZ25" s="1791">
        <f t="shared" si="3"/>
        <v>0.1</v>
      </c>
      <c r="EA25" s="1791">
        <f t="shared" si="3"/>
        <v>0.1</v>
      </c>
      <c r="EB25" s="1789">
        <f t="shared" si="7"/>
        <v>1</v>
      </c>
      <c r="EC25" s="1790">
        <f>+T25+AA25+AH25+AO25+AV25+BC25+BJ25+BQ25+BX25+CE25+CL25+CS25</f>
        <v>1</v>
      </c>
      <c r="ED25" s="1790">
        <f>+U25+AB25+AI25+AP25+AW25+BD25+BK25+BR25+BY25+CF25+CM25+CT25</f>
        <v>0.89</v>
      </c>
      <c r="EE25" s="107">
        <f>+ED25/EC25</f>
        <v>0.89</v>
      </c>
      <c r="EF25" s="1790">
        <f>+V25+AC25+AJ25+AQ25+AX25+BE25+BL25+BS25+BZ25+CG25+CN25+CU25</f>
        <v>0.31</v>
      </c>
      <c r="EG25" s="1790">
        <f>+W25+AD25+AK25+AR25+AY25+BF25+BM25+BT25+CA25+CH25+CO25+CV25</f>
        <v>0.27589999999999998</v>
      </c>
      <c r="EH25" s="107">
        <f>+EG25/EF25</f>
        <v>0.8899999999999999</v>
      </c>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row>
    <row r="26" spans="1:256" ht="378">
      <c r="A26" s="1834"/>
      <c r="B26" s="1793"/>
      <c r="C26" s="1793"/>
      <c r="D26" s="1793"/>
      <c r="E26" s="1793"/>
      <c r="F26" s="115"/>
      <c r="G26" s="141"/>
      <c r="H26" s="1808"/>
      <c r="I26" s="1835"/>
      <c r="J26" s="1793"/>
      <c r="K26" s="1836"/>
      <c r="L26" s="1792"/>
      <c r="M26" s="1792"/>
      <c r="N26" s="192"/>
      <c r="O26" s="192"/>
      <c r="P26" s="1823" t="s">
        <v>1765</v>
      </c>
      <c r="Q26" s="1770">
        <v>0.1</v>
      </c>
      <c r="R26" s="1789">
        <v>0</v>
      </c>
      <c r="S26" s="284">
        <v>0</v>
      </c>
      <c r="T26" s="1824"/>
      <c r="U26" s="1824"/>
      <c r="V26" s="139"/>
      <c r="W26" s="1803"/>
      <c r="X26" s="1825" t="s">
        <v>474</v>
      </c>
      <c r="Y26" s="1789">
        <v>0.01</v>
      </c>
      <c r="Z26" s="1837">
        <v>0.03</v>
      </c>
      <c r="AA26" s="1824"/>
      <c r="AB26" s="1826"/>
      <c r="AC26" s="139"/>
      <c r="AD26" s="139"/>
      <c r="AE26" s="1838" t="s">
        <v>1766</v>
      </c>
      <c r="AF26" s="1789">
        <v>0.02</v>
      </c>
      <c r="AG26" s="1789">
        <v>0</v>
      </c>
      <c r="AH26" s="1824"/>
      <c r="AI26" s="1824"/>
      <c r="AJ26" s="139"/>
      <c r="AK26" s="139"/>
      <c r="AL26" s="1827" t="s">
        <v>1767</v>
      </c>
      <c r="AM26" s="1789">
        <v>0.01</v>
      </c>
      <c r="AN26" s="1828">
        <v>0.01</v>
      </c>
      <c r="AO26" s="1824"/>
      <c r="AP26" s="1824"/>
      <c r="AQ26" s="139"/>
      <c r="AR26" s="139"/>
      <c r="AS26" s="1839" t="s">
        <v>1768</v>
      </c>
      <c r="AT26" s="1789">
        <v>0.01</v>
      </c>
      <c r="AU26" s="1828">
        <v>0.01</v>
      </c>
      <c r="AV26" s="1824"/>
      <c r="AW26" s="1824"/>
      <c r="AX26" s="139"/>
      <c r="AY26" s="139"/>
      <c r="AZ26" s="1840" t="s">
        <v>1769</v>
      </c>
      <c r="BA26" s="1831">
        <v>0.02</v>
      </c>
      <c r="BB26" s="1832">
        <v>0.02</v>
      </c>
      <c r="BC26" s="1824"/>
      <c r="BD26" s="1824"/>
      <c r="BE26" s="139"/>
      <c r="BF26" s="139"/>
      <c r="BG26" s="1829" t="s">
        <v>1770</v>
      </c>
      <c r="BH26" s="1789">
        <v>0.01</v>
      </c>
      <c r="BI26" s="226"/>
      <c r="BJ26" s="1824"/>
      <c r="BK26" s="141"/>
      <c r="BL26" s="139"/>
      <c r="BM26" s="139"/>
      <c r="BN26" s="226"/>
      <c r="BO26" s="1789">
        <v>0.01</v>
      </c>
      <c r="BP26" s="226"/>
      <c r="BQ26" s="1824"/>
      <c r="BR26" s="141"/>
      <c r="BS26" s="139"/>
      <c r="BT26" s="139"/>
      <c r="BU26" s="226"/>
      <c r="BV26" s="1789">
        <v>0.01</v>
      </c>
      <c r="BW26" s="226"/>
      <c r="BX26" s="1824"/>
      <c r="BY26" s="141"/>
      <c r="BZ26" s="139"/>
      <c r="CA26" s="139"/>
      <c r="CB26" s="226"/>
      <c r="CC26" s="1789">
        <v>0</v>
      </c>
      <c r="CD26" s="226"/>
      <c r="CE26" s="1824"/>
      <c r="CF26" s="141"/>
      <c r="CG26" s="139"/>
      <c r="CH26" s="139"/>
      <c r="CI26" s="226"/>
      <c r="CJ26" s="1789">
        <v>0</v>
      </c>
      <c r="CK26" s="226"/>
      <c r="CL26" s="1824"/>
      <c r="CM26" s="141"/>
      <c r="CN26" s="139"/>
      <c r="CO26" s="139"/>
      <c r="CP26" s="226"/>
      <c r="CQ26" s="1789">
        <v>0</v>
      </c>
      <c r="CR26" s="226"/>
      <c r="CS26" s="1824"/>
      <c r="CT26" s="141"/>
      <c r="CU26" s="139"/>
      <c r="CV26" s="139"/>
      <c r="CW26" s="226"/>
      <c r="CX26" s="44"/>
      <c r="CY26" s="1772">
        <f t="shared" si="0"/>
        <v>0.03</v>
      </c>
      <c r="CZ26" s="284">
        <f t="shared" si="0"/>
        <v>0.03</v>
      </c>
      <c r="DA26" s="1786">
        <f t="shared" si="4"/>
        <v>1</v>
      </c>
      <c r="DB26" s="141"/>
      <c r="DC26" s="141"/>
      <c r="DD26" s="1841"/>
      <c r="DE26" s="1805"/>
      <c r="DF26" s="346"/>
      <c r="DG26" s="141"/>
      <c r="DH26" s="1784">
        <f t="shared" si="1"/>
        <v>7.0000000000000007E-2</v>
      </c>
      <c r="DI26" s="1784">
        <f t="shared" si="1"/>
        <v>7.0000000000000007E-2</v>
      </c>
      <c r="DJ26" s="1789">
        <f t="shared" si="5"/>
        <v>1</v>
      </c>
      <c r="DK26" s="1807"/>
      <c r="DL26" s="1807"/>
      <c r="DM26" s="139"/>
      <c r="DN26" s="1807"/>
      <c r="DO26" s="1807"/>
      <c r="DP26" s="139"/>
      <c r="DQ26" s="1772">
        <f t="shared" si="2"/>
        <v>9.9999999999999992E-2</v>
      </c>
      <c r="DR26" s="1772">
        <f t="shared" si="2"/>
        <v>7.0000000000000007E-2</v>
      </c>
      <c r="DS26" s="1789">
        <f t="shared" si="6"/>
        <v>0.70000000000000018</v>
      </c>
      <c r="DT26" s="1807"/>
      <c r="DU26" s="1807"/>
      <c r="DV26" s="139"/>
      <c r="DW26" s="1807"/>
      <c r="DX26" s="1807"/>
      <c r="DY26" s="139"/>
      <c r="DZ26" s="1791">
        <f t="shared" si="3"/>
        <v>9.9999999999999992E-2</v>
      </c>
      <c r="EA26" s="1791">
        <f t="shared" si="3"/>
        <v>7.0000000000000007E-2</v>
      </c>
      <c r="EB26" s="1789">
        <f t="shared" si="7"/>
        <v>0.70000000000000018</v>
      </c>
      <c r="EC26" s="1807"/>
      <c r="ED26" s="1807"/>
      <c r="EE26" s="139"/>
      <c r="EF26" s="1807"/>
      <c r="EG26" s="1807"/>
      <c r="EH26" s="139"/>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row>
    <row r="27" spans="1:256" ht="173.25">
      <c r="A27" s="1834"/>
      <c r="B27" s="1793"/>
      <c r="C27" s="1793"/>
      <c r="D27" s="1793"/>
      <c r="E27" s="1793"/>
      <c r="F27" s="115"/>
      <c r="G27" s="141"/>
      <c r="H27" s="1808"/>
      <c r="I27" s="1835"/>
      <c r="J27" s="1793"/>
      <c r="K27" s="1761" t="s">
        <v>1771</v>
      </c>
      <c r="L27" s="1761" t="s">
        <v>1772</v>
      </c>
      <c r="M27" s="1792"/>
      <c r="N27" s="1822">
        <v>42736</v>
      </c>
      <c r="O27" s="1822">
        <v>42824</v>
      </c>
      <c r="P27" s="1769" t="s">
        <v>1773</v>
      </c>
      <c r="Q27" s="1770">
        <v>0.25</v>
      </c>
      <c r="R27" s="284">
        <v>0.05</v>
      </c>
      <c r="S27" s="284">
        <v>0.05</v>
      </c>
      <c r="T27" s="1824"/>
      <c r="U27" s="1824"/>
      <c r="V27" s="139"/>
      <c r="W27" s="1803"/>
      <c r="X27" s="138" t="s">
        <v>1774</v>
      </c>
      <c r="Y27" s="1789">
        <v>0.1</v>
      </c>
      <c r="Z27" s="1789">
        <v>0.1</v>
      </c>
      <c r="AA27" s="1824"/>
      <c r="AB27" s="1826"/>
      <c r="AC27" s="139"/>
      <c r="AD27" s="139"/>
      <c r="AE27" s="1829" t="s">
        <v>1775</v>
      </c>
      <c r="AF27" s="1789">
        <v>0.1</v>
      </c>
      <c r="AG27" s="1789">
        <v>0.1</v>
      </c>
      <c r="AH27" s="1824"/>
      <c r="AI27" s="1824"/>
      <c r="AJ27" s="139"/>
      <c r="AK27" s="139"/>
      <c r="AL27" s="1829" t="s">
        <v>1776</v>
      </c>
      <c r="AM27" s="1789">
        <v>0</v>
      </c>
      <c r="AN27" s="1828">
        <v>0</v>
      </c>
      <c r="AO27" s="1824"/>
      <c r="AP27" s="1824"/>
      <c r="AQ27" s="139"/>
      <c r="AR27" s="139"/>
      <c r="AS27" s="226" t="s">
        <v>474</v>
      </c>
      <c r="AT27" s="1789">
        <v>0</v>
      </c>
      <c r="AU27" s="1828">
        <v>0</v>
      </c>
      <c r="AV27" s="1824"/>
      <c r="AW27" s="1824"/>
      <c r="AX27" s="139"/>
      <c r="AY27" s="139"/>
      <c r="AZ27" s="1842" t="s">
        <v>474</v>
      </c>
      <c r="BA27" s="1831">
        <v>0</v>
      </c>
      <c r="BB27" s="1832">
        <v>0</v>
      </c>
      <c r="BC27" s="1824"/>
      <c r="BD27" s="1824"/>
      <c r="BE27" s="139"/>
      <c r="BF27" s="139"/>
      <c r="BG27" s="1843" t="s">
        <v>474</v>
      </c>
      <c r="BH27" s="1789">
        <v>0</v>
      </c>
      <c r="BI27" s="226"/>
      <c r="BJ27" s="1824"/>
      <c r="BK27" s="141"/>
      <c r="BL27" s="139"/>
      <c r="BM27" s="139"/>
      <c r="BN27" s="226"/>
      <c r="BO27" s="1789">
        <v>0</v>
      </c>
      <c r="BP27" s="226"/>
      <c r="BQ27" s="1824"/>
      <c r="BR27" s="141"/>
      <c r="BS27" s="139"/>
      <c r="BT27" s="139"/>
      <c r="BU27" s="226"/>
      <c r="BV27" s="1789">
        <v>0</v>
      </c>
      <c r="BW27" s="226"/>
      <c r="BX27" s="1824"/>
      <c r="BY27" s="141"/>
      <c r="BZ27" s="139"/>
      <c r="CA27" s="139"/>
      <c r="CB27" s="226"/>
      <c r="CC27" s="1789">
        <v>0</v>
      </c>
      <c r="CD27" s="226"/>
      <c r="CE27" s="1824"/>
      <c r="CF27" s="141"/>
      <c r="CG27" s="139"/>
      <c r="CH27" s="139"/>
      <c r="CI27" s="226"/>
      <c r="CJ27" s="1789">
        <v>0</v>
      </c>
      <c r="CK27" s="226"/>
      <c r="CL27" s="1824"/>
      <c r="CM27" s="141"/>
      <c r="CN27" s="139"/>
      <c r="CO27" s="139"/>
      <c r="CP27" s="226"/>
      <c r="CQ27" s="1789">
        <v>0</v>
      </c>
      <c r="CR27" s="226"/>
      <c r="CS27" s="1824"/>
      <c r="CT27" s="141"/>
      <c r="CU27" s="139"/>
      <c r="CV27" s="139"/>
      <c r="CW27" s="226"/>
      <c r="CX27" s="44"/>
      <c r="CY27" s="1772">
        <f t="shared" si="0"/>
        <v>0.25</v>
      </c>
      <c r="CZ27" s="284">
        <f t="shared" si="0"/>
        <v>0.25</v>
      </c>
      <c r="DA27" s="1786">
        <f t="shared" si="4"/>
        <v>1</v>
      </c>
      <c r="DB27" s="141"/>
      <c r="DC27" s="141"/>
      <c r="DD27" s="1841"/>
      <c r="DE27" s="1805"/>
      <c r="DF27" s="346"/>
      <c r="DG27" s="141"/>
      <c r="DH27" s="1784">
        <f t="shared" si="1"/>
        <v>0.25</v>
      </c>
      <c r="DI27" s="1784">
        <f t="shared" si="1"/>
        <v>0.25</v>
      </c>
      <c r="DJ27" s="1789">
        <f t="shared" si="5"/>
        <v>1</v>
      </c>
      <c r="DK27" s="1807"/>
      <c r="DL27" s="1807"/>
      <c r="DM27" s="139"/>
      <c r="DN27" s="1807"/>
      <c r="DO27" s="1807"/>
      <c r="DP27" s="139"/>
      <c r="DQ27" s="1772">
        <f t="shared" si="2"/>
        <v>0.25</v>
      </c>
      <c r="DR27" s="1772">
        <f t="shared" si="2"/>
        <v>0.25</v>
      </c>
      <c r="DS27" s="1789">
        <f t="shared" si="6"/>
        <v>1</v>
      </c>
      <c r="DT27" s="1807"/>
      <c r="DU27" s="1807"/>
      <c r="DV27" s="139"/>
      <c r="DW27" s="1807"/>
      <c r="DX27" s="1807"/>
      <c r="DY27" s="139"/>
      <c r="DZ27" s="1791">
        <f t="shared" si="3"/>
        <v>0.25</v>
      </c>
      <c r="EA27" s="1791">
        <f t="shared" si="3"/>
        <v>0.25</v>
      </c>
      <c r="EB27" s="1789">
        <f t="shared" si="7"/>
        <v>1</v>
      </c>
      <c r="EC27" s="1807"/>
      <c r="ED27" s="1807"/>
      <c r="EE27" s="139"/>
      <c r="EF27" s="1807"/>
      <c r="EG27" s="1807"/>
      <c r="EH27" s="139"/>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row>
    <row r="28" spans="1:256" ht="173.25">
      <c r="A28" s="1834"/>
      <c r="B28" s="1793"/>
      <c r="C28" s="1793"/>
      <c r="D28" s="1793"/>
      <c r="E28" s="1793"/>
      <c r="F28" s="115"/>
      <c r="G28" s="141"/>
      <c r="H28" s="1808"/>
      <c r="I28" s="1835"/>
      <c r="J28" s="1793"/>
      <c r="K28" s="1792"/>
      <c r="L28" s="1792"/>
      <c r="M28" s="1792"/>
      <c r="N28" s="1844"/>
      <c r="O28" s="1844"/>
      <c r="P28" s="1769" t="s">
        <v>1777</v>
      </c>
      <c r="Q28" s="1770">
        <v>0.25</v>
      </c>
      <c r="R28" s="1789">
        <v>0.05</v>
      </c>
      <c r="S28" s="325">
        <v>0.05</v>
      </c>
      <c r="T28" s="1824"/>
      <c r="U28" s="1824"/>
      <c r="V28" s="139"/>
      <c r="W28" s="1803"/>
      <c r="X28" s="138" t="s">
        <v>1778</v>
      </c>
      <c r="Y28" s="1789">
        <v>0.1</v>
      </c>
      <c r="Z28" s="284">
        <v>0.1</v>
      </c>
      <c r="AA28" s="1824"/>
      <c r="AB28" s="1826"/>
      <c r="AC28" s="139"/>
      <c r="AD28" s="139"/>
      <c r="AE28" s="1845" t="s">
        <v>1779</v>
      </c>
      <c r="AF28" s="1789">
        <v>0.1</v>
      </c>
      <c r="AG28" s="1789">
        <v>0.1</v>
      </c>
      <c r="AH28" s="1824"/>
      <c r="AI28" s="1824"/>
      <c r="AJ28" s="139"/>
      <c r="AK28" s="139"/>
      <c r="AL28" s="1829" t="s">
        <v>1780</v>
      </c>
      <c r="AM28" s="1789">
        <v>0</v>
      </c>
      <c r="AN28" s="1828">
        <v>0</v>
      </c>
      <c r="AO28" s="1824"/>
      <c r="AP28" s="1824"/>
      <c r="AQ28" s="139"/>
      <c r="AR28" s="139"/>
      <c r="AS28" s="1846" t="s">
        <v>474</v>
      </c>
      <c r="AT28" s="1789">
        <v>0</v>
      </c>
      <c r="AU28" s="1828">
        <v>0</v>
      </c>
      <c r="AV28" s="1824"/>
      <c r="AW28" s="1824"/>
      <c r="AX28" s="139"/>
      <c r="AY28" s="139"/>
      <c r="AZ28" s="1847" t="s">
        <v>474</v>
      </c>
      <c r="BA28" s="1831">
        <v>0</v>
      </c>
      <c r="BB28" s="1832">
        <v>0</v>
      </c>
      <c r="BC28" s="1824"/>
      <c r="BD28" s="1824"/>
      <c r="BE28" s="139"/>
      <c r="BF28" s="139"/>
      <c r="BG28" s="1843" t="s">
        <v>474</v>
      </c>
      <c r="BH28" s="1789">
        <v>0</v>
      </c>
      <c r="BI28" s="1846"/>
      <c r="BJ28" s="1824"/>
      <c r="BK28" s="141"/>
      <c r="BL28" s="139"/>
      <c r="BM28" s="139"/>
      <c r="BN28" s="1846"/>
      <c r="BO28" s="1789">
        <v>0</v>
      </c>
      <c r="BP28" s="1846"/>
      <c r="BQ28" s="1824"/>
      <c r="BR28" s="141"/>
      <c r="BS28" s="139"/>
      <c r="BT28" s="139"/>
      <c r="BU28" s="1846"/>
      <c r="BV28" s="1789">
        <v>0</v>
      </c>
      <c r="BW28" s="1846"/>
      <c r="BX28" s="1824"/>
      <c r="BY28" s="141"/>
      <c r="BZ28" s="139"/>
      <c r="CA28" s="139"/>
      <c r="CB28" s="1846"/>
      <c r="CC28" s="1789">
        <v>0</v>
      </c>
      <c r="CD28" s="1846"/>
      <c r="CE28" s="1824"/>
      <c r="CF28" s="141"/>
      <c r="CG28" s="139"/>
      <c r="CH28" s="139"/>
      <c r="CI28" s="1846"/>
      <c r="CJ28" s="1789">
        <v>0</v>
      </c>
      <c r="CK28" s="1846"/>
      <c r="CL28" s="1824"/>
      <c r="CM28" s="141"/>
      <c r="CN28" s="139"/>
      <c r="CO28" s="139"/>
      <c r="CP28" s="1846"/>
      <c r="CQ28" s="1789">
        <v>0</v>
      </c>
      <c r="CR28" s="1846"/>
      <c r="CS28" s="1824"/>
      <c r="CT28" s="141"/>
      <c r="CU28" s="139"/>
      <c r="CV28" s="139"/>
      <c r="CW28" s="1846"/>
      <c r="CX28" s="44"/>
      <c r="CY28" s="1772">
        <f t="shared" si="0"/>
        <v>0.25</v>
      </c>
      <c r="CZ28" s="284">
        <f t="shared" si="0"/>
        <v>0.25</v>
      </c>
      <c r="DA28" s="1786">
        <f t="shared" si="4"/>
        <v>1</v>
      </c>
      <c r="DB28" s="141"/>
      <c r="DC28" s="141"/>
      <c r="DD28" s="1841"/>
      <c r="DE28" s="1805"/>
      <c r="DF28" s="346"/>
      <c r="DG28" s="141"/>
      <c r="DH28" s="1784">
        <f t="shared" si="1"/>
        <v>0.25</v>
      </c>
      <c r="DI28" s="1784">
        <f t="shared" si="1"/>
        <v>0.25</v>
      </c>
      <c r="DJ28" s="1789">
        <f t="shared" si="5"/>
        <v>1</v>
      </c>
      <c r="DK28" s="1807"/>
      <c r="DL28" s="1807"/>
      <c r="DM28" s="139"/>
      <c r="DN28" s="1807"/>
      <c r="DO28" s="1807"/>
      <c r="DP28" s="139"/>
      <c r="DQ28" s="1772">
        <f t="shared" si="2"/>
        <v>0.25</v>
      </c>
      <c r="DR28" s="1772">
        <f t="shared" si="2"/>
        <v>0.25</v>
      </c>
      <c r="DS28" s="1789">
        <f t="shared" si="6"/>
        <v>1</v>
      </c>
      <c r="DT28" s="1807"/>
      <c r="DU28" s="1807"/>
      <c r="DV28" s="139"/>
      <c r="DW28" s="1807"/>
      <c r="DX28" s="1807"/>
      <c r="DY28" s="139"/>
      <c r="DZ28" s="1791">
        <f t="shared" si="3"/>
        <v>0.25</v>
      </c>
      <c r="EA28" s="1791">
        <f t="shared" si="3"/>
        <v>0.25</v>
      </c>
      <c r="EB28" s="1789">
        <f t="shared" si="7"/>
        <v>1</v>
      </c>
      <c r="EC28" s="1807"/>
      <c r="ED28" s="1807"/>
      <c r="EE28" s="139"/>
      <c r="EF28" s="1807"/>
      <c r="EG28" s="1807"/>
      <c r="EH28" s="139"/>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row>
    <row r="29" spans="1:256" ht="126">
      <c r="A29" s="1848"/>
      <c r="B29" s="191"/>
      <c r="C29" s="191"/>
      <c r="D29" s="191"/>
      <c r="E29" s="191"/>
      <c r="F29" s="1810"/>
      <c r="G29" s="110"/>
      <c r="H29" s="1808"/>
      <c r="I29" s="1849"/>
      <c r="J29" s="191"/>
      <c r="K29" s="1836"/>
      <c r="L29" s="1836"/>
      <c r="M29" s="1836"/>
      <c r="N29" s="192"/>
      <c r="O29" s="192"/>
      <c r="P29" s="1850" t="s">
        <v>1781</v>
      </c>
      <c r="Q29" s="1770">
        <v>0.3</v>
      </c>
      <c r="R29" s="1789">
        <v>0</v>
      </c>
      <c r="S29" s="325">
        <v>0</v>
      </c>
      <c r="T29" s="1824"/>
      <c r="U29" s="1824"/>
      <c r="V29" s="109"/>
      <c r="W29" s="1815"/>
      <c r="X29" s="72" t="s">
        <v>474</v>
      </c>
      <c r="Y29" s="1789">
        <v>0</v>
      </c>
      <c r="Z29" s="1789">
        <v>0</v>
      </c>
      <c r="AA29" s="1824"/>
      <c r="AB29" s="1826"/>
      <c r="AC29" s="109"/>
      <c r="AD29" s="109"/>
      <c r="AE29" s="72" t="s">
        <v>474</v>
      </c>
      <c r="AF29" s="1789">
        <v>0.05</v>
      </c>
      <c r="AG29" s="1789">
        <v>0.05</v>
      </c>
      <c r="AH29" s="1824"/>
      <c r="AI29" s="1824"/>
      <c r="AJ29" s="109"/>
      <c r="AK29" s="109"/>
      <c r="AL29" s="1827" t="s">
        <v>1782</v>
      </c>
      <c r="AM29" s="1789">
        <v>0.08</v>
      </c>
      <c r="AN29" s="1828">
        <v>0</v>
      </c>
      <c r="AO29" s="1824"/>
      <c r="AP29" s="1824"/>
      <c r="AQ29" s="109"/>
      <c r="AR29" s="109"/>
      <c r="AS29" s="1846" t="s">
        <v>474</v>
      </c>
      <c r="AT29" s="1789">
        <v>0.08</v>
      </c>
      <c r="AU29" s="1828">
        <v>0.12</v>
      </c>
      <c r="AV29" s="1824"/>
      <c r="AW29" s="1824"/>
      <c r="AX29" s="109"/>
      <c r="AY29" s="109"/>
      <c r="AZ29" s="1851" t="s">
        <v>1783</v>
      </c>
      <c r="BA29" s="1831">
        <v>0.09</v>
      </c>
      <c r="BB29" s="1832">
        <v>0.05</v>
      </c>
      <c r="BC29" s="1824"/>
      <c r="BD29" s="1824"/>
      <c r="BE29" s="109"/>
      <c r="BF29" s="109"/>
      <c r="BG29" s="1845" t="s">
        <v>1784</v>
      </c>
      <c r="BH29" s="1789">
        <v>0</v>
      </c>
      <c r="BI29" s="1846"/>
      <c r="BJ29" s="1824"/>
      <c r="BK29" s="110"/>
      <c r="BL29" s="109"/>
      <c r="BM29" s="109"/>
      <c r="BN29" s="1846"/>
      <c r="BO29" s="1789">
        <v>0</v>
      </c>
      <c r="BP29" s="1846"/>
      <c r="BQ29" s="1824"/>
      <c r="BR29" s="110"/>
      <c r="BS29" s="109"/>
      <c r="BT29" s="109"/>
      <c r="BU29" s="1846"/>
      <c r="BV29" s="1789">
        <v>0</v>
      </c>
      <c r="BW29" s="1846"/>
      <c r="BX29" s="1824"/>
      <c r="BY29" s="110"/>
      <c r="BZ29" s="109"/>
      <c r="CA29" s="109"/>
      <c r="CB29" s="1846"/>
      <c r="CC29" s="1789">
        <v>0</v>
      </c>
      <c r="CD29" s="1846"/>
      <c r="CE29" s="1824"/>
      <c r="CF29" s="110"/>
      <c r="CG29" s="109"/>
      <c r="CH29" s="109"/>
      <c r="CI29" s="1846"/>
      <c r="CJ29" s="1789">
        <v>0</v>
      </c>
      <c r="CK29" s="1846"/>
      <c r="CL29" s="1824"/>
      <c r="CM29" s="110"/>
      <c r="CN29" s="109"/>
      <c r="CO29" s="109"/>
      <c r="CP29" s="1846"/>
      <c r="CQ29" s="1789">
        <v>0</v>
      </c>
      <c r="CR29" s="1846"/>
      <c r="CS29" s="1824"/>
      <c r="CT29" s="110"/>
      <c r="CU29" s="109"/>
      <c r="CV29" s="109"/>
      <c r="CW29" s="1846"/>
      <c r="CX29" s="44"/>
      <c r="CY29" s="1772">
        <f t="shared" si="0"/>
        <v>0.05</v>
      </c>
      <c r="CZ29" s="284">
        <f t="shared" si="0"/>
        <v>0.05</v>
      </c>
      <c r="DA29" s="1786">
        <f t="shared" si="4"/>
        <v>1</v>
      </c>
      <c r="DB29" s="110"/>
      <c r="DC29" s="110"/>
      <c r="DD29" s="1852"/>
      <c r="DE29" s="1817"/>
      <c r="DF29" s="352"/>
      <c r="DG29" s="110"/>
      <c r="DH29" s="1784">
        <f t="shared" si="1"/>
        <v>0.30000000000000004</v>
      </c>
      <c r="DI29" s="1784">
        <f t="shared" si="1"/>
        <v>0.21999999999999997</v>
      </c>
      <c r="DJ29" s="1789">
        <f t="shared" si="5"/>
        <v>0.73333333333333317</v>
      </c>
      <c r="DK29" s="1819"/>
      <c r="DL29" s="1819"/>
      <c r="DM29" s="109"/>
      <c r="DN29" s="1819"/>
      <c r="DO29" s="1819"/>
      <c r="DP29" s="109"/>
      <c r="DQ29" s="1772">
        <f t="shared" si="2"/>
        <v>0.30000000000000004</v>
      </c>
      <c r="DR29" s="1772">
        <f t="shared" si="2"/>
        <v>0.21999999999999997</v>
      </c>
      <c r="DS29" s="1789">
        <f t="shared" si="6"/>
        <v>0.73333333333333317</v>
      </c>
      <c r="DT29" s="1819"/>
      <c r="DU29" s="1819"/>
      <c r="DV29" s="109"/>
      <c r="DW29" s="1819"/>
      <c r="DX29" s="1819"/>
      <c r="DY29" s="109"/>
      <c r="DZ29" s="1791">
        <f t="shared" si="3"/>
        <v>0.30000000000000004</v>
      </c>
      <c r="EA29" s="1791">
        <f t="shared" si="3"/>
        <v>0.21999999999999997</v>
      </c>
      <c r="EB29" s="1789">
        <f t="shared" si="7"/>
        <v>0.73333333333333317</v>
      </c>
      <c r="EC29" s="1819"/>
      <c r="ED29" s="1819"/>
      <c r="EE29" s="109"/>
      <c r="EF29" s="1819"/>
      <c r="EG29" s="1819"/>
      <c r="EH29" s="109"/>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3"/>
    </row>
    <row r="30" spans="1:256" ht="331.5" thickBot="1">
      <c r="A30" s="1853" t="s">
        <v>1785</v>
      </c>
      <c r="B30" s="1854" t="s">
        <v>1786</v>
      </c>
      <c r="C30" s="152">
        <v>4</v>
      </c>
      <c r="D30" s="152" t="s">
        <v>1787</v>
      </c>
      <c r="E30" s="152">
        <v>1</v>
      </c>
      <c r="F30" s="1855" t="s">
        <v>393</v>
      </c>
      <c r="G30" s="1856"/>
      <c r="H30" s="1857">
        <f>M30</f>
        <v>0.03</v>
      </c>
      <c r="I30" s="1858">
        <v>3</v>
      </c>
      <c r="J30" s="152" t="s">
        <v>1788</v>
      </c>
      <c r="K30" s="1859" t="s">
        <v>1789</v>
      </c>
      <c r="L30" s="1860" t="s">
        <v>1790</v>
      </c>
      <c r="M30" s="1861">
        <v>0.03</v>
      </c>
      <c r="N30" s="1862">
        <v>42826</v>
      </c>
      <c r="O30" s="1862">
        <v>43100</v>
      </c>
      <c r="P30" s="1823" t="s">
        <v>1791</v>
      </c>
      <c r="Q30" s="1863">
        <v>1</v>
      </c>
      <c r="R30" s="1864">
        <v>0</v>
      </c>
      <c r="S30" s="1865">
        <v>0</v>
      </c>
      <c r="T30" s="1866">
        <f>R30</f>
        <v>0</v>
      </c>
      <c r="U30" s="1867">
        <f>S30</f>
        <v>0</v>
      </c>
      <c r="V30" s="1868">
        <f>((T30*$M$30)*$E$30)/$M$30</f>
        <v>0</v>
      </c>
      <c r="W30" s="1869">
        <f>((U30*$M$30)*$E$30)/$M$30</f>
        <v>0</v>
      </c>
      <c r="X30" s="153" t="s">
        <v>474</v>
      </c>
      <c r="Y30" s="1864">
        <v>0</v>
      </c>
      <c r="Z30" s="1864">
        <v>0</v>
      </c>
      <c r="AA30" s="1866">
        <f>Y30</f>
        <v>0</v>
      </c>
      <c r="AB30" s="1867">
        <f>Z30</f>
        <v>0</v>
      </c>
      <c r="AC30" s="1868">
        <f>((AA30*$M$30)*$E$30)/$M$30</f>
        <v>0</v>
      </c>
      <c r="AD30" s="1868">
        <f>((AB30*$M$30)*$E$30)/$M$30</f>
        <v>0</v>
      </c>
      <c r="AE30" s="153" t="s">
        <v>474</v>
      </c>
      <c r="AF30" s="1864">
        <v>0</v>
      </c>
      <c r="AG30" s="1864">
        <v>0</v>
      </c>
      <c r="AH30" s="1866">
        <f>AF30</f>
        <v>0</v>
      </c>
      <c r="AI30" s="1867">
        <f>AG30</f>
        <v>0</v>
      </c>
      <c r="AJ30" s="1868">
        <f>((AH30*$M$30)*$E$30)/$M$30</f>
        <v>0</v>
      </c>
      <c r="AK30" s="1868">
        <f>((AI30*$M$30)*$E$30)/$M$30</f>
        <v>0</v>
      </c>
      <c r="AL30" s="153" t="s">
        <v>474</v>
      </c>
      <c r="AM30" s="1864">
        <v>0.1</v>
      </c>
      <c r="AN30" s="1870">
        <v>0.1</v>
      </c>
      <c r="AO30" s="1866">
        <f>AM30</f>
        <v>0.1</v>
      </c>
      <c r="AP30" s="1868">
        <f>AN30</f>
        <v>0.1</v>
      </c>
      <c r="AQ30" s="1868">
        <f>((AO30*$M$30)*$E$30)/$M$30</f>
        <v>0.1</v>
      </c>
      <c r="AR30" s="1868">
        <f>((AP30*$M$30)*$E$30)/$M$30</f>
        <v>0.1</v>
      </c>
      <c r="AS30" s="1871" t="s">
        <v>1792</v>
      </c>
      <c r="AT30" s="1864">
        <v>0.1</v>
      </c>
      <c r="AU30" s="1870">
        <v>0.1</v>
      </c>
      <c r="AV30" s="1866">
        <f>AT30</f>
        <v>0.1</v>
      </c>
      <c r="AW30" s="1868">
        <f>AU30</f>
        <v>0.1</v>
      </c>
      <c r="AX30" s="1868">
        <f>((AV30*$M$30)*$E$30)/$M$30</f>
        <v>0.1</v>
      </c>
      <c r="AY30" s="1868">
        <f>((AW30*$M$30)*$E$30)/$M$30</f>
        <v>0.1</v>
      </c>
      <c r="AZ30" s="1872" t="s">
        <v>1793</v>
      </c>
      <c r="BA30" s="1873">
        <v>0.1</v>
      </c>
      <c r="BB30" s="1874">
        <v>0.1</v>
      </c>
      <c r="BC30" s="1866">
        <f>BA30</f>
        <v>0.1</v>
      </c>
      <c r="BD30" s="1868">
        <f>BB30</f>
        <v>0.1</v>
      </c>
      <c r="BE30" s="1868">
        <f>((BC30*$M$30)*$E$30)/$M$30</f>
        <v>0.1</v>
      </c>
      <c r="BF30" s="1868">
        <f>((BD30*$M$30)*$E$30)/$M$30</f>
        <v>0.1</v>
      </c>
      <c r="BG30" s="1871" t="s">
        <v>1794</v>
      </c>
      <c r="BH30" s="1864">
        <v>0.1</v>
      </c>
      <c r="BI30" s="1867"/>
      <c r="BJ30" s="1866">
        <f>BH30</f>
        <v>0.1</v>
      </c>
      <c r="BK30" s="1867">
        <f>BI30</f>
        <v>0</v>
      </c>
      <c r="BL30" s="1868">
        <f>((BJ30*$M$30)*$E$30)/$M$30</f>
        <v>0.1</v>
      </c>
      <c r="BM30" s="1868">
        <f>((BK30*$M$30)*$E$30)/$M$30</f>
        <v>0</v>
      </c>
      <c r="BN30" s="1867"/>
      <c r="BO30" s="1864">
        <v>0.1</v>
      </c>
      <c r="BP30" s="1867"/>
      <c r="BQ30" s="1866">
        <f>BO30</f>
        <v>0.1</v>
      </c>
      <c r="BR30" s="1867">
        <f>BP30</f>
        <v>0</v>
      </c>
      <c r="BS30" s="1868">
        <f>((BQ30*$M$30)*$E$30)/$M$30</f>
        <v>0.1</v>
      </c>
      <c r="BT30" s="1868">
        <f>((BR30*$M$30)*$E$30)/$M$30</f>
        <v>0</v>
      </c>
      <c r="BU30" s="1867"/>
      <c r="BV30" s="1864">
        <v>0.1</v>
      </c>
      <c r="BW30" s="1867"/>
      <c r="BX30" s="1866">
        <f>BV30</f>
        <v>0.1</v>
      </c>
      <c r="BY30" s="1867">
        <f>BW30</f>
        <v>0</v>
      </c>
      <c r="BZ30" s="1868">
        <f>((BX30*$M$30)*$E$30)/$M$30</f>
        <v>0.1</v>
      </c>
      <c r="CA30" s="1868">
        <f>((BY30*$M$30)*$E$30)/$M$30</f>
        <v>0</v>
      </c>
      <c r="CB30" s="1867"/>
      <c r="CC30" s="1864">
        <v>0.1</v>
      </c>
      <c r="CD30" s="1867"/>
      <c r="CE30" s="1866">
        <f>CC30</f>
        <v>0.1</v>
      </c>
      <c r="CF30" s="1867">
        <f>CD30</f>
        <v>0</v>
      </c>
      <c r="CG30" s="1868">
        <f>((CE30*$M$30)*$E$30)/$M$30</f>
        <v>0.1</v>
      </c>
      <c r="CH30" s="1868">
        <f>((CF30*$M$30)*$E$30)/$M$30</f>
        <v>0</v>
      </c>
      <c r="CI30" s="1867"/>
      <c r="CJ30" s="1864">
        <v>0.1</v>
      </c>
      <c r="CK30" s="1867"/>
      <c r="CL30" s="1866">
        <f>CJ30</f>
        <v>0.1</v>
      </c>
      <c r="CM30" s="1867">
        <f>CK30</f>
        <v>0</v>
      </c>
      <c r="CN30" s="1868">
        <f>((CL30*$M$30)*$E$30)/$M$30</f>
        <v>0.1</v>
      </c>
      <c r="CO30" s="1868">
        <f>((CM30*$M$30)*$E$30)/$M$30</f>
        <v>0</v>
      </c>
      <c r="CP30" s="1867"/>
      <c r="CQ30" s="1864">
        <v>0.2</v>
      </c>
      <c r="CR30" s="1867"/>
      <c r="CS30" s="1866">
        <f>CQ30</f>
        <v>0.2</v>
      </c>
      <c r="CT30" s="1867">
        <f>CR30</f>
        <v>0</v>
      </c>
      <c r="CU30" s="1868">
        <f>((CS30*$M$30)*$E$30)/$M$30</f>
        <v>0.2</v>
      </c>
      <c r="CV30" s="1868">
        <f>((CT30*$M$30)*$E$30)/$M$30</f>
        <v>0</v>
      </c>
      <c r="CW30" s="1867"/>
      <c r="CX30" s="44"/>
      <c r="CY30" s="1772">
        <f t="shared" si="0"/>
        <v>0</v>
      </c>
      <c r="CZ30" s="284">
        <f t="shared" si="0"/>
        <v>0</v>
      </c>
      <c r="DA30" s="1786" t="e">
        <f t="shared" si="4"/>
        <v>#DIV/0!</v>
      </c>
      <c r="DB30" s="1875">
        <f>T30+AA30+AH30</f>
        <v>0</v>
      </c>
      <c r="DC30" s="1876">
        <f>U30+AB30+AI30</f>
        <v>0</v>
      </c>
      <c r="DD30" s="1876" t="e">
        <f>DC30/DB30</f>
        <v>#DIV/0!</v>
      </c>
      <c r="DE30" s="1877">
        <f>V30+AC30+AJ30</f>
        <v>0</v>
      </c>
      <c r="DF30" s="1877">
        <f>W30+AD30+AK30</f>
        <v>0</v>
      </c>
      <c r="DG30" s="1878" t="e">
        <f>DF30/DE30</f>
        <v>#DIV/0!</v>
      </c>
      <c r="DH30" s="1784">
        <f t="shared" si="1"/>
        <v>0.30000000000000004</v>
      </c>
      <c r="DI30" s="1784">
        <f t="shared" si="1"/>
        <v>0.30000000000000004</v>
      </c>
      <c r="DJ30" s="1789">
        <f t="shared" si="5"/>
        <v>1</v>
      </c>
      <c r="DK30" s="1875">
        <f>+T30+AA30+AH30+AO30+AV30+BC30</f>
        <v>0.30000000000000004</v>
      </c>
      <c r="DL30" s="1875">
        <f>+U30+AB30+AI30+AP30+AW30+BD30</f>
        <v>0.30000000000000004</v>
      </c>
      <c r="DM30" s="1876">
        <f>+DL30/DK30</f>
        <v>1</v>
      </c>
      <c r="DN30" s="1879">
        <f>+V30+AC30+AJ30+AQ30+AX30+BE30</f>
        <v>0.30000000000000004</v>
      </c>
      <c r="DO30" s="1879">
        <f>+W30+AD30+AK30+AR30+AY30+BF30</f>
        <v>0.30000000000000004</v>
      </c>
      <c r="DP30" s="1876">
        <f>+DO30/DN30</f>
        <v>1</v>
      </c>
      <c r="DQ30" s="1772">
        <f t="shared" si="2"/>
        <v>0.6</v>
      </c>
      <c r="DR30" s="1772">
        <f t="shared" si="2"/>
        <v>0.30000000000000004</v>
      </c>
      <c r="DS30" s="1789">
        <f t="shared" si="6"/>
        <v>0.50000000000000011</v>
      </c>
      <c r="DT30" s="1875">
        <f>+T30+AA30+AH30+AO30+AV30+BC30+BJ30+BQ30+BX30</f>
        <v>0.6</v>
      </c>
      <c r="DU30" s="1875">
        <f>+U30+AB30+AI30+AP30+AW30+BD30+BK30+BR30+BY30</f>
        <v>0.30000000000000004</v>
      </c>
      <c r="DV30" s="1876">
        <f>+DU30/DT30</f>
        <v>0.50000000000000011</v>
      </c>
      <c r="DW30" s="1877">
        <f>+V30+AC30+AJ30+AQ30+AX30+BE30+BL30+BS30+BZ30</f>
        <v>0.6</v>
      </c>
      <c r="DX30" s="1877">
        <f>+W30+AD30+AK30+AR30+AY30+BF30+BM30+BT30+CA30</f>
        <v>0.30000000000000004</v>
      </c>
      <c r="DY30" s="1876">
        <f>+DX30/DW30</f>
        <v>0.50000000000000011</v>
      </c>
      <c r="DZ30" s="1791">
        <f t="shared" si="3"/>
        <v>1</v>
      </c>
      <c r="EA30" s="1791">
        <f t="shared" si="3"/>
        <v>0.30000000000000004</v>
      </c>
      <c r="EB30" s="1789">
        <f t="shared" si="7"/>
        <v>0.30000000000000004</v>
      </c>
      <c r="EC30" s="1875">
        <f>+T30+AA30+AH30+AO30+AV30+BC30+BJ30+BQ30+BX30+CE30+CL30+CS30</f>
        <v>1</v>
      </c>
      <c r="ED30" s="1875">
        <f>+U30+AB30+AI30+AP30+AW30+BD30+BK30+BR30+BY30+CF30+CM30+CT30</f>
        <v>0.30000000000000004</v>
      </c>
      <c r="EE30" s="1876">
        <f>+ED30/EC30</f>
        <v>0.30000000000000004</v>
      </c>
      <c r="EF30" s="1877">
        <f>+V30+AC30+AJ30+AQ30+AX30+BE30+BL30+BS30+BZ30+CG30+CN30+CU30</f>
        <v>1</v>
      </c>
      <c r="EG30" s="1880">
        <f>+W30+AD30+AK30+AR30+AY30+BF30+BM30+BT30+CA30+CH30+CO30+CV30</f>
        <v>0.30000000000000004</v>
      </c>
      <c r="EH30" s="1876">
        <f>+EG30/EF30</f>
        <v>0.30000000000000004</v>
      </c>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3"/>
    </row>
    <row r="31" spans="1:256" ht="409.5">
      <c r="A31" s="1881" t="s">
        <v>163</v>
      </c>
      <c r="B31" s="1882" t="s">
        <v>1795</v>
      </c>
      <c r="C31" s="1882">
        <v>2</v>
      </c>
      <c r="D31" s="1882" t="s">
        <v>1796</v>
      </c>
      <c r="E31" s="1883">
        <v>0.35</v>
      </c>
      <c r="F31" s="1882" t="s">
        <v>393</v>
      </c>
      <c r="G31" s="1884"/>
      <c r="H31" s="1885">
        <f>M31</f>
        <v>0.05</v>
      </c>
      <c r="I31" s="1886">
        <v>4</v>
      </c>
      <c r="J31" s="1882" t="s">
        <v>1797</v>
      </c>
      <c r="K31" s="1887" t="s">
        <v>1798</v>
      </c>
      <c r="L31" s="1888" t="s">
        <v>1790</v>
      </c>
      <c r="M31" s="1889">
        <v>0.05</v>
      </c>
      <c r="N31" s="1890">
        <v>42736</v>
      </c>
      <c r="O31" s="1890">
        <v>42916</v>
      </c>
      <c r="P31" s="1891" t="s">
        <v>1799</v>
      </c>
      <c r="Q31" s="1892">
        <v>0.05</v>
      </c>
      <c r="R31" s="1893">
        <v>0</v>
      </c>
      <c r="S31" s="1893">
        <v>0</v>
      </c>
      <c r="T31" s="1894">
        <f>R31+R32+R33+R34+R35+R36+R37+R38+R39+R40+R41+R42</f>
        <v>2.0833333333333367E-2</v>
      </c>
      <c r="U31" s="1895">
        <f>S31+S32+S33+S34+S35+S36+S37+S38+S39+S40+S41+S42</f>
        <v>2.8833333333333367E-2</v>
      </c>
      <c r="V31" s="1894">
        <f>((T31*$M$31)*$E$31)/$M$31</f>
        <v>7.2916666666666772E-3</v>
      </c>
      <c r="W31" s="1894">
        <f>((U31*$M$31)*$E$31)/$M$31</f>
        <v>1.0091666666666678E-2</v>
      </c>
      <c r="X31" s="164" t="s">
        <v>474</v>
      </c>
      <c r="Y31" s="1893">
        <v>0</v>
      </c>
      <c r="Z31" s="1893">
        <v>0</v>
      </c>
      <c r="AA31" s="1894">
        <f>Y31+Y32+Y33+Y34+Y35+Y36+Y37+Y38+Y39+Y40+Y41+Y42</f>
        <v>3.6833333333333329E-2</v>
      </c>
      <c r="AB31" s="1894">
        <f>Z31+Z32+Z33+Z34+Z35+Z36+Z37+Z38+Z39+Z40+Z41+Z42</f>
        <v>1.6666666666666666E-2</v>
      </c>
      <c r="AC31" s="1894">
        <f>((AA31*$M$31)*$E$31)/$M$31</f>
        <v>1.2891666666666664E-2</v>
      </c>
      <c r="AD31" s="1896">
        <f>((AB31*$M$31)*$E$31)/$M$31</f>
        <v>5.8333333333333336E-3</v>
      </c>
      <c r="AE31" s="164" t="s">
        <v>474</v>
      </c>
      <c r="AF31" s="1893">
        <v>0</v>
      </c>
      <c r="AG31" s="1893">
        <v>0</v>
      </c>
      <c r="AH31" s="1894">
        <f>AF31+AF32+AF33+AF34+AF35+AF36+AF37+AF38+AF39+AF40+AF41+AF42</f>
        <v>5.8833333333333335E-2</v>
      </c>
      <c r="AI31" s="1894">
        <f>AG31+AG32+AG33+AG34+AG35+AG36+AG37+AG38+AG39+AG40+AG41+AG42</f>
        <v>3.8400000000000004E-2</v>
      </c>
      <c r="AJ31" s="1894">
        <f>((AH31*$M$31)*$E$31)/$M$31</f>
        <v>2.0591666666666664E-2</v>
      </c>
      <c r="AK31" s="1896">
        <f>((AI31*$M$31)*$E$31)/$M$31</f>
        <v>1.3440000000000001E-2</v>
      </c>
      <c r="AL31" s="1897" t="s">
        <v>474</v>
      </c>
      <c r="AM31" s="1893">
        <v>0.01</v>
      </c>
      <c r="AN31" s="1898">
        <v>2.5000000000000001E-2</v>
      </c>
      <c r="AO31" s="1894">
        <f>AM31+AM32+AM33+AM34+AM35+AM36+AM37+AM38+AM39+AM40+AM41+AM42</f>
        <v>6.883333333333333E-2</v>
      </c>
      <c r="AP31" s="1894">
        <f>AN31+AN32+AN33+AN34+AN35+AN36+AN37+AN38+AN39+AN40+AN41+AN42</f>
        <v>6.5833333333333341E-2</v>
      </c>
      <c r="AQ31" s="1894">
        <f>((AO31*$M$31)*$E$31)/$M$31</f>
        <v>2.4091666666666664E-2</v>
      </c>
      <c r="AR31" s="1894">
        <f>((AP31*$M$31)*$E$31)/$M$31</f>
        <v>2.3041666666666669E-2</v>
      </c>
      <c r="AS31" s="1899" t="s">
        <v>1800</v>
      </c>
      <c r="AT31" s="1893">
        <v>0.02</v>
      </c>
      <c r="AU31" s="1898">
        <v>2.5000000000000001E-2</v>
      </c>
      <c r="AV31" s="1894">
        <f>AT31+AT32+AT33+AT34+AT35+AT36+AT37+AT38+AT39+AT40+AT41+AT42</f>
        <v>8.8833333333333334E-2</v>
      </c>
      <c r="AW31" s="1894">
        <f>AU31+AU32+AU33+AU34+AU35+AU36+AU37+AU38+AU39+AU40+AU41+AU42</f>
        <v>0.12583333333333335</v>
      </c>
      <c r="AX31" s="1894">
        <f>((AV31*$M$31)*$E$31)/$M$31</f>
        <v>3.1091666666666663E-2</v>
      </c>
      <c r="AY31" s="1894">
        <f>((AW31*$M$31)*$E$31)/$M$31</f>
        <v>4.4041666666666673E-2</v>
      </c>
      <c r="AZ31" s="1900" t="s">
        <v>1801</v>
      </c>
      <c r="BA31" s="1901">
        <v>0.02</v>
      </c>
      <c r="BB31" s="1902">
        <v>0</v>
      </c>
      <c r="BC31" s="1894">
        <f>BA31+BA32+BA33+BA34+BA35+BA36+BA37+BA38+BA39+BA40+BA41+BA42</f>
        <v>0.15883333333333333</v>
      </c>
      <c r="BD31" s="1894">
        <f>BB31+BB32+BB33+BB34+BB35+BB36+BB37+BB38+BB39+BB40+BB41+BB42</f>
        <v>6.7166666666666666E-2</v>
      </c>
      <c r="BE31" s="1894">
        <f>((BC31*$M$31)*$E$31)/$M$31</f>
        <v>5.5591666666666657E-2</v>
      </c>
      <c r="BF31" s="1894">
        <f>((BD31*$M$31)*$E$31)/$M$31</f>
        <v>2.3508333333333332E-2</v>
      </c>
      <c r="BG31" s="1903" t="s">
        <v>1802</v>
      </c>
      <c r="BH31" s="1893">
        <v>0</v>
      </c>
      <c r="BI31" s="1904"/>
      <c r="BJ31" s="1894">
        <f>BH31+BH32+BH33+BH34+BH35+BH36+BH37+BH38+BH39+BH40+BH41+BH42</f>
        <v>6.2166666666666669E-2</v>
      </c>
      <c r="BK31" s="1894">
        <f>BI31+BI32+BI33+BI34+BI35+BI36+BI37+BI38+BI39+BI40+BI41+BI42</f>
        <v>0</v>
      </c>
      <c r="BL31" s="1894">
        <f>((BJ31*$M$31)*$E$31)/$M$31</f>
        <v>2.1758333333333334E-2</v>
      </c>
      <c r="BM31" s="1894">
        <f>((BK31*$M$31)*$E$31)/$M$31</f>
        <v>0</v>
      </c>
      <c r="BN31" s="1904"/>
      <c r="BO31" s="1893">
        <v>0</v>
      </c>
      <c r="BP31" s="1904"/>
      <c r="BQ31" s="1894">
        <f>BO31+BO32+BO33+BO34+BO35+BO36+BO37+BO38+BO39+BO40+BO41+BO42</f>
        <v>6.2166666666666669E-2</v>
      </c>
      <c r="BR31" s="1894">
        <f>BP31+BP32+BP33+BP34+BP35+BP36+BP37+BP38+BP39+BP40+BP41+BP42</f>
        <v>0</v>
      </c>
      <c r="BS31" s="1894">
        <f>((BQ31*$M$31)*$E$31)/$M$31</f>
        <v>2.1758333333333334E-2</v>
      </c>
      <c r="BT31" s="1894">
        <f>((BR31*$M$31)*$E$31)/$M$31</f>
        <v>0</v>
      </c>
      <c r="BU31" s="1904"/>
      <c r="BV31" s="1893">
        <v>0</v>
      </c>
      <c r="BW31" s="1904"/>
      <c r="BX31" s="1894">
        <f>BV31+BV32+BV33+BV34+BV35+BV36+BV37+BV38+BV39+BV40+BV41+BV42</f>
        <v>0.15216666666666667</v>
      </c>
      <c r="BY31" s="1894">
        <f>BW31+BW32+BW33+BW34+BW35+BW36+BW37+BW38+BW39+BW40+BW41+BW42</f>
        <v>0</v>
      </c>
      <c r="BZ31" s="1894">
        <f>((BX31*$M$31)*$E$31)/$M$31</f>
        <v>5.3258333333333331E-2</v>
      </c>
      <c r="CA31" s="1894">
        <f>((BY31*$M$31)*$E$31)/$M$31</f>
        <v>0</v>
      </c>
      <c r="CB31" s="1904"/>
      <c r="CC31" s="1893">
        <v>0</v>
      </c>
      <c r="CD31" s="1904"/>
      <c r="CE31" s="1894">
        <f>CC31+CC32+CC33+CC34+CC35+CC36+CC37+CC38+CC39+CC40+CC41+CC42</f>
        <v>5.2166666666666667E-2</v>
      </c>
      <c r="CF31" s="1894">
        <f>CD31+CD32+CD33+CD34+CD35+CD36+CD37+CD38+CD39+CD40+CD41+CD42</f>
        <v>0</v>
      </c>
      <c r="CG31" s="1894">
        <f>((CE31*$M$31)*$E$31)/$M$31</f>
        <v>1.8258333333333331E-2</v>
      </c>
      <c r="CH31" s="1894">
        <f>((CF31*$M$31)*$E$31)/$M$31</f>
        <v>0</v>
      </c>
      <c r="CI31" s="1904"/>
      <c r="CJ31" s="1893">
        <v>0</v>
      </c>
      <c r="CK31" s="1904"/>
      <c r="CL31" s="1894">
        <f>CJ31+CJ32+CJ33+CJ34+CJ35+CJ36+CJ37+CJ38+CJ39+CJ40+CJ41+CJ42</f>
        <v>6.4166666666666677E-2</v>
      </c>
      <c r="CM31" s="1894">
        <f>CK31+CK32+CK33+CK34+CK35+CK36+CK37+CK38+CK39+CK40+CK41+CK42</f>
        <v>0</v>
      </c>
      <c r="CN31" s="1894">
        <f>((CL31*$M$31)*$E$31)/$M$31</f>
        <v>2.2458333333333334E-2</v>
      </c>
      <c r="CO31" s="1894">
        <f>((CM31*$M$31)*$E$31)/$M$31</f>
        <v>0</v>
      </c>
      <c r="CP31" s="1904"/>
      <c r="CQ31" s="1893">
        <v>0</v>
      </c>
      <c r="CR31" s="1904"/>
      <c r="CS31" s="1894">
        <f>CQ31+CQ32+CQ33+CQ34+CQ35+CQ36+CQ37+CQ38+CQ39+CQ40+CQ41+CQ42</f>
        <v>0.17416666666666666</v>
      </c>
      <c r="CT31" s="1894">
        <f>CR31+CR32+CR33+CR34+CR35+CR36+CR37+CR38+CR39+CR40+CR41+CR42</f>
        <v>0</v>
      </c>
      <c r="CU31" s="1894">
        <f>((CS31*$M$31)*$E$31)/$M$31</f>
        <v>6.095833333333333E-2</v>
      </c>
      <c r="CV31" s="1894">
        <f>((CT31*$M$31)*$E$31)/$M$31</f>
        <v>0</v>
      </c>
      <c r="CW31" s="1904"/>
      <c r="CX31" s="1905"/>
      <c r="CY31" s="1772">
        <f t="shared" si="0"/>
        <v>0</v>
      </c>
      <c r="CZ31" s="284">
        <f t="shared" si="0"/>
        <v>0</v>
      </c>
      <c r="DA31" s="1786" t="e">
        <f t="shared" si="4"/>
        <v>#DIV/0!</v>
      </c>
      <c r="DB31" s="1906">
        <f>T31+AA31+AH31</f>
        <v>0.11650000000000003</v>
      </c>
      <c r="DC31" s="1906">
        <f>U31+AB31+AI31</f>
        <v>8.390000000000003E-2</v>
      </c>
      <c r="DD31" s="1907">
        <f>DC31/DB31</f>
        <v>0.72017167381974256</v>
      </c>
      <c r="DE31" s="1906">
        <f>V31+AC31+AJ31</f>
        <v>4.0775000000000006E-2</v>
      </c>
      <c r="DF31" s="1908">
        <f>W31+AD31+AK31</f>
        <v>2.9365000000000013E-2</v>
      </c>
      <c r="DG31" s="1907">
        <f>DF31/DE31</f>
        <v>0.72017167381974267</v>
      </c>
      <c r="DH31" s="1784">
        <f t="shared" si="1"/>
        <v>0.05</v>
      </c>
      <c r="DI31" s="1784">
        <f t="shared" si="1"/>
        <v>0.05</v>
      </c>
      <c r="DJ31" s="1789">
        <f t="shared" si="5"/>
        <v>1</v>
      </c>
      <c r="DK31" s="315">
        <f>+T31+AA31+AH31+AO31+AV31+BC31</f>
        <v>0.433</v>
      </c>
      <c r="DL31" s="315">
        <f>+U31+AB31+AI31+AP31+AW31+BD31</f>
        <v>0.34273333333333339</v>
      </c>
      <c r="DM31" s="108">
        <f>+DL31/DK31</f>
        <v>0.79153194765204016</v>
      </c>
      <c r="DN31" s="1790">
        <f>+V31+AC31+AJ31+AQ31+AX31+BE31</f>
        <v>0.15154999999999999</v>
      </c>
      <c r="DO31" s="1790">
        <f>+W31+AD31+AK31+AR31+AY31+BF31</f>
        <v>0.11995666666666668</v>
      </c>
      <c r="DP31" s="108">
        <f>+DO31/DN31</f>
        <v>0.79153194765204016</v>
      </c>
      <c r="DQ31" s="1772">
        <f t="shared" si="2"/>
        <v>0.05</v>
      </c>
      <c r="DR31" s="1772">
        <f t="shared" si="2"/>
        <v>0.05</v>
      </c>
      <c r="DS31" s="1789">
        <f t="shared" si="6"/>
        <v>1</v>
      </c>
      <c r="DT31" s="315">
        <f>+T31+AA31+AH31+AO31+AV31+BC31+BJ31+BQ31+BX31</f>
        <v>0.70950000000000002</v>
      </c>
      <c r="DU31" s="315">
        <f>+U31+AB31+AI31+AP31+AW31+BD31+BK31+BR31+BY31</f>
        <v>0.34273333333333339</v>
      </c>
      <c r="DV31" s="108">
        <f>+DU31/DT31</f>
        <v>0.48306319003993431</v>
      </c>
      <c r="DW31" s="340">
        <f>+V31+AC31+AJ31+AQ31+AX31+BE31+BL31+BS31+BZ31</f>
        <v>0.24832499999999996</v>
      </c>
      <c r="DX31" s="340">
        <f>+W31+AD31+AK31+AR31+AY31+BF31+BM31+BT31+CA31</f>
        <v>0.11995666666666668</v>
      </c>
      <c r="DY31" s="108">
        <f>+DX31/DW31</f>
        <v>0.48306319003993436</v>
      </c>
      <c r="DZ31" s="1791">
        <f t="shared" si="3"/>
        <v>0.05</v>
      </c>
      <c r="EA31" s="1791">
        <f t="shared" si="3"/>
        <v>0.05</v>
      </c>
      <c r="EB31" s="1789">
        <f t="shared" si="7"/>
        <v>1</v>
      </c>
      <c r="EC31" s="315">
        <f>+T31+AA31+AH31+AO31+AV31+BC31+BJ31+BQ31+BX31+CE31+CL31+CS31</f>
        <v>1</v>
      </c>
      <c r="ED31" s="315">
        <f>+U31+AB31+AI31+AP31+AW31+BD31+BK31+BR31+BY31+CF31+CM31+CT31</f>
        <v>0.34273333333333339</v>
      </c>
      <c r="EE31" s="108">
        <f>+ED31/EC31</f>
        <v>0.34273333333333339</v>
      </c>
      <c r="EF31" s="340">
        <f>+V31+AC31+AJ31+AQ31+AX31+BE31+BL31+BS31+BZ31+CG31+CN31+CU31</f>
        <v>0.35</v>
      </c>
      <c r="EG31" s="1909">
        <f>+W31+AD31+AK31+AR31+AY31+BF31+BM31+BT31+CA31+CH31+CO31+CV31</f>
        <v>0.11995666666666668</v>
      </c>
      <c r="EH31" s="108">
        <f>+EG31/EF31</f>
        <v>0.34273333333333339</v>
      </c>
    </row>
    <row r="32" spans="1:256" ht="213.75">
      <c r="A32" s="1910"/>
      <c r="B32" s="1911"/>
      <c r="C32" s="1911"/>
      <c r="D32" s="1911"/>
      <c r="E32" s="1792"/>
      <c r="F32" s="1911"/>
      <c r="G32" s="1912"/>
      <c r="H32" s="1808"/>
      <c r="I32" s="1913"/>
      <c r="J32" s="1911"/>
      <c r="K32" s="1766" t="s">
        <v>1803</v>
      </c>
      <c r="L32" s="1914" t="s">
        <v>1790</v>
      </c>
      <c r="M32" s="1911"/>
      <c r="N32" s="1915">
        <v>42826</v>
      </c>
      <c r="O32" s="1916">
        <v>43100</v>
      </c>
      <c r="P32" s="1850" t="s">
        <v>1804</v>
      </c>
      <c r="Q32" s="1770">
        <v>0.1</v>
      </c>
      <c r="R32" s="1789">
        <v>0</v>
      </c>
      <c r="S32" s="1789">
        <v>0</v>
      </c>
      <c r="T32" s="1802"/>
      <c r="U32" s="1917"/>
      <c r="V32" s="1802"/>
      <c r="W32" s="1802"/>
      <c r="X32" s="72" t="s">
        <v>474</v>
      </c>
      <c r="Y32" s="1789">
        <v>0</v>
      </c>
      <c r="Z32" s="1789">
        <v>0</v>
      </c>
      <c r="AA32" s="1802"/>
      <c r="AB32" s="1802"/>
      <c r="AC32" s="1802"/>
      <c r="AD32" s="1796"/>
      <c r="AE32" s="72" t="s">
        <v>474</v>
      </c>
      <c r="AF32" s="1789">
        <v>0</v>
      </c>
      <c r="AG32" s="1789">
        <v>0</v>
      </c>
      <c r="AH32" s="1802"/>
      <c r="AI32" s="1802"/>
      <c r="AJ32" s="1802"/>
      <c r="AK32" s="1796"/>
      <c r="AL32" s="1918" t="s">
        <v>474</v>
      </c>
      <c r="AM32" s="1789">
        <v>0.01</v>
      </c>
      <c r="AN32" s="1919">
        <v>0.01</v>
      </c>
      <c r="AO32" s="1802"/>
      <c r="AP32" s="1802"/>
      <c r="AQ32" s="1802"/>
      <c r="AR32" s="1802"/>
      <c r="AS32" s="1920" t="s">
        <v>1805</v>
      </c>
      <c r="AT32" s="1789">
        <v>0.01</v>
      </c>
      <c r="AU32" s="1919">
        <v>0.01</v>
      </c>
      <c r="AV32" s="1802"/>
      <c r="AW32" s="1802"/>
      <c r="AX32" s="1802"/>
      <c r="AY32" s="1802"/>
      <c r="AZ32" s="1921"/>
      <c r="BA32" s="1831">
        <v>0.01</v>
      </c>
      <c r="BB32" s="1922">
        <v>0.01</v>
      </c>
      <c r="BC32" s="1802"/>
      <c r="BD32" s="1802"/>
      <c r="BE32" s="1802"/>
      <c r="BF32" s="1802"/>
      <c r="BG32" s="1920" t="s">
        <v>1806</v>
      </c>
      <c r="BH32" s="1789">
        <v>0.01</v>
      </c>
      <c r="BI32" s="1923"/>
      <c r="BJ32" s="1802"/>
      <c r="BK32" s="1802"/>
      <c r="BL32" s="1802"/>
      <c r="BM32" s="1802"/>
      <c r="BN32" s="1923"/>
      <c r="BO32" s="1789">
        <v>0.01</v>
      </c>
      <c r="BP32" s="1923"/>
      <c r="BQ32" s="1802"/>
      <c r="BR32" s="1802"/>
      <c r="BS32" s="1802"/>
      <c r="BT32" s="1802"/>
      <c r="BU32" s="1923"/>
      <c r="BV32" s="1789">
        <v>0.01</v>
      </c>
      <c r="BW32" s="1923"/>
      <c r="BX32" s="1802"/>
      <c r="BY32" s="1802"/>
      <c r="BZ32" s="1802"/>
      <c r="CA32" s="1802"/>
      <c r="CB32" s="1923"/>
      <c r="CC32" s="1789">
        <v>0.01</v>
      </c>
      <c r="CD32" s="1923"/>
      <c r="CE32" s="1802"/>
      <c r="CF32" s="1802"/>
      <c r="CG32" s="1802"/>
      <c r="CH32" s="1802"/>
      <c r="CI32" s="1923"/>
      <c r="CJ32" s="1789">
        <v>0.01</v>
      </c>
      <c r="CK32" s="1923"/>
      <c r="CL32" s="1802"/>
      <c r="CM32" s="1802"/>
      <c r="CN32" s="1802"/>
      <c r="CO32" s="1802"/>
      <c r="CP32" s="1923"/>
      <c r="CQ32" s="1789">
        <v>0.02</v>
      </c>
      <c r="CR32" s="1923"/>
      <c r="CS32" s="1802"/>
      <c r="CT32" s="1802"/>
      <c r="CU32" s="1802"/>
      <c r="CV32" s="1802"/>
      <c r="CW32" s="1923"/>
      <c r="CX32" s="30"/>
      <c r="CY32" s="1772">
        <f t="shared" si="0"/>
        <v>0</v>
      </c>
      <c r="CZ32" s="284">
        <f t="shared" si="0"/>
        <v>0</v>
      </c>
      <c r="DA32" s="1786" t="e">
        <f t="shared" si="4"/>
        <v>#DIV/0!</v>
      </c>
      <c r="DB32" s="1912"/>
      <c r="DC32" s="1912"/>
      <c r="DD32" s="1907"/>
      <c r="DE32" s="1912"/>
      <c r="DF32" s="1908"/>
      <c r="DG32" s="1907"/>
      <c r="DH32" s="1784">
        <f t="shared" si="1"/>
        <v>0.03</v>
      </c>
      <c r="DI32" s="1784">
        <f t="shared" si="1"/>
        <v>0.03</v>
      </c>
      <c r="DJ32" s="1789">
        <f t="shared" si="5"/>
        <v>1</v>
      </c>
      <c r="DK32" s="1924"/>
      <c r="DL32" s="1924"/>
      <c r="DM32" s="141"/>
      <c r="DN32" s="1807"/>
      <c r="DO32" s="1807"/>
      <c r="DP32" s="141"/>
      <c r="DQ32" s="1772">
        <f t="shared" si="2"/>
        <v>6.0000000000000005E-2</v>
      </c>
      <c r="DR32" s="1772">
        <f t="shared" si="2"/>
        <v>0.03</v>
      </c>
      <c r="DS32" s="1789">
        <f t="shared" si="6"/>
        <v>0.49999999999999994</v>
      </c>
      <c r="DT32" s="1924"/>
      <c r="DU32" s="1924"/>
      <c r="DV32" s="141"/>
      <c r="DW32" s="1841"/>
      <c r="DX32" s="1841"/>
      <c r="DY32" s="141"/>
      <c r="DZ32" s="1791">
        <f t="shared" si="3"/>
        <v>0.1</v>
      </c>
      <c r="EA32" s="1791">
        <f t="shared" si="3"/>
        <v>0.03</v>
      </c>
      <c r="EB32" s="1789">
        <f t="shared" si="7"/>
        <v>0.3</v>
      </c>
      <c r="EC32" s="1924"/>
      <c r="ED32" s="1924"/>
      <c r="EE32" s="141"/>
      <c r="EF32" s="1841"/>
      <c r="EG32" s="1925"/>
      <c r="EH32" s="141"/>
    </row>
    <row r="33" spans="1:138" ht="171">
      <c r="A33" s="1910"/>
      <c r="B33" s="1911"/>
      <c r="C33" s="1911"/>
      <c r="D33" s="1911"/>
      <c r="E33" s="1792"/>
      <c r="F33" s="1911"/>
      <c r="G33" s="1912"/>
      <c r="H33" s="1808"/>
      <c r="I33" s="1913"/>
      <c r="J33" s="1911"/>
      <c r="K33" s="1766" t="s">
        <v>1807</v>
      </c>
      <c r="L33" s="1914" t="s">
        <v>1790</v>
      </c>
      <c r="M33" s="1911"/>
      <c r="N33" s="1916">
        <v>42856</v>
      </c>
      <c r="O33" s="1916">
        <v>43100</v>
      </c>
      <c r="P33" s="1850" t="s">
        <v>1808</v>
      </c>
      <c r="Q33" s="1770">
        <v>0.1</v>
      </c>
      <c r="R33" s="1789">
        <v>0</v>
      </c>
      <c r="S33" s="1789">
        <v>0</v>
      </c>
      <c r="T33" s="1802"/>
      <c r="U33" s="1917"/>
      <c r="V33" s="1802"/>
      <c r="W33" s="1802"/>
      <c r="X33" s="72" t="s">
        <v>474</v>
      </c>
      <c r="Y33" s="1789">
        <v>0</v>
      </c>
      <c r="Z33" s="1789">
        <v>0</v>
      </c>
      <c r="AA33" s="1802"/>
      <c r="AB33" s="1802"/>
      <c r="AC33" s="1802"/>
      <c r="AD33" s="1796"/>
      <c r="AE33" s="72" t="s">
        <v>474</v>
      </c>
      <c r="AF33" s="1789">
        <v>0</v>
      </c>
      <c r="AG33" s="1789">
        <v>0</v>
      </c>
      <c r="AH33" s="1802"/>
      <c r="AI33" s="1802"/>
      <c r="AJ33" s="1802"/>
      <c r="AK33" s="1796"/>
      <c r="AL33" s="1918" t="s">
        <v>474</v>
      </c>
      <c r="AM33" s="1789">
        <v>0</v>
      </c>
      <c r="AN33" s="1919">
        <v>0</v>
      </c>
      <c r="AO33" s="1802"/>
      <c r="AP33" s="1802"/>
      <c r="AQ33" s="1802"/>
      <c r="AR33" s="1802"/>
      <c r="AS33" s="1923" t="s">
        <v>474</v>
      </c>
      <c r="AT33" s="1789">
        <v>0.01</v>
      </c>
      <c r="AU33" s="1919">
        <v>0.01</v>
      </c>
      <c r="AV33" s="1802"/>
      <c r="AW33" s="1802"/>
      <c r="AX33" s="1802"/>
      <c r="AY33" s="1802"/>
      <c r="AZ33" s="1921" t="s">
        <v>1809</v>
      </c>
      <c r="BA33" s="1831">
        <v>0.01</v>
      </c>
      <c r="BB33" s="1922">
        <v>0</v>
      </c>
      <c r="BC33" s="1802"/>
      <c r="BD33" s="1802"/>
      <c r="BE33" s="1802"/>
      <c r="BF33" s="1802"/>
      <c r="BG33" s="1926" t="s">
        <v>1810</v>
      </c>
      <c r="BH33" s="1789">
        <v>0.01</v>
      </c>
      <c r="BI33" s="1923"/>
      <c r="BJ33" s="1802"/>
      <c r="BK33" s="1802"/>
      <c r="BL33" s="1802"/>
      <c r="BM33" s="1802"/>
      <c r="BN33" s="1923"/>
      <c r="BO33" s="1789">
        <v>0.01</v>
      </c>
      <c r="BP33" s="1923"/>
      <c r="BQ33" s="1802"/>
      <c r="BR33" s="1802"/>
      <c r="BS33" s="1802"/>
      <c r="BT33" s="1802"/>
      <c r="BU33" s="1923"/>
      <c r="BV33" s="1789">
        <v>0.01</v>
      </c>
      <c r="BW33" s="1923"/>
      <c r="BX33" s="1802"/>
      <c r="BY33" s="1802"/>
      <c r="BZ33" s="1802"/>
      <c r="CA33" s="1802"/>
      <c r="CB33" s="1923"/>
      <c r="CC33" s="1789">
        <v>0.01</v>
      </c>
      <c r="CD33" s="1923"/>
      <c r="CE33" s="1802"/>
      <c r="CF33" s="1802"/>
      <c r="CG33" s="1802"/>
      <c r="CH33" s="1802"/>
      <c r="CI33" s="1923"/>
      <c r="CJ33" s="1789">
        <v>0.02</v>
      </c>
      <c r="CK33" s="1923"/>
      <c r="CL33" s="1802"/>
      <c r="CM33" s="1802"/>
      <c r="CN33" s="1802"/>
      <c r="CO33" s="1802"/>
      <c r="CP33" s="1923"/>
      <c r="CQ33" s="1789">
        <v>0.02</v>
      </c>
      <c r="CR33" s="1923"/>
      <c r="CS33" s="1802"/>
      <c r="CT33" s="1802"/>
      <c r="CU33" s="1802"/>
      <c r="CV33" s="1802"/>
      <c r="CW33" s="1923"/>
      <c r="CX33" s="30"/>
      <c r="CY33" s="1772">
        <f t="shared" si="0"/>
        <v>0</v>
      </c>
      <c r="CZ33" s="284">
        <f t="shared" si="0"/>
        <v>0</v>
      </c>
      <c r="DA33" s="1786" t="e">
        <f t="shared" si="4"/>
        <v>#DIV/0!</v>
      </c>
      <c r="DB33" s="1912"/>
      <c r="DC33" s="1912"/>
      <c r="DD33" s="1907"/>
      <c r="DE33" s="1912"/>
      <c r="DF33" s="1908"/>
      <c r="DG33" s="1907"/>
      <c r="DH33" s="1784">
        <f t="shared" si="1"/>
        <v>0.02</v>
      </c>
      <c r="DI33" s="1784">
        <f t="shared" si="1"/>
        <v>0.01</v>
      </c>
      <c r="DJ33" s="1789">
        <f t="shared" si="5"/>
        <v>0.5</v>
      </c>
      <c r="DK33" s="1924"/>
      <c r="DL33" s="1924"/>
      <c r="DM33" s="141"/>
      <c r="DN33" s="1807"/>
      <c r="DO33" s="1807"/>
      <c r="DP33" s="141"/>
      <c r="DQ33" s="1772">
        <f t="shared" si="2"/>
        <v>0.05</v>
      </c>
      <c r="DR33" s="1772">
        <f t="shared" si="2"/>
        <v>0.01</v>
      </c>
      <c r="DS33" s="1789">
        <f t="shared" si="6"/>
        <v>0.19999999999999998</v>
      </c>
      <c r="DT33" s="1924"/>
      <c r="DU33" s="1924"/>
      <c r="DV33" s="141"/>
      <c r="DW33" s="1841"/>
      <c r="DX33" s="1841"/>
      <c r="DY33" s="141"/>
      <c r="DZ33" s="1791">
        <f t="shared" si="3"/>
        <v>0.1</v>
      </c>
      <c r="EA33" s="1791">
        <f t="shared" si="3"/>
        <v>0.01</v>
      </c>
      <c r="EB33" s="1789">
        <f t="shared" si="7"/>
        <v>9.9999999999999992E-2</v>
      </c>
      <c r="EC33" s="1924"/>
      <c r="ED33" s="1924"/>
      <c r="EE33" s="141"/>
      <c r="EF33" s="1841"/>
      <c r="EG33" s="1925"/>
      <c r="EH33" s="141"/>
    </row>
    <row r="34" spans="1:138" ht="128.25">
      <c r="A34" s="1910"/>
      <c r="B34" s="1911"/>
      <c r="C34" s="1911"/>
      <c r="D34" s="1911"/>
      <c r="E34" s="1792"/>
      <c r="F34" s="1911"/>
      <c r="G34" s="1912"/>
      <c r="H34" s="1808"/>
      <c r="I34" s="1913"/>
      <c r="J34" s="1911"/>
      <c r="K34" s="1766" t="s">
        <v>1811</v>
      </c>
      <c r="L34" s="1914" t="s">
        <v>1812</v>
      </c>
      <c r="M34" s="1911"/>
      <c r="N34" s="1916">
        <v>42826</v>
      </c>
      <c r="O34" s="1927">
        <v>43008</v>
      </c>
      <c r="P34" s="1850" t="s">
        <v>1813</v>
      </c>
      <c r="Q34" s="1770">
        <v>0.1</v>
      </c>
      <c r="R34" s="1789">
        <v>0</v>
      </c>
      <c r="S34" s="1789">
        <v>0</v>
      </c>
      <c r="T34" s="1802"/>
      <c r="U34" s="1917"/>
      <c r="V34" s="1802"/>
      <c r="W34" s="1802"/>
      <c r="X34" s="72" t="s">
        <v>474</v>
      </c>
      <c r="Y34" s="1789">
        <v>0</v>
      </c>
      <c r="Z34" s="1789">
        <v>0</v>
      </c>
      <c r="AA34" s="1802"/>
      <c r="AB34" s="1802"/>
      <c r="AC34" s="1802"/>
      <c r="AD34" s="1796"/>
      <c r="AE34" s="72" t="s">
        <v>474</v>
      </c>
      <c r="AF34" s="1789">
        <v>0</v>
      </c>
      <c r="AG34" s="1789">
        <v>0</v>
      </c>
      <c r="AH34" s="1802"/>
      <c r="AI34" s="1802"/>
      <c r="AJ34" s="1802"/>
      <c r="AK34" s="1796"/>
      <c r="AL34" s="1918" t="s">
        <v>474</v>
      </c>
      <c r="AM34" s="1789">
        <v>0.01</v>
      </c>
      <c r="AN34" s="1928">
        <v>0</v>
      </c>
      <c r="AO34" s="1802"/>
      <c r="AP34" s="1802"/>
      <c r="AQ34" s="1802"/>
      <c r="AR34" s="1802"/>
      <c r="AS34" s="1920" t="s">
        <v>1814</v>
      </c>
      <c r="AT34" s="1789">
        <v>0.01</v>
      </c>
      <c r="AU34" s="1929">
        <v>0</v>
      </c>
      <c r="AV34" s="1802"/>
      <c r="AW34" s="1802"/>
      <c r="AX34" s="1802"/>
      <c r="AY34" s="1802"/>
      <c r="AZ34" s="1920" t="s">
        <v>1815</v>
      </c>
      <c r="BA34" s="1831">
        <v>0.01</v>
      </c>
      <c r="BB34" s="1930">
        <v>2E-3</v>
      </c>
      <c r="BC34" s="1802"/>
      <c r="BD34" s="1802"/>
      <c r="BE34" s="1802"/>
      <c r="BF34" s="1802"/>
      <c r="BG34" s="1920" t="s">
        <v>1816</v>
      </c>
      <c r="BH34" s="1789">
        <v>0.02</v>
      </c>
      <c r="BI34" s="1923"/>
      <c r="BJ34" s="1802"/>
      <c r="BK34" s="1802"/>
      <c r="BL34" s="1802"/>
      <c r="BM34" s="1802"/>
      <c r="BN34" s="1923"/>
      <c r="BO34" s="1789">
        <v>0.02</v>
      </c>
      <c r="BP34" s="1923"/>
      <c r="BQ34" s="1802"/>
      <c r="BR34" s="1802"/>
      <c r="BS34" s="1802"/>
      <c r="BT34" s="1802"/>
      <c r="BU34" s="1923"/>
      <c r="BV34" s="1789">
        <v>0.03</v>
      </c>
      <c r="BW34" s="1923"/>
      <c r="BX34" s="1802"/>
      <c r="BY34" s="1802"/>
      <c r="BZ34" s="1802"/>
      <c r="CA34" s="1802"/>
      <c r="CB34" s="1923"/>
      <c r="CC34" s="1789">
        <v>0</v>
      </c>
      <c r="CD34" s="1923"/>
      <c r="CE34" s="1802"/>
      <c r="CF34" s="1802"/>
      <c r="CG34" s="1802"/>
      <c r="CH34" s="1802"/>
      <c r="CI34" s="1923"/>
      <c r="CJ34" s="1789">
        <v>0</v>
      </c>
      <c r="CK34" s="1923"/>
      <c r="CL34" s="1802"/>
      <c r="CM34" s="1802"/>
      <c r="CN34" s="1802"/>
      <c r="CO34" s="1802"/>
      <c r="CP34" s="1923"/>
      <c r="CQ34" s="1789">
        <v>0</v>
      </c>
      <c r="CR34" s="1923"/>
      <c r="CS34" s="1802"/>
      <c r="CT34" s="1802"/>
      <c r="CU34" s="1802"/>
      <c r="CV34" s="1802"/>
      <c r="CW34" s="1923"/>
      <c r="CX34" s="30"/>
      <c r="CY34" s="1772">
        <f t="shared" si="0"/>
        <v>0</v>
      </c>
      <c r="CZ34" s="284">
        <f t="shared" si="0"/>
        <v>0</v>
      </c>
      <c r="DA34" s="1786" t="e">
        <f t="shared" si="4"/>
        <v>#DIV/0!</v>
      </c>
      <c r="DB34" s="1912"/>
      <c r="DC34" s="1912"/>
      <c r="DD34" s="1907"/>
      <c r="DE34" s="1912"/>
      <c r="DF34" s="1908"/>
      <c r="DG34" s="1907"/>
      <c r="DH34" s="1784">
        <f t="shared" si="1"/>
        <v>0.03</v>
      </c>
      <c r="DI34" s="1784">
        <f t="shared" si="1"/>
        <v>2E-3</v>
      </c>
      <c r="DJ34" s="1789">
        <f t="shared" si="5"/>
        <v>6.6666666666666666E-2</v>
      </c>
      <c r="DK34" s="1924"/>
      <c r="DL34" s="1924"/>
      <c r="DM34" s="141"/>
      <c r="DN34" s="1807"/>
      <c r="DO34" s="1807"/>
      <c r="DP34" s="141"/>
      <c r="DQ34" s="1772">
        <f t="shared" si="2"/>
        <v>0.1</v>
      </c>
      <c r="DR34" s="1772">
        <f t="shared" si="2"/>
        <v>2E-3</v>
      </c>
      <c r="DS34" s="1789">
        <f t="shared" si="6"/>
        <v>0.02</v>
      </c>
      <c r="DT34" s="1924"/>
      <c r="DU34" s="1924"/>
      <c r="DV34" s="141"/>
      <c r="DW34" s="1841"/>
      <c r="DX34" s="1841"/>
      <c r="DY34" s="141"/>
      <c r="DZ34" s="1791">
        <f t="shared" si="3"/>
        <v>0.1</v>
      </c>
      <c r="EA34" s="1791">
        <f t="shared" si="3"/>
        <v>2E-3</v>
      </c>
      <c r="EB34" s="1789">
        <f t="shared" si="7"/>
        <v>0.02</v>
      </c>
      <c r="EC34" s="1924"/>
      <c r="ED34" s="1924"/>
      <c r="EE34" s="141"/>
      <c r="EF34" s="1841"/>
      <c r="EG34" s="1925"/>
      <c r="EH34" s="141"/>
    </row>
    <row r="35" spans="1:138" ht="409.5">
      <c r="A35" s="1910"/>
      <c r="B35" s="1911"/>
      <c r="C35" s="1911"/>
      <c r="D35" s="1911"/>
      <c r="E35" s="1792"/>
      <c r="F35" s="1911"/>
      <c r="G35" s="1912"/>
      <c r="H35" s="1808"/>
      <c r="I35" s="1913"/>
      <c r="J35" s="1911"/>
      <c r="K35" s="1766" t="s">
        <v>1817</v>
      </c>
      <c r="L35" s="1914" t="s">
        <v>1818</v>
      </c>
      <c r="M35" s="1911"/>
      <c r="N35" s="1862">
        <v>42795</v>
      </c>
      <c r="O35" s="1862">
        <v>43008</v>
      </c>
      <c r="P35" s="1850" t="s">
        <v>1819</v>
      </c>
      <c r="Q35" s="1770">
        <v>7.0000000000000007E-2</v>
      </c>
      <c r="R35" s="1789">
        <v>0</v>
      </c>
      <c r="S35" s="1789">
        <v>0</v>
      </c>
      <c r="T35" s="1802"/>
      <c r="U35" s="1917"/>
      <c r="V35" s="1802"/>
      <c r="W35" s="1802"/>
      <c r="X35" s="72" t="s">
        <v>474</v>
      </c>
      <c r="Y35" s="1789">
        <v>0</v>
      </c>
      <c r="Z35" s="1789">
        <v>0</v>
      </c>
      <c r="AA35" s="1802"/>
      <c r="AB35" s="1802"/>
      <c r="AC35" s="1802"/>
      <c r="AD35" s="1796"/>
      <c r="AE35" s="72" t="s">
        <v>474</v>
      </c>
      <c r="AF35" s="1789">
        <v>0.01</v>
      </c>
      <c r="AG35" s="1789">
        <v>0.01</v>
      </c>
      <c r="AH35" s="1802"/>
      <c r="AI35" s="1802"/>
      <c r="AJ35" s="1802"/>
      <c r="AK35" s="1796"/>
      <c r="AL35" s="1920" t="s">
        <v>1820</v>
      </c>
      <c r="AM35" s="1789">
        <v>0.01</v>
      </c>
      <c r="AN35" s="1919">
        <v>0.01</v>
      </c>
      <c r="AO35" s="1802"/>
      <c r="AP35" s="1802"/>
      <c r="AQ35" s="1802"/>
      <c r="AR35" s="1802"/>
      <c r="AS35" s="1920" t="s">
        <v>1821</v>
      </c>
      <c r="AT35" s="1789">
        <v>0.01</v>
      </c>
      <c r="AU35" s="1919">
        <v>0.01</v>
      </c>
      <c r="AV35" s="1802"/>
      <c r="AW35" s="1802"/>
      <c r="AX35" s="1802"/>
      <c r="AY35" s="1802"/>
      <c r="AZ35" s="1921" t="s">
        <v>1822</v>
      </c>
      <c r="BA35" s="1831">
        <v>0.01</v>
      </c>
      <c r="BB35" s="1922">
        <v>0.01</v>
      </c>
      <c r="BC35" s="1802"/>
      <c r="BD35" s="1802"/>
      <c r="BE35" s="1802"/>
      <c r="BF35" s="1802"/>
      <c r="BG35" s="1920" t="s">
        <v>1823</v>
      </c>
      <c r="BH35" s="1789">
        <v>0.01</v>
      </c>
      <c r="BI35" s="1923"/>
      <c r="BJ35" s="1802"/>
      <c r="BK35" s="1802"/>
      <c r="BL35" s="1802"/>
      <c r="BM35" s="1802"/>
      <c r="BN35" s="1923"/>
      <c r="BO35" s="1789">
        <v>0.01</v>
      </c>
      <c r="BP35" s="1923"/>
      <c r="BQ35" s="1802"/>
      <c r="BR35" s="1802"/>
      <c r="BS35" s="1802"/>
      <c r="BT35" s="1802"/>
      <c r="BU35" s="1923"/>
      <c r="BV35" s="1789">
        <v>0.01</v>
      </c>
      <c r="BW35" s="1923"/>
      <c r="BX35" s="1802"/>
      <c r="BY35" s="1802"/>
      <c r="BZ35" s="1802"/>
      <c r="CA35" s="1802"/>
      <c r="CB35" s="1923"/>
      <c r="CC35" s="1789">
        <v>0</v>
      </c>
      <c r="CD35" s="1923"/>
      <c r="CE35" s="1802"/>
      <c r="CF35" s="1802"/>
      <c r="CG35" s="1802"/>
      <c r="CH35" s="1802"/>
      <c r="CI35" s="1923"/>
      <c r="CJ35" s="1789">
        <v>0</v>
      </c>
      <c r="CK35" s="1923"/>
      <c r="CL35" s="1802"/>
      <c r="CM35" s="1802"/>
      <c r="CN35" s="1802"/>
      <c r="CO35" s="1802"/>
      <c r="CP35" s="1923"/>
      <c r="CQ35" s="1789">
        <v>0</v>
      </c>
      <c r="CR35" s="1923"/>
      <c r="CS35" s="1802"/>
      <c r="CT35" s="1802"/>
      <c r="CU35" s="1802"/>
      <c r="CV35" s="1802"/>
      <c r="CW35" s="1923"/>
      <c r="CX35" s="30"/>
      <c r="CY35" s="1772">
        <f t="shared" si="0"/>
        <v>0.01</v>
      </c>
      <c r="CZ35" s="284">
        <f t="shared" si="0"/>
        <v>0.01</v>
      </c>
      <c r="DA35" s="1786">
        <f t="shared" si="4"/>
        <v>1</v>
      </c>
      <c r="DB35" s="1912"/>
      <c r="DC35" s="1912"/>
      <c r="DD35" s="1907"/>
      <c r="DE35" s="1912"/>
      <c r="DF35" s="1908"/>
      <c r="DG35" s="1907"/>
      <c r="DH35" s="1784">
        <f t="shared" si="1"/>
        <v>0.04</v>
      </c>
      <c r="DI35" s="1784">
        <f t="shared" si="1"/>
        <v>0.04</v>
      </c>
      <c r="DJ35" s="1789">
        <f t="shared" si="5"/>
        <v>1</v>
      </c>
      <c r="DK35" s="1924"/>
      <c r="DL35" s="1924"/>
      <c r="DM35" s="141"/>
      <c r="DN35" s="1807"/>
      <c r="DO35" s="1807"/>
      <c r="DP35" s="141"/>
      <c r="DQ35" s="1772">
        <f t="shared" si="2"/>
        <v>7.0000000000000007E-2</v>
      </c>
      <c r="DR35" s="1772">
        <f t="shared" si="2"/>
        <v>0.04</v>
      </c>
      <c r="DS35" s="1789">
        <f t="shared" si="6"/>
        <v>0.5714285714285714</v>
      </c>
      <c r="DT35" s="1924"/>
      <c r="DU35" s="1924"/>
      <c r="DV35" s="141"/>
      <c r="DW35" s="1841"/>
      <c r="DX35" s="1841"/>
      <c r="DY35" s="141"/>
      <c r="DZ35" s="1791">
        <f t="shared" si="3"/>
        <v>7.0000000000000007E-2</v>
      </c>
      <c r="EA35" s="1791">
        <f t="shared" si="3"/>
        <v>0.04</v>
      </c>
      <c r="EB35" s="1789">
        <f t="shared" si="7"/>
        <v>0.5714285714285714</v>
      </c>
      <c r="EC35" s="1924"/>
      <c r="ED35" s="1924"/>
      <c r="EE35" s="141"/>
      <c r="EF35" s="1841"/>
      <c r="EG35" s="1925"/>
      <c r="EH35" s="141"/>
    </row>
    <row r="36" spans="1:138" ht="141.75">
      <c r="A36" s="1910"/>
      <c r="B36" s="1911"/>
      <c r="C36" s="1911"/>
      <c r="D36" s="1911"/>
      <c r="E36" s="1792"/>
      <c r="F36" s="1911"/>
      <c r="G36" s="1912"/>
      <c r="H36" s="1808"/>
      <c r="I36" s="1913"/>
      <c r="J36" s="1911"/>
      <c r="K36" s="1766" t="s">
        <v>1824</v>
      </c>
      <c r="L36" s="1914" t="s">
        <v>1825</v>
      </c>
      <c r="M36" s="1911"/>
      <c r="N36" s="1862">
        <v>42979</v>
      </c>
      <c r="O36" s="1862">
        <v>43100</v>
      </c>
      <c r="P36" s="1850" t="s">
        <v>1826</v>
      </c>
      <c r="Q36" s="1770">
        <v>0.08</v>
      </c>
      <c r="R36" s="1789">
        <v>0</v>
      </c>
      <c r="S36" s="1789">
        <v>0</v>
      </c>
      <c r="T36" s="1802"/>
      <c r="U36" s="1917"/>
      <c r="V36" s="1802"/>
      <c r="W36" s="1802"/>
      <c r="X36" s="72" t="s">
        <v>474</v>
      </c>
      <c r="Y36" s="1789">
        <v>0</v>
      </c>
      <c r="Z36" s="1789">
        <v>0</v>
      </c>
      <c r="AA36" s="1802"/>
      <c r="AB36" s="1802"/>
      <c r="AC36" s="1802"/>
      <c r="AD36" s="1796"/>
      <c r="AE36" s="72" t="s">
        <v>474</v>
      </c>
      <c r="AF36" s="1789">
        <v>0</v>
      </c>
      <c r="AG36" s="1789">
        <v>0</v>
      </c>
      <c r="AH36" s="1802"/>
      <c r="AI36" s="1802"/>
      <c r="AJ36" s="1802"/>
      <c r="AK36" s="1796"/>
      <c r="AL36" s="1918" t="s">
        <v>474</v>
      </c>
      <c r="AM36" s="1789">
        <v>0</v>
      </c>
      <c r="AN36" s="1919">
        <v>0</v>
      </c>
      <c r="AO36" s="1802"/>
      <c r="AP36" s="1802"/>
      <c r="AQ36" s="1802"/>
      <c r="AR36" s="1802"/>
      <c r="AS36" s="1923" t="s">
        <v>474</v>
      </c>
      <c r="AT36" s="1789">
        <v>0</v>
      </c>
      <c r="AU36" s="1919">
        <v>0</v>
      </c>
      <c r="AV36" s="1802"/>
      <c r="AW36" s="1802"/>
      <c r="AX36" s="1802"/>
      <c r="AY36" s="1802"/>
      <c r="AZ36" s="1931" t="s">
        <v>474</v>
      </c>
      <c r="BA36" s="1831">
        <v>0</v>
      </c>
      <c r="BB36" s="1922">
        <v>0</v>
      </c>
      <c r="BC36" s="1802"/>
      <c r="BD36" s="1802"/>
      <c r="BE36" s="1802"/>
      <c r="BF36" s="1802"/>
      <c r="BG36" s="1923" t="s">
        <v>474</v>
      </c>
      <c r="BH36" s="1789">
        <v>0</v>
      </c>
      <c r="BI36" s="1923"/>
      <c r="BJ36" s="1802"/>
      <c r="BK36" s="1802"/>
      <c r="BL36" s="1802"/>
      <c r="BM36" s="1802"/>
      <c r="BN36" s="1923"/>
      <c r="BO36" s="1789">
        <v>0</v>
      </c>
      <c r="BP36" s="1923"/>
      <c r="BQ36" s="1802"/>
      <c r="BR36" s="1802"/>
      <c r="BS36" s="1802"/>
      <c r="BT36" s="1802"/>
      <c r="BU36" s="1923"/>
      <c r="BV36" s="1789">
        <v>0.02</v>
      </c>
      <c r="BW36" s="1923"/>
      <c r="BX36" s="1802"/>
      <c r="BY36" s="1802"/>
      <c r="BZ36" s="1802"/>
      <c r="CA36" s="1802"/>
      <c r="CB36" s="1923"/>
      <c r="CC36" s="1789">
        <v>0.02</v>
      </c>
      <c r="CD36" s="1923"/>
      <c r="CE36" s="1802"/>
      <c r="CF36" s="1802"/>
      <c r="CG36" s="1802"/>
      <c r="CH36" s="1802"/>
      <c r="CI36" s="1923"/>
      <c r="CJ36" s="1789">
        <v>0.02</v>
      </c>
      <c r="CK36" s="1923"/>
      <c r="CL36" s="1802"/>
      <c r="CM36" s="1802"/>
      <c r="CN36" s="1802"/>
      <c r="CO36" s="1802"/>
      <c r="CP36" s="1923"/>
      <c r="CQ36" s="1789">
        <v>0.02</v>
      </c>
      <c r="CR36" s="1923"/>
      <c r="CS36" s="1802"/>
      <c r="CT36" s="1802"/>
      <c r="CU36" s="1802"/>
      <c r="CV36" s="1802"/>
      <c r="CW36" s="1923"/>
      <c r="CX36" s="30"/>
      <c r="CY36" s="1772">
        <f t="shared" si="0"/>
        <v>0</v>
      </c>
      <c r="CZ36" s="284">
        <f t="shared" si="0"/>
        <v>0</v>
      </c>
      <c r="DA36" s="1786" t="e">
        <f t="shared" si="4"/>
        <v>#DIV/0!</v>
      </c>
      <c r="DB36" s="1912"/>
      <c r="DC36" s="1912"/>
      <c r="DD36" s="1907"/>
      <c r="DE36" s="1912"/>
      <c r="DF36" s="1908"/>
      <c r="DG36" s="1907"/>
      <c r="DH36" s="1784">
        <f t="shared" si="1"/>
        <v>0</v>
      </c>
      <c r="DI36" s="1784">
        <f t="shared" si="1"/>
        <v>0</v>
      </c>
      <c r="DJ36" s="1789" t="e">
        <f t="shared" si="5"/>
        <v>#DIV/0!</v>
      </c>
      <c r="DK36" s="1924"/>
      <c r="DL36" s="1924"/>
      <c r="DM36" s="141"/>
      <c r="DN36" s="1807"/>
      <c r="DO36" s="1807"/>
      <c r="DP36" s="141"/>
      <c r="DQ36" s="1772">
        <f t="shared" si="2"/>
        <v>0.02</v>
      </c>
      <c r="DR36" s="1772">
        <f t="shared" si="2"/>
        <v>0</v>
      </c>
      <c r="DS36" s="1789">
        <f t="shared" si="6"/>
        <v>0</v>
      </c>
      <c r="DT36" s="1924"/>
      <c r="DU36" s="1924"/>
      <c r="DV36" s="141"/>
      <c r="DW36" s="1841"/>
      <c r="DX36" s="1841"/>
      <c r="DY36" s="141"/>
      <c r="DZ36" s="1791">
        <f t="shared" si="3"/>
        <v>0.08</v>
      </c>
      <c r="EA36" s="1791">
        <f t="shared" si="3"/>
        <v>0</v>
      </c>
      <c r="EB36" s="1789">
        <f t="shared" si="7"/>
        <v>0</v>
      </c>
      <c r="EC36" s="1924"/>
      <c r="ED36" s="1924"/>
      <c r="EE36" s="141"/>
      <c r="EF36" s="1841"/>
      <c r="EG36" s="1925"/>
      <c r="EH36" s="141"/>
    </row>
    <row r="37" spans="1:138" ht="78.75">
      <c r="A37" s="1910"/>
      <c r="B37" s="1911"/>
      <c r="C37" s="1911"/>
      <c r="D37" s="1911"/>
      <c r="E37" s="1792"/>
      <c r="F37" s="1911"/>
      <c r="G37" s="1912"/>
      <c r="H37" s="1808"/>
      <c r="I37" s="1913"/>
      <c r="J37" s="1911"/>
      <c r="K37" s="1766" t="s">
        <v>1827</v>
      </c>
      <c r="L37" s="1914" t="s">
        <v>1828</v>
      </c>
      <c r="M37" s="1911"/>
      <c r="N37" s="1916">
        <v>42767</v>
      </c>
      <c r="O37" s="1916">
        <v>43100</v>
      </c>
      <c r="P37" s="1850" t="s">
        <v>1829</v>
      </c>
      <c r="Q37" s="1770">
        <v>0.1</v>
      </c>
      <c r="R37" s="1932">
        <v>0</v>
      </c>
      <c r="S37" s="1933">
        <v>8.0000000000000002E-3</v>
      </c>
      <c r="T37" s="1802"/>
      <c r="U37" s="1917"/>
      <c r="V37" s="1802"/>
      <c r="W37" s="1802"/>
      <c r="X37" s="138" t="s">
        <v>1830</v>
      </c>
      <c r="Y37" s="1932">
        <v>1.6E-2</v>
      </c>
      <c r="Z37" s="1789">
        <v>0</v>
      </c>
      <c r="AA37" s="1802"/>
      <c r="AB37" s="1802"/>
      <c r="AC37" s="1802"/>
      <c r="AD37" s="1796"/>
      <c r="AE37" s="1918" t="s">
        <v>1831</v>
      </c>
      <c r="AF37" s="1771">
        <v>8.0000000000000002E-3</v>
      </c>
      <c r="AG37" s="1837">
        <v>0</v>
      </c>
      <c r="AH37" s="1802"/>
      <c r="AI37" s="1802"/>
      <c r="AJ37" s="1802"/>
      <c r="AK37" s="1796"/>
      <c r="AL37" s="1923" t="s">
        <v>1831</v>
      </c>
      <c r="AM37" s="1789">
        <v>8.0000000000000002E-3</v>
      </c>
      <c r="AN37" s="1929">
        <v>0</v>
      </c>
      <c r="AO37" s="1802"/>
      <c r="AP37" s="1802"/>
      <c r="AQ37" s="1802"/>
      <c r="AR37" s="1802"/>
      <c r="AS37" s="1923" t="s">
        <v>474</v>
      </c>
      <c r="AT37" s="1789">
        <v>8.0000000000000002E-3</v>
      </c>
      <c r="AU37" s="1929">
        <v>0</v>
      </c>
      <c r="AV37" s="1802"/>
      <c r="AW37" s="1802"/>
      <c r="AX37" s="1802"/>
      <c r="AY37" s="1802"/>
      <c r="AZ37" s="1920" t="s">
        <v>957</v>
      </c>
      <c r="BA37" s="1831">
        <v>8.0000000000000002E-3</v>
      </c>
      <c r="BB37" s="1922">
        <v>0.04</v>
      </c>
      <c r="BC37" s="1802"/>
      <c r="BD37" s="1802"/>
      <c r="BE37" s="1802"/>
      <c r="BF37" s="1802"/>
      <c r="BG37" s="1920" t="s">
        <v>1832</v>
      </c>
      <c r="BH37" s="1789">
        <v>8.0000000000000002E-3</v>
      </c>
      <c r="BI37" s="1923"/>
      <c r="BJ37" s="1802"/>
      <c r="BK37" s="1802"/>
      <c r="BL37" s="1802"/>
      <c r="BM37" s="1802"/>
      <c r="BN37" s="1923"/>
      <c r="BO37" s="1789">
        <v>8.0000000000000002E-3</v>
      </c>
      <c r="BP37" s="1923"/>
      <c r="BQ37" s="1802"/>
      <c r="BR37" s="1802"/>
      <c r="BS37" s="1802"/>
      <c r="BT37" s="1802"/>
      <c r="BU37" s="1923"/>
      <c r="BV37" s="1789">
        <v>8.0000000000000002E-3</v>
      </c>
      <c r="BW37" s="1923"/>
      <c r="BX37" s="1802"/>
      <c r="BY37" s="1802"/>
      <c r="BZ37" s="1802"/>
      <c r="CA37" s="1802"/>
      <c r="CB37" s="1923"/>
      <c r="CC37" s="1789">
        <v>8.0000000000000002E-3</v>
      </c>
      <c r="CD37" s="1923"/>
      <c r="CE37" s="1802"/>
      <c r="CF37" s="1802"/>
      <c r="CG37" s="1802"/>
      <c r="CH37" s="1802"/>
      <c r="CI37" s="1923"/>
      <c r="CJ37" s="1789">
        <v>0.01</v>
      </c>
      <c r="CK37" s="1923"/>
      <c r="CL37" s="1802"/>
      <c r="CM37" s="1802"/>
      <c r="CN37" s="1802"/>
      <c r="CO37" s="1802"/>
      <c r="CP37" s="1923"/>
      <c r="CQ37" s="1789">
        <v>0.01</v>
      </c>
      <c r="CR37" s="1923"/>
      <c r="CS37" s="1802"/>
      <c r="CT37" s="1802"/>
      <c r="CU37" s="1802"/>
      <c r="CV37" s="1802"/>
      <c r="CW37" s="1923"/>
      <c r="CX37" s="30"/>
      <c r="CY37" s="1772">
        <f t="shared" ref="CY37:CZ71" si="8">R37+Y37+AF37</f>
        <v>2.4E-2</v>
      </c>
      <c r="CZ37" s="1791">
        <f t="shared" si="8"/>
        <v>8.0000000000000002E-3</v>
      </c>
      <c r="DA37" s="1786">
        <f t="shared" si="4"/>
        <v>0.33333333333333331</v>
      </c>
      <c r="DB37" s="1912"/>
      <c r="DC37" s="1912"/>
      <c r="DD37" s="1907"/>
      <c r="DE37" s="1912"/>
      <c r="DF37" s="1908"/>
      <c r="DG37" s="1907"/>
      <c r="DH37" s="1784">
        <f t="shared" ref="DH37:DI73" si="9">+R37+Y37+AF37+AM37+AT37+BA37</f>
        <v>4.8000000000000001E-2</v>
      </c>
      <c r="DI37" s="1784">
        <f t="shared" si="9"/>
        <v>4.8000000000000001E-2</v>
      </c>
      <c r="DJ37" s="1789">
        <f t="shared" si="5"/>
        <v>1</v>
      </c>
      <c r="DK37" s="1924"/>
      <c r="DL37" s="1924"/>
      <c r="DM37" s="141"/>
      <c r="DN37" s="1807"/>
      <c r="DO37" s="1807"/>
      <c r="DP37" s="141"/>
      <c r="DQ37" s="1772">
        <f t="shared" ref="DQ37:DR73" si="10">+R37+Y37+AF37+AM37+AT37+BA37+BH37+BO37+BV37</f>
        <v>7.2000000000000008E-2</v>
      </c>
      <c r="DR37" s="1772">
        <f t="shared" si="10"/>
        <v>4.8000000000000001E-2</v>
      </c>
      <c r="DS37" s="1789">
        <f t="shared" si="6"/>
        <v>0.66666666666666663</v>
      </c>
      <c r="DT37" s="1924"/>
      <c r="DU37" s="1924"/>
      <c r="DV37" s="141"/>
      <c r="DW37" s="1841"/>
      <c r="DX37" s="1841"/>
      <c r="DY37" s="141"/>
      <c r="DZ37" s="1791">
        <f t="shared" ref="DZ37:EA73" si="11">+R37+Y37+AF37+AM37+AT37+BA37+BH37+BO37+BV37+CC37+CJ37+CQ37</f>
        <v>0.1</v>
      </c>
      <c r="EA37" s="1791">
        <f t="shared" si="11"/>
        <v>4.8000000000000001E-2</v>
      </c>
      <c r="EB37" s="1789">
        <f t="shared" si="7"/>
        <v>0.48</v>
      </c>
      <c r="EC37" s="1924"/>
      <c r="ED37" s="1924"/>
      <c r="EE37" s="141"/>
      <c r="EF37" s="1841"/>
      <c r="EG37" s="1925"/>
      <c r="EH37" s="141"/>
    </row>
    <row r="38" spans="1:138" ht="128.25">
      <c r="A38" s="1910"/>
      <c r="B38" s="1911"/>
      <c r="C38" s="1911"/>
      <c r="D38" s="1911"/>
      <c r="E38" s="1792"/>
      <c r="F38" s="1911"/>
      <c r="G38" s="1912"/>
      <c r="H38" s="1808"/>
      <c r="I38" s="1913"/>
      <c r="J38" s="1911"/>
      <c r="K38" s="1766" t="s">
        <v>1833</v>
      </c>
      <c r="L38" s="1914" t="s">
        <v>1834</v>
      </c>
      <c r="M38" s="1911"/>
      <c r="N38" s="1916">
        <v>42736</v>
      </c>
      <c r="O38" s="1916">
        <v>42551</v>
      </c>
      <c r="P38" s="1850" t="s">
        <v>1835</v>
      </c>
      <c r="Q38" s="1770">
        <v>0.1</v>
      </c>
      <c r="R38" s="1932">
        <v>1.6666666666666701E-2</v>
      </c>
      <c r="S38" s="1776">
        <v>1.6666666666666701E-2</v>
      </c>
      <c r="T38" s="1802"/>
      <c r="U38" s="1917"/>
      <c r="V38" s="1802"/>
      <c r="W38" s="1802"/>
      <c r="X38" s="138" t="s">
        <v>1836</v>
      </c>
      <c r="Y38" s="1932">
        <v>1.6666666666666666E-2</v>
      </c>
      <c r="Z38" s="1932">
        <v>1.6666666666666666E-2</v>
      </c>
      <c r="AA38" s="1802"/>
      <c r="AB38" s="1802"/>
      <c r="AC38" s="1802"/>
      <c r="AD38" s="1796"/>
      <c r="AE38" s="1920" t="s">
        <v>1837</v>
      </c>
      <c r="AF38" s="1789">
        <v>1.6666666666666666E-2</v>
      </c>
      <c r="AG38" s="1837">
        <v>0</v>
      </c>
      <c r="AH38" s="1802"/>
      <c r="AI38" s="1802"/>
      <c r="AJ38" s="1802"/>
      <c r="AK38" s="1796"/>
      <c r="AL38" s="1923" t="s">
        <v>1831</v>
      </c>
      <c r="AM38" s="1932">
        <v>1.6666666666666666E-2</v>
      </c>
      <c r="AN38" s="1932">
        <v>1.6666666666666666E-2</v>
      </c>
      <c r="AO38" s="1802"/>
      <c r="AP38" s="1802"/>
      <c r="AQ38" s="1802"/>
      <c r="AR38" s="1802"/>
      <c r="AS38" s="1920" t="s">
        <v>1838</v>
      </c>
      <c r="AT38" s="1932">
        <v>1.6666666666666666E-2</v>
      </c>
      <c r="AU38" s="1932">
        <v>1.6666666666666666E-2</v>
      </c>
      <c r="AV38" s="1802"/>
      <c r="AW38" s="1802"/>
      <c r="AX38" s="1802"/>
      <c r="AY38" s="1802"/>
      <c r="AZ38" s="1921" t="s">
        <v>1839</v>
      </c>
      <c r="BA38" s="1831">
        <v>1.6666666666666666E-2</v>
      </c>
      <c r="BB38" s="1922">
        <v>0</v>
      </c>
      <c r="BC38" s="1802"/>
      <c r="BD38" s="1802"/>
      <c r="BE38" s="1802"/>
      <c r="BF38" s="1802"/>
      <c r="BG38" s="1934"/>
      <c r="BH38" s="1789">
        <v>0</v>
      </c>
      <c r="BI38" s="1923"/>
      <c r="BJ38" s="1802"/>
      <c r="BK38" s="1802"/>
      <c r="BL38" s="1802"/>
      <c r="BM38" s="1802"/>
      <c r="BN38" s="1923"/>
      <c r="BO38" s="1789">
        <v>0</v>
      </c>
      <c r="BP38" s="1923"/>
      <c r="BQ38" s="1802"/>
      <c r="BR38" s="1802"/>
      <c r="BS38" s="1802"/>
      <c r="BT38" s="1802"/>
      <c r="BU38" s="1923"/>
      <c r="BV38" s="1789">
        <v>0</v>
      </c>
      <c r="BW38" s="1923"/>
      <c r="BX38" s="1802"/>
      <c r="BY38" s="1802"/>
      <c r="BZ38" s="1802"/>
      <c r="CA38" s="1802"/>
      <c r="CB38" s="1923"/>
      <c r="CC38" s="1789">
        <v>0</v>
      </c>
      <c r="CD38" s="1923"/>
      <c r="CE38" s="1802"/>
      <c r="CF38" s="1802"/>
      <c r="CG38" s="1802"/>
      <c r="CH38" s="1802"/>
      <c r="CI38" s="1923"/>
      <c r="CJ38" s="1789">
        <v>0</v>
      </c>
      <c r="CK38" s="1923"/>
      <c r="CL38" s="1802"/>
      <c r="CM38" s="1802"/>
      <c r="CN38" s="1802"/>
      <c r="CO38" s="1802"/>
      <c r="CP38" s="1923"/>
      <c r="CQ38" s="1789">
        <v>0</v>
      </c>
      <c r="CR38" s="1923"/>
      <c r="CS38" s="1802"/>
      <c r="CT38" s="1802"/>
      <c r="CU38" s="1802"/>
      <c r="CV38" s="1802"/>
      <c r="CW38" s="1923"/>
      <c r="CX38" s="30"/>
      <c r="CY38" s="1772">
        <f t="shared" si="8"/>
        <v>5.0000000000000031E-2</v>
      </c>
      <c r="CZ38" s="284">
        <f t="shared" si="8"/>
        <v>3.3333333333333368E-2</v>
      </c>
      <c r="DA38" s="1786">
        <f t="shared" si="4"/>
        <v>0.66666666666666696</v>
      </c>
      <c r="DB38" s="1912"/>
      <c r="DC38" s="1912"/>
      <c r="DD38" s="1907"/>
      <c r="DE38" s="1912"/>
      <c r="DF38" s="1908"/>
      <c r="DG38" s="1907"/>
      <c r="DH38" s="1784">
        <f t="shared" si="9"/>
        <v>0.10000000000000002</v>
      </c>
      <c r="DI38" s="1784">
        <f t="shared" si="9"/>
        <v>6.6666666666666693E-2</v>
      </c>
      <c r="DJ38" s="1789">
        <f t="shared" si="5"/>
        <v>0.66666666666666685</v>
      </c>
      <c r="DK38" s="1924"/>
      <c r="DL38" s="1924"/>
      <c r="DM38" s="141"/>
      <c r="DN38" s="1807"/>
      <c r="DO38" s="1807"/>
      <c r="DP38" s="141"/>
      <c r="DQ38" s="1772">
        <f t="shared" si="10"/>
        <v>0.10000000000000002</v>
      </c>
      <c r="DR38" s="1772">
        <f t="shared" si="10"/>
        <v>6.6666666666666693E-2</v>
      </c>
      <c r="DS38" s="1789">
        <f t="shared" si="6"/>
        <v>0.66666666666666685</v>
      </c>
      <c r="DT38" s="1924"/>
      <c r="DU38" s="1924"/>
      <c r="DV38" s="141"/>
      <c r="DW38" s="1841"/>
      <c r="DX38" s="1841"/>
      <c r="DY38" s="141"/>
      <c r="DZ38" s="1791">
        <f t="shared" si="11"/>
        <v>0.10000000000000002</v>
      </c>
      <c r="EA38" s="1791">
        <f t="shared" si="11"/>
        <v>6.6666666666666693E-2</v>
      </c>
      <c r="EB38" s="1789">
        <f t="shared" si="7"/>
        <v>0.66666666666666685</v>
      </c>
      <c r="EC38" s="1924"/>
      <c r="ED38" s="1924"/>
      <c r="EE38" s="141"/>
      <c r="EF38" s="1841"/>
      <c r="EG38" s="1925"/>
      <c r="EH38" s="141"/>
    </row>
    <row r="39" spans="1:138" ht="99.75">
      <c r="A39" s="1910"/>
      <c r="B39" s="1911"/>
      <c r="C39" s="1911"/>
      <c r="D39" s="1911"/>
      <c r="E39" s="1792"/>
      <c r="F39" s="1911"/>
      <c r="G39" s="1912"/>
      <c r="H39" s="1808"/>
      <c r="I39" s="1913"/>
      <c r="J39" s="1911"/>
      <c r="K39" s="1766" t="s">
        <v>1840</v>
      </c>
      <c r="L39" s="1914" t="s">
        <v>1834</v>
      </c>
      <c r="M39" s="1911"/>
      <c r="N39" s="1916">
        <v>42370</v>
      </c>
      <c r="O39" s="1916">
        <v>42735</v>
      </c>
      <c r="P39" s="1850" t="s">
        <v>1841</v>
      </c>
      <c r="Q39" s="1770">
        <v>0.05</v>
      </c>
      <c r="R39" s="1789">
        <v>4.1666666666666666E-3</v>
      </c>
      <c r="S39" s="1789">
        <v>4.1666666666666666E-3</v>
      </c>
      <c r="T39" s="1802"/>
      <c r="U39" s="1917"/>
      <c r="V39" s="1802"/>
      <c r="W39" s="1802"/>
      <c r="X39" s="72" t="s">
        <v>474</v>
      </c>
      <c r="Y39" s="1932">
        <v>4.1666666666666666E-3</v>
      </c>
      <c r="Z39" s="1932">
        <v>0</v>
      </c>
      <c r="AA39" s="1802"/>
      <c r="AB39" s="1802"/>
      <c r="AC39" s="1802"/>
      <c r="AD39" s="1796"/>
      <c r="AE39" s="1920" t="s">
        <v>1842</v>
      </c>
      <c r="AF39" s="1932">
        <v>4.1666666666666666E-3</v>
      </c>
      <c r="AG39" s="1932">
        <v>8.3999999999999995E-3</v>
      </c>
      <c r="AH39" s="1802"/>
      <c r="AI39" s="1802"/>
      <c r="AJ39" s="1802"/>
      <c r="AK39" s="1796"/>
      <c r="AL39" s="1920" t="s">
        <v>1843</v>
      </c>
      <c r="AM39" s="1932">
        <v>4.1666666666666666E-3</v>
      </c>
      <c r="AN39" s="1932">
        <v>4.1666666666666666E-3</v>
      </c>
      <c r="AO39" s="1802"/>
      <c r="AP39" s="1802"/>
      <c r="AQ39" s="1802"/>
      <c r="AR39" s="1802"/>
      <c r="AS39" s="1920" t="s">
        <v>1844</v>
      </c>
      <c r="AT39" s="1932">
        <v>4.1666666666666666E-3</v>
      </c>
      <c r="AU39" s="1932">
        <v>4.1666666666666666E-3</v>
      </c>
      <c r="AV39" s="1802"/>
      <c r="AW39" s="1802"/>
      <c r="AX39" s="1802"/>
      <c r="AY39" s="1802"/>
      <c r="AZ39" s="1921" t="s">
        <v>1845</v>
      </c>
      <c r="BA39" s="1935">
        <v>4.1666666666666666E-3</v>
      </c>
      <c r="BB39" s="1936">
        <v>4.1666666666666666E-3</v>
      </c>
      <c r="BC39" s="1802"/>
      <c r="BD39" s="1802"/>
      <c r="BE39" s="1802"/>
      <c r="BF39" s="1802"/>
      <c r="BG39" s="1920" t="s">
        <v>1846</v>
      </c>
      <c r="BH39" s="1789">
        <v>4.1666666666666666E-3</v>
      </c>
      <c r="BI39" s="1923"/>
      <c r="BJ39" s="1802"/>
      <c r="BK39" s="1802"/>
      <c r="BL39" s="1802"/>
      <c r="BM39" s="1802"/>
      <c r="BN39" s="1923"/>
      <c r="BO39" s="1789">
        <v>4.1666666666666666E-3</v>
      </c>
      <c r="BP39" s="1923"/>
      <c r="BQ39" s="1802"/>
      <c r="BR39" s="1802"/>
      <c r="BS39" s="1802"/>
      <c r="BT39" s="1802"/>
      <c r="BU39" s="1923"/>
      <c r="BV39" s="1789">
        <v>4.1666666666666666E-3</v>
      </c>
      <c r="BW39" s="1923"/>
      <c r="BX39" s="1802"/>
      <c r="BY39" s="1802"/>
      <c r="BZ39" s="1802"/>
      <c r="CA39" s="1802"/>
      <c r="CB39" s="1923"/>
      <c r="CC39" s="1789">
        <v>4.1666666666666666E-3</v>
      </c>
      <c r="CD39" s="1923"/>
      <c r="CE39" s="1802"/>
      <c r="CF39" s="1802"/>
      <c r="CG39" s="1802"/>
      <c r="CH39" s="1802"/>
      <c r="CI39" s="1923"/>
      <c r="CJ39" s="1789">
        <v>4.1666666666666666E-3</v>
      </c>
      <c r="CK39" s="1923"/>
      <c r="CL39" s="1802"/>
      <c r="CM39" s="1802"/>
      <c r="CN39" s="1802"/>
      <c r="CO39" s="1802"/>
      <c r="CP39" s="1923"/>
      <c r="CQ39" s="1789">
        <v>4.1666666666666666E-3</v>
      </c>
      <c r="CR39" s="1923"/>
      <c r="CS39" s="1802"/>
      <c r="CT39" s="1802"/>
      <c r="CU39" s="1802"/>
      <c r="CV39" s="1802"/>
      <c r="CW39" s="1923"/>
      <c r="CX39" s="30"/>
      <c r="CY39" s="1772">
        <f t="shared" si="8"/>
        <v>1.2500000000000001E-2</v>
      </c>
      <c r="CZ39" s="284">
        <f t="shared" si="8"/>
        <v>1.2566666666666667E-2</v>
      </c>
      <c r="DA39" s="1786">
        <f t="shared" si="4"/>
        <v>1.0053333333333332</v>
      </c>
      <c r="DB39" s="1912"/>
      <c r="DC39" s="1912"/>
      <c r="DD39" s="1907"/>
      <c r="DE39" s="1912"/>
      <c r="DF39" s="1908"/>
      <c r="DG39" s="1907"/>
      <c r="DH39" s="1784">
        <f t="shared" si="9"/>
        <v>2.4999999999999998E-2</v>
      </c>
      <c r="DI39" s="1784">
        <f t="shared" si="9"/>
        <v>2.5066666666666664E-2</v>
      </c>
      <c r="DJ39" s="1789">
        <f t="shared" si="5"/>
        <v>1.0026666666666666</v>
      </c>
      <c r="DK39" s="1924"/>
      <c r="DL39" s="1924"/>
      <c r="DM39" s="141"/>
      <c r="DN39" s="1807"/>
      <c r="DO39" s="1807"/>
      <c r="DP39" s="141"/>
      <c r="DQ39" s="1772">
        <f t="shared" si="10"/>
        <v>3.7499999999999999E-2</v>
      </c>
      <c r="DR39" s="1772">
        <f t="shared" si="10"/>
        <v>2.5066666666666664E-2</v>
      </c>
      <c r="DS39" s="1789">
        <f t="shared" si="6"/>
        <v>0.6684444444444444</v>
      </c>
      <c r="DT39" s="1924"/>
      <c r="DU39" s="1924"/>
      <c r="DV39" s="141"/>
      <c r="DW39" s="1841"/>
      <c r="DX39" s="1841"/>
      <c r="DY39" s="141"/>
      <c r="DZ39" s="1791">
        <f t="shared" si="11"/>
        <v>4.9999999999999996E-2</v>
      </c>
      <c r="EA39" s="1791">
        <f t="shared" si="11"/>
        <v>2.5066666666666664E-2</v>
      </c>
      <c r="EB39" s="1789">
        <f t="shared" si="7"/>
        <v>0.5013333333333333</v>
      </c>
      <c r="EC39" s="1924"/>
      <c r="ED39" s="1924"/>
      <c r="EE39" s="141"/>
      <c r="EF39" s="1841"/>
      <c r="EG39" s="1925"/>
      <c r="EH39" s="141"/>
    </row>
    <row r="40" spans="1:138" ht="142.5">
      <c r="A40" s="1910"/>
      <c r="B40" s="1911"/>
      <c r="C40" s="1911"/>
      <c r="D40" s="1911"/>
      <c r="E40" s="1792"/>
      <c r="F40" s="1911"/>
      <c r="G40" s="1912"/>
      <c r="H40" s="1808"/>
      <c r="I40" s="1913"/>
      <c r="J40" s="1911"/>
      <c r="K40" s="1766" t="s">
        <v>1847</v>
      </c>
      <c r="L40" s="1914" t="s">
        <v>1848</v>
      </c>
      <c r="M40" s="1911"/>
      <c r="N40" s="1916">
        <v>42887</v>
      </c>
      <c r="O40" s="1916">
        <v>43100</v>
      </c>
      <c r="P40" s="1850" t="s">
        <v>1849</v>
      </c>
      <c r="Q40" s="1770">
        <v>0.1</v>
      </c>
      <c r="R40" s="1789">
        <v>0</v>
      </c>
      <c r="S40" s="1789">
        <v>0</v>
      </c>
      <c r="T40" s="1802"/>
      <c r="U40" s="1917"/>
      <c r="V40" s="1802"/>
      <c r="W40" s="1802"/>
      <c r="X40" s="72" t="s">
        <v>474</v>
      </c>
      <c r="Y40" s="1789">
        <v>0</v>
      </c>
      <c r="Z40" s="1789">
        <v>0</v>
      </c>
      <c r="AA40" s="1802"/>
      <c r="AB40" s="1802"/>
      <c r="AC40" s="1802"/>
      <c r="AD40" s="1796"/>
      <c r="AE40" s="72" t="s">
        <v>474</v>
      </c>
      <c r="AF40" s="1789">
        <v>0</v>
      </c>
      <c r="AG40" s="1771">
        <v>0</v>
      </c>
      <c r="AH40" s="1802"/>
      <c r="AI40" s="1802"/>
      <c r="AJ40" s="1802"/>
      <c r="AK40" s="1796"/>
      <c r="AL40" s="1918" t="s">
        <v>474</v>
      </c>
      <c r="AM40" s="1789">
        <v>0</v>
      </c>
      <c r="AN40" s="1919">
        <v>0</v>
      </c>
      <c r="AO40" s="1802"/>
      <c r="AP40" s="1802"/>
      <c r="AQ40" s="1802"/>
      <c r="AR40" s="1802"/>
      <c r="AS40" s="1923" t="s">
        <v>474</v>
      </c>
      <c r="AT40" s="1789">
        <v>0</v>
      </c>
      <c r="AU40" s="1919">
        <v>0.05</v>
      </c>
      <c r="AV40" s="1802"/>
      <c r="AW40" s="1802"/>
      <c r="AX40" s="1802"/>
      <c r="AY40" s="1802"/>
      <c r="AZ40" s="1921" t="s">
        <v>1850</v>
      </c>
      <c r="BA40" s="1831">
        <v>0.05</v>
      </c>
      <c r="BB40" s="1922">
        <v>0</v>
      </c>
      <c r="BC40" s="1802"/>
      <c r="BD40" s="1802"/>
      <c r="BE40" s="1802"/>
      <c r="BF40" s="1802"/>
      <c r="BG40" s="1923" t="s">
        <v>945</v>
      </c>
      <c r="BH40" s="1789">
        <v>0</v>
      </c>
      <c r="BI40" s="1923"/>
      <c r="BJ40" s="1802"/>
      <c r="BK40" s="1802"/>
      <c r="BL40" s="1802"/>
      <c r="BM40" s="1802"/>
      <c r="BN40" s="1923"/>
      <c r="BO40" s="1789">
        <v>0</v>
      </c>
      <c r="BP40" s="1923"/>
      <c r="BQ40" s="1802"/>
      <c r="BR40" s="1802"/>
      <c r="BS40" s="1802"/>
      <c r="BT40" s="1802"/>
      <c r="BU40" s="1923"/>
      <c r="BV40" s="1789">
        <v>0</v>
      </c>
      <c r="BW40" s="1923"/>
      <c r="BX40" s="1802"/>
      <c r="BY40" s="1802"/>
      <c r="BZ40" s="1802"/>
      <c r="CA40" s="1802"/>
      <c r="CB40" s="1923"/>
      <c r="CC40" s="1789">
        <v>0</v>
      </c>
      <c r="CD40" s="1923"/>
      <c r="CE40" s="1802"/>
      <c r="CF40" s="1802"/>
      <c r="CG40" s="1802"/>
      <c r="CH40" s="1802"/>
      <c r="CI40" s="1923"/>
      <c r="CJ40" s="1789">
        <v>0</v>
      </c>
      <c r="CK40" s="1923"/>
      <c r="CL40" s="1802"/>
      <c r="CM40" s="1802"/>
      <c r="CN40" s="1802"/>
      <c r="CO40" s="1802"/>
      <c r="CP40" s="1923"/>
      <c r="CQ40" s="1789">
        <v>0.05</v>
      </c>
      <c r="CR40" s="1923"/>
      <c r="CS40" s="1802"/>
      <c r="CT40" s="1802"/>
      <c r="CU40" s="1802"/>
      <c r="CV40" s="1802"/>
      <c r="CW40" s="1923"/>
      <c r="CX40" s="30"/>
      <c r="CY40" s="1772">
        <f t="shared" si="8"/>
        <v>0</v>
      </c>
      <c r="CZ40" s="284">
        <f t="shared" si="8"/>
        <v>0</v>
      </c>
      <c r="DA40" s="1786" t="e">
        <f t="shared" si="4"/>
        <v>#DIV/0!</v>
      </c>
      <c r="DB40" s="1912"/>
      <c r="DC40" s="1912"/>
      <c r="DD40" s="1907"/>
      <c r="DE40" s="1912"/>
      <c r="DF40" s="1908"/>
      <c r="DG40" s="1907"/>
      <c r="DH40" s="1784">
        <f t="shared" si="9"/>
        <v>0.05</v>
      </c>
      <c r="DI40" s="1784">
        <f t="shared" si="9"/>
        <v>0.05</v>
      </c>
      <c r="DJ40" s="1789">
        <f t="shared" si="5"/>
        <v>1</v>
      </c>
      <c r="DK40" s="1924"/>
      <c r="DL40" s="1924"/>
      <c r="DM40" s="141"/>
      <c r="DN40" s="1807"/>
      <c r="DO40" s="1807"/>
      <c r="DP40" s="141"/>
      <c r="DQ40" s="1772">
        <f t="shared" si="10"/>
        <v>0.05</v>
      </c>
      <c r="DR40" s="1772">
        <f t="shared" si="10"/>
        <v>0.05</v>
      </c>
      <c r="DS40" s="1789">
        <f t="shared" si="6"/>
        <v>1</v>
      </c>
      <c r="DT40" s="1924"/>
      <c r="DU40" s="1924"/>
      <c r="DV40" s="141"/>
      <c r="DW40" s="1841"/>
      <c r="DX40" s="1841"/>
      <c r="DY40" s="141"/>
      <c r="DZ40" s="1791">
        <f t="shared" si="11"/>
        <v>0.1</v>
      </c>
      <c r="EA40" s="1791">
        <f t="shared" si="11"/>
        <v>0.05</v>
      </c>
      <c r="EB40" s="1789">
        <f t="shared" si="7"/>
        <v>0.5</v>
      </c>
      <c r="EC40" s="1924"/>
      <c r="ED40" s="1924"/>
      <c r="EE40" s="141"/>
      <c r="EF40" s="1841"/>
      <c r="EG40" s="1925"/>
      <c r="EH40" s="141"/>
    </row>
    <row r="41" spans="1:138" ht="185.25">
      <c r="A41" s="1910"/>
      <c r="B41" s="1911"/>
      <c r="C41" s="1911"/>
      <c r="D41" s="1911"/>
      <c r="E41" s="1792"/>
      <c r="F41" s="1911"/>
      <c r="G41" s="1912"/>
      <c r="H41" s="1808"/>
      <c r="I41" s="1913"/>
      <c r="J41" s="1911"/>
      <c r="K41" s="1766" t="s">
        <v>1851</v>
      </c>
      <c r="L41" s="1914" t="s">
        <v>1852</v>
      </c>
      <c r="M41" s="1911"/>
      <c r="N41" s="1937">
        <v>42736</v>
      </c>
      <c r="O41" s="1937">
        <v>43100</v>
      </c>
      <c r="P41" s="1769" t="s">
        <v>1853</v>
      </c>
      <c r="Q41" s="1770">
        <v>7.0000000000000007E-2</v>
      </c>
      <c r="R41" s="1789">
        <v>0</v>
      </c>
      <c r="S41" s="1789">
        <v>0</v>
      </c>
      <c r="T41" s="1802"/>
      <c r="U41" s="1917"/>
      <c r="V41" s="1802"/>
      <c r="W41" s="1802"/>
      <c r="X41" s="72" t="s">
        <v>474</v>
      </c>
      <c r="Y41" s="1789">
        <v>0</v>
      </c>
      <c r="Z41" s="1789">
        <v>0</v>
      </c>
      <c r="AA41" s="1802"/>
      <c r="AB41" s="1802"/>
      <c r="AC41" s="1802"/>
      <c r="AD41" s="1796"/>
      <c r="AE41" s="72" t="s">
        <v>474</v>
      </c>
      <c r="AF41" s="1789">
        <v>0.02</v>
      </c>
      <c r="AG41" s="1789">
        <v>0.02</v>
      </c>
      <c r="AH41" s="1802"/>
      <c r="AI41" s="1802"/>
      <c r="AJ41" s="1802"/>
      <c r="AK41" s="1796"/>
      <c r="AL41" s="1920" t="s">
        <v>1854</v>
      </c>
      <c r="AM41" s="1789">
        <v>0</v>
      </c>
      <c r="AN41" s="1919">
        <v>0</v>
      </c>
      <c r="AO41" s="1802"/>
      <c r="AP41" s="1802"/>
      <c r="AQ41" s="1802"/>
      <c r="AR41" s="1802"/>
      <c r="AS41" s="1923" t="s">
        <v>474</v>
      </c>
      <c r="AT41" s="1789">
        <v>0</v>
      </c>
      <c r="AU41" s="1919">
        <v>0</v>
      </c>
      <c r="AV41" s="1802"/>
      <c r="AW41" s="1802"/>
      <c r="AX41" s="1802"/>
      <c r="AY41" s="1802"/>
      <c r="AZ41" s="1931" t="s">
        <v>474</v>
      </c>
      <c r="BA41" s="1831">
        <v>0.02</v>
      </c>
      <c r="BB41" s="1922">
        <v>0</v>
      </c>
      <c r="BC41" s="1802"/>
      <c r="BD41" s="1802"/>
      <c r="BE41" s="1802"/>
      <c r="BF41" s="1802"/>
      <c r="BG41" s="1926" t="s">
        <v>1855</v>
      </c>
      <c r="BH41" s="1789">
        <v>0</v>
      </c>
      <c r="BI41" s="1923"/>
      <c r="BJ41" s="1802"/>
      <c r="BK41" s="1802"/>
      <c r="BL41" s="1802"/>
      <c r="BM41" s="1802"/>
      <c r="BN41" s="1923"/>
      <c r="BO41" s="1789">
        <v>0</v>
      </c>
      <c r="BP41" s="1923"/>
      <c r="BQ41" s="1802"/>
      <c r="BR41" s="1802"/>
      <c r="BS41" s="1802"/>
      <c r="BT41" s="1802"/>
      <c r="BU41" s="1923"/>
      <c r="BV41" s="1789">
        <v>0.02</v>
      </c>
      <c r="BW41" s="1923"/>
      <c r="BX41" s="1802"/>
      <c r="BY41" s="1802"/>
      <c r="BZ41" s="1802"/>
      <c r="CA41" s="1802"/>
      <c r="CB41" s="1923"/>
      <c r="CC41" s="1789">
        <v>0</v>
      </c>
      <c r="CD41" s="1923"/>
      <c r="CE41" s="1802"/>
      <c r="CF41" s="1802"/>
      <c r="CG41" s="1802"/>
      <c r="CH41" s="1802"/>
      <c r="CI41" s="1923"/>
      <c r="CJ41" s="1789">
        <v>0</v>
      </c>
      <c r="CK41" s="1923"/>
      <c r="CL41" s="1802"/>
      <c r="CM41" s="1802"/>
      <c r="CN41" s="1802"/>
      <c r="CO41" s="1802"/>
      <c r="CP41" s="1923"/>
      <c r="CQ41" s="1789">
        <v>0.01</v>
      </c>
      <c r="CR41" s="1923"/>
      <c r="CS41" s="1802"/>
      <c r="CT41" s="1802"/>
      <c r="CU41" s="1802"/>
      <c r="CV41" s="1802"/>
      <c r="CW41" s="1923"/>
      <c r="CX41" s="30"/>
      <c r="CY41" s="1772">
        <f t="shared" si="8"/>
        <v>0.02</v>
      </c>
      <c r="CZ41" s="284">
        <f t="shared" si="8"/>
        <v>0.02</v>
      </c>
      <c r="DA41" s="1786">
        <f t="shared" si="4"/>
        <v>1</v>
      </c>
      <c r="DB41" s="1912"/>
      <c r="DC41" s="1912"/>
      <c r="DD41" s="1907"/>
      <c r="DE41" s="1912"/>
      <c r="DF41" s="1908"/>
      <c r="DG41" s="1907"/>
      <c r="DH41" s="1784">
        <f t="shared" si="9"/>
        <v>0.04</v>
      </c>
      <c r="DI41" s="1784">
        <f t="shared" si="9"/>
        <v>0.02</v>
      </c>
      <c r="DJ41" s="1789">
        <f t="shared" si="5"/>
        <v>0.5</v>
      </c>
      <c r="DK41" s="1924"/>
      <c r="DL41" s="1924"/>
      <c r="DM41" s="141"/>
      <c r="DN41" s="1807"/>
      <c r="DO41" s="1807"/>
      <c r="DP41" s="141"/>
      <c r="DQ41" s="1772">
        <f t="shared" si="10"/>
        <v>0.06</v>
      </c>
      <c r="DR41" s="1772">
        <f t="shared" si="10"/>
        <v>0.02</v>
      </c>
      <c r="DS41" s="1789">
        <f t="shared" si="6"/>
        <v>0.33333333333333337</v>
      </c>
      <c r="DT41" s="1924"/>
      <c r="DU41" s="1924"/>
      <c r="DV41" s="141"/>
      <c r="DW41" s="1841"/>
      <c r="DX41" s="1841"/>
      <c r="DY41" s="141"/>
      <c r="DZ41" s="1791">
        <f t="shared" si="11"/>
        <v>6.9999999999999993E-2</v>
      </c>
      <c r="EA41" s="1791">
        <f t="shared" si="11"/>
        <v>0.02</v>
      </c>
      <c r="EB41" s="1789">
        <f t="shared" si="7"/>
        <v>0.28571428571428575</v>
      </c>
      <c r="EC41" s="1924"/>
      <c r="ED41" s="1924"/>
      <c r="EE41" s="141"/>
      <c r="EF41" s="1841"/>
      <c r="EG41" s="1925"/>
      <c r="EH41" s="141"/>
    </row>
    <row r="42" spans="1:138" ht="79.5" thickBot="1">
      <c r="A42" s="1938"/>
      <c r="B42" s="1939"/>
      <c r="C42" s="1939"/>
      <c r="D42" s="1939"/>
      <c r="E42" s="1940"/>
      <c r="F42" s="1939"/>
      <c r="G42" s="1941"/>
      <c r="H42" s="1942"/>
      <c r="I42" s="1943"/>
      <c r="J42" s="1939"/>
      <c r="K42" s="1944" t="s">
        <v>1856</v>
      </c>
      <c r="L42" s="1945" t="s">
        <v>1857</v>
      </c>
      <c r="M42" s="1939"/>
      <c r="N42" s="1946">
        <v>42887</v>
      </c>
      <c r="O42" s="1946">
        <v>43100</v>
      </c>
      <c r="P42" s="1947" t="s">
        <v>1853</v>
      </c>
      <c r="Q42" s="1948">
        <v>0.08</v>
      </c>
      <c r="R42" s="1949">
        <v>0</v>
      </c>
      <c r="S42" s="1949">
        <v>0</v>
      </c>
      <c r="T42" s="1950"/>
      <c r="U42" s="1951"/>
      <c r="V42" s="1950"/>
      <c r="W42" s="1950"/>
      <c r="X42" s="163" t="s">
        <v>474</v>
      </c>
      <c r="Y42" s="1949">
        <v>0</v>
      </c>
      <c r="Z42" s="1949">
        <v>0</v>
      </c>
      <c r="AA42" s="1950"/>
      <c r="AB42" s="1950"/>
      <c r="AC42" s="1950"/>
      <c r="AD42" s="1952"/>
      <c r="AE42" s="163" t="s">
        <v>474</v>
      </c>
      <c r="AF42" s="1949">
        <v>0</v>
      </c>
      <c r="AG42" s="1949">
        <v>0</v>
      </c>
      <c r="AH42" s="1950"/>
      <c r="AI42" s="1950"/>
      <c r="AJ42" s="1950"/>
      <c r="AK42" s="1952"/>
      <c r="AL42" s="1953" t="s">
        <v>474</v>
      </c>
      <c r="AM42" s="1949">
        <v>0</v>
      </c>
      <c r="AN42" s="1954">
        <v>0</v>
      </c>
      <c r="AO42" s="1950"/>
      <c r="AP42" s="1950"/>
      <c r="AQ42" s="1950"/>
      <c r="AR42" s="1950"/>
      <c r="AS42" s="1923" t="s">
        <v>474</v>
      </c>
      <c r="AT42" s="1949">
        <v>0</v>
      </c>
      <c r="AU42" s="1954">
        <v>0</v>
      </c>
      <c r="AV42" s="1950"/>
      <c r="AW42" s="1950"/>
      <c r="AX42" s="1950"/>
      <c r="AY42" s="1950"/>
      <c r="AZ42" s="1955" t="s">
        <v>474</v>
      </c>
      <c r="BA42" s="1956">
        <v>0</v>
      </c>
      <c r="BB42" s="1957">
        <v>1E-3</v>
      </c>
      <c r="BC42" s="1950"/>
      <c r="BD42" s="1950"/>
      <c r="BE42" s="1950"/>
      <c r="BF42" s="1950"/>
      <c r="BG42" s="1958" t="s">
        <v>1858</v>
      </c>
      <c r="BH42" s="1949">
        <v>0</v>
      </c>
      <c r="BI42" s="1959"/>
      <c r="BJ42" s="1950"/>
      <c r="BK42" s="1950"/>
      <c r="BL42" s="1950"/>
      <c r="BM42" s="1950"/>
      <c r="BN42" s="1959"/>
      <c r="BO42" s="1949">
        <v>0</v>
      </c>
      <c r="BP42" s="1959"/>
      <c r="BQ42" s="1950"/>
      <c r="BR42" s="1950"/>
      <c r="BS42" s="1950"/>
      <c r="BT42" s="1950"/>
      <c r="BU42" s="1959"/>
      <c r="BV42" s="1949">
        <v>0.04</v>
      </c>
      <c r="BW42" s="1959"/>
      <c r="BX42" s="1950"/>
      <c r="BY42" s="1950"/>
      <c r="BZ42" s="1950"/>
      <c r="CA42" s="1950"/>
      <c r="CB42" s="1959"/>
      <c r="CC42" s="1949">
        <v>0</v>
      </c>
      <c r="CD42" s="1959"/>
      <c r="CE42" s="1950"/>
      <c r="CF42" s="1950"/>
      <c r="CG42" s="1950"/>
      <c r="CH42" s="1950"/>
      <c r="CI42" s="1959"/>
      <c r="CJ42" s="1949">
        <v>0</v>
      </c>
      <c r="CK42" s="1959"/>
      <c r="CL42" s="1950"/>
      <c r="CM42" s="1950"/>
      <c r="CN42" s="1950"/>
      <c r="CO42" s="1950"/>
      <c r="CP42" s="1959"/>
      <c r="CQ42" s="1949">
        <v>0.04</v>
      </c>
      <c r="CR42" s="1959"/>
      <c r="CS42" s="1950"/>
      <c r="CT42" s="1950"/>
      <c r="CU42" s="1950"/>
      <c r="CV42" s="1950"/>
      <c r="CW42" s="1959"/>
      <c r="CX42" s="1960"/>
      <c r="CY42" s="1772">
        <f t="shared" si="8"/>
        <v>0</v>
      </c>
      <c r="CZ42" s="284">
        <f t="shared" si="8"/>
        <v>0</v>
      </c>
      <c r="DA42" s="1786" t="e">
        <f t="shared" si="4"/>
        <v>#DIV/0!</v>
      </c>
      <c r="DB42" s="1912"/>
      <c r="DC42" s="1912"/>
      <c r="DD42" s="1907"/>
      <c r="DE42" s="1912"/>
      <c r="DF42" s="1908"/>
      <c r="DG42" s="1907"/>
      <c r="DH42" s="1784">
        <f t="shared" si="9"/>
        <v>0</v>
      </c>
      <c r="DI42" s="1784">
        <f t="shared" si="9"/>
        <v>1E-3</v>
      </c>
      <c r="DJ42" s="1789" t="e">
        <f t="shared" si="5"/>
        <v>#DIV/0!</v>
      </c>
      <c r="DK42" s="1961"/>
      <c r="DL42" s="1961"/>
      <c r="DM42" s="110"/>
      <c r="DN42" s="1819"/>
      <c r="DO42" s="1819"/>
      <c r="DP42" s="110"/>
      <c r="DQ42" s="1772">
        <f t="shared" si="10"/>
        <v>0.04</v>
      </c>
      <c r="DR42" s="1772">
        <f t="shared" si="10"/>
        <v>1E-3</v>
      </c>
      <c r="DS42" s="1789">
        <f t="shared" si="6"/>
        <v>2.5000000000000001E-2</v>
      </c>
      <c r="DT42" s="1961"/>
      <c r="DU42" s="1961"/>
      <c r="DV42" s="110"/>
      <c r="DW42" s="1852"/>
      <c r="DX42" s="1852"/>
      <c r="DY42" s="110"/>
      <c r="DZ42" s="1791">
        <f t="shared" si="11"/>
        <v>0.08</v>
      </c>
      <c r="EA42" s="1791">
        <f t="shared" si="11"/>
        <v>1E-3</v>
      </c>
      <c r="EB42" s="1789">
        <f t="shared" si="7"/>
        <v>1.2500000000000001E-2</v>
      </c>
      <c r="EC42" s="1961"/>
      <c r="ED42" s="1961"/>
      <c r="EE42" s="110"/>
      <c r="EF42" s="1852"/>
      <c r="EG42" s="1962"/>
      <c r="EH42" s="110"/>
    </row>
    <row r="43" spans="1:138" ht="63.75" thickBot="1">
      <c r="A43" s="1963" t="s">
        <v>1859</v>
      </c>
      <c r="B43" s="1964" t="s">
        <v>1860</v>
      </c>
      <c r="C43" s="191">
        <v>5</v>
      </c>
      <c r="D43" s="191" t="s">
        <v>1861</v>
      </c>
      <c r="E43" s="1965">
        <v>0.25</v>
      </c>
      <c r="F43" s="191" t="s">
        <v>1862</v>
      </c>
      <c r="G43" s="1966"/>
      <c r="H43" s="1967">
        <f>M43+M44+M49</f>
        <v>0.24</v>
      </c>
      <c r="I43" s="1968">
        <v>6</v>
      </c>
      <c r="J43" s="125" t="s">
        <v>1863</v>
      </c>
      <c r="K43" s="1969" t="s">
        <v>1864</v>
      </c>
      <c r="L43" s="1970" t="s">
        <v>1865</v>
      </c>
      <c r="M43" s="1971">
        <v>0.08</v>
      </c>
      <c r="N43" s="1972">
        <v>42741</v>
      </c>
      <c r="O43" s="1972">
        <v>43100</v>
      </c>
      <c r="P43" s="1973" t="s">
        <v>1866</v>
      </c>
      <c r="Q43" s="1974">
        <v>1</v>
      </c>
      <c r="R43" s="1975">
        <v>0</v>
      </c>
      <c r="S43" s="1975">
        <v>0</v>
      </c>
      <c r="T43" s="1976">
        <f>R43</f>
        <v>0</v>
      </c>
      <c r="U43" s="1977">
        <f>T43</f>
        <v>0</v>
      </c>
      <c r="V43" s="1978">
        <f>(((T43*$M$43)+(T44*$M$44)+(T49*$M$49))*($E$43))/($M$43+$M$44+$M$49)</f>
        <v>0</v>
      </c>
      <c r="W43" s="1978">
        <f>(((U43*$M$43)+(U44*$M$44)+(U49*$M$49))*($E$43))/($M$43+$M$44+$M$49)</f>
        <v>0</v>
      </c>
      <c r="X43" s="126" t="s">
        <v>474</v>
      </c>
      <c r="Y43" s="1975">
        <v>0</v>
      </c>
      <c r="Z43" s="1975">
        <v>0</v>
      </c>
      <c r="AA43" s="1976">
        <f>Y43</f>
        <v>0</v>
      </c>
      <c r="AB43" s="1976">
        <f>Z43</f>
        <v>0</v>
      </c>
      <c r="AC43" s="1979">
        <f>(((AA43*$M$43)+(AA44*$M$44)+(AA49*$M$49))*($E$43))/($M$43+$M$44+$M$49)</f>
        <v>0</v>
      </c>
      <c r="AD43" s="1979">
        <f>(((AB43*$M$43)+(AB44*$M$44)+(AB49*$M$49))*($E$43))/($M$43+$M$44+$M$49)</f>
        <v>0</v>
      </c>
      <c r="AE43" s="126" t="s">
        <v>474</v>
      </c>
      <c r="AF43" s="1975">
        <v>0</v>
      </c>
      <c r="AG43" s="1980">
        <v>0</v>
      </c>
      <c r="AH43" s="1976">
        <f>AF43</f>
        <v>0</v>
      </c>
      <c r="AI43" s="1976">
        <f>AG43</f>
        <v>0</v>
      </c>
      <c r="AJ43" s="1981">
        <f>(((AH43*$M$43)+(AH44*$M$44)+(AH49*$M$49))*($E$43))/($M$43+$M$44+$M$49)</f>
        <v>7.166666666666667E-2</v>
      </c>
      <c r="AK43" s="1979">
        <f>(((AI43*$M$43)+(AI44*$M$44)+(AI49*$M$49))*($E$43))/($M$43+$M$44+$M$49)</f>
        <v>4.1666666666666678E-2</v>
      </c>
      <c r="AL43" s="1982" t="s">
        <v>474</v>
      </c>
      <c r="AM43" s="1975">
        <v>0</v>
      </c>
      <c r="AN43" s="1983">
        <v>0</v>
      </c>
      <c r="AO43" s="1976">
        <f>AM43</f>
        <v>0</v>
      </c>
      <c r="AP43" s="1976">
        <f>AN43</f>
        <v>0</v>
      </c>
      <c r="AQ43" s="1979">
        <f>(((AO43*$M$43)+(AO44*$M$44)+(AO49*$M$49))*($E$43))/($M$43+$M$44+$M$49)</f>
        <v>0</v>
      </c>
      <c r="AR43" s="1979">
        <f>(((AP43*$M$43)+(AP44*$M$44)+(AP49*$M$49))*($E$43))/($M$43+$M$44+$M$49)</f>
        <v>0</v>
      </c>
      <c r="AS43" s="1923" t="s">
        <v>474</v>
      </c>
      <c r="AT43" s="1975">
        <v>0</v>
      </c>
      <c r="AU43" s="1837">
        <v>0</v>
      </c>
      <c r="AV43" s="1976">
        <f>AT43</f>
        <v>0</v>
      </c>
      <c r="AW43" s="1976">
        <f>AU43</f>
        <v>0</v>
      </c>
      <c r="AX43" s="1979">
        <f>(((AV43*$M$43)+(AV44*$M$44)+(AV49*$M$49))*($E$43))/($M$43+$M$44+$M$49)</f>
        <v>0</v>
      </c>
      <c r="AY43" s="1979">
        <f>(((AW43*$M$43)+(AW44*$M$44)+(AW49*$M$49))*($E$43))/($M$43+$M$44+$M$49)</f>
        <v>0</v>
      </c>
      <c r="AZ43" s="1984" t="s">
        <v>474</v>
      </c>
      <c r="BA43" s="1985">
        <v>0</v>
      </c>
      <c r="BB43" s="1986">
        <v>0</v>
      </c>
      <c r="BC43" s="1976">
        <f>BA43</f>
        <v>0</v>
      </c>
      <c r="BD43" s="1976">
        <f>BB43</f>
        <v>0</v>
      </c>
      <c r="BE43" s="1978">
        <f>(((BC43*$M$43)+(BC44*$M$44)+(BC49*$M$49))*($E$43))/($M$43+$M$44+$M$49)</f>
        <v>7.4999999999999997E-3</v>
      </c>
      <c r="BF43" s="1979">
        <f>(((BD43*$M$43)+(BD44*$M$44)+(BD49*$M$49))*($E$43))/($M$43+$M$44+$M$49)</f>
        <v>1.2500000000000001E-2</v>
      </c>
      <c r="BG43" s="1987" t="s">
        <v>474</v>
      </c>
      <c r="BH43" s="1975">
        <v>0</v>
      </c>
      <c r="BI43" s="1987"/>
      <c r="BJ43" s="1976">
        <f>BH43</f>
        <v>0</v>
      </c>
      <c r="BK43" s="1976">
        <f>BI43</f>
        <v>0</v>
      </c>
      <c r="BL43" s="1988">
        <f>(((BJ43*$M$43)+(BJ44*$M$44)+(BJ49*$M$49))*($E$43))/($M$43+$M$44+$M$49)</f>
        <v>5.0000000000000001E-3</v>
      </c>
      <c r="BM43" s="1989">
        <f>(((BK43*$M$43)+(BK44*$M$44)+(BK49*$M$49))*($E$43))/($M$43+$M$44+$M$49)</f>
        <v>0</v>
      </c>
      <c r="BN43" s="1987"/>
      <c r="BO43" s="1975">
        <v>0</v>
      </c>
      <c r="BP43" s="1987"/>
      <c r="BQ43" s="1976">
        <f>BO43</f>
        <v>0</v>
      </c>
      <c r="BR43" s="1976">
        <f>BP43</f>
        <v>0</v>
      </c>
      <c r="BS43" s="1979">
        <f>(((BQ43*$M$43)+(BQ44*$M$44)+(BQ49*$M$49))*($E$43))/($M$43+$M$44+$M$49)</f>
        <v>9.1666666666666667E-3</v>
      </c>
      <c r="BT43" s="1979">
        <f>(((BR43*$M$43)+(BR44*$M$44)+(BR49*$M$49))*($E$43))/($M$43+$M$44+$M$49)</f>
        <v>0</v>
      </c>
      <c r="BU43" s="1987"/>
      <c r="BV43" s="1975">
        <v>0</v>
      </c>
      <c r="BW43" s="1987"/>
      <c r="BX43" s="1976">
        <f>BV43</f>
        <v>0</v>
      </c>
      <c r="BY43" s="1976">
        <f>BW43</f>
        <v>0</v>
      </c>
      <c r="BZ43" s="1990">
        <f>(((BX43*$M$43)+(BX44*$M$44)+(BX49*$M$49))*($E$43))/($M$43+$M$44+$M$49)</f>
        <v>6.5000000000000002E-2</v>
      </c>
      <c r="CA43" s="1989">
        <f>(((BY43*$M$43)+(BY44*$M$44)+(BY49*$M$49))*($E$43))/($M$43+$M$44+$M$49)</f>
        <v>0</v>
      </c>
      <c r="CB43" s="1987"/>
      <c r="CC43" s="1975">
        <v>0</v>
      </c>
      <c r="CD43" s="1987"/>
      <c r="CE43" s="1976">
        <f>CC43</f>
        <v>0</v>
      </c>
      <c r="CF43" s="1976">
        <f>CD43</f>
        <v>0</v>
      </c>
      <c r="CG43" s="1979">
        <f>(((CE43*$M$43)+(CE44*$M$44)+(CE49*$M$49))*($E$43))/($M$43+$M$44+$M$49)</f>
        <v>0</v>
      </c>
      <c r="CH43" s="1979">
        <f>(((CF43*$M$43)+(CF44*$M$44)+(CF49*$M$49))*($E$43))/($M$43+$M$44+$M$49)</f>
        <v>0</v>
      </c>
      <c r="CI43" s="1987"/>
      <c r="CJ43" s="1975">
        <v>0</v>
      </c>
      <c r="CK43" s="1987"/>
      <c r="CL43" s="1976">
        <f>CJ43</f>
        <v>0</v>
      </c>
      <c r="CM43" s="1976">
        <f>CK43</f>
        <v>0</v>
      </c>
      <c r="CN43" s="1979">
        <f>(((CL43*$M$43)+(CL44*$M$44)+(CL49*$M$49))*($E$43))/($M$43+$M$44+$M$49)</f>
        <v>0</v>
      </c>
      <c r="CO43" s="1979">
        <f>(((CM43*$M$43)+(CM44*$M$44)+(CM49*$M$49))*($E$43))/($M$43+$M$44+$M$49)</f>
        <v>0</v>
      </c>
      <c r="CP43" s="1987"/>
      <c r="CQ43" s="1975">
        <v>1</v>
      </c>
      <c r="CR43" s="1987"/>
      <c r="CS43" s="1976">
        <v>1</v>
      </c>
      <c r="CT43" s="1976">
        <f>CR43</f>
        <v>0</v>
      </c>
      <c r="CU43" s="1979">
        <f>(((CS43*$M$43)+(CS44*$M$44)+(CS49*$M$49))*($E$43))/($M$43+$M$44+$M$49)</f>
        <v>9.166666666666666E-2</v>
      </c>
      <c r="CV43" s="1979">
        <f>(((CT43*$M$43)+(CT44*$M$44)+(CT49*$M$49))*($E$43))/($M$43+$M$44+$M$49)</f>
        <v>0</v>
      </c>
      <c r="CW43" s="1987"/>
      <c r="CY43" s="1772">
        <f t="shared" si="8"/>
        <v>0</v>
      </c>
      <c r="CZ43" s="284">
        <f t="shared" si="8"/>
        <v>0</v>
      </c>
      <c r="DA43" s="1786" t="e">
        <f t="shared" si="4"/>
        <v>#DIV/0!</v>
      </c>
      <c r="DB43" s="1991">
        <f>T43+AA43+AH43</f>
        <v>0</v>
      </c>
      <c r="DC43" s="1991">
        <f>U43+AB43+AI43</f>
        <v>0</v>
      </c>
      <c r="DD43" s="1992" t="e">
        <f>DC43/DB43</f>
        <v>#DIV/0!</v>
      </c>
      <c r="DE43" s="1993">
        <f>V43+AC43+AJ43</f>
        <v>7.166666666666667E-2</v>
      </c>
      <c r="DF43" s="1993">
        <f>W43+AD43+AK43</f>
        <v>4.1666666666666678E-2</v>
      </c>
      <c r="DG43" s="1994">
        <f>DF43/DE43</f>
        <v>0.58139534883720945</v>
      </c>
      <c r="DH43" s="1784">
        <f t="shared" si="9"/>
        <v>0</v>
      </c>
      <c r="DI43" s="1784">
        <f t="shared" si="9"/>
        <v>0</v>
      </c>
      <c r="DJ43" s="1789" t="e">
        <f t="shared" si="5"/>
        <v>#DIV/0!</v>
      </c>
      <c r="DK43" s="1875">
        <f>+T43+AA43+AH43+AO43+AV43+BC43</f>
        <v>0</v>
      </c>
      <c r="DL43" s="1875">
        <f>+U43+AB43+AI43+AP43+AW43+BD43</f>
        <v>0</v>
      </c>
      <c r="DM43" s="1876" t="e">
        <f>+DL43/DK43</f>
        <v>#DIV/0!</v>
      </c>
      <c r="DN43" s="1790">
        <f>+V43+AC43+AJ43+AQ43+AX43+BE43</f>
        <v>7.9166666666666663E-2</v>
      </c>
      <c r="DO43" s="1790">
        <f>+W43+AD43+AK43+AR43+AY43+BF43</f>
        <v>5.4166666666666682E-2</v>
      </c>
      <c r="DP43" s="108">
        <f>+DO43/DN43</f>
        <v>0.68421052631578971</v>
      </c>
      <c r="DQ43" s="1772">
        <f t="shared" si="10"/>
        <v>0</v>
      </c>
      <c r="DR43" s="1772">
        <f t="shared" si="10"/>
        <v>0</v>
      </c>
      <c r="DS43" s="1789" t="e">
        <f t="shared" si="6"/>
        <v>#DIV/0!</v>
      </c>
      <c r="DT43" s="1875">
        <f>+T43+AA43+AH43+AO43+AV43+BC43+BJ43+BQ43+BX43</f>
        <v>0</v>
      </c>
      <c r="DU43" s="1875">
        <f>+U43+AB43+AI43+AP43+AW43+BD43+BK43+BR43+BY43</f>
        <v>0</v>
      </c>
      <c r="DV43" s="1876" t="e">
        <f>+DU43/DT43</f>
        <v>#DIV/0!</v>
      </c>
      <c r="DW43" s="340">
        <f>+V43+AC43+AJ43+AQ43+AX43+BE43+BL43+BS43+BZ43</f>
        <v>0.15833333333333333</v>
      </c>
      <c r="DX43" s="340">
        <f>+W43+AD43+AK43+AR43+AY43+BF43+BM43+BT43+CA43</f>
        <v>5.4166666666666682E-2</v>
      </c>
      <c r="DY43" s="108">
        <f>+DX43/DW43</f>
        <v>0.34210526315789486</v>
      </c>
      <c r="DZ43" s="1791">
        <f t="shared" si="11"/>
        <v>1</v>
      </c>
      <c r="EA43" s="1791">
        <f t="shared" si="11"/>
        <v>0</v>
      </c>
      <c r="EB43" s="1789">
        <f t="shared" si="7"/>
        <v>0</v>
      </c>
      <c r="EC43" s="1875">
        <f>+T43+AA43+AH43+AO43+AV43+BC43+BJ43+BQ43+BX43+CE43+CL43+CS43</f>
        <v>1</v>
      </c>
      <c r="ED43" s="1875">
        <f>+U43+AB43+AI43+AP43+AW43+BD43+BK43+BR43+BY43+CF43+CM43+CT43</f>
        <v>0</v>
      </c>
      <c r="EE43" s="1876">
        <f>+ED43/EC43</f>
        <v>0</v>
      </c>
      <c r="EF43" s="315">
        <f>+V43+AC43+AJ43+AQ43+AX43+BE43+BL43+BS43+BZ43+CG43+CN43+CU43</f>
        <v>0.25</v>
      </c>
      <c r="EG43" s="1995">
        <f>+W43+AD43+AK43+AR43+AY43+BF43+BM43+BT43+CA43+CH43+CO43+CV43</f>
        <v>5.4166666666666682E-2</v>
      </c>
      <c r="EH43" s="1785">
        <f>+EG43/EF43</f>
        <v>0.21666666666666673</v>
      </c>
    </row>
    <row r="44" spans="1:138" ht="229.5">
      <c r="A44" s="1963"/>
      <c r="B44" s="1964"/>
      <c r="C44" s="194"/>
      <c r="D44" s="194"/>
      <c r="E44" s="194"/>
      <c r="F44" s="194"/>
      <c r="G44" s="1912"/>
      <c r="H44" s="1808"/>
      <c r="I44" s="1996">
        <v>7</v>
      </c>
      <c r="J44" s="194" t="s">
        <v>1867</v>
      </c>
      <c r="K44" s="1766" t="s">
        <v>1868</v>
      </c>
      <c r="L44" s="1914" t="s">
        <v>1865</v>
      </c>
      <c r="M44" s="1997">
        <v>0.08</v>
      </c>
      <c r="N44" s="1916">
        <v>42430</v>
      </c>
      <c r="O44" s="1916">
        <v>43008</v>
      </c>
      <c r="P44" s="1850" t="s">
        <v>1869</v>
      </c>
      <c r="Q44" s="1770">
        <v>0.15</v>
      </c>
      <c r="R44" s="1789">
        <v>0</v>
      </c>
      <c r="S44" s="1789">
        <v>0</v>
      </c>
      <c r="T44" s="1998">
        <f>R44+R45+R46+R47+R48</f>
        <v>0</v>
      </c>
      <c r="U44" s="1999">
        <f>T44</f>
        <v>0</v>
      </c>
      <c r="V44" s="1906"/>
      <c r="W44" s="1906"/>
      <c r="X44" s="72" t="s">
        <v>474</v>
      </c>
      <c r="Y44" s="1789">
        <v>0</v>
      </c>
      <c r="Z44" s="1789">
        <v>0</v>
      </c>
      <c r="AA44" s="1998">
        <f>Y44+Y45+Y46+Y47+Y48</f>
        <v>0</v>
      </c>
      <c r="AB44" s="1998">
        <f>Z44+Z45+Z46+Z47+Z48</f>
        <v>0</v>
      </c>
      <c r="AC44" s="1912"/>
      <c r="AD44" s="1912"/>
      <c r="AE44" s="72" t="s">
        <v>474</v>
      </c>
      <c r="AF44" s="1789">
        <v>0.05</v>
      </c>
      <c r="AG44" s="1933">
        <v>2.5000000000000001E-2</v>
      </c>
      <c r="AH44" s="107">
        <f>AF44+AF45+AF46+AF47+AF48</f>
        <v>0.36</v>
      </c>
      <c r="AI44" s="1998">
        <f>AG44+AG45+AG46+AG47+AG48</f>
        <v>0.30000000000000004</v>
      </c>
      <c r="AJ44" s="2000"/>
      <c r="AK44" s="1912"/>
      <c r="AL44" s="1920" t="s">
        <v>1870</v>
      </c>
      <c r="AM44" s="1789">
        <v>0</v>
      </c>
      <c r="AN44" s="1919">
        <v>0</v>
      </c>
      <c r="AO44" s="1998">
        <f>AM44+AM45+AM46+AM47+AM48</f>
        <v>0</v>
      </c>
      <c r="AP44" s="1998">
        <f>AN44+AN45+AN46+AN47+AN48</f>
        <v>0</v>
      </c>
      <c r="AQ44" s="1912"/>
      <c r="AR44" s="1912"/>
      <c r="AS44" s="1923" t="s">
        <v>474</v>
      </c>
      <c r="AT44" s="1789">
        <v>0</v>
      </c>
      <c r="AU44" s="1837">
        <v>0</v>
      </c>
      <c r="AV44" s="1998">
        <f>AT44+AT45+AT46+AT47+AT48</f>
        <v>0</v>
      </c>
      <c r="AW44" s="1998">
        <f>AU44+AU45+AU46+AU47+AU48</f>
        <v>0</v>
      </c>
      <c r="AX44" s="1912"/>
      <c r="AY44" s="1912"/>
      <c r="AZ44" s="1931" t="s">
        <v>474</v>
      </c>
      <c r="BA44" s="1831">
        <v>0.05</v>
      </c>
      <c r="BB44" s="1930">
        <v>7.4999999999999997E-2</v>
      </c>
      <c r="BC44" s="1998">
        <f>BA44+BA45+BA46+BA47+BA48</f>
        <v>0.09</v>
      </c>
      <c r="BD44" s="1998">
        <f>BB44+BB45+BB46+BB47+BB48</f>
        <v>0.15</v>
      </c>
      <c r="BE44" s="1906"/>
      <c r="BF44" s="1912"/>
      <c r="BG44" s="1920" t="s">
        <v>1871</v>
      </c>
      <c r="BH44" s="1789">
        <v>0</v>
      </c>
      <c r="BI44" s="1923"/>
      <c r="BJ44" s="1998">
        <f>BH44+BH45+BH46+BH47+BH48</f>
        <v>0.06</v>
      </c>
      <c r="BK44" s="1998">
        <f>BI44+BI45+BI46+BI47+BI48</f>
        <v>0</v>
      </c>
      <c r="BL44" s="1988"/>
      <c r="BM44" s="1989"/>
      <c r="BN44" s="1923"/>
      <c r="BO44" s="1789">
        <v>0</v>
      </c>
      <c r="BP44" s="1923"/>
      <c r="BQ44" s="1998">
        <f>BO44+BO45+BO46+BO47+BO48</f>
        <v>0.11</v>
      </c>
      <c r="BR44" s="1998">
        <f>BP44+BP45+BP46+BP47+BP48</f>
        <v>0</v>
      </c>
      <c r="BS44" s="1912"/>
      <c r="BT44" s="1912"/>
      <c r="BU44" s="1923"/>
      <c r="BV44" s="1789">
        <v>0.05</v>
      </c>
      <c r="BW44" s="1923"/>
      <c r="BX44" s="1998">
        <f>BV44+BV45+BV46+BV47+BV48</f>
        <v>0.38</v>
      </c>
      <c r="BY44" s="1998">
        <f>BW44+BW45+BW46+BW47+BW48</f>
        <v>0</v>
      </c>
      <c r="BZ44" s="1990"/>
      <c r="CA44" s="1989"/>
      <c r="CB44" s="1923"/>
      <c r="CC44" s="1789">
        <v>0</v>
      </c>
      <c r="CD44" s="1923"/>
      <c r="CE44" s="1998">
        <f>CC44+CC45+CC46+CC47+CC48</f>
        <v>0</v>
      </c>
      <c r="CF44" s="1998">
        <f>CD44+CD45+CD46+CD47+CD48</f>
        <v>0</v>
      </c>
      <c r="CG44" s="1912"/>
      <c r="CH44" s="1912"/>
      <c r="CI44" s="1923"/>
      <c r="CJ44" s="1789">
        <v>0</v>
      </c>
      <c r="CK44" s="1923"/>
      <c r="CL44" s="1998">
        <f>CJ44+CJ45+CJ46+CJ47+CJ48</f>
        <v>0</v>
      </c>
      <c r="CM44" s="1998">
        <f>CK44+CK45+CK46+CK47+CK48</f>
        <v>0</v>
      </c>
      <c r="CN44" s="1912"/>
      <c r="CO44" s="1912"/>
      <c r="CP44" s="1923"/>
      <c r="CQ44" s="1789">
        <v>0</v>
      </c>
      <c r="CR44" s="1923"/>
      <c r="CS44" s="1998">
        <f>CQ44+CQ45+CQ46+CQ47+CQ48</f>
        <v>0</v>
      </c>
      <c r="CT44" s="1998">
        <f>CR44+CR45+CR46+CR47+CR48</f>
        <v>0</v>
      </c>
      <c r="CU44" s="1912"/>
      <c r="CV44" s="1912"/>
      <c r="CW44" s="1923"/>
      <c r="CY44" s="1772">
        <f t="shared" si="8"/>
        <v>0.05</v>
      </c>
      <c r="CZ44" s="284">
        <f t="shared" si="8"/>
        <v>2.5000000000000001E-2</v>
      </c>
      <c r="DA44" s="1786">
        <f t="shared" si="4"/>
        <v>0.5</v>
      </c>
      <c r="DB44" s="2001">
        <f>T44+AA44+AH44</f>
        <v>0.36</v>
      </c>
      <c r="DC44" s="2001">
        <f>U44+AB44+AI44</f>
        <v>0.30000000000000004</v>
      </c>
      <c r="DD44" s="2002">
        <f>DC44/DB44</f>
        <v>0.83333333333333348</v>
      </c>
      <c r="DE44" s="1993"/>
      <c r="DF44" s="1993"/>
      <c r="DG44" s="1994"/>
      <c r="DH44" s="1784">
        <f t="shared" si="9"/>
        <v>0.1</v>
      </c>
      <c r="DI44" s="1784">
        <f t="shared" si="9"/>
        <v>0.1</v>
      </c>
      <c r="DJ44" s="1789">
        <f t="shared" si="5"/>
        <v>1</v>
      </c>
      <c r="DK44" s="315">
        <f>+T44+AA44+AH44+AO44+AV44+BC44</f>
        <v>0.44999999999999996</v>
      </c>
      <c r="DL44" s="315">
        <f>+U44+AB44+AI44+AP44+AW44+BD44</f>
        <v>0.45000000000000007</v>
      </c>
      <c r="DM44" s="108">
        <f>+DL44/DK44</f>
        <v>1.0000000000000002</v>
      </c>
      <c r="DN44" s="1807"/>
      <c r="DO44" s="1807"/>
      <c r="DP44" s="141"/>
      <c r="DQ44" s="1772">
        <f t="shared" si="10"/>
        <v>0.15000000000000002</v>
      </c>
      <c r="DR44" s="1772">
        <f t="shared" si="10"/>
        <v>0.1</v>
      </c>
      <c r="DS44" s="1789">
        <f t="shared" si="6"/>
        <v>0.66666666666666663</v>
      </c>
      <c r="DT44" s="315">
        <f>+T44+AA44+AH44+AO44+AV44+BC44+BJ44+BQ44+BX44</f>
        <v>1</v>
      </c>
      <c r="DU44" s="315">
        <f>+U44+AB44+AI44+AP44+AW44+BD44+BK44+BR44+BY44</f>
        <v>0.45000000000000007</v>
      </c>
      <c r="DV44" s="108">
        <f>+DU44/DT44</f>
        <v>0.45000000000000007</v>
      </c>
      <c r="DW44" s="1841"/>
      <c r="DX44" s="1841"/>
      <c r="DY44" s="141"/>
      <c r="DZ44" s="1791">
        <f t="shared" si="11"/>
        <v>0.15000000000000002</v>
      </c>
      <c r="EA44" s="1791">
        <f t="shared" si="11"/>
        <v>0.1</v>
      </c>
      <c r="EB44" s="1789">
        <f t="shared" si="7"/>
        <v>0.66666666666666663</v>
      </c>
      <c r="EC44" s="315">
        <f>+T44+AA44+AH44+AO44+AV44+BC44+BJ44+BQ44+BX44+CE44+CL44+CS44</f>
        <v>1</v>
      </c>
      <c r="ED44" s="315">
        <f>+U44+AB44+AI44+AP44+AW44+BD44+BK44+BR44+BY44+CF44+CM44+CT44</f>
        <v>0.45000000000000007</v>
      </c>
      <c r="EE44" s="108">
        <f>+ED44/EC44</f>
        <v>0.45000000000000007</v>
      </c>
      <c r="EF44" s="1924"/>
      <c r="EG44" s="2003"/>
      <c r="EH44" s="1803"/>
    </row>
    <row r="45" spans="1:138" ht="128.25">
      <c r="A45" s="1963"/>
      <c r="B45" s="1964"/>
      <c r="C45" s="194"/>
      <c r="D45" s="194"/>
      <c r="E45" s="194"/>
      <c r="F45" s="194"/>
      <c r="G45" s="1912"/>
      <c r="H45" s="1808"/>
      <c r="I45" s="1996"/>
      <c r="J45" s="194"/>
      <c r="K45" s="1766" t="s">
        <v>1872</v>
      </c>
      <c r="L45" s="1914" t="s">
        <v>1865</v>
      </c>
      <c r="M45" s="2004"/>
      <c r="N45" s="1916">
        <v>42430</v>
      </c>
      <c r="O45" s="1916">
        <v>43008</v>
      </c>
      <c r="P45" s="1850" t="s">
        <v>1873</v>
      </c>
      <c r="Q45" s="1770">
        <v>0.25</v>
      </c>
      <c r="R45" s="1789">
        <v>0</v>
      </c>
      <c r="S45" s="1789">
        <v>0</v>
      </c>
      <c r="T45" s="1998"/>
      <c r="U45" s="1912"/>
      <c r="V45" s="1906"/>
      <c r="W45" s="1906"/>
      <c r="X45" s="72" t="s">
        <v>474</v>
      </c>
      <c r="Y45" s="1789">
        <v>0</v>
      </c>
      <c r="Z45" s="1789">
        <v>0</v>
      </c>
      <c r="AA45" s="1998"/>
      <c r="AB45" s="1998"/>
      <c r="AC45" s="1912"/>
      <c r="AD45" s="1912"/>
      <c r="AE45" s="72" t="s">
        <v>474</v>
      </c>
      <c r="AF45" s="1789">
        <v>0.06</v>
      </c>
      <c r="AG45" s="1837">
        <v>0.06</v>
      </c>
      <c r="AH45" s="139"/>
      <c r="AI45" s="1998"/>
      <c r="AJ45" s="2000"/>
      <c r="AK45" s="1912"/>
      <c r="AL45" s="1920" t="s">
        <v>1874</v>
      </c>
      <c r="AM45" s="1789">
        <v>0</v>
      </c>
      <c r="AN45" s="1919">
        <v>0</v>
      </c>
      <c r="AO45" s="1998"/>
      <c r="AP45" s="1998"/>
      <c r="AQ45" s="1912"/>
      <c r="AR45" s="1912"/>
      <c r="AS45" s="1923" t="s">
        <v>474</v>
      </c>
      <c r="AT45" s="1789">
        <v>0</v>
      </c>
      <c r="AU45" s="1837">
        <v>0</v>
      </c>
      <c r="AV45" s="1998"/>
      <c r="AW45" s="1998"/>
      <c r="AX45" s="1912"/>
      <c r="AY45" s="1912"/>
      <c r="AZ45" s="1931" t="s">
        <v>474</v>
      </c>
      <c r="BA45" s="1831">
        <v>0</v>
      </c>
      <c r="BB45" s="1986">
        <v>0</v>
      </c>
      <c r="BC45" s="1998"/>
      <c r="BD45" s="1998"/>
      <c r="BE45" s="1906"/>
      <c r="BF45" s="1912"/>
      <c r="BG45" s="1987" t="s">
        <v>474</v>
      </c>
      <c r="BH45" s="1789">
        <v>0.06</v>
      </c>
      <c r="BI45" s="1923"/>
      <c r="BJ45" s="1998"/>
      <c r="BK45" s="1998"/>
      <c r="BL45" s="1988"/>
      <c r="BM45" s="1989"/>
      <c r="BN45" s="1923"/>
      <c r="BO45" s="1789">
        <v>0.06</v>
      </c>
      <c r="BP45" s="1923"/>
      <c r="BQ45" s="1998"/>
      <c r="BR45" s="1998"/>
      <c r="BS45" s="1912"/>
      <c r="BT45" s="1912"/>
      <c r="BU45" s="1923"/>
      <c r="BV45" s="1789">
        <v>7.0000000000000007E-2</v>
      </c>
      <c r="BW45" s="1923"/>
      <c r="BX45" s="1998"/>
      <c r="BY45" s="1998"/>
      <c r="BZ45" s="1990"/>
      <c r="CA45" s="1989"/>
      <c r="CB45" s="1923"/>
      <c r="CC45" s="1789">
        <v>0</v>
      </c>
      <c r="CD45" s="1923"/>
      <c r="CE45" s="1998"/>
      <c r="CF45" s="1998"/>
      <c r="CG45" s="1912"/>
      <c r="CH45" s="1912"/>
      <c r="CI45" s="1923"/>
      <c r="CJ45" s="1789">
        <v>0</v>
      </c>
      <c r="CK45" s="1923"/>
      <c r="CL45" s="1998"/>
      <c r="CM45" s="1998"/>
      <c r="CN45" s="1912"/>
      <c r="CO45" s="1912"/>
      <c r="CP45" s="1923"/>
      <c r="CQ45" s="1789">
        <v>0</v>
      </c>
      <c r="CR45" s="1923"/>
      <c r="CS45" s="1998"/>
      <c r="CT45" s="1998"/>
      <c r="CU45" s="1912"/>
      <c r="CV45" s="1912"/>
      <c r="CW45" s="1923"/>
      <c r="CY45" s="1772">
        <f t="shared" si="8"/>
        <v>0.06</v>
      </c>
      <c r="CZ45" s="284">
        <f t="shared" si="8"/>
        <v>0.06</v>
      </c>
      <c r="DA45" s="1786">
        <f t="shared" si="4"/>
        <v>1</v>
      </c>
      <c r="DB45" s="1912"/>
      <c r="DC45" s="1912"/>
      <c r="DD45" s="1994"/>
      <c r="DE45" s="1993"/>
      <c r="DF45" s="1993"/>
      <c r="DG45" s="1994"/>
      <c r="DH45" s="1784">
        <f t="shared" si="9"/>
        <v>0.06</v>
      </c>
      <c r="DI45" s="1784">
        <f t="shared" si="9"/>
        <v>0.06</v>
      </c>
      <c r="DJ45" s="1789">
        <f t="shared" si="5"/>
        <v>1</v>
      </c>
      <c r="DK45" s="1924"/>
      <c r="DL45" s="1924"/>
      <c r="DM45" s="141"/>
      <c r="DN45" s="1807"/>
      <c r="DO45" s="1807"/>
      <c r="DP45" s="141"/>
      <c r="DQ45" s="1772">
        <f t="shared" si="10"/>
        <v>0.25</v>
      </c>
      <c r="DR45" s="1772">
        <f t="shared" si="10"/>
        <v>0.06</v>
      </c>
      <c r="DS45" s="1789">
        <f t="shared" si="6"/>
        <v>0.24</v>
      </c>
      <c r="DT45" s="1924"/>
      <c r="DU45" s="1924"/>
      <c r="DV45" s="141"/>
      <c r="DW45" s="1841"/>
      <c r="DX45" s="1841"/>
      <c r="DY45" s="141"/>
      <c r="DZ45" s="1791">
        <f t="shared" si="11"/>
        <v>0.25</v>
      </c>
      <c r="EA45" s="1791">
        <f t="shared" si="11"/>
        <v>0.06</v>
      </c>
      <c r="EB45" s="1789">
        <f t="shared" si="7"/>
        <v>0.24</v>
      </c>
      <c r="EC45" s="1924"/>
      <c r="ED45" s="1924"/>
      <c r="EE45" s="141"/>
      <c r="EF45" s="1924"/>
      <c r="EG45" s="2003"/>
      <c r="EH45" s="1803"/>
    </row>
    <row r="46" spans="1:138" ht="99.75">
      <c r="A46" s="1963"/>
      <c r="B46" s="1964"/>
      <c r="C46" s="194"/>
      <c r="D46" s="194"/>
      <c r="E46" s="194"/>
      <c r="F46" s="194"/>
      <c r="G46" s="1912"/>
      <c r="H46" s="1808"/>
      <c r="I46" s="1996"/>
      <c r="J46" s="194"/>
      <c r="K46" s="1766" t="s">
        <v>1875</v>
      </c>
      <c r="L46" s="1914" t="s">
        <v>1865</v>
      </c>
      <c r="M46" s="2004"/>
      <c r="N46" s="1916">
        <v>42430</v>
      </c>
      <c r="O46" s="1916">
        <v>43008</v>
      </c>
      <c r="P46" s="1850" t="s">
        <v>1876</v>
      </c>
      <c r="Q46" s="1770">
        <v>0.25</v>
      </c>
      <c r="R46" s="1789">
        <v>0</v>
      </c>
      <c r="S46" s="1789">
        <v>0</v>
      </c>
      <c r="T46" s="1998"/>
      <c r="U46" s="1912"/>
      <c r="V46" s="1906"/>
      <c r="W46" s="1906"/>
      <c r="X46" s="72" t="s">
        <v>474</v>
      </c>
      <c r="Y46" s="1789">
        <v>0</v>
      </c>
      <c r="Z46" s="1789">
        <v>0</v>
      </c>
      <c r="AA46" s="1998"/>
      <c r="AB46" s="1998"/>
      <c r="AC46" s="1912"/>
      <c r="AD46" s="1912"/>
      <c r="AE46" s="72" t="s">
        <v>474</v>
      </c>
      <c r="AF46" s="1789">
        <v>0.13</v>
      </c>
      <c r="AG46" s="1837">
        <v>0.13</v>
      </c>
      <c r="AH46" s="139"/>
      <c r="AI46" s="1998"/>
      <c r="AJ46" s="2000"/>
      <c r="AK46" s="1912"/>
      <c r="AL46" s="1920" t="s">
        <v>1877</v>
      </c>
      <c r="AM46" s="1789">
        <v>0</v>
      </c>
      <c r="AN46" s="1919">
        <v>0</v>
      </c>
      <c r="AO46" s="1998"/>
      <c r="AP46" s="1998"/>
      <c r="AQ46" s="1912"/>
      <c r="AR46" s="1912"/>
      <c r="AS46" s="1923" t="s">
        <v>474</v>
      </c>
      <c r="AT46" s="1789">
        <v>0</v>
      </c>
      <c r="AU46" s="1837">
        <v>0</v>
      </c>
      <c r="AV46" s="1998"/>
      <c r="AW46" s="1998"/>
      <c r="AX46" s="1912"/>
      <c r="AY46" s="1912"/>
      <c r="AZ46" s="1931" t="s">
        <v>474</v>
      </c>
      <c r="BA46" s="1831">
        <v>0</v>
      </c>
      <c r="BB46" s="1986">
        <v>0</v>
      </c>
      <c r="BC46" s="1998"/>
      <c r="BD46" s="1998"/>
      <c r="BE46" s="1906"/>
      <c r="BF46" s="1912"/>
      <c r="BG46" s="1987" t="s">
        <v>474</v>
      </c>
      <c r="BH46" s="1789">
        <v>0</v>
      </c>
      <c r="BI46" s="1923"/>
      <c r="BJ46" s="1998"/>
      <c r="BK46" s="1998"/>
      <c r="BL46" s="1988"/>
      <c r="BM46" s="1989"/>
      <c r="BN46" s="1923"/>
      <c r="BO46" s="1789">
        <v>0</v>
      </c>
      <c r="BP46" s="1923"/>
      <c r="BQ46" s="1998"/>
      <c r="BR46" s="1998"/>
      <c r="BS46" s="1912"/>
      <c r="BT46" s="1912"/>
      <c r="BU46" s="1923"/>
      <c r="BV46" s="1789">
        <v>0.12</v>
      </c>
      <c r="BW46" s="1923"/>
      <c r="BX46" s="1998"/>
      <c r="BY46" s="1998"/>
      <c r="BZ46" s="1990"/>
      <c r="CA46" s="1989"/>
      <c r="CB46" s="1923"/>
      <c r="CC46" s="1789">
        <v>0</v>
      </c>
      <c r="CD46" s="1923"/>
      <c r="CE46" s="1998"/>
      <c r="CF46" s="1998"/>
      <c r="CG46" s="1912"/>
      <c r="CH46" s="1912"/>
      <c r="CI46" s="1923"/>
      <c r="CJ46" s="1789">
        <v>0</v>
      </c>
      <c r="CK46" s="1923"/>
      <c r="CL46" s="1998"/>
      <c r="CM46" s="1998"/>
      <c r="CN46" s="1912"/>
      <c r="CO46" s="1912"/>
      <c r="CP46" s="1923"/>
      <c r="CQ46" s="1789">
        <v>0</v>
      </c>
      <c r="CR46" s="1923"/>
      <c r="CS46" s="1998"/>
      <c r="CT46" s="1998"/>
      <c r="CU46" s="1912"/>
      <c r="CV46" s="1912"/>
      <c r="CW46" s="1923"/>
      <c r="CY46" s="1772">
        <f t="shared" si="8"/>
        <v>0.13</v>
      </c>
      <c r="CZ46" s="284">
        <f t="shared" si="8"/>
        <v>0.13</v>
      </c>
      <c r="DA46" s="1786">
        <f t="shared" si="4"/>
        <v>1</v>
      </c>
      <c r="DB46" s="1912"/>
      <c r="DC46" s="1912"/>
      <c r="DD46" s="1994"/>
      <c r="DE46" s="1993"/>
      <c r="DF46" s="1993"/>
      <c r="DG46" s="1994"/>
      <c r="DH46" s="1784">
        <f t="shared" si="9"/>
        <v>0.13</v>
      </c>
      <c r="DI46" s="1784">
        <f t="shared" si="9"/>
        <v>0.13</v>
      </c>
      <c r="DJ46" s="1789">
        <f t="shared" si="5"/>
        <v>1</v>
      </c>
      <c r="DK46" s="1924"/>
      <c r="DL46" s="1924"/>
      <c r="DM46" s="141"/>
      <c r="DN46" s="1807"/>
      <c r="DO46" s="1807"/>
      <c r="DP46" s="141"/>
      <c r="DQ46" s="1772">
        <f t="shared" si="10"/>
        <v>0.25</v>
      </c>
      <c r="DR46" s="1772">
        <f t="shared" si="10"/>
        <v>0.13</v>
      </c>
      <c r="DS46" s="1789">
        <f t="shared" si="6"/>
        <v>0.52</v>
      </c>
      <c r="DT46" s="1924"/>
      <c r="DU46" s="1924"/>
      <c r="DV46" s="141"/>
      <c r="DW46" s="1841"/>
      <c r="DX46" s="1841"/>
      <c r="DY46" s="141"/>
      <c r="DZ46" s="1791">
        <f t="shared" si="11"/>
        <v>0.25</v>
      </c>
      <c r="EA46" s="1791">
        <f t="shared" si="11"/>
        <v>0.13</v>
      </c>
      <c r="EB46" s="1789">
        <f t="shared" si="7"/>
        <v>0.52</v>
      </c>
      <c r="EC46" s="1924"/>
      <c r="ED46" s="1924"/>
      <c r="EE46" s="141"/>
      <c r="EF46" s="1924"/>
      <c r="EG46" s="2003"/>
      <c r="EH46" s="1803"/>
    </row>
    <row r="47" spans="1:138" ht="94.5">
      <c r="A47" s="1963"/>
      <c r="B47" s="1964"/>
      <c r="C47" s="194"/>
      <c r="D47" s="194"/>
      <c r="E47" s="194"/>
      <c r="F47" s="194"/>
      <c r="G47" s="1912"/>
      <c r="H47" s="1808"/>
      <c r="I47" s="1996"/>
      <c r="J47" s="194"/>
      <c r="K47" s="1766" t="s">
        <v>1878</v>
      </c>
      <c r="L47" s="1914" t="s">
        <v>1865</v>
      </c>
      <c r="M47" s="2004"/>
      <c r="N47" s="1916">
        <v>42430</v>
      </c>
      <c r="O47" s="1916">
        <v>43008</v>
      </c>
      <c r="P47" s="1850" t="s">
        <v>1879</v>
      </c>
      <c r="Q47" s="1770">
        <v>0.15</v>
      </c>
      <c r="R47" s="1789">
        <v>0</v>
      </c>
      <c r="S47" s="1789">
        <v>0</v>
      </c>
      <c r="T47" s="1998"/>
      <c r="U47" s="1912"/>
      <c r="V47" s="1906"/>
      <c r="W47" s="1906"/>
      <c r="X47" s="72" t="s">
        <v>474</v>
      </c>
      <c r="Y47" s="1789">
        <v>0</v>
      </c>
      <c r="Z47" s="1789">
        <v>0</v>
      </c>
      <c r="AA47" s="1998"/>
      <c r="AB47" s="1998"/>
      <c r="AC47" s="1912"/>
      <c r="AD47" s="1912"/>
      <c r="AE47" s="72" t="s">
        <v>474</v>
      </c>
      <c r="AF47" s="1789">
        <v>0.05</v>
      </c>
      <c r="AG47" s="1837">
        <v>0.05</v>
      </c>
      <c r="AH47" s="139"/>
      <c r="AI47" s="1998"/>
      <c r="AJ47" s="2000"/>
      <c r="AK47" s="1912"/>
      <c r="AL47" s="1920" t="s">
        <v>1880</v>
      </c>
      <c r="AM47" s="1789">
        <v>0</v>
      </c>
      <c r="AN47" s="1919">
        <v>0</v>
      </c>
      <c r="AO47" s="1998"/>
      <c r="AP47" s="1998"/>
      <c r="AQ47" s="1912"/>
      <c r="AR47" s="1912"/>
      <c r="AS47" s="1923" t="s">
        <v>474</v>
      </c>
      <c r="AT47" s="1789">
        <v>0</v>
      </c>
      <c r="AU47" s="1837">
        <v>0</v>
      </c>
      <c r="AV47" s="1998"/>
      <c r="AW47" s="1998"/>
      <c r="AX47" s="1912"/>
      <c r="AY47" s="1912"/>
      <c r="AZ47" s="1931" t="s">
        <v>474</v>
      </c>
      <c r="BA47" s="1831">
        <v>0</v>
      </c>
      <c r="BB47" s="1986">
        <v>0</v>
      </c>
      <c r="BC47" s="1998"/>
      <c r="BD47" s="1998"/>
      <c r="BE47" s="1906"/>
      <c r="BF47" s="1912"/>
      <c r="BG47" s="1987" t="s">
        <v>474</v>
      </c>
      <c r="BH47" s="1789">
        <v>0</v>
      </c>
      <c r="BI47" s="1923"/>
      <c r="BJ47" s="1998"/>
      <c r="BK47" s="1998"/>
      <c r="BL47" s="1988"/>
      <c r="BM47" s="1989"/>
      <c r="BN47" s="1923"/>
      <c r="BO47" s="1789">
        <v>0.05</v>
      </c>
      <c r="BP47" s="1923"/>
      <c r="BQ47" s="1998"/>
      <c r="BR47" s="1998"/>
      <c r="BS47" s="1912"/>
      <c r="BT47" s="1912"/>
      <c r="BU47" s="1923"/>
      <c r="BV47" s="1789">
        <v>0.05</v>
      </c>
      <c r="BW47" s="1923"/>
      <c r="BX47" s="1998"/>
      <c r="BY47" s="1998"/>
      <c r="BZ47" s="1990"/>
      <c r="CA47" s="1989"/>
      <c r="CB47" s="1923"/>
      <c r="CC47" s="1789">
        <v>0</v>
      </c>
      <c r="CD47" s="1923"/>
      <c r="CE47" s="1998"/>
      <c r="CF47" s="1998"/>
      <c r="CG47" s="1912"/>
      <c r="CH47" s="1912"/>
      <c r="CI47" s="1923"/>
      <c r="CJ47" s="1789">
        <v>0</v>
      </c>
      <c r="CK47" s="1923"/>
      <c r="CL47" s="1998"/>
      <c r="CM47" s="1998"/>
      <c r="CN47" s="1912"/>
      <c r="CO47" s="1912"/>
      <c r="CP47" s="1923"/>
      <c r="CQ47" s="1789">
        <v>0</v>
      </c>
      <c r="CR47" s="1923"/>
      <c r="CS47" s="1998"/>
      <c r="CT47" s="1998"/>
      <c r="CU47" s="1912"/>
      <c r="CV47" s="1912"/>
      <c r="CW47" s="1923"/>
      <c r="CY47" s="1772">
        <f t="shared" si="8"/>
        <v>0.05</v>
      </c>
      <c r="CZ47" s="284">
        <f t="shared" si="8"/>
        <v>0.05</v>
      </c>
      <c r="DA47" s="1786">
        <f t="shared" si="4"/>
        <v>1</v>
      </c>
      <c r="DB47" s="1912"/>
      <c r="DC47" s="1912"/>
      <c r="DD47" s="1994"/>
      <c r="DE47" s="1993"/>
      <c r="DF47" s="1993"/>
      <c r="DG47" s="1994"/>
      <c r="DH47" s="1784">
        <f t="shared" si="9"/>
        <v>0.05</v>
      </c>
      <c r="DI47" s="1784">
        <f t="shared" si="9"/>
        <v>0.05</v>
      </c>
      <c r="DJ47" s="1789">
        <f t="shared" si="5"/>
        <v>1</v>
      </c>
      <c r="DK47" s="1924"/>
      <c r="DL47" s="1924"/>
      <c r="DM47" s="141"/>
      <c r="DN47" s="1807"/>
      <c r="DO47" s="1807"/>
      <c r="DP47" s="141"/>
      <c r="DQ47" s="1772">
        <f t="shared" si="10"/>
        <v>0.15000000000000002</v>
      </c>
      <c r="DR47" s="1772">
        <f t="shared" si="10"/>
        <v>0.05</v>
      </c>
      <c r="DS47" s="1789">
        <f t="shared" si="6"/>
        <v>0.33333333333333331</v>
      </c>
      <c r="DT47" s="1924"/>
      <c r="DU47" s="1924"/>
      <c r="DV47" s="141"/>
      <c r="DW47" s="1841"/>
      <c r="DX47" s="1841"/>
      <c r="DY47" s="141"/>
      <c r="DZ47" s="1791">
        <f t="shared" si="11"/>
        <v>0.15000000000000002</v>
      </c>
      <c r="EA47" s="1791">
        <f t="shared" si="11"/>
        <v>0.05</v>
      </c>
      <c r="EB47" s="1789">
        <f t="shared" si="7"/>
        <v>0.33333333333333331</v>
      </c>
      <c r="EC47" s="1924"/>
      <c r="ED47" s="1924"/>
      <c r="EE47" s="141"/>
      <c r="EF47" s="1924"/>
      <c r="EG47" s="2003"/>
      <c r="EH47" s="1803"/>
    </row>
    <row r="48" spans="1:138" ht="187.5" thickBot="1">
      <c r="A48" s="1963"/>
      <c r="B48" s="1964"/>
      <c r="C48" s="194"/>
      <c r="D48" s="194"/>
      <c r="E48" s="194"/>
      <c r="F48" s="194"/>
      <c r="G48" s="1912"/>
      <c r="H48" s="1808"/>
      <c r="I48" s="1996"/>
      <c r="J48" s="194"/>
      <c r="K48" s="1766" t="s">
        <v>1881</v>
      </c>
      <c r="L48" s="1914" t="s">
        <v>1865</v>
      </c>
      <c r="M48" s="2004"/>
      <c r="N48" s="1916">
        <v>42430</v>
      </c>
      <c r="O48" s="1916">
        <v>43008</v>
      </c>
      <c r="P48" s="1850" t="s">
        <v>1882</v>
      </c>
      <c r="Q48" s="1770">
        <v>0.2</v>
      </c>
      <c r="R48" s="1789">
        <v>0</v>
      </c>
      <c r="S48" s="1789">
        <v>0</v>
      </c>
      <c r="T48" s="2005"/>
      <c r="U48" s="1912"/>
      <c r="V48" s="1906"/>
      <c r="W48" s="1906"/>
      <c r="X48" s="72" t="s">
        <v>474</v>
      </c>
      <c r="Y48" s="1789">
        <v>0</v>
      </c>
      <c r="Z48" s="1789">
        <v>0</v>
      </c>
      <c r="AA48" s="2005"/>
      <c r="AB48" s="2005"/>
      <c r="AC48" s="1912"/>
      <c r="AD48" s="1912"/>
      <c r="AE48" s="72" t="s">
        <v>474</v>
      </c>
      <c r="AF48" s="1789">
        <v>7.0000000000000007E-2</v>
      </c>
      <c r="AG48" s="1933">
        <v>3.5000000000000003E-2</v>
      </c>
      <c r="AH48" s="109"/>
      <c r="AI48" s="2005"/>
      <c r="AJ48" s="2000"/>
      <c r="AK48" s="1912"/>
      <c r="AL48" s="1920" t="s">
        <v>1883</v>
      </c>
      <c r="AM48" s="1789">
        <v>0</v>
      </c>
      <c r="AN48" s="1919">
        <v>0</v>
      </c>
      <c r="AO48" s="2005"/>
      <c r="AP48" s="2005"/>
      <c r="AQ48" s="1912"/>
      <c r="AR48" s="1912"/>
      <c r="AS48" s="1923" t="s">
        <v>474</v>
      </c>
      <c r="AT48" s="1789">
        <v>0</v>
      </c>
      <c r="AU48" s="1837">
        <v>0</v>
      </c>
      <c r="AV48" s="2005"/>
      <c r="AW48" s="2005"/>
      <c r="AX48" s="1912"/>
      <c r="AY48" s="1912"/>
      <c r="AZ48" s="1931" t="s">
        <v>474</v>
      </c>
      <c r="BA48" s="1831">
        <v>0.04</v>
      </c>
      <c r="BB48" s="1930">
        <v>7.4999999999999997E-2</v>
      </c>
      <c r="BC48" s="2005"/>
      <c r="BD48" s="2005"/>
      <c r="BE48" s="1906"/>
      <c r="BF48" s="1912"/>
      <c r="BG48" s="1920" t="s">
        <v>1884</v>
      </c>
      <c r="BH48" s="1789">
        <v>0</v>
      </c>
      <c r="BI48" s="1923"/>
      <c r="BJ48" s="2005"/>
      <c r="BK48" s="2005"/>
      <c r="BL48" s="1988"/>
      <c r="BM48" s="1989"/>
      <c r="BN48" s="1923"/>
      <c r="BO48" s="1789">
        <v>0</v>
      </c>
      <c r="BP48" s="1923"/>
      <c r="BQ48" s="2005"/>
      <c r="BR48" s="2005"/>
      <c r="BS48" s="1912"/>
      <c r="BT48" s="1912"/>
      <c r="BU48" s="1923"/>
      <c r="BV48" s="1789">
        <v>0.09</v>
      </c>
      <c r="BW48" s="1923"/>
      <c r="BX48" s="2005"/>
      <c r="BY48" s="2005"/>
      <c r="BZ48" s="1990"/>
      <c r="CA48" s="1989"/>
      <c r="CB48" s="1923"/>
      <c r="CC48" s="1789">
        <v>0</v>
      </c>
      <c r="CD48" s="1923"/>
      <c r="CE48" s="2005"/>
      <c r="CF48" s="2005"/>
      <c r="CG48" s="1912"/>
      <c r="CH48" s="1912"/>
      <c r="CI48" s="1923"/>
      <c r="CJ48" s="1789">
        <v>0</v>
      </c>
      <c r="CK48" s="1923"/>
      <c r="CL48" s="2005"/>
      <c r="CM48" s="2005"/>
      <c r="CN48" s="1912"/>
      <c r="CO48" s="1912"/>
      <c r="CP48" s="1923"/>
      <c r="CQ48" s="1789">
        <v>0</v>
      </c>
      <c r="CR48" s="1923"/>
      <c r="CS48" s="2005"/>
      <c r="CT48" s="2005"/>
      <c r="CU48" s="1912"/>
      <c r="CV48" s="1912"/>
      <c r="CW48" s="1923"/>
      <c r="CY48" s="1772">
        <f t="shared" si="8"/>
        <v>7.0000000000000007E-2</v>
      </c>
      <c r="CZ48" s="284">
        <f t="shared" si="8"/>
        <v>3.5000000000000003E-2</v>
      </c>
      <c r="DA48" s="1786">
        <f t="shared" si="4"/>
        <v>0.5</v>
      </c>
      <c r="DB48" s="2006"/>
      <c r="DC48" s="2006"/>
      <c r="DD48" s="2007"/>
      <c r="DE48" s="1993"/>
      <c r="DF48" s="1993"/>
      <c r="DG48" s="1994"/>
      <c r="DH48" s="1784">
        <f t="shared" si="9"/>
        <v>0.11000000000000001</v>
      </c>
      <c r="DI48" s="1784">
        <f t="shared" si="9"/>
        <v>0.11</v>
      </c>
      <c r="DJ48" s="1789">
        <f t="shared" si="5"/>
        <v>0.99999999999999989</v>
      </c>
      <c r="DK48" s="1961"/>
      <c r="DL48" s="1961"/>
      <c r="DM48" s="110"/>
      <c r="DN48" s="1807"/>
      <c r="DO48" s="1807"/>
      <c r="DP48" s="141"/>
      <c r="DQ48" s="1772">
        <f t="shared" si="10"/>
        <v>0.2</v>
      </c>
      <c r="DR48" s="1772">
        <f t="shared" si="10"/>
        <v>0.11</v>
      </c>
      <c r="DS48" s="1789">
        <f t="shared" si="6"/>
        <v>0.54999999999999993</v>
      </c>
      <c r="DT48" s="1961"/>
      <c r="DU48" s="1961"/>
      <c r="DV48" s="110"/>
      <c r="DW48" s="1841"/>
      <c r="DX48" s="1841"/>
      <c r="DY48" s="141"/>
      <c r="DZ48" s="1791">
        <f t="shared" si="11"/>
        <v>0.2</v>
      </c>
      <c r="EA48" s="1791">
        <f t="shared" si="11"/>
        <v>0.11</v>
      </c>
      <c r="EB48" s="1789">
        <f t="shared" si="7"/>
        <v>0.54999999999999993</v>
      </c>
      <c r="EC48" s="1961"/>
      <c r="ED48" s="1961"/>
      <c r="EE48" s="110"/>
      <c r="EF48" s="1924"/>
      <c r="EG48" s="2003"/>
      <c r="EH48" s="1803"/>
    </row>
    <row r="49" spans="1:138" ht="99.75">
      <c r="A49" s="1963"/>
      <c r="B49" s="1964"/>
      <c r="C49" s="194"/>
      <c r="D49" s="194"/>
      <c r="E49" s="194"/>
      <c r="F49" s="194"/>
      <c r="G49" s="1912"/>
      <c r="H49" s="1808"/>
      <c r="I49" s="1996">
        <v>8</v>
      </c>
      <c r="J49" s="194" t="s">
        <v>1885</v>
      </c>
      <c r="K49" s="1766" t="s">
        <v>1886</v>
      </c>
      <c r="L49" s="1914" t="s">
        <v>1865</v>
      </c>
      <c r="M49" s="1997">
        <v>0.08</v>
      </c>
      <c r="N49" s="1916">
        <v>42430</v>
      </c>
      <c r="O49" s="1916">
        <v>43008</v>
      </c>
      <c r="P49" s="1850" t="s">
        <v>1887</v>
      </c>
      <c r="Q49" s="1770">
        <v>0.6</v>
      </c>
      <c r="R49" s="1789">
        <v>0</v>
      </c>
      <c r="S49" s="1789">
        <v>0</v>
      </c>
      <c r="T49" s="2008">
        <f>R49+R50</f>
        <v>0</v>
      </c>
      <c r="U49" s="1999">
        <f>T49</f>
        <v>0</v>
      </c>
      <c r="V49" s="1906"/>
      <c r="W49" s="1906"/>
      <c r="X49" s="72" t="s">
        <v>474</v>
      </c>
      <c r="Y49" s="1789">
        <v>0</v>
      </c>
      <c r="Z49" s="1789">
        <v>0</v>
      </c>
      <c r="AA49" s="2008">
        <f>Y49+Y50</f>
        <v>0</v>
      </c>
      <c r="AB49" s="2008">
        <f>Z49+Z50</f>
        <v>0</v>
      </c>
      <c r="AC49" s="1912"/>
      <c r="AD49" s="1912"/>
      <c r="AE49" s="72" t="s">
        <v>474</v>
      </c>
      <c r="AF49" s="1837">
        <v>0.3</v>
      </c>
      <c r="AG49" s="1837">
        <v>0</v>
      </c>
      <c r="AH49" s="2008">
        <f>AF49+AF50</f>
        <v>0.5</v>
      </c>
      <c r="AI49" s="2008">
        <f>AG49+AG50</f>
        <v>0.2</v>
      </c>
      <c r="AJ49" s="2000"/>
      <c r="AK49" s="1912"/>
      <c r="AL49" s="1920" t="s">
        <v>1888</v>
      </c>
      <c r="AM49" s="1789">
        <v>0</v>
      </c>
      <c r="AN49" s="1919">
        <v>0</v>
      </c>
      <c r="AO49" s="2008">
        <f>AM49+AM50</f>
        <v>0</v>
      </c>
      <c r="AP49" s="2008">
        <f>AN49+AN50</f>
        <v>0</v>
      </c>
      <c r="AQ49" s="1912"/>
      <c r="AR49" s="1912"/>
      <c r="AS49" s="1923" t="s">
        <v>474</v>
      </c>
      <c r="AT49" s="1789">
        <v>0</v>
      </c>
      <c r="AU49" s="1837">
        <v>0</v>
      </c>
      <c r="AV49" s="2008">
        <f>AT49+AT50</f>
        <v>0</v>
      </c>
      <c r="AW49" s="2008">
        <f>AU49+AU50</f>
        <v>0</v>
      </c>
      <c r="AX49" s="1912"/>
      <c r="AY49" s="1912"/>
      <c r="AZ49" s="1931" t="s">
        <v>474</v>
      </c>
      <c r="BA49" s="1831">
        <v>0</v>
      </c>
      <c r="BB49" s="1922">
        <v>0</v>
      </c>
      <c r="BC49" s="2008">
        <f>BA49+BA50</f>
        <v>0</v>
      </c>
      <c r="BD49" s="2008">
        <f>BB49+BB50</f>
        <v>0</v>
      </c>
      <c r="BE49" s="1906"/>
      <c r="BF49" s="1912"/>
      <c r="BG49" s="2009" t="s">
        <v>474</v>
      </c>
      <c r="BH49" s="1789">
        <v>0</v>
      </c>
      <c r="BI49" s="1923"/>
      <c r="BJ49" s="2008">
        <f>BH49+BH50</f>
        <v>0</v>
      </c>
      <c r="BK49" s="2008">
        <f>BI49+BI50</f>
        <v>0</v>
      </c>
      <c r="BL49" s="1988"/>
      <c r="BM49" s="1989"/>
      <c r="BN49" s="1923"/>
      <c r="BO49" s="1789">
        <v>0</v>
      </c>
      <c r="BP49" s="1923"/>
      <c r="BQ49" s="2008">
        <f>BO49+BO50</f>
        <v>0</v>
      </c>
      <c r="BR49" s="2008">
        <f>BP49+BP50</f>
        <v>0</v>
      </c>
      <c r="BS49" s="1912"/>
      <c r="BT49" s="1912"/>
      <c r="BU49" s="1923"/>
      <c r="BV49" s="1789">
        <v>0.3</v>
      </c>
      <c r="BW49" s="1923"/>
      <c r="BX49" s="2008">
        <f>BV49+BV50</f>
        <v>0.4</v>
      </c>
      <c r="BY49" s="2008">
        <f>BW49+BW50</f>
        <v>0</v>
      </c>
      <c r="BZ49" s="1990"/>
      <c r="CA49" s="1989"/>
      <c r="CB49" s="1923"/>
      <c r="CC49" s="1789">
        <v>0</v>
      </c>
      <c r="CD49" s="1923"/>
      <c r="CE49" s="2008">
        <f>CC49+CC50</f>
        <v>0</v>
      </c>
      <c r="CF49" s="2008">
        <f>CD49+CD50</f>
        <v>0</v>
      </c>
      <c r="CG49" s="1912"/>
      <c r="CH49" s="1912"/>
      <c r="CI49" s="1923"/>
      <c r="CJ49" s="1789">
        <v>0</v>
      </c>
      <c r="CK49" s="1923"/>
      <c r="CL49" s="2008">
        <f>CJ49+CJ50</f>
        <v>0</v>
      </c>
      <c r="CM49" s="2008">
        <f>CK49+CK50</f>
        <v>0</v>
      </c>
      <c r="CN49" s="1912"/>
      <c r="CO49" s="1912"/>
      <c r="CP49" s="1923"/>
      <c r="CQ49" s="1789">
        <v>0</v>
      </c>
      <c r="CR49" s="1923"/>
      <c r="CS49" s="2008">
        <f>CQ49+CQ50</f>
        <v>0.1</v>
      </c>
      <c r="CT49" s="2008">
        <f>CR49+CR50</f>
        <v>0</v>
      </c>
      <c r="CU49" s="1912"/>
      <c r="CV49" s="1912"/>
      <c r="CW49" s="1923"/>
      <c r="CY49" s="1772">
        <f t="shared" si="8"/>
        <v>0.3</v>
      </c>
      <c r="CZ49" s="284">
        <f t="shared" si="8"/>
        <v>0</v>
      </c>
      <c r="DA49" s="1786">
        <f t="shared" si="4"/>
        <v>0</v>
      </c>
      <c r="DB49" s="2001">
        <f>T49+AA49+AH49</f>
        <v>0.5</v>
      </c>
      <c r="DC49" s="2001">
        <f>U49+AB49+AI49</f>
        <v>0.2</v>
      </c>
      <c r="DD49" s="2002">
        <f>DC49/DB49</f>
        <v>0.4</v>
      </c>
      <c r="DE49" s="1993"/>
      <c r="DF49" s="1993"/>
      <c r="DG49" s="1994"/>
      <c r="DH49" s="1784">
        <f t="shared" si="9"/>
        <v>0.3</v>
      </c>
      <c r="DI49" s="1784">
        <f t="shared" si="9"/>
        <v>0</v>
      </c>
      <c r="DJ49" s="1789">
        <f t="shared" si="5"/>
        <v>0</v>
      </c>
      <c r="DK49" s="315">
        <f>+T49+AA49+AH49+AO49+AV49+BC49</f>
        <v>0.5</v>
      </c>
      <c r="DL49" s="315">
        <f>+U49+AB49+AI49+AP49+AW49+BD49</f>
        <v>0.2</v>
      </c>
      <c r="DM49" s="107">
        <f>+DL49/DK49</f>
        <v>0.4</v>
      </c>
      <c r="DN49" s="1807"/>
      <c r="DO49" s="1807"/>
      <c r="DP49" s="141"/>
      <c r="DQ49" s="1772">
        <f t="shared" si="10"/>
        <v>0.6</v>
      </c>
      <c r="DR49" s="1772">
        <f t="shared" si="10"/>
        <v>0</v>
      </c>
      <c r="DS49" s="1789">
        <f t="shared" si="6"/>
        <v>0</v>
      </c>
      <c r="DT49" s="315">
        <f>+T49+AA49+AH49+AO49+AV49+BC49+BJ49+BQ49+BX49</f>
        <v>0.9</v>
      </c>
      <c r="DU49" s="315">
        <f>+U49+AB49+AI49+AP49+AW49+BD49+BK49+BR49+BY49</f>
        <v>0.2</v>
      </c>
      <c r="DV49" s="108">
        <f>+DU49/DT49</f>
        <v>0.22222222222222224</v>
      </c>
      <c r="DW49" s="1841"/>
      <c r="DX49" s="1841"/>
      <c r="DY49" s="141"/>
      <c r="DZ49" s="1791">
        <f t="shared" si="11"/>
        <v>0.6</v>
      </c>
      <c r="EA49" s="1791">
        <f t="shared" si="11"/>
        <v>0</v>
      </c>
      <c r="EB49" s="1789">
        <f t="shared" si="7"/>
        <v>0</v>
      </c>
      <c r="EC49" s="315">
        <f>+T49+AA49+AH49+AO49+AV49+BC49+BJ49+BQ49+BX49+CE49+CL49+CS49</f>
        <v>1</v>
      </c>
      <c r="ED49" s="315">
        <f>+U49+AB49+AI49+AP49+AW49+BD49+BK49+BR49+BY49+CF49+CM49+CT49</f>
        <v>0.2</v>
      </c>
      <c r="EE49" s="108">
        <f>+ED49/EC49</f>
        <v>0.2</v>
      </c>
      <c r="EF49" s="1924"/>
      <c r="EG49" s="2003"/>
      <c r="EH49" s="1803"/>
    </row>
    <row r="50" spans="1:138" ht="48" thickBot="1">
      <c r="A50" s="2010"/>
      <c r="B50" s="1964"/>
      <c r="C50" s="194"/>
      <c r="D50" s="194"/>
      <c r="E50" s="194"/>
      <c r="F50" s="194"/>
      <c r="G50" s="1912"/>
      <c r="H50" s="1808"/>
      <c r="I50" s="1996"/>
      <c r="J50" s="194"/>
      <c r="K50" s="1766" t="s">
        <v>1889</v>
      </c>
      <c r="L50" s="1914" t="s">
        <v>1865</v>
      </c>
      <c r="M50" s="2004"/>
      <c r="N50" s="1916">
        <v>42430</v>
      </c>
      <c r="O50" s="1916">
        <v>43100</v>
      </c>
      <c r="P50" s="1850" t="s">
        <v>1890</v>
      </c>
      <c r="Q50" s="1770">
        <v>0.4</v>
      </c>
      <c r="R50" s="1789">
        <v>0</v>
      </c>
      <c r="S50" s="1789">
        <v>0</v>
      </c>
      <c r="T50" s="1998"/>
      <c r="U50" s="1912"/>
      <c r="V50" s="1906"/>
      <c r="W50" s="1906"/>
      <c r="X50" s="72" t="s">
        <v>474</v>
      </c>
      <c r="Y50" s="1789">
        <v>0</v>
      </c>
      <c r="Z50" s="1789">
        <v>0</v>
      </c>
      <c r="AA50" s="1998"/>
      <c r="AB50" s="1998"/>
      <c r="AC50" s="1912"/>
      <c r="AD50" s="1912"/>
      <c r="AE50" s="72" t="s">
        <v>474</v>
      </c>
      <c r="AF50" s="1789">
        <v>0.2</v>
      </c>
      <c r="AG50" s="1837">
        <v>0.2</v>
      </c>
      <c r="AH50" s="1998"/>
      <c r="AI50" s="1998"/>
      <c r="AJ50" s="2000"/>
      <c r="AK50" s="1912"/>
      <c r="AL50" s="1923" t="s">
        <v>1891</v>
      </c>
      <c r="AM50" s="1789">
        <v>0</v>
      </c>
      <c r="AN50" s="1919">
        <v>0</v>
      </c>
      <c r="AO50" s="1998"/>
      <c r="AP50" s="1998"/>
      <c r="AQ50" s="1912"/>
      <c r="AR50" s="1912"/>
      <c r="AS50" s="1923" t="s">
        <v>474</v>
      </c>
      <c r="AT50" s="1789">
        <v>0</v>
      </c>
      <c r="AU50" s="1837">
        <v>0</v>
      </c>
      <c r="AV50" s="1998"/>
      <c r="AW50" s="1998"/>
      <c r="AX50" s="1912"/>
      <c r="AY50" s="1912"/>
      <c r="AZ50" s="1931" t="s">
        <v>474</v>
      </c>
      <c r="BA50" s="1831">
        <v>0</v>
      </c>
      <c r="BB50" s="1922">
        <v>0</v>
      </c>
      <c r="BC50" s="1998"/>
      <c r="BD50" s="1998"/>
      <c r="BE50" s="1906"/>
      <c r="BF50" s="1912"/>
      <c r="BG50" s="1987" t="s">
        <v>474</v>
      </c>
      <c r="BH50" s="1789">
        <v>0</v>
      </c>
      <c r="BI50" s="1923"/>
      <c r="BJ50" s="1998"/>
      <c r="BK50" s="1998"/>
      <c r="BL50" s="1978"/>
      <c r="BM50" s="1979"/>
      <c r="BN50" s="1923"/>
      <c r="BO50" s="1789">
        <v>0</v>
      </c>
      <c r="BP50" s="1923"/>
      <c r="BQ50" s="1998"/>
      <c r="BR50" s="1998"/>
      <c r="BS50" s="1912"/>
      <c r="BT50" s="1912"/>
      <c r="BU50" s="1923"/>
      <c r="BV50" s="1789">
        <v>0.1</v>
      </c>
      <c r="BW50" s="1923"/>
      <c r="BX50" s="1998"/>
      <c r="BY50" s="1998"/>
      <c r="BZ50" s="2011"/>
      <c r="CA50" s="1979"/>
      <c r="CB50" s="1923"/>
      <c r="CC50" s="1789">
        <v>0</v>
      </c>
      <c r="CD50" s="1923"/>
      <c r="CE50" s="1998"/>
      <c r="CF50" s="1998"/>
      <c r="CG50" s="1912"/>
      <c r="CH50" s="1912"/>
      <c r="CI50" s="1923"/>
      <c r="CJ50" s="1789">
        <v>0</v>
      </c>
      <c r="CK50" s="1923"/>
      <c r="CL50" s="1998"/>
      <c r="CM50" s="1998"/>
      <c r="CN50" s="1912"/>
      <c r="CO50" s="1912"/>
      <c r="CP50" s="1923"/>
      <c r="CQ50" s="1789">
        <v>0.1</v>
      </c>
      <c r="CR50" s="1923"/>
      <c r="CS50" s="1998"/>
      <c r="CT50" s="1998"/>
      <c r="CU50" s="1912"/>
      <c r="CV50" s="1912"/>
      <c r="CW50" s="1923"/>
      <c r="CY50" s="1772">
        <f t="shared" si="8"/>
        <v>0.2</v>
      </c>
      <c r="CZ50" s="284">
        <f t="shared" si="8"/>
        <v>0.2</v>
      </c>
      <c r="DA50" s="1786">
        <f t="shared" si="4"/>
        <v>1</v>
      </c>
      <c r="DB50" s="2006"/>
      <c r="DC50" s="2006"/>
      <c r="DD50" s="1994"/>
      <c r="DE50" s="2012"/>
      <c r="DF50" s="2012"/>
      <c r="DG50" s="2013"/>
      <c r="DH50" s="1784">
        <f t="shared" si="9"/>
        <v>0.2</v>
      </c>
      <c r="DI50" s="1784">
        <f t="shared" si="9"/>
        <v>0.2</v>
      </c>
      <c r="DJ50" s="1789">
        <f t="shared" si="5"/>
        <v>1</v>
      </c>
      <c r="DK50" s="1961"/>
      <c r="DL50" s="1961"/>
      <c r="DM50" s="109"/>
      <c r="DN50" s="1819"/>
      <c r="DO50" s="1819"/>
      <c r="DP50" s="110"/>
      <c r="DQ50" s="1772">
        <f t="shared" si="10"/>
        <v>0.30000000000000004</v>
      </c>
      <c r="DR50" s="1772">
        <f t="shared" si="10"/>
        <v>0.2</v>
      </c>
      <c r="DS50" s="1789">
        <f t="shared" si="6"/>
        <v>0.66666666666666663</v>
      </c>
      <c r="DT50" s="1961"/>
      <c r="DU50" s="1961"/>
      <c r="DV50" s="110"/>
      <c r="DW50" s="1852"/>
      <c r="DX50" s="1852"/>
      <c r="DY50" s="110"/>
      <c r="DZ50" s="1791">
        <f t="shared" si="11"/>
        <v>0.4</v>
      </c>
      <c r="EA50" s="1791">
        <f t="shared" si="11"/>
        <v>0.2</v>
      </c>
      <c r="EB50" s="1789">
        <f t="shared" si="7"/>
        <v>0.5</v>
      </c>
      <c r="EC50" s="1961"/>
      <c r="ED50" s="1961"/>
      <c r="EE50" s="110"/>
      <c r="EF50" s="1961"/>
      <c r="EG50" s="2014"/>
      <c r="EH50" s="1815"/>
    </row>
    <row r="51" spans="1:138" ht="111" thickBot="1">
      <c r="A51" s="2015" t="s">
        <v>1892</v>
      </c>
      <c r="B51" s="1964"/>
      <c r="C51" s="2004">
        <v>6</v>
      </c>
      <c r="D51" s="2004" t="s">
        <v>1893</v>
      </c>
      <c r="E51" s="1997">
        <v>0.31</v>
      </c>
      <c r="F51" s="1761" t="s">
        <v>1862</v>
      </c>
      <c r="G51" s="1912"/>
      <c r="H51" s="1764">
        <f>M51+M52</f>
        <v>0.16</v>
      </c>
      <c r="I51" s="1767">
        <v>9</v>
      </c>
      <c r="J51" s="138" t="s">
        <v>1894</v>
      </c>
      <c r="K51" s="1766" t="s">
        <v>1895</v>
      </c>
      <c r="L51" s="1914" t="s">
        <v>1865</v>
      </c>
      <c r="M51" s="277">
        <v>0.08</v>
      </c>
      <c r="N51" s="1916">
        <v>42887</v>
      </c>
      <c r="O51" s="1916">
        <v>43100</v>
      </c>
      <c r="P51" s="1850" t="s">
        <v>1896</v>
      </c>
      <c r="Q51" s="1770">
        <v>1</v>
      </c>
      <c r="R51" s="1789">
        <v>0</v>
      </c>
      <c r="S51" s="1789">
        <v>0</v>
      </c>
      <c r="T51" s="2016">
        <f>R51</f>
        <v>0</v>
      </c>
      <c r="U51" s="2016">
        <f>S51</f>
        <v>0</v>
      </c>
      <c r="V51" s="2017">
        <f>(((T51*$M$51)+(T52*$M$52))*$E$51)/($M$51+$M$52)</f>
        <v>0</v>
      </c>
      <c r="W51" s="2000">
        <f>(((U51*$M$51)+(U52*$M$52))*$E$51)/($M$51+$M$52)</f>
        <v>0</v>
      </c>
      <c r="X51" s="72" t="s">
        <v>474</v>
      </c>
      <c r="Y51" s="1789">
        <v>0</v>
      </c>
      <c r="Z51" s="1789">
        <v>0</v>
      </c>
      <c r="AA51" s="2016">
        <f>Y51</f>
        <v>0</v>
      </c>
      <c r="AB51" s="2016">
        <f>Z51</f>
        <v>0</v>
      </c>
      <c r="AC51" s="2017">
        <f>(((AA51*$M$51)+(AA52*$M$52))*$E$51)/($M$51+$M$52)</f>
        <v>0</v>
      </c>
      <c r="AD51" s="2017">
        <f>(((AB51*$M$51)+(AB52*$M$52))*$E$51)/($M$51+$M$52)</f>
        <v>0</v>
      </c>
      <c r="AE51" s="72" t="s">
        <v>474</v>
      </c>
      <c r="AF51" s="1789">
        <v>0</v>
      </c>
      <c r="AG51" s="1837">
        <v>0</v>
      </c>
      <c r="AH51" s="2016">
        <f>AF51</f>
        <v>0</v>
      </c>
      <c r="AI51" s="2016">
        <f>AG51</f>
        <v>0</v>
      </c>
      <c r="AJ51" s="2017">
        <f>(((AH51*$M$51)+(AH52*$M$52))*$E$51)/($M$51+$M$52)</f>
        <v>5.7349999999999998E-2</v>
      </c>
      <c r="AK51" s="2017">
        <f>(((AI51*$M$51)+(AI52*$M$52))*$E$51)/($M$51+$M$52)</f>
        <v>4.1850000000000005E-2</v>
      </c>
      <c r="AL51" s="1918" t="s">
        <v>474</v>
      </c>
      <c r="AM51" s="1789">
        <v>0</v>
      </c>
      <c r="AN51" s="1919">
        <v>0</v>
      </c>
      <c r="AO51" s="2016">
        <f>AM51</f>
        <v>0</v>
      </c>
      <c r="AP51" s="2016">
        <f>AN51</f>
        <v>0</v>
      </c>
      <c r="AQ51" s="2017">
        <f>(((AO51*$M$51)+(AO52*$M$52))*$E$51)/($M$51+$M$52)</f>
        <v>0</v>
      </c>
      <c r="AR51" s="2017">
        <f>(((AP51*$M$51)+(AP52*$M$52))*$E$51)/($M$51+$M$52)</f>
        <v>0</v>
      </c>
      <c r="AS51" s="1923" t="s">
        <v>474</v>
      </c>
      <c r="AT51" s="1789">
        <v>0</v>
      </c>
      <c r="AU51" s="1837">
        <v>0</v>
      </c>
      <c r="AV51" s="2016">
        <f>AT51</f>
        <v>0</v>
      </c>
      <c r="AW51" s="2016">
        <f>AU51</f>
        <v>0</v>
      </c>
      <c r="AX51" s="2017">
        <f>(((AV51*$M$51)+(AV52*$M$52))*$E$51)/($M$51+$M$52)</f>
        <v>0</v>
      </c>
      <c r="AY51" s="2017">
        <f>(((AW51*$M$51)+(AW52*$M$52))*$E$51)/($M$51+$M$52)</f>
        <v>0</v>
      </c>
      <c r="AZ51" s="1931" t="s">
        <v>474</v>
      </c>
      <c r="BA51" s="1831">
        <v>0.33</v>
      </c>
      <c r="BB51" s="1922">
        <v>0</v>
      </c>
      <c r="BC51" s="2016">
        <f>BA51</f>
        <v>0.33</v>
      </c>
      <c r="BD51" s="2016">
        <f>BB51</f>
        <v>0</v>
      </c>
      <c r="BE51" s="2017">
        <f>(((BC51*$M$51)+(BC52*$M$52))*$E$51)/($M$51+$M$52)</f>
        <v>9.4550000000000009E-2</v>
      </c>
      <c r="BF51" s="2017">
        <f>((BD51*$M$51)+(BD52*$M$52)*$E$51)/($M$51+$M$52)</f>
        <v>3.4099999999999998E-2</v>
      </c>
      <c r="BG51" s="2018"/>
      <c r="BH51" s="1789">
        <v>0</v>
      </c>
      <c r="BI51" s="1789"/>
      <c r="BJ51" s="2016">
        <f>BH51</f>
        <v>0</v>
      </c>
      <c r="BK51" s="2016">
        <f>BI51</f>
        <v>0</v>
      </c>
      <c r="BL51" s="2017">
        <f>(((BJ51*$M$51)+(BJ52*$M$52))*$E$51)/($M$51+$M$52)</f>
        <v>0</v>
      </c>
      <c r="BM51" s="2017">
        <f>((BK51*$M$51)+(BK52*$M$52)*$E$51)/($M$51+$M$52)</f>
        <v>0</v>
      </c>
      <c r="BN51" s="1923"/>
      <c r="BO51" s="1789">
        <v>0</v>
      </c>
      <c r="BP51" s="1923"/>
      <c r="BQ51" s="2016">
        <f>BO51</f>
        <v>0</v>
      </c>
      <c r="BR51" s="2016">
        <f>BP51</f>
        <v>0</v>
      </c>
      <c r="BS51" s="2017">
        <f>(((BQ51*$M$51)+(BQ52*$M$52))*$E$51)/($M$51+$M$52)</f>
        <v>0</v>
      </c>
      <c r="BT51" s="2017">
        <f>(((BR51*$M$51)+(BR52*$M$52))*$E$51)/($M$51+$M$52)</f>
        <v>0</v>
      </c>
      <c r="BU51" s="1923"/>
      <c r="BV51" s="1789">
        <v>0.33</v>
      </c>
      <c r="BW51" s="1923"/>
      <c r="BX51" s="2016">
        <f>BV51</f>
        <v>0.33</v>
      </c>
      <c r="BY51" s="2016">
        <f>BW51</f>
        <v>0</v>
      </c>
      <c r="BZ51" s="2017">
        <f>(((BX51*$M$51)+(BX52*$M$52))*$E$51)/($M$51+$M$52)</f>
        <v>7.7499999999999999E-2</v>
      </c>
      <c r="CA51" s="2017">
        <f>((BY51*$M$51)+(BY52*$M$52)*$E$51)/($M$51+$M$52)</f>
        <v>0</v>
      </c>
      <c r="CB51" s="1923"/>
      <c r="CC51" s="1789">
        <v>0</v>
      </c>
      <c r="CD51" s="1923"/>
      <c r="CE51" s="2016">
        <f>CC51</f>
        <v>0</v>
      </c>
      <c r="CF51" s="2016">
        <f>CD51</f>
        <v>0</v>
      </c>
      <c r="CG51" s="2017">
        <f>(((CE51*$M$51)+(CE52*$M$52))*$E$51)/($M$51+$M$52)</f>
        <v>4.6499999999999996E-3</v>
      </c>
      <c r="CH51" s="2017">
        <f>((CF51*$M$51)+(CF52*$M$52)*$E$51)/($M$51+$M$52)</f>
        <v>0</v>
      </c>
      <c r="CI51" s="1923"/>
      <c r="CJ51" s="1789">
        <v>0</v>
      </c>
      <c r="CK51" s="1923"/>
      <c r="CL51" s="2016">
        <f>CJ51</f>
        <v>0</v>
      </c>
      <c r="CM51" s="2016">
        <f>CK51</f>
        <v>0</v>
      </c>
      <c r="CN51" s="2017">
        <f>(((CL51*$M$51)+(CL52*$M$52))*$E$51)/($M$51+$M$52)</f>
        <v>6.1999999999999998E-3</v>
      </c>
      <c r="CO51" s="2017">
        <f>((CM51*$M$51)+(CM52*$M$52)*$E$51)/($M$51+$M$52)</f>
        <v>0</v>
      </c>
      <c r="CP51" s="1923"/>
      <c r="CQ51" s="1789">
        <v>0.34</v>
      </c>
      <c r="CR51" s="1923"/>
      <c r="CS51" s="2016">
        <f>CQ51</f>
        <v>0.34</v>
      </c>
      <c r="CT51" s="1923"/>
      <c r="CU51" s="2017">
        <f>(((CS51*$M$51)+(CS52*$M$52))*$E$51)/($M$51+$M$52)</f>
        <v>6.9750000000000006E-2</v>
      </c>
      <c r="CV51" s="2017">
        <f>((CT51*$M$51)+(CT52*$M$52)*$E$51)/($M$51+$M$52)</f>
        <v>0</v>
      </c>
      <c r="CW51" s="1923"/>
      <c r="CY51" s="1772">
        <f t="shared" si="8"/>
        <v>0</v>
      </c>
      <c r="CZ51" s="284">
        <f t="shared" si="8"/>
        <v>0</v>
      </c>
      <c r="DA51" s="1786" t="e">
        <f t="shared" si="4"/>
        <v>#DIV/0!</v>
      </c>
      <c r="DB51" s="2019">
        <f>T51+AA51+AH51</f>
        <v>0</v>
      </c>
      <c r="DC51" s="2019">
        <f>U51+AB51+AI51</f>
        <v>0</v>
      </c>
      <c r="DD51" s="2020" t="e">
        <f>DC51/DB51</f>
        <v>#DIV/0!</v>
      </c>
      <c r="DE51" s="2021">
        <f>V51+AC51+AJ51</f>
        <v>5.7349999999999998E-2</v>
      </c>
      <c r="DF51" s="2022">
        <f>W51+AD51+AK51</f>
        <v>4.1850000000000005E-2</v>
      </c>
      <c r="DG51" s="2023">
        <f>DF51/DE51</f>
        <v>0.72972972972972983</v>
      </c>
      <c r="DH51" s="1784">
        <f t="shared" si="9"/>
        <v>0.33</v>
      </c>
      <c r="DI51" s="1784">
        <f t="shared" si="9"/>
        <v>0</v>
      </c>
      <c r="DJ51" s="1789">
        <f t="shared" si="5"/>
        <v>0</v>
      </c>
      <c r="DK51" s="1875">
        <f>+T51+AA51+AH51+AO51+AV51+BC51</f>
        <v>0.33</v>
      </c>
      <c r="DL51" s="1875">
        <f>+U51+AB51+AI51+AP51+AW51+BD51</f>
        <v>0</v>
      </c>
      <c r="DM51" s="1876">
        <f>+DL51/DK51</f>
        <v>0</v>
      </c>
      <c r="DN51" s="1790">
        <f>+V51+AC51+AJ51+AQ51+AX51+BE51</f>
        <v>0.15190000000000001</v>
      </c>
      <c r="DO51" s="1790">
        <f>+W51+AD51+AK51+AR51+AY51+BF51</f>
        <v>7.5950000000000004E-2</v>
      </c>
      <c r="DP51" s="108">
        <f>+DO51/DN51</f>
        <v>0.5</v>
      </c>
      <c r="DQ51" s="1772">
        <f t="shared" si="10"/>
        <v>0.66</v>
      </c>
      <c r="DR51" s="1772">
        <f t="shared" si="10"/>
        <v>0</v>
      </c>
      <c r="DS51" s="1789">
        <f t="shared" si="6"/>
        <v>0</v>
      </c>
      <c r="DT51" s="1875">
        <f>+T51+AA51+AH51+AO51+AV51+BC51+BJ51+BQ51+BX51</f>
        <v>0.66</v>
      </c>
      <c r="DU51" s="1875">
        <f>+U51+AB51+AI51+AP51+AW51+BD51+BK51+BR51+BY51</f>
        <v>0</v>
      </c>
      <c r="DV51" s="1876">
        <f>+DU51/DT51</f>
        <v>0</v>
      </c>
      <c r="DW51" s="340">
        <f>+V51+AC51+AJ51+AQ51+AX51+BE51+BL51+BS51+BZ51</f>
        <v>0.22939999999999999</v>
      </c>
      <c r="DX51" s="340">
        <f>+W51+AD51+AK51+AR51+AY51+BF51+BM51+BT51+CA51</f>
        <v>7.5950000000000004E-2</v>
      </c>
      <c r="DY51" s="108">
        <f>+DX51/DW51</f>
        <v>0.33108108108108109</v>
      </c>
      <c r="DZ51" s="1791">
        <f t="shared" si="11"/>
        <v>1</v>
      </c>
      <c r="EA51" s="1791">
        <f t="shared" si="11"/>
        <v>0</v>
      </c>
      <c r="EB51" s="1789">
        <f t="shared" si="7"/>
        <v>0</v>
      </c>
      <c r="EC51" s="1875">
        <f>+T51+AA51+AH51+AO51+AV51+BC51+BJ51+BQ51+BX51+CE51+CL51+CS51</f>
        <v>1</v>
      </c>
      <c r="ED51" s="1875">
        <f>+U51+AB51+AI51+AP51+AW51+BD51+BK51+BR51+BY51+CF51+CM51+CT51</f>
        <v>0</v>
      </c>
      <c r="EE51" s="1876">
        <f>+ED51/EC51</f>
        <v>0</v>
      </c>
      <c r="EF51" s="340">
        <f>+V51+AC51+AJ51+AQ51+AX51+BE51+BL51+BS51+BZ51+CG51+CN51+CU51</f>
        <v>0.31</v>
      </c>
      <c r="EG51" s="1790">
        <f>+W51+AD51+AK51+AR51+AY51+BF51+BM51+BT51+CA51+CH51+CO51+CV51</f>
        <v>7.5950000000000004E-2</v>
      </c>
      <c r="EH51" s="2024">
        <f>+EG51/EF51</f>
        <v>0.24500000000000002</v>
      </c>
    </row>
    <row r="52" spans="1:138" ht="243.75">
      <c r="A52" s="1964"/>
      <c r="B52" s="1964"/>
      <c r="C52" s="2004"/>
      <c r="D52" s="2004"/>
      <c r="E52" s="2004"/>
      <c r="F52" s="1792"/>
      <c r="G52" s="1912"/>
      <c r="H52" s="1808"/>
      <c r="I52" s="2004">
        <v>10</v>
      </c>
      <c r="J52" s="194" t="s">
        <v>1897</v>
      </c>
      <c r="K52" s="1766" t="s">
        <v>1898</v>
      </c>
      <c r="L52" s="1914" t="s">
        <v>1865</v>
      </c>
      <c r="M52" s="1997">
        <v>0.08</v>
      </c>
      <c r="N52" s="2025">
        <v>42430</v>
      </c>
      <c r="O52" s="2025">
        <v>43008</v>
      </c>
      <c r="P52" s="1850" t="s">
        <v>1899</v>
      </c>
      <c r="Q52" s="1770">
        <v>0.2</v>
      </c>
      <c r="R52" s="1789">
        <v>0</v>
      </c>
      <c r="S52" s="1789">
        <v>0</v>
      </c>
      <c r="T52" s="1824">
        <f>R52+R53+R54+R55+R56</f>
        <v>0</v>
      </c>
      <c r="U52" s="1824">
        <f>S52+S53+S54+S55+S56</f>
        <v>0</v>
      </c>
      <c r="V52" s="2017"/>
      <c r="W52" s="2000"/>
      <c r="X52" s="72" t="s">
        <v>474</v>
      </c>
      <c r="Y52" s="1789">
        <v>0</v>
      </c>
      <c r="Z52" s="1789">
        <v>0</v>
      </c>
      <c r="AA52" s="1824">
        <f>Y52+Y53+Y54+Y55+Y56</f>
        <v>0</v>
      </c>
      <c r="AB52" s="1824">
        <f>Z52+Z53+Z54+Z55+Z56</f>
        <v>0</v>
      </c>
      <c r="AC52" s="2017"/>
      <c r="AD52" s="2017"/>
      <c r="AE52" s="72" t="s">
        <v>474</v>
      </c>
      <c r="AF52" s="1789">
        <v>7.0000000000000007E-2</v>
      </c>
      <c r="AG52" s="1837">
        <v>7.0000000000000007E-2</v>
      </c>
      <c r="AH52" s="1824">
        <f>AF52+AF53+AF54+AF55+AF56</f>
        <v>0.37</v>
      </c>
      <c r="AI52" s="1824">
        <f>AG52+AG53+AG54+AG55+AG56</f>
        <v>0.27</v>
      </c>
      <c r="AJ52" s="2017"/>
      <c r="AK52" s="2017"/>
      <c r="AL52" s="1920" t="s">
        <v>1900</v>
      </c>
      <c r="AM52" s="1789">
        <v>0</v>
      </c>
      <c r="AN52" s="1919">
        <v>0</v>
      </c>
      <c r="AO52" s="1824">
        <f>AM52+AM53+AM54+AM55+AM56</f>
        <v>0</v>
      </c>
      <c r="AP52" s="1824">
        <f>AN52+AN53+AN54+AN55+AN56</f>
        <v>0</v>
      </c>
      <c r="AQ52" s="2017"/>
      <c r="AR52" s="2017"/>
      <c r="AS52" s="1923" t="s">
        <v>474</v>
      </c>
      <c r="AT52" s="1789">
        <v>0</v>
      </c>
      <c r="AU52" s="1837">
        <v>0</v>
      </c>
      <c r="AV52" s="1824">
        <f>AT52+AT53+AT54+AT55+AT56</f>
        <v>0</v>
      </c>
      <c r="AW52" s="1824">
        <f>AU52+AU53+AU54+AU55+AU56</f>
        <v>0</v>
      </c>
      <c r="AX52" s="2017"/>
      <c r="AY52" s="2017"/>
      <c r="AZ52" s="1931" t="s">
        <v>474</v>
      </c>
      <c r="BA52" s="1831">
        <v>7.0000000000000007E-2</v>
      </c>
      <c r="BB52" s="1922">
        <v>7.0000000000000007E-2</v>
      </c>
      <c r="BC52" s="1824">
        <f>BA52+BA53+BA54+BA55+BA56</f>
        <v>0.28000000000000003</v>
      </c>
      <c r="BD52" s="1824">
        <f>BB52+BB53+BB54+BB55+BB56</f>
        <v>0.22000000000000003</v>
      </c>
      <c r="BE52" s="2017"/>
      <c r="BF52" s="2017"/>
      <c r="BG52" s="1920" t="s">
        <v>1901</v>
      </c>
      <c r="BH52" s="1789">
        <v>0</v>
      </c>
      <c r="BI52" s="1789"/>
      <c r="BJ52" s="1824">
        <f>BH52+BH53+BH54+BH55+BH56</f>
        <v>0</v>
      </c>
      <c r="BK52" s="1824">
        <f>BI52+BI53+BI54+BI55+BI56</f>
        <v>0</v>
      </c>
      <c r="BL52" s="2017"/>
      <c r="BM52" s="2017"/>
      <c r="BN52" s="1923"/>
      <c r="BO52" s="1789">
        <v>0</v>
      </c>
      <c r="BP52" s="1923"/>
      <c r="BQ52" s="1824">
        <f>BO52+BO53+BO54+BO55+BO56</f>
        <v>0</v>
      </c>
      <c r="BR52" s="1824">
        <f>BP52+BP53+BP54+BP55+BP56</f>
        <v>0</v>
      </c>
      <c r="BS52" s="2017"/>
      <c r="BT52" s="2017"/>
      <c r="BU52" s="1923"/>
      <c r="BV52" s="1789">
        <v>0.06</v>
      </c>
      <c r="BW52" s="1923"/>
      <c r="BX52" s="1824">
        <f>BV52+BV53+BV54+BV55+BV56</f>
        <v>0.16999999999999998</v>
      </c>
      <c r="BY52" s="1824">
        <f>BW52+BW53+BW54+BW55+BW56</f>
        <v>0</v>
      </c>
      <c r="BZ52" s="2017"/>
      <c r="CA52" s="2017"/>
      <c r="CB52" s="1923"/>
      <c r="CC52" s="1789">
        <v>0</v>
      </c>
      <c r="CD52" s="1923"/>
      <c r="CE52" s="1824">
        <f>CC52+CC53+CC54+CC55+CC56</f>
        <v>0.03</v>
      </c>
      <c r="CF52" s="1824">
        <f>CD52+CD53+CD54+CD55+CD56</f>
        <v>0</v>
      </c>
      <c r="CG52" s="2017"/>
      <c r="CH52" s="2017"/>
      <c r="CI52" s="1923"/>
      <c r="CJ52" s="1789">
        <v>0</v>
      </c>
      <c r="CK52" s="1923"/>
      <c r="CL52" s="1824">
        <f>CJ52+CJ53+CJ54+CJ55+CJ56</f>
        <v>0.04</v>
      </c>
      <c r="CM52" s="1824">
        <f>CK52+CK53+CK54+CK55+CK56</f>
        <v>0</v>
      </c>
      <c r="CN52" s="2017"/>
      <c r="CO52" s="2017"/>
      <c r="CP52" s="1923"/>
      <c r="CQ52" s="1789">
        <v>0</v>
      </c>
      <c r="CR52" s="1923"/>
      <c r="CS52" s="1824">
        <f>CQ52+CQ53+CQ54+CQ55+CQ56</f>
        <v>0.11</v>
      </c>
      <c r="CT52" s="1912"/>
      <c r="CU52" s="2017"/>
      <c r="CV52" s="2017"/>
      <c r="CW52" s="1923"/>
      <c r="CY52" s="1772">
        <f t="shared" si="8"/>
        <v>7.0000000000000007E-2</v>
      </c>
      <c r="CZ52" s="284">
        <f t="shared" si="8"/>
        <v>7.0000000000000007E-2</v>
      </c>
      <c r="DA52" s="1786">
        <f t="shared" si="4"/>
        <v>1</v>
      </c>
      <c r="DB52" s="2026">
        <f>T52+AA52+AH52</f>
        <v>0.37</v>
      </c>
      <c r="DC52" s="2026">
        <f>U52+AB52+AI52</f>
        <v>0.27</v>
      </c>
      <c r="DD52" s="2023">
        <f>DC52/DB52</f>
        <v>0.72972972972972983</v>
      </c>
      <c r="DE52" s="1993"/>
      <c r="DF52" s="2027"/>
      <c r="DG52" s="1994"/>
      <c r="DH52" s="1784">
        <f t="shared" si="9"/>
        <v>0.14000000000000001</v>
      </c>
      <c r="DI52" s="1784">
        <f t="shared" si="9"/>
        <v>0.14000000000000001</v>
      </c>
      <c r="DJ52" s="1789">
        <f t="shared" si="5"/>
        <v>1</v>
      </c>
      <c r="DK52" s="315">
        <f>+T52+AA52+AH52+AO52+AV52+BC52</f>
        <v>0.65</v>
      </c>
      <c r="DL52" s="315">
        <f>+U52+AB52+AI52+AP52+AW52+BD52</f>
        <v>0.49000000000000005</v>
      </c>
      <c r="DM52" s="108">
        <f>+DL52/DK52</f>
        <v>0.75384615384615394</v>
      </c>
      <c r="DN52" s="1807"/>
      <c r="DO52" s="1807"/>
      <c r="DP52" s="141"/>
      <c r="DQ52" s="1772">
        <f t="shared" si="10"/>
        <v>0.2</v>
      </c>
      <c r="DR52" s="1772">
        <f t="shared" si="10"/>
        <v>0.14000000000000001</v>
      </c>
      <c r="DS52" s="1789">
        <f t="shared" si="6"/>
        <v>0.70000000000000007</v>
      </c>
      <c r="DT52" s="315">
        <f>+T52+AA52+AH52+AO52+AV52+BC52+BJ52+BQ52+BX52</f>
        <v>0.82000000000000006</v>
      </c>
      <c r="DU52" s="315">
        <f>+U52+AB52+AI52+AP52+AW52+BD52+BK52+BR52+BY52</f>
        <v>0.49000000000000005</v>
      </c>
      <c r="DV52" s="108">
        <f>+DU52/DT52</f>
        <v>0.59756097560975607</v>
      </c>
      <c r="DW52" s="1841"/>
      <c r="DX52" s="1841"/>
      <c r="DY52" s="141"/>
      <c r="DZ52" s="1791">
        <f t="shared" si="11"/>
        <v>0.2</v>
      </c>
      <c r="EA52" s="1791">
        <f t="shared" si="11"/>
        <v>0.14000000000000001</v>
      </c>
      <c r="EB52" s="1789">
        <f t="shared" si="7"/>
        <v>0.70000000000000007</v>
      </c>
      <c r="EC52" s="315">
        <f>+T52+AA52+AH52+AO52+AV52+BC52+BJ52+BQ52+BX52+CE52+CL52+CS52</f>
        <v>1.0000000000000002</v>
      </c>
      <c r="ED52" s="315">
        <f>+U52+AB52+AI52+AP52+AW52+BD52+BK52+BR52+BY52+CF52+CM52+CT52</f>
        <v>0.49000000000000005</v>
      </c>
      <c r="EE52" s="108">
        <f>+ED52/EC52</f>
        <v>0.48999999999999994</v>
      </c>
      <c r="EF52" s="1841"/>
      <c r="EG52" s="1807"/>
      <c r="EH52" s="2028"/>
    </row>
    <row r="53" spans="1:138" ht="114">
      <c r="A53" s="1964"/>
      <c r="B53" s="1964"/>
      <c r="C53" s="2004"/>
      <c r="D53" s="2004"/>
      <c r="E53" s="2004"/>
      <c r="F53" s="1792"/>
      <c r="G53" s="1912"/>
      <c r="H53" s="1808"/>
      <c r="I53" s="2004"/>
      <c r="J53" s="194"/>
      <c r="K53" s="1766" t="s">
        <v>1902</v>
      </c>
      <c r="L53" s="1914" t="s">
        <v>1865</v>
      </c>
      <c r="M53" s="2004"/>
      <c r="N53" s="2025">
        <v>42430</v>
      </c>
      <c r="O53" s="2025">
        <v>43100</v>
      </c>
      <c r="P53" s="1850" t="s">
        <v>1903</v>
      </c>
      <c r="Q53" s="1770">
        <v>0.2</v>
      </c>
      <c r="R53" s="1789">
        <v>0</v>
      </c>
      <c r="S53" s="1789">
        <v>0</v>
      </c>
      <c r="T53" s="1824"/>
      <c r="U53" s="1824"/>
      <c r="V53" s="2017"/>
      <c r="W53" s="2000"/>
      <c r="X53" s="72" t="s">
        <v>474</v>
      </c>
      <c r="Y53" s="1789">
        <v>0</v>
      </c>
      <c r="Z53" s="1789">
        <v>0</v>
      </c>
      <c r="AA53" s="1824"/>
      <c r="AB53" s="1824"/>
      <c r="AC53" s="2017"/>
      <c r="AD53" s="2017"/>
      <c r="AE53" s="72" t="s">
        <v>474</v>
      </c>
      <c r="AF53" s="1789">
        <v>7.0000000000000007E-2</v>
      </c>
      <c r="AG53" s="1837">
        <v>7.0000000000000007E-2</v>
      </c>
      <c r="AH53" s="1824"/>
      <c r="AI53" s="1824"/>
      <c r="AJ53" s="2017"/>
      <c r="AK53" s="2017"/>
      <c r="AL53" s="1920" t="s">
        <v>1904</v>
      </c>
      <c r="AM53" s="1789">
        <v>0</v>
      </c>
      <c r="AN53" s="1919">
        <v>0</v>
      </c>
      <c r="AO53" s="1824"/>
      <c r="AP53" s="1824"/>
      <c r="AQ53" s="2017"/>
      <c r="AR53" s="2017"/>
      <c r="AS53" s="1923" t="s">
        <v>474</v>
      </c>
      <c r="AT53" s="1789">
        <v>0</v>
      </c>
      <c r="AU53" s="1837">
        <v>0</v>
      </c>
      <c r="AV53" s="1824"/>
      <c r="AW53" s="1824"/>
      <c r="AX53" s="2017"/>
      <c r="AY53" s="2017"/>
      <c r="AZ53" s="1931" t="s">
        <v>474</v>
      </c>
      <c r="BA53" s="1831">
        <v>0</v>
      </c>
      <c r="BB53" s="1922">
        <v>0</v>
      </c>
      <c r="BC53" s="1824"/>
      <c r="BD53" s="1824"/>
      <c r="BE53" s="2017"/>
      <c r="BF53" s="2017"/>
      <c r="BG53" s="1923" t="s">
        <v>474</v>
      </c>
      <c r="BH53" s="1789">
        <v>0</v>
      </c>
      <c r="BI53" s="1789"/>
      <c r="BJ53" s="1824"/>
      <c r="BK53" s="1824"/>
      <c r="BL53" s="2017"/>
      <c r="BM53" s="2017"/>
      <c r="BN53" s="1923"/>
      <c r="BO53" s="1789">
        <v>0</v>
      </c>
      <c r="BP53" s="1923"/>
      <c r="BQ53" s="1824"/>
      <c r="BR53" s="1824"/>
      <c r="BS53" s="2017"/>
      <c r="BT53" s="2017"/>
      <c r="BU53" s="1923"/>
      <c r="BV53" s="1789">
        <v>0</v>
      </c>
      <c r="BW53" s="1923"/>
      <c r="BX53" s="1824"/>
      <c r="BY53" s="1824"/>
      <c r="BZ53" s="2017"/>
      <c r="CA53" s="2017"/>
      <c r="CB53" s="1923"/>
      <c r="CC53" s="1789">
        <v>0.03</v>
      </c>
      <c r="CD53" s="1923"/>
      <c r="CE53" s="1824"/>
      <c r="CF53" s="1824"/>
      <c r="CG53" s="2017"/>
      <c r="CH53" s="2017"/>
      <c r="CI53" s="1923"/>
      <c r="CJ53" s="1789">
        <v>0.04</v>
      </c>
      <c r="CK53" s="1923"/>
      <c r="CL53" s="1824"/>
      <c r="CM53" s="1824"/>
      <c r="CN53" s="2017"/>
      <c r="CO53" s="2017"/>
      <c r="CP53" s="1923"/>
      <c r="CQ53" s="1789">
        <v>0.06</v>
      </c>
      <c r="CR53" s="1923"/>
      <c r="CS53" s="1824"/>
      <c r="CT53" s="1912"/>
      <c r="CU53" s="2017"/>
      <c r="CV53" s="2017"/>
      <c r="CW53" s="1923"/>
      <c r="CY53" s="1772">
        <f t="shared" si="8"/>
        <v>7.0000000000000007E-2</v>
      </c>
      <c r="CZ53" s="284">
        <f t="shared" si="8"/>
        <v>7.0000000000000007E-2</v>
      </c>
      <c r="DA53" s="1786">
        <f t="shared" si="4"/>
        <v>1</v>
      </c>
      <c r="DB53" s="2029"/>
      <c r="DC53" s="2029"/>
      <c r="DD53" s="1994"/>
      <c r="DE53" s="1993"/>
      <c r="DF53" s="2027"/>
      <c r="DG53" s="1994"/>
      <c r="DH53" s="1784">
        <f t="shared" si="9"/>
        <v>7.0000000000000007E-2</v>
      </c>
      <c r="DI53" s="1784">
        <f t="shared" si="9"/>
        <v>7.0000000000000007E-2</v>
      </c>
      <c r="DJ53" s="1789">
        <f t="shared" si="5"/>
        <v>1</v>
      </c>
      <c r="DK53" s="1924"/>
      <c r="DL53" s="1924"/>
      <c r="DM53" s="141"/>
      <c r="DN53" s="1807"/>
      <c r="DO53" s="1807"/>
      <c r="DP53" s="141"/>
      <c r="DQ53" s="1772">
        <f t="shared" si="10"/>
        <v>7.0000000000000007E-2</v>
      </c>
      <c r="DR53" s="1772">
        <f t="shared" si="10"/>
        <v>7.0000000000000007E-2</v>
      </c>
      <c r="DS53" s="1789">
        <f t="shared" si="6"/>
        <v>1</v>
      </c>
      <c r="DT53" s="1924"/>
      <c r="DU53" s="1924"/>
      <c r="DV53" s="141"/>
      <c r="DW53" s="1841"/>
      <c r="DX53" s="1841"/>
      <c r="DY53" s="141"/>
      <c r="DZ53" s="1791">
        <f t="shared" si="11"/>
        <v>0.2</v>
      </c>
      <c r="EA53" s="1791">
        <f t="shared" si="11"/>
        <v>7.0000000000000007E-2</v>
      </c>
      <c r="EB53" s="1789">
        <f t="shared" si="7"/>
        <v>0.35000000000000003</v>
      </c>
      <c r="EC53" s="1924"/>
      <c r="ED53" s="1924"/>
      <c r="EE53" s="141"/>
      <c r="EF53" s="1841"/>
      <c r="EG53" s="1807"/>
      <c r="EH53" s="2028"/>
    </row>
    <row r="54" spans="1:138" ht="186.75">
      <c r="A54" s="1964"/>
      <c r="B54" s="1964"/>
      <c r="C54" s="2004"/>
      <c r="D54" s="2004"/>
      <c r="E54" s="2004"/>
      <c r="F54" s="1792"/>
      <c r="G54" s="1912"/>
      <c r="H54" s="1808"/>
      <c r="I54" s="2004"/>
      <c r="J54" s="194"/>
      <c r="K54" s="1766" t="s">
        <v>1905</v>
      </c>
      <c r="L54" s="1914" t="s">
        <v>1865</v>
      </c>
      <c r="M54" s="2004"/>
      <c r="N54" s="2025">
        <v>42430</v>
      </c>
      <c r="O54" s="2025">
        <v>42916</v>
      </c>
      <c r="P54" s="1850" t="s">
        <v>1906</v>
      </c>
      <c r="Q54" s="1770">
        <v>0.2</v>
      </c>
      <c r="R54" s="1789">
        <v>0</v>
      </c>
      <c r="S54" s="1789">
        <v>0</v>
      </c>
      <c r="T54" s="1824"/>
      <c r="U54" s="1824"/>
      <c r="V54" s="2017"/>
      <c r="W54" s="2000"/>
      <c r="X54" s="72" t="s">
        <v>474</v>
      </c>
      <c r="Y54" s="1789">
        <v>0</v>
      </c>
      <c r="Z54" s="1789">
        <v>0</v>
      </c>
      <c r="AA54" s="1824"/>
      <c r="AB54" s="1824"/>
      <c r="AC54" s="2017"/>
      <c r="AD54" s="2017"/>
      <c r="AE54" s="72" t="s">
        <v>474</v>
      </c>
      <c r="AF54" s="1789">
        <v>0.1</v>
      </c>
      <c r="AG54" s="1837">
        <v>0</v>
      </c>
      <c r="AH54" s="1824"/>
      <c r="AI54" s="1824"/>
      <c r="AJ54" s="2017"/>
      <c r="AK54" s="2017"/>
      <c r="AL54" s="1920" t="s">
        <v>1907</v>
      </c>
      <c r="AM54" s="1789">
        <v>0</v>
      </c>
      <c r="AN54" s="1919">
        <v>0</v>
      </c>
      <c r="AO54" s="1824"/>
      <c r="AP54" s="1824"/>
      <c r="AQ54" s="2017"/>
      <c r="AR54" s="2017"/>
      <c r="AS54" s="1923" t="s">
        <v>474</v>
      </c>
      <c r="AT54" s="1789">
        <v>0</v>
      </c>
      <c r="AU54" s="1837">
        <v>0</v>
      </c>
      <c r="AV54" s="1824"/>
      <c r="AW54" s="1824"/>
      <c r="AX54" s="2017"/>
      <c r="AY54" s="2017"/>
      <c r="AZ54" s="1931" t="s">
        <v>474</v>
      </c>
      <c r="BA54" s="1831">
        <v>0.1</v>
      </c>
      <c r="BB54" s="1922">
        <v>0.1</v>
      </c>
      <c r="BC54" s="1824"/>
      <c r="BD54" s="1824"/>
      <c r="BE54" s="2017"/>
      <c r="BF54" s="2017"/>
      <c r="BG54" s="1920" t="s">
        <v>1908</v>
      </c>
      <c r="BH54" s="1789">
        <v>0</v>
      </c>
      <c r="BI54" s="1789"/>
      <c r="BJ54" s="1824"/>
      <c r="BK54" s="1824"/>
      <c r="BL54" s="2017"/>
      <c r="BM54" s="2017"/>
      <c r="BN54" s="1923"/>
      <c r="BO54" s="1789">
        <v>0</v>
      </c>
      <c r="BP54" s="1923"/>
      <c r="BQ54" s="1824"/>
      <c r="BR54" s="1824"/>
      <c r="BS54" s="2017"/>
      <c r="BT54" s="2017"/>
      <c r="BU54" s="1923"/>
      <c r="BV54" s="1789">
        <v>0</v>
      </c>
      <c r="BW54" s="1923"/>
      <c r="BX54" s="1824"/>
      <c r="BY54" s="1824"/>
      <c r="BZ54" s="2017"/>
      <c r="CA54" s="2017"/>
      <c r="CB54" s="1923"/>
      <c r="CC54" s="1789">
        <v>0</v>
      </c>
      <c r="CD54" s="1923"/>
      <c r="CE54" s="1824"/>
      <c r="CF54" s="1824"/>
      <c r="CG54" s="2017"/>
      <c r="CH54" s="2017"/>
      <c r="CI54" s="1923"/>
      <c r="CJ54" s="1789">
        <v>0</v>
      </c>
      <c r="CK54" s="1923"/>
      <c r="CL54" s="1824"/>
      <c r="CM54" s="1824"/>
      <c r="CN54" s="2017"/>
      <c r="CO54" s="2017"/>
      <c r="CP54" s="1923"/>
      <c r="CQ54" s="1789">
        <v>0</v>
      </c>
      <c r="CR54" s="1923"/>
      <c r="CS54" s="1824"/>
      <c r="CT54" s="1912"/>
      <c r="CU54" s="2017"/>
      <c r="CV54" s="2017"/>
      <c r="CW54" s="1923"/>
      <c r="CY54" s="1772">
        <f t="shared" si="8"/>
        <v>0.1</v>
      </c>
      <c r="CZ54" s="284">
        <f t="shared" si="8"/>
        <v>0</v>
      </c>
      <c r="DA54" s="1786">
        <f t="shared" si="4"/>
        <v>0</v>
      </c>
      <c r="DB54" s="2029"/>
      <c r="DC54" s="2029"/>
      <c r="DD54" s="1994"/>
      <c r="DE54" s="1993"/>
      <c r="DF54" s="2027"/>
      <c r="DG54" s="1994"/>
      <c r="DH54" s="1784">
        <f t="shared" si="9"/>
        <v>0.2</v>
      </c>
      <c r="DI54" s="1784">
        <f t="shared" si="9"/>
        <v>0.1</v>
      </c>
      <c r="DJ54" s="1789">
        <f t="shared" si="5"/>
        <v>0.5</v>
      </c>
      <c r="DK54" s="1924"/>
      <c r="DL54" s="1924"/>
      <c r="DM54" s="141"/>
      <c r="DN54" s="1807"/>
      <c r="DO54" s="1807"/>
      <c r="DP54" s="141"/>
      <c r="DQ54" s="1772">
        <f t="shared" si="10"/>
        <v>0.2</v>
      </c>
      <c r="DR54" s="1772">
        <f t="shared" si="10"/>
        <v>0.1</v>
      </c>
      <c r="DS54" s="1789">
        <f t="shared" si="6"/>
        <v>0.5</v>
      </c>
      <c r="DT54" s="1924"/>
      <c r="DU54" s="1924"/>
      <c r="DV54" s="141"/>
      <c r="DW54" s="1841"/>
      <c r="DX54" s="1841"/>
      <c r="DY54" s="141"/>
      <c r="DZ54" s="1791">
        <f t="shared" si="11"/>
        <v>0.2</v>
      </c>
      <c r="EA54" s="1791">
        <f t="shared" si="11"/>
        <v>0.1</v>
      </c>
      <c r="EB54" s="1789">
        <f t="shared" si="7"/>
        <v>0.5</v>
      </c>
      <c r="EC54" s="1924"/>
      <c r="ED54" s="1924"/>
      <c r="EE54" s="141"/>
      <c r="EF54" s="1841"/>
      <c r="EG54" s="1807"/>
      <c r="EH54" s="2028"/>
    </row>
    <row r="55" spans="1:138" ht="85.5">
      <c r="A55" s="1964"/>
      <c r="B55" s="1964"/>
      <c r="C55" s="2004"/>
      <c r="D55" s="2004"/>
      <c r="E55" s="2004"/>
      <c r="F55" s="1792"/>
      <c r="G55" s="1912"/>
      <c r="H55" s="1808"/>
      <c r="I55" s="2004"/>
      <c r="J55" s="194"/>
      <c r="K55" s="1766" t="s">
        <v>1909</v>
      </c>
      <c r="L55" s="1914" t="s">
        <v>1865</v>
      </c>
      <c r="M55" s="2004"/>
      <c r="N55" s="2025">
        <v>42430</v>
      </c>
      <c r="O55" s="2025">
        <v>42825</v>
      </c>
      <c r="P55" s="1850" t="s">
        <v>1910</v>
      </c>
      <c r="Q55" s="1770">
        <v>0.2</v>
      </c>
      <c r="R55" s="1789">
        <v>0</v>
      </c>
      <c r="S55" s="1789">
        <v>0</v>
      </c>
      <c r="T55" s="1824"/>
      <c r="U55" s="1824"/>
      <c r="V55" s="2017"/>
      <c r="W55" s="2000"/>
      <c r="X55" s="72" t="s">
        <v>474</v>
      </c>
      <c r="Y55" s="1789">
        <v>0</v>
      </c>
      <c r="Z55" s="1789">
        <v>0</v>
      </c>
      <c r="AA55" s="1824"/>
      <c r="AB55" s="1824"/>
      <c r="AC55" s="2017"/>
      <c r="AD55" s="2017"/>
      <c r="AE55" s="72" t="s">
        <v>474</v>
      </c>
      <c r="AF55" s="1789">
        <v>0.08</v>
      </c>
      <c r="AG55" s="1837">
        <v>0.08</v>
      </c>
      <c r="AH55" s="1824"/>
      <c r="AI55" s="1824"/>
      <c r="AJ55" s="2017"/>
      <c r="AK55" s="2017"/>
      <c r="AL55" s="1920" t="s">
        <v>1911</v>
      </c>
      <c r="AM55" s="1789">
        <v>0</v>
      </c>
      <c r="AN55" s="1919">
        <v>0</v>
      </c>
      <c r="AO55" s="1824"/>
      <c r="AP55" s="1824"/>
      <c r="AQ55" s="2017"/>
      <c r="AR55" s="2017"/>
      <c r="AS55" s="1923" t="s">
        <v>474</v>
      </c>
      <c r="AT55" s="1789">
        <v>0</v>
      </c>
      <c r="AU55" s="1837">
        <v>0</v>
      </c>
      <c r="AV55" s="1824"/>
      <c r="AW55" s="1824"/>
      <c r="AX55" s="2017"/>
      <c r="AY55" s="2017"/>
      <c r="AZ55" s="1931" t="s">
        <v>474</v>
      </c>
      <c r="BA55" s="1831">
        <v>0.06</v>
      </c>
      <c r="BB55" s="1922">
        <v>0</v>
      </c>
      <c r="BC55" s="1824"/>
      <c r="BD55" s="1824"/>
      <c r="BE55" s="2017"/>
      <c r="BF55" s="2017"/>
      <c r="BG55" s="2030"/>
      <c r="BH55" s="1789">
        <v>0</v>
      </c>
      <c r="BI55" s="1789"/>
      <c r="BJ55" s="1824"/>
      <c r="BK55" s="1824"/>
      <c r="BL55" s="2017"/>
      <c r="BM55" s="2017"/>
      <c r="BN55" s="1923"/>
      <c r="BO55" s="1789">
        <v>0</v>
      </c>
      <c r="BP55" s="1923"/>
      <c r="BQ55" s="1824"/>
      <c r="BR55" s="1824"/>
      <c r="BS55" s="2017"/>
      <c r="BT55" s="2017"/>
      <c r="BU55" s="1923"/>
      <c r="BV55" s="1789">
        <v>0.06</v>
      </c>
      <c r="BW55" s="1923"/>
      <c r="BX55" s="1824"/>
      <c r="BY55" s="1824"/>
      <c r="BZ55" s="2017"/>
      <c r="CA55" s="2017"/>
      <c r="CB55" s="1923"/>
      <c r="CC55" s="1789">
        <v>0</v>
      </c>
      <c r="CD55" s="1923"/>
      <c r="CE55" s="1824"/>
      <c r="CF55" s="1824"/>
      <c r="CG55" s="2017"/>
      <c r="CH55" s="2017"/>
      <c r="CI55" s="1923"/>
      <c r="CJ55" s="1789">
        <v>0</v>
      </c>
      <c r="CK55" s="1923"/>
      <c r="CL55" s="1824"/>
      <c r="CM55" s="1824"/>
      <c r="CN55" s="2017"/>
      <c r="CO55" s="2017"/>
      <c r="CP55" s="1923"/>
      <c r="CQ55" s="1789">
        <v>0</v>
      </c>
      <c r="CR55" s="1923"/>
      <c r="CS55" s="1824"/>
      <c r="CT55" s="1912"/>
      <c r="CU55" s="2017"/>
      <c r="CV55" s="2017"/>
      <c r="CW55" s="1923"/>
      <c r="CY55" s="1772">
        <f t="shared" si="8"/>
        <v>0.08</v>
      </c>
      <c r="CZ55" s="284">
        <f t="shared" si="8"/>
        <v>0.08</v>
      </c>
      <c r="DA55" s="1786">
        <f t="shared" si="4"/>
        <v>1</v>
      </c>
      <c r="DB55" s="2029"/>
      <c r="DC55" s="2029"/>
      <c r="DD55" s="1994"/>
      <c r="DE55" s="1993"/>
      <c r="DF55" s="2027"/>
      <c r="DG55" s="1994"/>
      <c r="DH55" s="1784">
        <f t="shared" si="9"/>
        <v>0.14000000000000001</v>
      </c>
      <c r="DI55" s="1784">
        <f t="shared" si="9"/>
        <v>0.08</v>
      </c>
      <c r="DJ55" s="1789">
        <f t="shared" si="5"/>
        <v>0.5714285714285714</v>
      </c>
      <c r="DK55" s="1924"/>
      <c r="DL55" s="1924"/>
      <c r="DM55" s="141"/>
      <c r="DN55" s="1807"/>
      <c r="DO55" s="1807"/>
      <c r="DP55" s="141"/>
      <c r="DQ55" s="1772">
        <f t="shared" si="10"/>
        <v>0.2</v>
      </c>
      <c r="DR55" s="1772">
        <f t="shared" si="10"/>
        <v>0.08</v>
      </c>
      <c r="DS55" s="1789">
        <f t="shared" si="6"/>
        <v>0.39999999999999997</v>
      </c>
      <c r="DT55" s="1924"/>
      <c r="DU55" s="1924"/>
      <c r="DV55" s="141"/>
      <c r="DW55" s="1841"/>
      <c r="DX55" s="1841"/>
      <c r="DY55" s="141"/>
      <c r="DZ55" s="1791">
        <f t="shared" si="11"/>
        <v>0.2</v>
      </c>
      <c r="EA55" s="1791">
        <f t="shared" si="11"/>
        <v>0.08</v>
      </c>
      <c r="EB55" s="1789">
        <f t="shared" si="7"/>
        <v>0.39999999999999997</v>
      </c>
      <c r="EC55" s="1924"/>
      <c r="ED55" s="1924"/>
      <c r="EE55" s="141"/>
      <c r="EF55" s="1841"/>
      <c r="EG55" s="1807"/>
      <c r="EH55" s="2028"/>
    </row>
    <row r="56" spans="1:138" ht="243" thickBot="1">
      <c r="A56" s="2031"/>
      <c r="B56" s="2031"/>
      <c r="C56" s="2004"/>
      <c r="D56" s="2004"/>
      <c r="E56" s="2004"/>
      <c r="F56" s="1836"/>
      <c r="G56" s="1912"/>
      <c r="H56" s="1808"/>
      <c r="I56" s="2004"/>
      <c r="J56" s="194"/>
      <c r="K56" s="1766" t="s">
        <v>1912</v>
      </c>
      <c r="L56" s="1914" t="s">
        <v>1913</v>
      </c>
      <c r="M56" s="2004"/>
      <c r="N56" s="2025">
        <v>42430</v>
      </c>
      <c r="O56" s="2025">
        <v>43100</v>
      </c>
      <c r="P56" s="2032" t="s">
        <v>1914</v>
      </c>
      <c r="Q56" s="1770">
        <v>0.2</v>
      </c>
      <c r="R56" s="1789">
        <v>0</v>
      </c>
      <c r="S56" s="1789">
        <v>0</v>
      </c>
      <c r="T56" s="1824"/>
      <c r="U56" s="1824"/>
      <c r="V56" s="2017"/>
      <c r="W56" s="2000"/>
      <c r="X56" s="72" t="s">
        <v>474</v>
      </c>
      <c r="Y56" s="1789">
        <v>0</v>
      </c>
      <c r="Z56" s="1789">
        <v>0</v>
      </c>
      <c r="AA56" s="1824"/>
      <c r="AB56" s="1824"/>
      <c r="AC56" s="2017"/>
      <c r="AD56" s="2017"/>
      <c r="AE56" s="72" t="s">
        <v>474</v>
      </c>
      <c r="AF56" s="1789">
        <v>0.05</v>
      </c>
      <c r="AG56" s="1837">
        <v>0.05</v>
      </c>
      <c r="AH56" s="1824"/>
      <c r="AI56" s="1824"/>
      <c r="AJ56" s="2017"/>
      <c r="AK56" s="2017"/>
      <c r="AL56" s="1920" t="s">
        <v>1915</v>
      </c>
      <c r="AM56" s="1789">
        <v>0</v>
      </c>
      <c r="AN56" s="1919">
        <v>0</v>
      </c>
      <c r="AO56" s="1824"/>
      <c r="AP56" s="1824"/>
      <c r="AQ56" s="2017"/>
      <c r="AR56" s="2017"/>
      <c r="AS56" s="1920" t="s">
        <v>1916</v>
      </c>
      <c r="AT56" s="1789">
        <v>0</v>
      </c>
      <c r="AU56" s="1837">
        <v>0</v>
      </c>
      <c r="AV56" s="1824"/>
      <c r="AW56" s="1824"/>
      <c r="AX56" s="2017"/>
      <c r="AY56" s="2017"/>
      <c r="AZ56" s="1920" t="s">
        <v>1917</v>
      </c>
      <c r="BA56" s="1831">
        <v>0.05</v>
      </c>
      <c r="BB56" s="1922">
        <v>0.05</v>
      </c>
      <c r="BC56" s="1824"/>
      <c r="BD56" s="1824"/>
      <c r="BE56" s="2017"/>
      <c r="BF56" s="2017"/>
      <c r="BG56" s="1920" t="s">
        <v>1918</v>
      </c>
      <c r="BH56" s="1789">
        <v>0</v>
      </c>
      <c r="BI56" s="1789"/>
      <c r="BJ56" s="1824"/>
      <c r="BK56" s="1824"/>
      <c r="BL56" s="2017"/>
      <c r="BM56" s="2017"/>
      <c r="BN56" s="1923"/>
      <c r="BO56" s="1789">
        <v>0</v>
      </c>
      <c r="BP56" s="1923"/>
      <c r="BQ56" s="1824"/>
      <c r="BR56" s="1824"/>
      <c r="BS56" s="2017"/>
      <c r="BT56" s="2017"/>
      <c r="BU56" s="1923"/>
      <c r="BV56" s="1789">
        <v>0.05</v>
      </c>
      <c r="BW56" s="1923"/>
      <c r="BX56" s="1824"/>
      <c r="BY56" s="1824"/>
      <c r="BZ56" s="2017"/>
      <c r="CA56" s="2017"/>
      <c r="CB56" s="1923"/>
      <c r="CC56" s="1789">
        <v>0</v>
      </c>
      <c r="CD56" s="1923"/>
      <c r="CE56" s="1824"/>
      <c r="CF56" s="1824"/>
      <c r="CG56" s="2017"/>
      <c r="CH56" s="2017"/>
      <c r="CI56" s="1923"/>
      <c r="CJ56" s="1789">
        <v>0</v>
      </c>
      <c r="CK56" s="1923"/>
      <c r="CL56" s="1824"/>
      <c r="CM56" s="1824"/>
      <c r="CN56" s="2017"/>
      <c r="CO56" s="2017"/>
      <c r="CP56" s="1923"/>
      <c r="CQ56" s="1789">
        <v>0.05</v>
      </c>
      <c r="CR56" s="1923"/>
      <c r="CS56" s="1824"/>
      <c r="CT56" s="1912"/>
      <c r="CU56" s="2017"/>
      <c r="CV56" s="2017"/>
      <c r="CW56" s="1923"/>
      <c r="CY56" s="1772">
        <f t="shared" si="8"/>
        <v>0.05</v>
      </c>
      <c r="CZ56" s="284">
        <f t="shared" si="8"/>
        <v>0.05</v>
      </c>
      <c r="DA56" s="1786">
        <f t="shared" si="4"/>
        <v>1</v>
      </c>
      <c r="DB56" s="2033"/>
      <c r="DC56" s="2033"/>
      <c r="DD56" s="2007"/>
      <c r="DE56" s="2012"/>
      <c r="DF56" s="2034"/>
      <c r="DG56" s="1994"/>
      <c r="DH56" s="1784">
        <f t="shared" si="9"/>
        <v>0.1</v>
      </c>
      <c r="DI56" s="1784">
        <f t="shared" si="9"/>
        <v>0.1</v>
      </c>
      <c r="DJ56" s="1789">
        <f t="shared" si="5"/>
        <v>1</v>
      </c>
      <c r="DK56" s="1961"/>
      <c r="DL56" s="1961"/>
      <c r="DM56" s="110"/>
      <c r="DN56" s="1819"/>
      <c r="DO56" s="1819"/>
      <c r="DP56" s="110"/>
      <c r="DQ56" s="1772">
        <f t="shared" si="10"/>
        <v>0.15000000000000002</v>
      </c>
      <c r="DR56" s="1772">
        <f t="shared" si="10"/>
        <v>0.1</v>
      </c>
      <c r="DS56" s="1789">
        <f t="shared" si="6"/>
        <v>0.66666666666666663</v>
      </c>
      <c r="DT56" s="1961"/>
      <c r="DU56" s="1961"/>
      <c r="DV56" s="110"/>
      <c r="DW56" s="1852"/>
      <c r="DX56" s="1852"/>
      <c r="DY56" s="110"/>
      <c r="DZ56" s="1791">
        <f t="shared" si="11"/>
        <v>0.2</v>
      </c>
      <c r="EA56" s="1791">
        <f t="shared" si="11"/>
        <v>0.1</v>
      </c>
      <c r="EB56" s="1789">
        <f t="shared" si="7"/>
        <v>0.5</v>
      </c>
      <c r="EC56" s="1961"/>
      <c r="ED56" s="1961"/>
      <c r="EE56" s="110"/>
      <c r="EF56" s="1852"/>
      <c r="EG56" s="1819"/>
      <c r="EH56" s="2035"/>
    </row>
    <row r="57" spans="1:138" ht="299.25">
      <c r="A57" s="199" t="s">
        <v>163</v>
      </c>
      <c r="B57" s="1761" t="s">
        <v>1919</v>
      </c>
      <c r="C57" s="2036">
        <v>7</v>
      </c>
      <c r="D57" s="2036" t="s">
        <v>1920</v>
      </c>
      <c r="E57" s="2037">
        <v>1</v>
      </c>
      <c r="F57" s="2036" t="s">
        <v>1862</v>
      </c>
      <c r="G57" s="1912"/>
      <c r="H57" s="1764">
        <f>M57+M61+M62</f>
        <v>0.15000000000000002</v>
      </c>
      <c r="I57" s="1820">
        <v>11</v>
      </c>
      <c r="J57" s="199" t="s">
        <v>1921</v>
      </c>
      <c r="K57" s="1766" t="s">
        <v>1922</v>
      </c>
      <c r="L57" s="1914" t="s">
        <v>1923</v>
      </c>
      <c r="M57" s="338">
        <v>0.04</v>
      </c>
      <c r="N57" s="1916">
        <v>42760</v>
      </c>
      <c r="O57" s="1916">
        <v>42855</v>
      </c>
      <c r="P57" s="2032" t="s">
        <v>1924</v>
      </c>
      <c r="Q57" s="1770">
        <v>0.3</v>
      </c>
      <c r="R57" s="1789">
        <v>0.05</v>
      </c>
      <c r="S57" s="1789">
        <v>0.05</v>
      </c>
      <c r="T57" s="1998">
        <f>R57+R58+R59+R60</f>
        <v>0.05</v>
      </c>
      <c r="U57" s="1998">
        <f>S57+S58+S59+S60</f>
        <v>0.05</v>
      </c>
      <c r="V57" s="2017">
        <f>(((T57*$M$57)+(T61*$M$61)+(T62*$M$62))*$E$57)/($M$57+$M$61+$M$62)</f>
        <v>0.1933333333333333</v>
      </c>
      <c r="W57" s="2000">
        <f>(((U57*$M$57)+(U61*$M$61)+(U62*$M$62))*$E$57)/($M$57+$M$61+$M$62)</f>
        <v>0.1933333333333333</v>
      </c>
      <c r="X57" s="1920" t="s">
        <v>1925</v>
      </c>
      <c r="Y57" s="1789">
        <v>0.1</v>
      </c>
      <c r="Z57" s="1789">
        <v>0.1</v>
      </c>
      <c r="AA57" s="1998">
        <f>Y57+Y58+Y59+Y60</f>
        <v>0.17</v>
      </c>
      <c r="AB57" s="1998">
        <f>Z57+Z58+Z59+Z60</f>
        <v>0.17</v>
      </c>
      <c r="AC57" s="2017">
        <f>(((AA57*$M$57)+(AA61*$M$61)+(AA62*$M$62))*$E$57)/($M$57+$M$61+$M$62)</f>
        <v>0.1653333333333333</v>
      </c>
      <c r="AD57" s="2017">
        <f>(((AB57*$M$57)+(AB61*$M$61)+(AB62*$M$62))*$E$57)/($M$57+$M$61+$M$62)</f>
        <v>0.1653333333333333</v>
      </c>
      <c r="AE57" s="1920" t="s">
        <v>1926</v>
      </c>
      <c r="AF57" s="1789">
        <v>0.1</v>
      </c>
      <c r="AG57" s="1837">
        <v>0.1</v>
      </c>
      <c r="AH57" s="1998">
        <f>AF57+AF58+AF59+AF60</f>
        <v>0.22000000000000003</v>
      </c>
      <c r="AI57" s="1998">
        <f>AG57+AG58+AG59+AG60</f>
        <v>0.22000000000000003</v>
      </c>
      <c r="AJ57" s="2017">
        <f>(((AH57*$M$57)+(AH61*$M$61)+(AH62*$M$62))*$E$57)/($M$57+$M$61+$M$62)</f>
        <v>0.23866666666666661</v>
      </c>
      <c r="AK57" s="2017">
        <f>(((AI57*$M$57)+(AI61*$M$61)+(AI62*$M$62))*$E$57)/($M$57+$M$61+$M$62)</f>
        <v>0.23866666666666661</v>
      </c>
      <c r="AL57" s="1920" t="s">
        <v>1927</v>
      </c>
      <c r="AM57" s="1789">
        <v>0.05</v>
      </c>
      <c r="AN57" s="1919">
        <v>0.02</v>
      </c>
      <c r="AO57" s="1998">
        <f>AM57+AM58+AM59+AM60</f>
        <v>0.14000000000000001</v>
      </c>
      <c r="AP57" s="1998">
        <f>AN57+AN58+AN59+AN60</f>
        <v>0.11</v>
      </c>
      <c r="AQ57" s="2017">
        <f>(((AO57*$M$57)+(AO61*$M$61)+(AO62*$M$62))*$E$57)/($M$57+$M$61+$M$62)</f>
        <v>0.17399999999999999</v>
      </c>
      <c r="AR57" s="2017">
        <f>(((AP57*$M$57)+(AP61*$M$61)+(AP62*$M$62))*$E$57)/($M$57+$M$61+$M$62)</f>
        <v>0.12599999999999997</v>
      </c>
      <c r="AS57" s="1920" t="s">
        <v>1928</v>
      </c>
      <c r="AT57" s="1789">
        <v>0</v>
      </c>
      <c r="AU57" s="1919">
        <v>0.02</v>
      </c>
      <c r="AV57" s="1998">
        <f>AT57+AT58+AT59+AT60</f>
        <v>9.0000000000000011E-2</v>
      </c>
      <c r="AW57" s="1998">
        <f>AU57+AU58+AU59+AU60</f>
        <v>0.11</v>
      </c>
      <c r="AX57" s="2017">
        <f>(((AV57*$M$57)+(AV61*$M$61)+(AV62*$M$62))*$E$57)/($M$57+$M$61+$M$62)</f>
        <v>2.3999999999999997E-2</v>
      </c>
      <c r="AY57" s="2038">
        <f>(((AW57*$M$57)+(AW61*$M$61)+(AW62*$M$62))*$E$57)/($M$57+$M$61+$M$62)</f>
        <v>6.9333333333333316E-2</v>
      </c>
      <c r="AZ57" s="1921" t="s">
        <v>1929</v>
      </c>
      <c r="BA57" s="1831">
        <v>0</v>
      </c>
      <c r="BB57" s="1922">
        <v>0.01</v>
      </c>
      <c r="BC57" s="1998">
        <f>BA57+BA58+BA59+BA60</f>
        <v>9.0000000000000011E-2</v>
      </c>
      <c r="BD57" s="1998">
        <f>BB57+BB58+BB59+BB60</f>
        <v>0.1</v>
      </c>
      <c r="BE57" s="2017">
        <f>(((BC57*$M$57)+(BC61*$M$61)+(BC62*$M$62))*$E$57)/($M$57+$M$61+$M$62)</f>
        <v>2.3999999999999997E-2</v>
      </c>
      <c r="BF57" s="2017">
        <f>(((BD57*$M$57)+(BD61*$M$61)+(BD62*$M$62))*$E$57)/($M$57+$M$61+$M$62)</f>
        <v>2.6666666666666665E-2</v>
      </c>
      <c r="BG57" s="1920" t="s">
        <v>1930</v>
      </c>
      <c r="BH57" s="1789">
        <v>0</v>
      </c>
      <c r="BI57" s="1923"/>
      <c r="BJ57" s="1998">
        <f>BH57+BH58+BH59+BH60</f>
        <v>0.04</v>
      </c>
      <c r="BK57" s="1998">
        <f>BI57+BI58+BI59+BI60</f>
        <v>0</v>
      </c>
      <c r="BL57" s="2017">
        <f>(((BJ57*$M$57)+(BJ61*$M$61)+(BJ62*$M$62))*$E$57)/($M$57+$M$61+$M$62)</f>
        <v>6.7333333333333328E-2</v>
      </c>
      <c r="BM57" s="2017">
        <f>(((BK57*$M$57)+(BK61*$M$61)+(BK62*$M$62))*$E$57)/($M$57+$M$61+$M$62)</f>
        <v>0</v>
      </c>
      <c r="BN57" s="1923"/>
      <c r="BO57" s="1789">
        <v>0</v>
      </c>
      <c r="BP57" s="1923"/>
      <c r="BQ57" s="1998">
        <f>BO57+BO58+BO59+BO60</f>
        <v>0.04</v>
      </c>
      <c r="BR57" s="1998">
        <f>BP57+BP58+BP59+BP60</f>
        <v>0</v>
      </c>
      <c r="BS57" s="2017">
        <f>(((BQ57*$M$57)+(BQ61*$M$61)+(BQ62*$M$62))*$E$57)/($M$57+$M$61+$M$62)</f>
        <v>1.0666666666666666E-2</v>
      </c>
      <c r="BT57" s="2017">
        <f>(((BR57*$M$57)+(BR61*$M$61)+(BR62*$M$62))*$E$57)/($M$57+$M$61+$M$62)</f>
        <v>0</v>
      </c>
      <c r="BU57" s="1923"/>
      <c r="BV57" s="1789">
        <v>0</v>
      </c>
      <c r="BW57" s="1923"/>
      <c r="BX57" s="1998">
        <f>BV57+BV58+BV59+BV60</f>
        <v>0.04</v>
      </c>
      <c r="BY57" s="1998">
        <f>BW57+BW58+BW59+BW60</f>
        <v>0</v>
      </c>
      <c r="BZ57" s="2017">
        <f>(((BX57*$M$57)+(BX61*$M$61)+(BX62*$M$62))*$E$57)/($M$57+$M$61+$M$62)</f>
        <v>1.0666666666666666E-2</v>
      </c>
      <c r="CA57" s="2017">
        <f>(((BY57*$M$57)+(BY61*$M$61)+(BY62*$M$62))*$E$57)/($M$57+$M$61+$M$62)</f>
        <v>0</v>
      </c>
      <c r="CB57" s="1923"/>
      <c r="CC57" s="1789">
        <v>0</v>
      </c>
      <c r="CD57" s="1923"/>
      <c r="CE57" s="1998">
        <f>CC57+CC58+CC59+CC60</f>
        <v>0.04</v>
      </c>
      <c r="CF57" s="1998">
        <f>CD57+CD58+CD59+CD60</f>
        <v>0</v>
      </c>
      <c r="CG57" s="2017">
        <f>(((CE57*$M$57)+(CE61*$M$61)+(CE62*$M$62))*$E$57)/($M$57+$M$61+$M$62)</f>
        <v>7.0666666666666655E-2</v>
      </c>
      <c r="CH57" s="2017">
        <f>(((CF57*$M$57)+(CF61*$M$61)+(CF62*$M$62))*$E$57)/($M$57+$M$61+$M$62)</f>
        <v>0</v>
      </c>
      <c r="CI57" s="1923"/>
      <c r="CJ57" s="1789">
        <v>0</v>
      </c>
      <c r="CK57" s="1923"/>
      <c r="CL57" s="1998">
        <f>CJ57+CJ58+CJ59+CJ60</f>
        <v>0.05</v>
      </c>
      <c r="CM57" s="1998">
        <f>CK57+CK58+CK59+CK60</f>
        <v>0</v>
      </c>
      <c r="CN57" s="2038">
        <f>(((CL57*$M$57)+(CL61*$M$61)+(CL62*$M$62))*$E$57)/($M$57+$M$61+$M$62)</f>
        <v>1.3333333333333332E-2</v>
      </c>
      <c r="CO57" s="2038">
        <f>(((CM57*$M$57)+(CM61*$M$61)+(CM62*$M$62))*$E$57)/($M$57+$M$61+$M$62)</f>
        <v>0</v>
      </c>
      <c r="CP57" s="1923"/>
      <c r="CQ57" s="1789">
        <v>0</v>
      </c>
      <c r="CR57" s="1923"/>
      <c r="CS57" s="1998">
        <f>CQ57+CQ58+CQ59+CQ60</f>
        <v>0.03</v>
      </c>
      <c r="CT57" s="1998">
        <f>CR57+CR58+CR59+CR60</f>
        <v>0</v>
      </c>
      <c r="CU57" s="2017">
        <f>(((CS57*$M$57)+(CS61*$M$61)+(CS62*$M$62))*$E$57)/($M$57+$M$61+$M$62)</f>
        <v>7.9999999999999984E-3</v>
      </c>
      <c r="CV57" s="2017">
        <f>(((CT57*$M$57)+(CT61*$M$61)+(CT62*$M$62))*$E$57)/($M$57+$M$61+$M$62)</f>
        <v>0</v>
      </c>
      <c r="CW57" s="1923"/>
      <c r="CY57" s="1772">
        <f t="shared" si="8"/>
        <v>0.25</v>
      </c>
      <c r="CZ57" s="284">
        <f t="shared" si="8"/>
        <v>0.25</v>
      </c>
      <c r="DA57" s="1786">
        <f t="shared" si="4"/>
        <v>1</v>
      </c>
      <c r="DB57" s="2026">
        <f>T57+AA57+AH57</f>
        <v>0.44000000000000006</v>
      </c>
      <c r="DC57" s="2026">
        <f>U57+AB57+AI57</f>
        <v>0.44000000000000006</v>
      </c>
      <c r="DD57" s="2023">
        <f>DC57/DB57</f>
        <v>1</v>
      </c>
      <c r="DE57" s="2039">
        <f>V57+AC57+AJ57</f>
        <v>0.59733333333333316</v>
      </c>
      <c r="DF57" s="2039">
        <f>W57+AD57+AK57</f>
        <v>0.59733333333333316</v>
      </c>
      <c r="DG57" s="2023">
        <f>DF57/DE57</f>
        <v>1</v>
      </c>
      <c r="DH57" s="1784">
        <f t="shared" si="9"/>
        <v>0.3</v>
      </c>
      <c r="DI57" s="1784">
        <f t="shared" si="9"/>
        <v>0.30000000000000004</v>
      </c>
      <c r="DJ57" s="1789">
        <f t="shared" si="5"/>
        <v>1.0000000000000002</v>
      </c>
      <c r="DK57" s="315">
        <f>+T57+AA57+AH57+AO57+AV57+BC57</f>
        <v>0.76</v>
      </c>
      <c r="DL57" s="315">
        <f>+U57+AB57+AI57+AP57+AW57+BD57</f>
        <v>0.76</v>
      </c>
      <c r="DM57" s="108">
        <f>+DL57/DK57</f>
        <v>1</v>
      </c>
      <c r="DN57" s="1790">
        <f>+V57+AC57+AJ57+AQ57+AX57+BE57</f>
        <v>0.81933333333333325</v>
      </c>
      <c r="DO57" s="1790">
        <f>+W57+AD57+AK57+AR57+AY57+BF57</f>
        <v>0.81933333333333314</v>
      </c>
      <c r="DP57" s="108">
        <f>+DO57/DN57</f>
        <v>0.99999999999999989</v>
      </c>
      <c r="DQ57" s="1772">
        <f t="shared" si="10"/>
        <v>0.3</v>
      </c>
      <c r="DR57" s="1772">
        <f t="shared" si="10"/>
        <v>0.30000000000000004</v>
      </c>
      <c r="DS57" s="1789">
        <f t="shared" si="6"/>
        <v>1.0000000000000002</v>
      </c>
      <c r="DT57" s="315">
        <f>+T57+AA57+AH57+AO57+AV57+BC57+BJ57+BQ57+BX57</f>
        <v>0.88000000000000012</v>
      </c>
      <c r="DU57" s="315">
        <f>+U57+AB57+AI57+AP57+AW57+BD57+BK57+BR57+BY57</f>
        <v>0.76</v>
      </c>
      <c r="DV57" s="108">
        <f>+DU57/DT57</f>
        <v>0.86363636363636354</v>
      </c>
      <c r="DW57" s="340">
        <f>+V57+AC57+AJ57+AQ57+AX57+BE57+BL57+BS57+BZ57</f>
        <v>0.90800000000000003</v>
      </c>
      <c r="DX57" s="340">
        <f>+W57+AD57+AK57+AR57+AY57+BF57+BM57+BT57+CA57</f>
        <v>0.81933333333333314</v>
      </c>
      <c r="DY57" s="108">
        <f>+DX57/DW57</f>
        <v>0.90234948604992637</v>
      </c>
      <c r="DZ57" s="1791">
        <f t="shared" si="11"/>
        <v>0.3</v>
      </c>
      <c r="EA57" s="1791">
        <f t="shared" si="11"/>
        <v>0.30000000000000004</v>
      </c>
      <c r="EB57" s="1789">
        <f t="shared" si="7"/>
        <v>1.0000000000000002</v>
      </c>
      <c r="EC57" s="315">
        <f>+T57+AA57+AH57+AO57+AV57+BC57+BJ57+BQ57+BX57+CE57+CL57+CS57</f>
        <v>1.0000000000000002</v>
      </c>
      <c r="ED57" s="315">
        <f>+U57+AB57+AI57+AP57+AW57+BD57+BK57+BR57+BY57+CF57+CM57+CT57</f>
        <v>0.76</v>
      </c>
      <c r="EE57" s="108">
        <f>+ED57/EC57</f>
        <v>0.75999999999999979</v>
      </c>
      <c r="EF57" s="340">
        <f>+V57+AC57+AJ57+AQ57+AX57+BE57+BL57+BS57+BZ57+CG57+CN57+CU57</f>
        <v>1</v>
      </c>
      <c r="EG57" s="314">
        <f>+W57+AD57+AK57+AR57+AY57+BF57+BM57+BT57+CA57+CH57+CO57+CV57</f>
        <v>0.81933333333333314</v>
      </c>
      <c r="EH57" s="108">
        <f>+EG57/EF57</f>
        <v>0.81933333333333314</v>
      </c>
    </row>
    <row r="58" spans="1:138" ht="409.5">
      <c r="A58" s="1793"/>
      <c r="B58" s="1792"/>
      <c r="C58" s="2040"/>
      <c r="D58" s="2040"/>
      <c r="E58" s="2041"/>
      <c r="F58" s="2040"/>
      <c r="G58" s="1912"/>
      <c r="H58" s="1808"/>
      <c r="I58" s="1834"/>
      <c r="J58" s="1793"/>
      <c r="K58" s="1766" t="s">
        <v>1931</v>
      </c>
      <c r="L58" s="1914" t="s">
        <v>1923</v>
      </c>
      <c r="M58" s="1792"/>
      <c r="N58" s="1916">
        <v>42767</v>
      </c>
      <c r="O58" s="1916">
        <v>43100</v>
      </c>
      <c r="P58" s="2032" t="s">
        <v>1932</v>
      </c>
      <c r="Q58" s="1770">
        <v>0.2</v>
      </c>
      <c r="R58" s="1789">
        <v>0</v>
      </c>
      <c r="S58" s="1789">
        <v>0</v>
      </c>
      <c r="T58" s="1998"/>
      <c r="U58" s="1998"/>
      <c r="V58" s="2017"/>
      <c r="W58" s="2000"/>
      <c r="X58" s="1918" t="s">
        <v>474</v>
      </c>
      <c r="Y58" s="1789">
        <v>0.02</v>
      </c>
      <c r="Z58" s="1789">
        <v>0.02</v>
      </c>
      <c r="AA58" s="1998"/>
      <c r="AB58" s="1998"/>
      <c r="AC58" s="2017"/>
      <c r="AD58" s="2017"/>
      <c r="AE58" s="1920" t="s">
        <v>1933</v>
      </c>
      <c r="AF58" s="1789">
        <v>0.02</v>
      </c>
      <c r="AG58" s="1837">
        <v>0.02</v>
      </c>
      <c r="AH58" s="1998"/>
      <c r="AI58" s="1998"/>
      <c r="AJ58" s="2017"/>
      <c r="AK58" s="2017"/>
      <c r="AL58" s="1920" t="s">
        <v>1934</v>
      </c>
      <c r="AM58" s="1789">
        <v>0.02</v>
      </c>
      <c r="AN58" s="1919">
        <v>0.02</v>
      </c>
      <c r="AO58" s="1998"/>
      <c r="AP58" s="1998"/>
      <c r="AQ58" s="2017"/>
      <c r="AR58" s="2017"/>
      <c r="AS58" s="1389" t="s">
        <v>1935</v>
      </c>
      <c r="AT58" s="1789">
        <v>0.02</v>
      </c>
      <c r="AU58" s="1919">
        <v>0.02</v>
      </c>
      <c r="AV58" s="1998"/>
      <c r="AW58" s="1998"/>
      <c r="AX58" s="2017"/>
      <c r="AY58" s="2042"/>
      <c r="AZ58" s="2043" t="s">
        <v>1936</v>
      </c>
      <c r="BA58" s="1831">
        <v>0.02</v>
      </c>
      <c r="BB58" s="2044">
        <v>0.02</v>
      </c>
      <c r="BC58" s="1998"/>
      <c r="BD58" s="1998"/>
      <c r="BE58" s="2017"/>
      <c r="BF58" s="2017"/>
      <c r="BG58" s="1920" t="s">
        <v>1937</v>
      </c>
      <c r="BH58" s="1789">
        <v>0.02</v>
      </c>
      <c r="BI58" s="1923"/>
      <c r="BJ58" s="1998"/>
      <c r="BK58" s="1998"/>
      <c r="BL58" s="2017"/>
      <c r="BM58" s="2017"/>
      <c r="BN58" s="1923"/>
      <c r="BO58" s="1789">
        <v>0.02</v>
      </c>
      <c r="BP58" s="1923"/>
      <c r="BQ58" s="1998"/>
      <c r="BR58" s="1998"/>
      <c r="BS58" s="2017"/>
      <c r="BT58" s="2017"/>
      <c r="BU58" s="1923"/>
      <c r="BV58" s="1789">
        <v>0.02</v>
      </c>
      <c r="BW58" s="1923"/>
      <c r="BX58" s="1998"/>
      <c r="BY58" s="1998"/>
      <c r="BZ58" s="2017"/>
      <c r="CA58" s="2017"/>
      <c r="CB58" s="1923"/>
      <c r="CC58" s="1789">
        <v>0.02</v>
      </c>
      <c r="CD58" s="1923"/>
      <c r="CE58" s="1998"/>
      <c r="CF58" s="1998"/>
      <c r="CG58" s="2017"/>
      <c r="CH58" s="2017"/>
      <c r="CI58" s="1923"/>
      <c r="CJ58" s="1789">
        <v>0.02</v>
      </c>
      <c r="CK58" s="1923"/>
      <c r="CL58" s="1998"/>
      <c r="CM58" s="1998"/>
      <c r="CN58" s="2042"/>
      <c r="CO58" s="2042"/>
      <c r="CP58" s="1923"/>
      <c r="CQ58" s="1789">
        <v>0</v>
      </c>
      <c r="CR58" s="1923"/>
      <c r="CS58" s="1998"/>
      <c r="CT58" s="1998"/>
      <c r="CU58" s="2017"/>
      <c r="CV58" s="2017"/>
      <c r="CW58" s="1923"/>
      <c r="CY58" s="1772">
        <f t="shared" si="8"/>
        <v>0.04</v>
      </c>
      <c r="CZ58" s="284">
        <f t="shared" si="8"/>
        <v>0.04</v>
      </c>
      <c r="DA58" s="1786">
        <f t="shared" si="4"/>
        <v>1</v>
      </c>
      <c r="DB58" s="2029"/>
      <c r="DC58" s="2029"/>
      <c r="DD58" s="1994"/>
      <c r="DE58" s="2029"/>
      <c r="DF58" s="2029"/>
      <c r="DG58" s="1994"/>
      <c r="DH58" s="1784">
        <f t="shared" si="9"/>
        <v>0.1</v>
      </c>
      <c r="DI58" s="1784">
        <f t="shared" si="9"/>
        <v>0.1</v>
      </c>
      <c r="DJ58" s="1789">
        <f t="shared" si="5"/>
        <v>1</v>
      </c>
      <c r="DK58" s="1924"/>
      <c r="DL58" s="1924"/>
      <c r="DM58" s="141"/>
      <c r="DN58" s="1807"/>
      <c r="DO58" s="1807"/>
      <c r="DP58" s="141"/>
      <c r="DQ58" s="1772">
        <f t="shared" si="10"/>
        <v>0.16</v>
      </c>
      <c r="DR58" s="1772">
        <f t="shared" si="10"/>
        <v>0.1</v>
      </c>
      <c r="DS58" s="1789">
        <f t="shared" si="6"/>
        <v>0.625</v>
      </c>
      <c r="DT58" s="1924"/>
      <c r="DU58" s="1924"/>
      <c r="DV58" s="141"/>
      <c r="DW58" s="1841"/>
      <c r="DX58" s="1841"/>
      <c r="DY58" s="141"/>
      <c r="DZ58" s="1791">
        <f t="shared" si="11"/>
        <v>0.19999999999999998</v>
      </c>
      <c r="EA58" s="1791">
        <f t="shared" si="11"/>
        <v>0.1</v>
      </c>
      <c r="EB58" s="1789">
        <f t="shared" si="7"/>
        <v>0.50000000000000011</v>
      </c>
      <c r="EC58" s="1924"/>
      <c r="ED58" s="1924"/>
      <c r="EE58" s="141"/>
      <c r="EF58" s="1841"/>
      <c r="EG58" s="1804"/>
      <c r="EH58" s="141"/>
    </row>
    <row r="59" spans="1:138" ht="99.75">
      <c r="A59" s="1793"/>
      <c r="B59" s="1792"/>
      <c r="C59" s="2040"/>
      <c r="D59" s="2040"/>
      <c r="E59" s="2041"/>
      <c r="F59" s="2040"/>
      <c r="G59" s="1912"/>
      <c r="H59" s="1808"/>
      <c r="I59" s="1834"/>
      <c r="J59" s="1793"/>
      <c r="K59" s="1766" t="s">
        <v>1938</v>
      </c>
      <c r="L59" s="1914" t="s">
        <v>1939</v>
      </c>
      <c r="M59" s="1792"/>
      <c r="N59" s="1927">
        <v>42767</v>
      </c>
      <c r="O59" s="1927">
        <v>42916</v>
      </c>
      <c r="P59" s="2032" t="s">
        <v>1940</v>
      </c>
      <c r="Q59" s="1770">
        <v>0.3</v>
      </c>
      <c r="R59" s="1789">
        <v>0</v>
      </c>
      <c r="S59" s="1789">
        <v>0</v>
      </c>
      <c r="T59" s="1998"/>
      <c r="U59" s="1998"/>
      <c r="V59" s="2017"/>
      <c r="W59" s="2000"/>
      <c r="X59" s="1918" t="s">
        <v>474</v>
      </c>
      <c r="Y59" s="1789">
        <v>0.05</v>
      </c>
      <c r="Z59" s="1789">
        <v>0.05</v>
      </c>
      <c r="AA59" s="1998"/>
      <c r="AB59" s="1998"/>
      <c r="AC59" s="2017"/>
      <c r="AD59" s="2017"/>
      <c r="AE59" s="1920" t="s">
        <v>1941</v>
      </c>
      <c r="AF59" s="1789">
        <v>0.1</v>
      </c>
      <c r="AG59" s="1837">
        <v>0.1</v>
      </c>
      <c r="AH59" s="1998"/>
      <c r="AI59" s="1998"/>
      <c r="AJ59" s="2017"/>
      <c r="AK59" s="2017"/>
      <c r="AL59" s="1920" t="s">
        <v>1942</v>
      </c>
      <c r="AM59" s="1789">
        <v>0.05</v>
      </c>
      <c r="AN59" s="1919">
        <v>0.05</v>
      </c>
      <c r="AO59" s="1998"/>
      <c r="AP59" s="1998"/>
      <c r="AQ59" s="2017"/>
      <c r="AR59" s="2017"/>
      <c r="AS59" s="1920" t="s">
        <v>1943</v>
      </c>
      <c r="AT59" s="1789">
        <v>0.05</v>
      </c>
      <c r="AU59" s="1919">
        <v>0.05</v>
      </c>
      <c r="AV59" s="1998"/>
      <c r="AW59" s="1998"/>
      <c r="AX59" s="2017"/>
      <c r="AY59" s="2042"/>
      <c r="AZ59" s="1921" t="s">
        <v>1944</v>
      </c>
      <c r="BA59" s="1831">
        <v>0.05</v>
      </c>
      <c r="BB59" s="2044">
        <v>0.05</v>
      </c>
      <c r="BC59" s="1998"/>
      <c r="BD59" s="1998"/>
      <c r="BE59" s="2017"/>
      <c r="BF59" s="2017"/>
      <c r="BG59" s="1920" t="s">
        <v>1945</v>
      </c>
      <c r="BH59" s="1789">
        <v>0</v>
      </c>
      <c r="BI59" s="1923"/>
      <c r="BJ59" s="1998"/>
      <c r="BK59" s="1998"/>
      <c r="BL59" s="2017"/>
      <c r="BM59" s="2017"/>
      <c r="BN59" s="1923"/>
      <c r="BO59" s="1789">
        <v>0</v>
      </c>
      <c r="BP59" s="1923"/>
      <c r="BQ59" s="1998"/>
      <c r="BR59" s="1998"/>
      <c r="BS59" s="2017"/>
      <c r="BT59" s="2017"/>
      <c r="BU59" s="1923"/>
      <c r="BV59" s="1789">
        <v>0</v>
      </c>
      <c r="BW59" s="1923"/>
      <c r="BX59" s="1998"/>
      <c r="BY59" s="1998"/>
      <c r="BZ59" s="2017"/>
      <c r="CA59" s="2017"/>
      <c r="CB59" s="1923"/>
      <c r="CC59" s="1789">
        <v>0</v>
      </c>
      <c r="CD59" s="1923"/>
      <c r="CE59" s="1998"/>
      <c r="CF59" s="1998"/>
      <c r="CG59" s="2017"/>
      <c r="CH59" s="2017"/>
      <c r="CI59" s="1923"/>
      <c r="CJ59" s="1789">
        <v>0</v>
      </c>
      <c r="CK59" s="1923"/>
      <c r="CL59" s="1998"/>
      <c r="CM59" s="1998"/>
      <c r="CN59" s="2042"/>
      <c r="CO59" s="2042"/>
      <c r="CP59" s="1923"/>
      <c r="CQ59" s="1789">
        <v>0</v>
      </c>
      <c r="CR59" s="1923"/>
      <c r="CS59" s="1998"/>
      <c r="CT59" s="1998"/>
      <c r="CU59" s="2017"/>
      <c r="CV59" s="2017"/>
      <c r="CW59" s="1923"/>
      <c r="CY59" s="1772">
        <f t="shared" si="8"/>
        <v>0.15000000000000002</v>
      </c>
      <c r="CZ59" s="284">
        <f t="shared" si="8"/>
        <v>0.15000000000000002</v>
      </c>
      <c r="DA59" s="1786">
        <f t="shared" si="4"/>
        <v>1</v>
      </c>
      <c r="DB59" s="2029"/>
      <c r="DC59" s="2029"/>
      <c r="DD59" s="1994"/>
      <c r="DE59" s="2029"/>
      <c r="DF59" s="2029"/>
      <c r="DG59" s="1994"/>
      <c r="DH59" s="1784">
        <f t="shared" si="9"/>
        <v>0.3</v>
      </c>
      <c r="DI59" s="1784">
        <f t="shared" si="9"/>
        <v>0.3</v>
      </c>
      <c r="DJ59" s="1789">
        <f t="shared" si="5"/>
        <v>1</v>
      </c>
      <c r="DK59" s="1924"/>
      <c r="DL59" s="1924"/>
      <c r="DM59" s="141"/>
      <c r="DN59" s="1807"/>
      <c r="DO59" s="1807"/>
      <c r="DP59" s="141"/>
      <c r="DQ59" s="1772">
        <f t="shared" si="10"/>
        <v>0.3</v>
      </c>
      <c r="DR59" s="1772">
        <f t="shared" si="10"/>
        <v>0.3</v>
      </c>
      <c r="DS59" s="1789">
        <f t="shared" si="6"/>
        <v>1</v>
      </c>
      <c r="DT59" s="1924"/>
      <c r="DU59" s="1924"/>
      <c r="DV59" s="141"/>
      <c r="DW59" s="1841"/>
      <c r="DX59" s="1841"/>
      <c r="DY59" s="141"/>
      <c r="DZ59" s="1791">
        <f t="shared" si="11"/>
        <v>0.3</v>
      </c>
      <c r="EA59" s="1791">
        <f t="shared" si="11"/>
        <v>0.3</v>
      </c>
      <c r="EB59" s="1789">
        <f t="shared" si="7"/>
        <v>1</v>
      </c>
      <c r="EC59" s="1924"/>
      <c r="ED59" s="1924"/>
      <c r="EE59" s="141"/>
      <c r="EF59" s="1841"/>
      <c r="EG59" s="1804"/>
      <c r="EH59" s="141"/>
    </row>
    <row r="60" spans="1:138" ht="213.75">
      <c r="A60" s="1793"/>
      <c r="B60" s="1792"/>
      <c r="C60" s="2040"/>
      <c r="D60" s="2040"/>
      <c r="E60" s="2041"/>
      <c r="F60" s="2040"/>
      <c r="G60" s="1912"/>
      <c r="H60" s="1808"/>
      <c r="I60" s="1848"/>
      <c r="J60" s="191"/>
      <c r="K60" s="1766" t="s">
        <v>1946</v>
      </c>
      <c r="L60" s="1914" t="s">
        <v>1947</v>
      </c>
      <c r="M60" s="1836"/>
      <c r="N60" s="1927">
        <v>42826</v>
      </c>
      <c r="O60" s="1927">
        <v>43100</v>
      </c>
      <c r="P60" s="2032" t="s">
        <v>1948</v>
      </c>
      <c r="Q60" s="1770">
        <v>0.2</v>
      </c>
      <c r="R60" s="1789">
        <v>0</v>
      </c>
      <c r="S60" s="1789">
        <v>0</v>
      </c>
      <c r="T60" s="2005"/>
      <c r="U60" s="2005"/>
      <c r="V60" s="2017"/>
      <c r="W60" s="2000"/>
      <c r="X60" s="1918" t="s">
        <v>474</v>
      </c>
      <c r="Y60" s="1789">
        <v>0</v>
      </c>
      <c r="Z60" s="1789">
        <v>0</v>
      </c>
      <c r="AA60" s="2005"/>
      <c r="AB60" s="2005"/>
      <c r="AC60" s="2017"/>
      <c r="AD60" s="2017"/>
      <c r="AE60" s="1918" t="s">
        <v>474</v>
      </c>
      <c r="AF60" s="1789">
        <v>0</v>
      </c>
      <c r="AG60" s="1837">
        <v>0</v>
      </c>
      <c r="AH60" s="2005"/>
      <c r="AI60" s="2005"/>
      <c r="AJ60" s="2017"/>
      <c r="AK60" s="2017"/>
      <c r="AL60" s="1923"/>
      <c r="AM60" s="1837">
        <v>0.02</v>
      </c>
      <c r="AN60" s="1919">
        <v>0.02</v>
      </c>
      <c r="AO60" s="2005"/>
      <c r="AP60" s="2005"/>
      <c r="AQ60" s="2017"/>
      <c r="AR60" s="2017"/>
      <c r="AS60" s="1920" t="s">
        <v>1949</v>
      </c>
      <c r="AT60" s="1837">
        <v>0.02</v>
      </c>
      <c r="AU60" s="1919">
        <v>0.02</v>
      </c>
      <c r="AV60" s="2005"/>
      <c r="AW60" s="2005"/>
      <c r="AX60" s="2017"/>
      <c r="AY60" s="2042"/>
      <c r="AZ60" s="1921" t="s">
        <v>1949</v>
      </c>
      <c r="BA60" s="1831">
        <v>0.02</v>
      </c>
      <c r="BB60" s="2044">
        <v>0.02</v>
      </c>
      <c r="BC60" s="2005"/>
      <c r="BD60" s="2005"/>
      <c r="BE60" s="2017"/>
      <c r="BF60" s="2017"/>
      <c r="BG60" s="1920" t="s">
        <v>1950</v>
      </c>
      <c r="BH60" s="1789">
        <v>0.02</v>
      </c>
      <c r="BI60" s="1923"/>
      <c r="BJ60" s="2005"/>
      <c r="BK60" s="2005"/>
      <c r="BL60" s="2017"/>
      <c r="BM60" s="2017"/>
      <c r="BN60" s="1923"/>
      <c r="BO60" s="1789">
        <v>0.02</v>
      </c>
      <c r="BP60" s="1923"/>
      <c r="BQ60" s="2005"/>
      <c r="BR60" s="2005"/>
      <c r="BS60" s="2017"/>
      <c r="BT60" s="2017"/>
      <c r="BU60" s="1923"/>
      <c r="BV60" s="1789">
        <v>0.02</v>
      </c>
      <c r="BW60" s="1923"/>
      <c r="BX60" s="2005"/>
      <c r="BY60" s="2005"/>
      <c r="BZ60" s="2017"/>
      <c r="CA60" s="2017"/>
      <c r="CB60" s="1923"/>
      <c r="CC60" s="1789">
        <v>0.02</v>
      </c>
      <c r="CD60" s="1923"/>
      <c r="CE60" s="2005"/>
      <c r="CF60" s="2005"/>
      <c r="CG60" s="2017"/>
      <c r="CH60" s="2017"/>
      <c r="CI60" s="1923"/>
      <c r="CJ60" s="1789">
        <v>0.03</v>
      </c>
      <c r="CK60" s="1923"/>
      <c r="CL60" s="2005"/>
      <c r="CM60" s="2005"/>
      <c r="CN60" s="2042"/>
      <c r="CO60" s="2042"/>
      <c r="CP60" s="1923"/>
      <c r="CQ60" s="1789">
        <v>0.03</v>
      </c>
      <c r="CR60" s="1923"/>
      <c r="CS60" s="2005"/>
      <c r="CT60" s="2005"/>
      <c r="CU60" s="2017"/>
      <c r="CV60" s="2017"/>
      <c r="CW60" s="1923"/>
      <c r="CY60" s="1772">
        <f t="shared" si="8"/>
        <v>0</v>
      </c>
      <c r="CZ60" s="284">
        <f t="shared" si="8"/>
        <v>0</v>
      </c>
      <c r="DA60" s="1786" t="e">
        <f t="shared" si="4"/>
        <v>#DIV/0!</v>
      </c>
      <c r="DB60" s="1966"/>
      <c r="DC60" s="1966"/>
      <c r="DD60" s="1994"/>
      <c r="DE60" s="2029"/>
      <c r="DF60" s="2029"/>
      <c r="DG60" s="1994"/>
      <c r="DH60" s="1784">
        <f t="shared" si="9"/>
        <v>0.06</v>
      </c>
      <c r="DI60" s="1784">
        <f t="shared" si="9"/>
        <v>0.06</v>
      </c>
      <c r="DJ60" s="1789">
        <f t="shared" si="5"/>
        <v>1</v>
      </c>
      <c r="DK60" s="1961"/>
      <c r="DL60" s="1961"/>
      <c r="DM60" s="110"/>
      <c r="DN60" s="1807"/>
      <c r="DO60" s="1807"/>
      <c r="DP60" s="141"/>
      <c r="DQ60" s="1772">
        <f t="shared" si="10"/>
        <v>0.12000000000000001</v>
      </c>
      <c r="DR60" s="1772">
        <f t="shared" si="10"/>
        <v>0.06</v>
      </c>
      <c r="DS60" s="1789">
        <f t="shared" si="6"/>
        <v>0.49999999999999994</v>
      </c>
      <c r="DT60" s="1961"/>
      <c r="DU60" s="1961"/>
      <c r="DV60" s="110"/>
      <c r="DW60" s="1841"/>
      <c r="DX60" s="1841"/>
      <c r="DY60" s="141"/>
      <c r="DZ60" s="1791">
        <f t="shared" si="11"/>
        <v>0.2</v>
      </c>
      <c r="EA60" s="1791">
        <f t="shared" si="11"/>
        <v>0.06</v>
      </c>
      <c r="EB60" s="1789">
        <f t="shared" si="7"/>
        <v>0.3</v>
      </c>
      <c r="EC60" s="1961"/>
      <c r="ED60" s="1961"/>
      <c r="EE60" s="110"/>
      <c r="EF60" s="1841"/>
      <c r="EG60" s="1804"/>
      <c r="EH60" s="141"/>
    </row>
    <row r="61" spans="1:138" ht="228">
      <c r="A61" s="1793"/>
      <c r="B61" s="1792"/>
      <c r="C61" s="2040"/>
      <c r="D61" s="2040"/>
      <c r="E61" s="2041"/>
      <c r="F61" s="2040"/>
      <c r="G61" s="1912"/>
      <c r="H61" s="1808"/>
      <c r="I61" s="1767">
        <v>12</v>
      </c>
      <c r="J61" s="1766" t="s">
        <v>1951</v>
      </c>
      <c r="K61" s="1766" t="s">
        <v>1952</v>
      </c>
      <c r="L61" s="1914" t="s">
        <v>1939</v>
      </c>
      <c r="M61" s="2045">
        <v>0.06</v>
      </c>
      <c r="N61" s="1916">
        <v>42736</v>
      </c>
      <c r="O61" s="1916">
        <v>42916</v>
      </c>
      <c r="P61" s="2032" t="s">
        <v>1953</v>
      </c>
      <c r="Q61" s="1770">
        <v>1</v>
      </c>
      <c r="R61" s="1789">
        <v>0.3</v>
      </c>
      <c r="S61" s="1789">
        <v>0.3</v>
      </c>
      <c r="T61" s="2016">
        <f>R61</f>
        <v>0.3</v>
      </c>
      <c r="U61" s="2016">
        <f>S61</f>
        <v>0.3</v>
      </c>
      <c r="V61" s="2017"/>
      <c r="W61" s="2000"/>
      <c r="X61" s="1920" t="s">
        <v>1954</v>
      </c>
      <c r="Y61" s="1789">
        <v>0.3</v>
      </c>
      <c r="Z61" s="1789">
        <v>0.3</v>
      </c>
      <c r="AA61" s="2016">
        <f>Y61</f>
        <v>0.3</v>
      </c>
      <c r="AB61" s="2016">
        <f>Z61</f>
        <v>0.3</v>
      </c>
      <c r="AC61" s="2017"/>
      <c r="AD61" s="2017"/>
      <c r="AE61" s="1920" t="s">
        <v>1955</v>
      </c>
      <c r="AF61" s="1789">
        <v>0.2</v>
      </c>
      <c r="AG61" s="1919">
        <v>0.2</v>
      </c>
      <c r="AH61" s="2016">
        <f>AF61</f>
        <v>0.2</v>
      </c>
      <c r="AI61" s="2016">
        <v>0.2</v>
      </c>
      <c r="AJ61" s="2017"/>
      <c r="AK61" s="2017"/>
      <c r="AL61" s="1920" t="s">
        <v>1956</v>
      </c>
      <c r="AM61" s="1789">
        <v>0.2</v>
      </c>
      <c r="AN61" s="1919">
        <v>0.1</v>
      </c>
      <c r="AO61" s="2016">
        <f>AM61</f>
        <v>0.2</v>
      </c>
      <c r="AP61" s="2016">
        <f>AN61</f>
        <v>0.1</v>
      </c>
      <c r="AQ61" s="2017"/>
      <c r="AR61" s="2017"/>
      <c r="AS61" s="1920" t="s">
        <v>1957</v>
      </c>
      <c r="AT61" s="1789">
        <v>0</v>
      </c>
      <c r="AU61" s="1919">
        <v>0.1</v>
      </c>
      <c r="AV61" s="2016">
        <f>AT61</f>
        <v>0</v>
      </c>
      <c r="AW61" s="2016">
        <f>AU61</f>
        <v>0.1</v>
      </c>
      <c r="AX61" s="2017"/>
      <c r="AY61" s="2042"/>
      <c r="AZ61" s="1921" t="s">
        <v>1958</v>
      </c>
      <c r="BA61" s="1831">
        <v>0</v>
      </c>
      <c r="BB61" s="2044">
        <v>0</v>
      </c>
      <c r="BC61" s="2016">
        <f>BA61</f>
        <v>0</v>
      </c>
      <c r="BD61" s="2016">
        <f>BB61</f>
        <v>0</v>
      </c>
      <c r="BE61" s="2017"/>
      <c r="BF61" s="2017"/>
      <c r="BG61" s="1920" t="s">
        <v>1959</v>
      </c>
      <c r="BH61" s="1789">
        <v>0</v>
      </c>
      <c r="BI61" s="1923"/>
      <c r="BJ61" s="2016">
        <f>BH61</f>
        <v>0</v>
      </c>
      <c r="BK61" s="2016">
        <f>BI61</f>
        <v>0</v>
      </c>
      <c r="BL61" s="2017"/>
      <c r="BM61" s="2017"/>
      <c r="BN61" s="1923"/>
      <c r="BO61" s="1789">
        <v>0</v>
      </c>
      <c r="BP61" s="1923"/>
      <c r="BQ61" s="2016">
        <f>BO61</f>
        <v>0</v>
      </c>
      <c r="BR61" s="2016">
        <f>BP61</f>
        <v>0</v>
      </c>
      <c r="BS61" s="2017"/>
      <c r="BT61" s="2017"/>
      <c r="BU61" s="1923"/>
      <c r="BV61" s="1789">
        <v>0</v>
      </c>
      <c r="BW61" s="1923"/>
      <c r="BX61" s="2016">
        <f>BV61</f>
        <v>0</v>
      </c>
      <c r="BY61" s="2016">
        <f>BW61</f>
        <v>0</v>
      </c>
      <c r="BZ61" s="2017"/>
      <c r="CA61" s="2017"/>
      <c r="CB61" s="1923"/>
      <c r="CC61" s="1789">
        <v>0</v>
      </c>
      <c r="CD61" s="1923"/>
      <c r="CE61" s="2016">
        <f>CC61</f>
        <v>0</v>
      </c>
      <c r="CF61" s="2016">
        <f>CD61</f>
        <v>0</v>
      </c>
      <c r="CG61" s="2017"/>
      <c r="CH61" s="2017"/>
      <c r="CI61" s="1923"/>
      <c r="CJ61" s="1789">
        <v>0</v>
      </c>
      <c r="CK61" s="1923"/>
      <c r="CL61" s="2016">
        <f>CJ61</f>
        <v>0</v>
      </c>
      <c r="CM61" s="2016">
        <f>CK61</f>
        <v>0</v>
      </c>
      <c r="CN61" s="2042"/>
      <c r="CO61" s="2042"/>
      <c r="CP61" s="1923"/>
      <c r="CQ61" s="1789">
        <v>0</v>
      </c>
      <c r="CR61" s="1923"/>
      <c r="CS61" s="2016">
        <f>CQ61</f>
        <v>0</v>
      </c>
      <c r="CT61" s="2016">
        <f>CR61</f>
        <v>0</v>
      </c>
      <c r="CU61" s="2017"/>
      <c r="CV61" s="2017"/>
      <c r="CW61" s="1923"/>
      <c r="CY61" s="1772">
        <f t="shared" si="8"/>
        <v>0.8</v>
      </c>
      <c r="CZ61" s="284">
        <f t="shared" si="8"/>
        <v>0.8</v>
      </c>
      <c r="DA61" s="1786">
        <f t="shared" si="4"/>
        <v>1</v>
      </c>
      <c r="DB61" s="2046">
        <f>T61+AA61+AH61</f>
        <v>0.8</v>
      </c>
      <c r="DC61" s="2046">
        <f>U61+AB61+AI61</f>
        <v>0.8</v>
      </c>
      <c r="DD61" s="284">
        <f>DC61/DB61</f>
        <v>1</v>
      </c>
      <c r="DE61" s="2029"/>
      <c r="DF61" s="2029"/>
      <c r="DG61" s="1994"/>
      <c r="DH61" s="1784">
        <f t="shared" si="9"/>
        <v>1</v>
      </c>
      <c r="DI61" s="1784">
        <f t="shared" si="9"/>
        <v>1</v>
      </c>
      <c r="DJ61" s="1789">
        <f t="shared" si="5"/>
        <v>1</v>
      </c>
      <c r="DK61" s="1875">
        <f>+T61+AA61+AH61+AO61+AV61+BC61</f>
        <v>1</v>
      </c>
      <c r="DL61" s="1875">
        <f>+U61+AB61+AI61+AP61+AW61+BD61</f>
        <v>1</v>
      </c>
      <c r="DM61" s="1876">
        <f>+DL61/DK61</f>
        <v>1</v>
      </c>
      <c r="DN61" s="1807"/>
      <c r="DO61" s="1807"/>
      <c r="DP61" s="141"/>
      <c r="DQ61" s="1772">
        <f t="shared" si="10"/>
        <v>1</v>
      </c>
      <c r="DR61" s="1772">
        <f t="shared" si="10"/>
        <v>1</v>
      </c>
      <c r="DS61" s="1789">
        <f t="shared" si="6"/>
        <v>1</v>
      </c>
      <c r="DT61" s="1875">
        <f>+T61+AA61+AH61+AO61+AV61+BC61+BJ61+BQ61+BX61</f>
        <v>1</v>
      </c>
      <c r="DU61" s="1875">
        <f>+U61+AB61+AI61+AP61+AW61+BD61+BK61+BR61+BY61</f>
        <v>1</v>
      </c>
      <c r="DV61" s="1876">
        <f>+DU61/DT61</f>
        <v>1</v>
      </c>
      <c r="DW61" s="1841"/>
      <c r="DX61" s="1841"/>
      <c r="DY61" s="141"/>
      <c r="DZ61" s="1791">
        <f t="shared" si="11"/>
        <v>1</v>
      </c>
      <c r="EA61" s="1791">
        <f t="shared" si="11"/>
        <v>1</v>
      </c>
      <c r="EB61" s="1789">
        <f t="shared" si="7"/>
        <v>1</v>
      </c>
      <c r="EC61" s="1875">
        <f>+T61+AA61+AH61+AO61+AV61+BC61+BJ61+BQ61+BX61+CE61+CL61+CS61</f>
        <v>1</v>
      </c>
      <c r="ED61" s="1875">
        <f>+U61+AB61+AI61+AP61+AW61+BD61+BK61+BR61+BY61+CF61+CM61+CT61</f>
        <v>1</v>
      </c>
      <c r="EE61" s="1876">
        <f>+ED61/EC61</f>
        <v>1</v>
      </c>
      <c r="EF61" s="1841"/>
      <c r="EG61" s="1804"/>
      <c r="EH61" s="141"/>
    </row>
    <row r="62" spans="1:138" ht="114">
      <c r="A62" s="1793"/>
      <c r="B62" s="1792"/>
      <c r="C62" s="2040"/>
      <c r="D62" s="2040"/>
      <c r="E62" s="2041"/>
      <c r="F62" s="2040"/>
      <c r="G62" s="1912"/>
      <c r="H62" s="1808"/>
      <c r="I62" s="1761">
        <v>13</v>
      </c>
      <c r="J62" s="1761" t="s">
        <v>1960</v>
      </c>
      <c r="K62" s="1761" t="s">
        <v>1961</v>
      </c>
      <c r="L62" s="1761" t="s">
        <v>1962</v>
      </c>
      <c r="M62" s="338">
        <v>0.05</v>
      </c>
      <c r="N62" s="2047">
        <v>42767</v>
      </c>
      <c r="O62" s="2047">
        <v>43100</v>
      </c>
      <c r="P62" s="2032" t="s">
        <v>1963</v>
      </c>
      <c r="Q62" s="1770">
        <v>0.3</v>
      </c>
      <c r="R62" s="1789">
        <v>0</v>
      </c>
      <c r="S62" s="1789">
        <v>0</v>
      </c>
      <c r="T62" s="2008">
        <f>R62+R63</f>
        <v>0.18</v>
      </c>
      <c r="U62" s="2008">
        <f>S62+S63</f>
        <v>0.18</v>
      </c>
      <c r="V62" s="2017"/>
      <c r="W62" s="2000"/>
      <c r="X62" s="1918" t="s">
        <v>474</v>
      </c>
      <c r="Y62" s="1789">
        <v>0</v>
      </c>
      <c r="Z62" s="1789">
        <v>0</v>
      </c>
      <c r="AA62" s="2008">
        <f>Y62+Y63</f>
        <v>0</v>
      </c>
      <c r="AB62" s="2008">
        <f>Z62+Z63</f>
        <v>0</v>
      </c>
      <c r="AC62" s="2017"/>
      <c r="AD62" s="2017"/>
      <c r="AE62" s="1920" t="s">
        <v>1964</v>
      </c>
      <c r="AF62" s="1789">
        <v>0.3</v>
      </c>
      <c r="AG62" s="1837">
        <v>0.3</v>
      </c>
      <c r="AH62" s="2008">
        <f>AF62+AF63</f>
        <v>0.3</v>
      </c>
      <c r="AI62" s="2008">
        <f>AG62+AG63</f>
        <v>0.3</v>
      </c>
      <c r="AJ62" s="2017"/>
      <c r="AK62" s="2017"/>
      <c r="AL62" s="1920" t="s">
        <v>1965</v>
      </c>
      <c r="AM62" s="1789">
        <v>0</v>
      </c>
      <c r="AN62" s="1919">
        <v>0</v>
      </c>
      <c r="AO62" s="2008">
        <f>AM62+AM63</f>
        <v>0.17</v>
      </c>
      <c r="AP62" s="2008">
        <f>AN62+AN63</f>
        <v>0.17</v>
      </c>
      <c r="AQ62" s="2017"/>
      <c r="AR62" s="2017"/>
      <c r="AS62" s="1923" t="s">
        <v>474</v>
      </c>
      <c r="AT62" s="1789">
        <v>0</v>
      </c>
      <c r="AU62" s="1919">
        <v>0</v>
      </c>
      <c r="AV62" s="2008">
        <f>AT62+AT63</f>
        <v>0</v>
      </c>
      <c r="AW62" s="2008">
        <f>AU62+AU63</f>
        <v>0</v>
      </c>
      <c r="AX62" s="2017"/>
      <c r="AY62" s="2042"/>
      <c r="AZ62" s="1931" t="s">
        <v>1966</v>
      </c>
      <c r="BA62" s="1831">
        <v>0</v>
      </c>
      <c r="BB62" s="2044">
        <v>0</v>
      </c>
      <c r="BC62" s="2008">
        <f>BA62+BA63</f>
        <v>0</v>
      </c>
      <c r="BD62" s="2008">
        <f>BB62+BB63</f>
        <v>0</v>
      </c>
      <c r="BE62" s="2017"/>
      <c r="BF62" s="2017"/>
      <c r="BG62" s="1923" t="s">
        <v>474</v>
      </c>
      <c r="BH62" s="1789">
        <v>0</v>
      </c>
      <c r="BI62" s="1923"/>
      <c r="BJ62" s="2008">
        <f>BH62+BH63</f>
        <v>0.17</v>
      </c>
      <c r="BK62" s="2008">
        <f>BI62+BI63</f>
        <v>0</v>
      </c>
      <c r="BL62" s="2017"/>
      <c r="BM62" s="2017"/>
      <c r="BN62" s="1923"/>
      <c r="BO62" s="1789">
        <v>0</v>
      </c>
      <c r="BP62" s="1923"/>
      <c r="BQ62" s="2008">
        <f>BO62+BO63</f>
        <v>0</v>
      </c>
      <c r="BR62" s="2008">
        <f>BP62+BP63</f>
        <v>0</v>
      </c>
      <c r="BS62" s="2017"/>
      <c r="BT62" s="2017"/>
      <c r="BU62" s="1923"/>
      <c r="BV62" s="1789">
        <v>0</v>
      </c>
      <c r="BW62" s="1923"/>
      <c r="BX62" s="2008">
        <f>BV62+BV63</f>
        <v>0</v>
      </c>
      <c r="BY62" s="2008">
        <f>BW62+BW63</f>
        <v>0</v>
      </c>
      <c r="BZ62" s="2017"/>
      <c r="CA62" s="2017"/>
      <c r="CB62" s="1923"/>
      <c r="CC62" s="1789">
        <v>0</v>
      </c>
      <c r="CD62" s="1923"/>
      <c r="CE62" s="2008">
        <f>CC62+CC63</f>
        <v>0.18</v>
      </c>
      <c r="CF62" s="2008">
        <f>CD62+CD63</f>
        <v>0</v>
      </c>
      <c r="CG62" s="2017"/>
      <c r="CH62" s="2017"/>
      <c r="CI62" s="1923"/>
      <c r="CJ62" s="1789">
        <v>0</v>
      </c>
      <c r="CK62" s="1923"/>
      <c r="CL62" s="2008">
        <f>CJ62+CJ63</f>
        <v>0</v>
      </c>
      <c r="CM62" s="2008">
        <f>CK62+CK63</f>
        <v>0</v>
      </c>
      <c r="CN62" s="2042"/>
      <c r="CO62" s="2042"/>
      <c r="CP62" s="1923"/>
      <c r="CQ62" s="1789">
        <v>0</v>
      </c>
      <c r="CR62" s="1923"/>
      <c r="CS62" s="2008">
        <f>CQ62+CQ63</f>
        <v>0</v>
      </c>
      <c r="CT62" s="2008">
        <f>CR62+CR63</f>
        <v>0</v>
      </c>
      <c r="CU62" s="2017"/>
      <c r="CV62" s="2017"/>
      <c r="CW62" s="1923"/>
      <c r="CY62" s="1772">
        <f t="shared" si="8"/>
        <v>0.3</v>
      </c>
      <c r="CZ62" s="284">
        <f t="shared" si="8"/>
        <v>0.3</v>
      </c>
      <c r="DA62" s="1786">
        <f t="shared" si="4"/>
        <v>1</v>
      </c>
      <c r="DB62" s="2048">
        <f>T62+AA62+AH62</f>
        <v>0.48</v>
      </c>
      <c r="DC62" s="2048">
        <f>U62+AB62+AI62</f>
        <v>0.48</v>
      </c>
      <c r="DD62" s="340">
        <f>DC62/DB62</f>
        <v>1</v>
      </c>
      <c r="DE62" s="2029"/>
      <c r="DF62" s="2029"/>
      <c r="DG62" s="1994"/>
      <c r="DH62" s="1784">
        <f t="shared" si="9"/>
        <v>0.3</v>
      </c>
      <c r="DI62" s="1784">
        <f t="shared" si="9"/>
        <v>0.3</v>
      </c>
      <c r="DJ62" s="1789">
        <f t="shared" si="5"/>
        <v>1</v>
      </c>
      <c r="DK62" s="315">
        <f>+T62+AA62+AH62+AO62+AV62+BC62</f>
        <v>0.65</v>
      </c>
      <c r="DL62" s="315">
        <f>+U62+AB62+AI62+AP62+AW62+BD62</f>
        <v>0.65</v>
      </c>
      <c r="DM62" s="108">
        <f>+DL62/DK62</f>
        <v>1</v>
      </c>
      <c r="DN62" s="1807"/>
      <c r="DO62" s="1807"/>
      <c r="DP62" s="141"/>
      <c r="DQ62" s="1772">
        <f t="shared" si="10"/>
        <v>0.3</v>
      </c>
      <c r="DR62" s="1772">
        <f t="shared" si="10"/>
        <v>0.3</v>
      </c>
      <c r="DS62" s="1789">
        <f t="shared" si="6"/>
        <v>1</v>
      </c>
      <c r="DT62" s="315">
        <f>+T62+AA62+AH62+AO62+AV62+BC62+BJ62+BQ62+BX62</f>
        <v>0.82000000000000006</v>
      </c>
      <c r="DU62" s="315">
        <f>+U62+AB62+AI62+AP62+AW62+BD62+BK62+BR62+BY62</f>
        <v>0.65</v>
      </c>
      <c r="DV62" s="108">
        <f>+DU62/DT62</f>
        <v>0.79268292682926822</v>
      </c>
      <c r="DW62" s="1841"/>
      <c r="DX62" s="1841"/>
      <c r="DY62" s="141"/>
      <c r="DZ62" s="1791">
        <f t="shared" si="11"/>
        <v>0.3</v>
      </c>
      <c r="EA62" s="1791">
        <f t="shared" si="11"/>
        <v>0.3</v>
      </c>
      <c r="EB62" s="1789">
        <f t="shared" si="7"/>
        <v>1</v>
      </c>
      <c r="EC62" s="315">
        <f>+T62+AA62+AH62+AO62+AV62+BC62+BJ62+BQ62+BX62+CE62+CL62+CS62</f>
        <v>1</v>
      </c>
      <c r="ED62" s="315">
        <f>+U62+AB62+AI62+AP62+AW62+BD62+BK62+BR62+BY62+CF62+CM62+CT62</f>
        <v>0.65</v>
      </c>
      <c r="EE62" s="108">
        <f>+ED62/EC62</f>
        <v>0.65</v>
      </c>
      <c r="EF62" s="1841"/>
      <c r="EG62" s="1804"/>
      <c r="EH62" s="141"/>
    </row>
    <row r="63" spans="1:138" ht="72" thickBot="1">
      <c r="A63" s="1793"/>
      <c r="B63" s="1792"/>
      <c r="C63" s="2040"/>
      <c r="D63" s="2040"/>
      <c r="E63" s="2041"/>
      <c r="F63" s="2049"/>
      <c r="G63" s="1912"/>
      <c r="H63" s="1808"/>
      <c r="I63" s="1836"/>
      <c r="J63" s="1836"/>
      <c r="K63" s="1836"/>
      <c r="L63" s="1836"/>
      <c r="M63" s="1836"/>
      <c r="N63" s="2050"/>
      <c r="O63" s="2050"/>
      <c r="P63" s="2032" t="s">
        <v>1967</v>
      </c>
      <c r="Q63" s="1770">
        <v>0.7</v>
      </c>
      <c r="R63" s="1789">
        <v>0.18</v>
      </c>
      <c r="S63" s="1789">
        <v>0.18</v>
      </c>
      <c r="T63" s="2005"/>
      <c r="U63" s="2005"/>
      <c r="V63" s="2017"/>
      <c r="W63" s="2000"/>
      <c r="X63" s="1920" t="s">
        <v>1968</v>
      </c>
      <c r="Y63" s="1789">
        <v>0</v>
      </c>
      <c r="Z63" s="1919">
        <v>0</v>
      </c>
      <c r="AA63" s="2005"/>
      <c r="AB63" s="2005"/>
      <c r="AC63" s="2017"/>
      <c r="AD63" s="2017"/>
      <c r="AE63" s="1918" t="s">
        <v>474</v>
      </c>
      <c r="AF63" s="1789">
        <v>0</v>
      </c>
      <c r="AG63" s="1837">
        <v>0</v>
      </c>
      <c r="AH63" s="2005"/>
      <c r="AI63" s="2005"/>
      <c r="AJ63" s="2017"/>
      <c r="AK63" s="2017"/>
      <c r="AL63" s="1923"/>
      <c r="AM63" s="1789">
        <v>0.17</v>
      </c>
      <c r="AN63" s="1919">
        <v>0.17</v>
      </c>
      <c r="AO63" s="2005"/>
      <c r="AP63" s="2005"/>
      <c r="AQ63" s="2017"/>
      <c r="AR63" s="2017"/>
      <c r="AS63" s="1920" t="s">
        <v>1969</v>
      </c>
      <c r="AT63" s="1789">
        <v>0</v>
      </c>
      <c r="AU63" s="1919">
        <v>0</v>
      </c>
      <c r="AV63" s="2005"/>
      <c r="AW63" s="2005"/>
      <c r="AX63" s="2017"/>
      <c r="AY63" s="2051"/>
      <c r="AZ63" s="1931" t="s">
        <v>1966</v>
      </c>
      <c r="BA63" s="1831">
        <v>0</v>
      </c>
      <c r="BB63" s="2044">
        <v>0</v>
      </c>
      <c r="BC63" s="2005"/>
      <c r="BD63" s="2005"/>
      <c r="BE63" s="2017"/>
      <c r="BF63" s="2017"/>
      <c r="BG63" s="1923" t="s">
        <v>474</v>
      </c>
      <c r="BH63" s="1789">
        <v>0.17</v>
      </c>
      <c r="BI63" s="1923"/>
      <c r="BJ63" s="2005"/>
      <c r="BK63" s="2005"/>
      <c r="BL63" s="2017"/>
      <c r="BM63" s="2017"/>
      <c r="BN63" s="1923"/>
      <c r="BO63" s="1789">
        <v>0</v>
      </c>
      <c r="BP63" s="1923"/>
      <c r="BQ63" s="2005"/>
      <c r="BR63" s="2005"/>
      <c r="BS63" s="2017"/>
      <c r="BT63" s="2017"/>
      <c r="BU63" s="1923"/>
      <c r="BV63" s="1789">
        <v>0</v>
      </c>
      <c r="BW63" s="1923"/>
      <c r="BX63" s="2005"/>
      <c r="BY63" s="2005"/>
      <c r="BZ63" s="2017"/>
      <c r="CA63" s="2017"/>
      <c r="CB63" s="1923"/>
      <c r="CC63" s="1789">
        <v>0.18</v>
      </c>
      <c r="CD63" s="1923"/>
      <c r="CE63" s="2005"/>
      <c r="CF63" s="2005"/>
      <c r="CG63" s="2017"/>
      <c r="CH63" s="2017"/>
      <c r="CI63" s="1923"/>
      <c r="CJ63" s="1789">
        <v>0</v>
      </c>
      <c r="CK63" s="1923"/>
      <c r="CL63" s="2005"/>
      <c r="CM63" s="2005"/>
      <c r="CN63" s="2051"/>
      <c r="CO63" s="2051"/>
      <c r="CP63" s="1923"/>
      <c r="CQ63" s="1789">
        <v>0</v>
      </c>
      <c r="CR63" s="1923"/>
      <c r="CS63" s="2005"/>
      <c r="CT63" s="2005"/>
      <c r="CU63" s="2017"/>
      <c r="CV63" s="2017"/>
      <c r="CW63" s="1923"/>
      <c r="CY63" s="1772">
        <f t="shared" si="8"/>
        <v>0.18</v>
      </c>
      <c r="CZ63" s="284">
        <f t="shared" si="8"/>
        <v>0.18</v>
      </c>
      <c r="DA63" s="1786">
        <f t="shared" si="4"/>
        <v>1</v>
      </c>
      <c r="DB63" s="1966"/>
      <c r="DC63" s="1966"/>
      <c r="DD63" s="1852"/>
      <c r="DE63" s="1966"/>
      <c r="DF63" s="1966"/>
      <c r="DG63" s="2013"/>
      <c r="DH63" s="1784">
        <f t="shared" si="9"/>
        <v>0.35</v>
      </c>
      <c r="DI63" s="1784">
        <f t="shared" si="9"/>
        <v>0.35</v>
      </c>
      <c r="DJ63" s="1789">
        <f t="shared" si="5"/>
        <v>1</v>
      </c>
      <c r="DK63" s="1961"/>
      <c r="DL63" s="1961"/>
      <c r="DM63" s="110"/>
      <c r="DN63" s="1819"/>
      <c r="DO63" s="1819"/>
      <c r="DP63" s="110"/>
      <c r="DQ63" s="1772">
        <f t="shared" si="10"/>
        <v>0.52</v>
      </c>
      <c r="DR63" s="1772">
        <f t="shared" si="10"/>
        <v>0.35</v>
      </c>
      <c r="DS63" s="1789">
        <f t="shared" si="6"/>
        <v>0.67307692307692302</v>
      </c>
      <c r="DT63" s="1961"/>
      <c r="DU63" s="1961"/>
      <c r="DV63" s="110"/>
      <c r="DW63" s="1852"/>
      <c r="DX63" s="1852"/>
      <c r="DY63" s="110"/>
      <c r="DZ63" s="1791">
        <f t="shared" si="11"/>
        <v>0.7</v>
      </c>
      <c r="EA63" s="1791">
        <f t="shared" si="11"/>
        <v>0.35</v>
      </c>
      <c r="EB63" s="1789">
        <f t="shared" si="7"/>
        <v>0.5</v>
      </c>
      <c r="EC63" s="1961"/>
      <c r="ED63" s="1961"/>
      <c r="EE63" s="110"/>
      <c r="EF63" s="1852"/>
      <c r="EG63" s="1816"/>
      <c r="EH63" s="110"/>
    </row>
    <row r="64" spans="1:138" ht="33">
      <c r="A64" s="2052" t="s">
        <v>163</v>
      </c>
      <c r="B64" s="2052" t="s">
        <v>1970</v>
      </c>
      <c r="C64" s="2052">
        <v>8</v>
      </c>
      <c r="D64" s="2052" t="s">
        <v>1971</v>
      </c>
      <c r="E64" s="2053">
        <v>0.27</v>
      </c>
      <c r="F64" s="2052" t="s">
        <v>393</v>
      </c>
      <c r="G64" s="1912"/>
      <c r="H64" s="1764">
        <f>M64+M66</f>
        <v>0.12</v>
      </c>
      <c r="I64" s="2052">
        <v>15</v>
      </c>
      <c r="J64" s="2054" t="s">
        <v>1972</v>
      </c>
      <c r="K64" s="1761" t="s">
        <v>1973</v>
      </c>
      <c r="L64" s="1761" t="s">
        <v>1974</v>
      </c>
      <c r="M64" s="2055">
        <v>0.06</v>
      </c>
      <c r="N64" s="2056">
        <v>42795</v>
      </c>
      <c r="O64" s="2056">
        <v>42855</v>
      </c>
      <c r="P64" s="2057" t="s">
        <v>1975</v>
      </c>
      <c r="Q64" s="1770">
        <v>0.4</v>
      </c>
      <c r="R64" s="1789">
        <v>0</v>
      </c>
      <c r="S64" s="1919">
        <v>0</v>
      </c>
      <c r="T64" s="1824">
        <f>R64+R65</f>
        <v>0</v>
      </c>
      <c r="U64" s="1824">
        <f>S64+S65</f>
        <v>0</v>
      </c>
      <c r="V64" s="2017">
        <f>(((T64*$M$64)+(T66*$M$66))*$E$64)/($M$64+$M$66)</f>
        <v>0</v>
      </c>
      <c r="W64" s="2000">
        <f>(((U64*$M$64)+(U66*$M$66))*$E$64)/($M$64+$M$66)</f>
        <v>0</v>
      </c>
      <c r="X64" s="1923" t="s">
        <v>474</v>
      </c>
      <c r="Y64" s="1789">
        <v>0</v>
      </c>
      <c r="Z64" s="1919">
        <v>0</v>
      </c>
      <c r="AA64" s="1824">
        <f>Y64+Y65</f>
        <v>0</v>
      </c>
      <c r="AB64" s="1824">
        <f>Z64+Z65</f>
        <v>0</v>
      </c>
      <c r="AC64" s="2017">
        <f>(((AA64*$M$64)+(AA66*$M$66))*$E$64)/($M$64+$M$66)</f>
        <v>0</v>
      </c>
      <c r="AD64" s="2017">
        <f>(((AB64*$M$64)+(AB66*$M$66))*$E$64)/($M$64+$M$66)</f>
        <v>0</v>
      </c>
      <c r="AE64" s="1918" t="s">
        <v>474</v>
      </c>
      <c r="AF64" s="1837">
        <v>0.2</v>
      </c>
      <c r="AG64" s="1837">
        <v>0.4</v>
      </c>
      <c r="AH64" s="1824">
        <f>AF64+AF65</f>
        <v>0.2</v>
      </c>
      <c r="AI64" s="1824">
        <f>AG64+AG65</f>
        <v>0.4</v>
      </c>
      <c r="AJ64" s="2017">
        <f>(((AH64*$M$64)+(AH66*$M$66))*$E$64)/($M$64+$M$66)</f>
        <v>5.4000000000000006E-2</v>
      </c>
      <c r="AK64" s="2017">
        <f>(((AI64*$M$64)+(AI66*$M$66))*$E$64)/($M$64+$M$66)</f>
        <v>8.1000000000000016E-2</v>
      </c>
      <c r="AL64" s="1923" t="s">
        <v>1976</v>
      </c>
      <c r="AM64" s="1789">
        <v>0.2</v>
      </c>
      <c r="AN64" s="1919">
        <v>0</v>
      </c>
      <c r="AO64" s="1824">
        <f>AM64+AM65</f>
        <v>0.2</v>
      </c>
      <c r="AP64" s="1824">
        <f>AN64+AN65</f>
        <v>0.09</v>
      </c>
      <c r="AQ64" s="2017">
        <f>(((AO64*$M$64)+(AO66*$M$66))*$E$64)/($M$64+$M$66)</f>
        <v>4.3200000000000009E-2</v>
      </c>
      <c r="AR64" s="2017">
        <f>(((AP64*$M$64)+(AP66*$M$66))*$E$64)/($M$64+$M$66)</f>
        <v>2.835E-2</v>
      </c>
      <c r="AS64" s="1923" t="s">
        <v>474</v>
      </c>
      <c r="AT64" s="1789">
        <v>0</v>
      </c>
      <c r="AU64" s="1919">
        <v>0</v>
      </c>
      <c r="AV64" s="1824">
        <f>AT64+AT65</f>
        <v>0.09</v>
      </c>
      <c r="AW64" s="1824">
        <f>AU64+AU65</f>
        <v>0.36</v>
      </c>
      <c r="AX64" s="2017">
        <f>(((AV64*$M$64)+(AV66*$M$66))*$E$64)/($M$64+$M$66)</f>
        <v>1.2149999999999999E-2</v>
      </c>
      <c r="AY64" s="2017">
        <f>(((AW64*$M$64)+(AW66*$M$66))*$E$64)/($M$64+$M$66)</f>
        <v>8.1000000000000003E-2</v>
      </c>
      <c r="AZ64" s="1931" t="s">
        <v>474</v>
      </c>
      <c r="BA64" s="1831">
        <v>0</v>
      </c>
      <c r="BB64" s="1922">
        <v>0</v>
      </c>
      <c r="BC64" s="1824">
        <f>BA64+BA65</f>
        <v>0.09</v>
      </c>
      <c r="BD64" s="1824">
        <f>BB64+BB65</f>
        <v>0.36</v>
      </c>
      <c r="BE64" s="2017">
        <f>(((BC64*$M$64)+(BC66*$M$66))*$E$64)/($M$64+$M$66)</f>
        <v>2.835E-2</v>
      </c>
      <c r="BF64" s="2017">
        <f>(((BD64*$M$64)+(BD66*$M$66))*$E$64)/($M$64+$M$66)</f>
        <v>6.4799999999999996E-2</v>
      </c>
      <c r="BG64" s="1923" t="s">
        <v>474</v>
      </c>
      <c r="BH64" s="1789">
        <v>0</v>
      </c>
      <c r="BI64" s="1923"/>
      <c r="BJ64" s="1824">
        <f>BH64+BH65</f>
        <v>0.09</v>
      </c>
      <c r="BK64" s="1824">
        <f>BI64+BI65</f>
        <v>0</v>
      </c>
      <c r="BL64" s="2017">
        <f>(((BJ64*$M$64)+(BJ66*$M$66))*$E$64)/($M$64+$M$66)</f>
        <v>1.2149999999999999E-2</v>
      </c>
      <c r="BM64" s="2017">
        <f>(((BK64*$M$64)+(BK66*$M$66))*$E$64)/($M$64+$M$66)</f>
        <v>0</v>
      </c>
      <c r="BN64" s="1923"/>
      <c r="BO64" s="1789">
        <v>0</v>
      </c>
      <c r="BP64" s="1923"/>
      <c r="BQ64" s="1824">
        <f>BO64+BO65</f>
        <v>0.09</v>
      </c>
      <c r="BR64" s="1824">
        <f>BP64+BP65</f>
        <v>0</v>
      </c>
      <c r="BS64" s="2017">
        <f>(((BQ64*$M$64)+(BQ66*$M$66))*$E$64)/($M$64+$M$66)</f>
        <v>1.2149999999999999E-2</v>
      </c>
      <c r="BT64" s="2017">
        <f>(((BR64*$M$64)+(BR66*$M$66))*$E$64)/($M$64+$M$66)</f>
        <v>0</v>
      </c>
      <c r="BU64" s="1923"/>
      <c r="BV64" s="1789">
        <v>0</v>
      </c>
      <c r="BW64" s="1923"/>
      <c r="BX64" s="1824">
        <f>BV64+BV65</f>
        <v>0.09</v>
      </c>
      <c r="BY64" s="1824">
        <f>BW64+BW65</f>
        <v>0</v>
      </c>
      <c r="BZ64" s="2017">
        <f>(((BX64*$M$64)+(BX66*$M$66))*$E$64)/($M$64+$M$66)</f>
        <v>4.1849999999999998E-2</v>
      </c>
      <c r="CA64" s="2017">
        <f>(((BY64*$M$64)+(BY66*$M$66))*$E$64)/($M$64+$M$66)</f>
        <v>0</v>
      </c>
      <c r="CB64" s="1923"/>
      <c r="CC64" s="1789">
        <v>0</v>
      </c>
      <c r="CD64" s="1923"/>
      <c r="CE64" s="1824">
        <f>CC64+CC65</f>
        <v>0.09</v>
      </c>
      <c r="CF64" s="1824">
        <f>CD64+CD65</f>
        <v>0</v>
      </c>
      <c r="CG64" s="2017">
        <f>(((CE64*$M$64)+(CE66*$M$66))*$E$64)/($M$64+$M$66)</f>
        <v>2.835E-2</v>
      </c>
      <c r="CH64" s="2017">
        <f>(((CF64*$M$64)+(CF66*$M$66))*$E$64)/($M$64+$M$66)</f>
        <v>0</v>
      </c>
      <c r="CI64" s="1923"/>
      <c r="CJ64" s="1789">
        <v>0</v>
      </c>
      <c r="CK64" s="1923"/>
      <c r="CL64" s="1824">
        <f>CJ64+CJ65</f>
        <v>0.06</v>
      </c>
      <c r="CM64" s="1824">
        <f>CK64+CK65</f>
        <v>0</v>
      </c>
      <c r="CN64" s="2017">
        <f>(((CL64*$M$64)+(CL66*$M$66))*$E$64)/($M$64+$M$66)</f>
        <v>2.4300000000000002E-2</v>
      </c>
      <c r="CO64" s="2017">
        <f>(((CM64*$M$64)+(CM66*$M$66))*$E$64)/($M$64+$M$66)</f>
        <v>0</v>
      </c>
      <c r="CP64" s="1923"/>
      <c r="CQ64" s="1789">
        <v>0</v>
      </c>
      <c r="CR64" s="1923"/>
      <c r="CS64" s="1824">
        <f>CQ64+CQ65</f>
        <v>0</v>
      </c>
      <c r="CT64" s="1824">
        <f>CR64+CR65</f>
        <v>0</v>
      </c>
      <c r="CU64" s="2017">
        <f>(((CS64*$M$64)+(CS66*$M$66))*$E$64)/($M$64+$M$66)</f>
        <v>1.3500000000000002E-2</v>
      </c>
      <c r="CV64" s="2017">
        <f>(((CT64*$M$64)+(CT66*$M$66))*$E$64)/($M$64+$M$66)</f>
        <v>0</v>
      </c>
      <c r="CW64" s="1923"/>
      <c r="CY64" s="1772">
        <f t="shared" si="8"/>
        <v>0.2</v>
      </c>
      <c r="CZ64" s="284">
        <f t="shared" si="8"/>
        <v>0.4</v>
      </c>
      <c r="DA64" s="1786">
        <f t="shared" si="4"/>
        <v>2</v>
      </c>
      <c r="DB64" s="2048">
        <f>T64+AA64+AH64</f>
        <v>0.2</v>
      </c>
      <c r="DC64" s="2048">
        <f>U64+AB64+AI64</f>
        <v>0.4</v>
      </c>
      <c r="DD64" s="340">
        <f>DC64/DB64</f>
        <v>2</v>
      </c>
      <c r="DE64" s="2039">
        <f>V64+AC64+AJ64</f>
        <v>5.4000000000000006E-2</v>
      </c>
      <c r="DF64" s="2039">
        <f>W64+AD64+AK64</f>
        <v>8.1000000000000016E-2</v>
      </c>
      <c r="DG64" s="2058">
        <f>DF64/DE64</f>
        <v>1.5000000000000002</v>
      </c>
      <c r="DH64" s="1784">
        <f t="shared" si="9"/>
        <v>0.4</v>
      </c>
      <c r="DI64" s="1784">
        <f t="shared" si="9"/>
        <v>0.4</v>
      </c>
      <c r="DJ64" s="1789">
        <f t="shared" si="5"/>
        <v>1</v>
      </c>
      <c r="DK64" s="2059">
        <f>+T64+AA64+AH64+AO64+AV64+BC64</f>
        <v>0.57999999999999996</v>
      </c>
      <c r="DL64" s="2059">
        <f>+U64+AB64+AI64+AP64+AW64+BD64</f>
        <v>1.21</v>
      </c>
      <c r="DM64" s="2060">
        <f>+DL64/DK64</f>
        <v>2.0862068965517242</v>
      </c>
      <c r="DN64" s="2061">
        <f>+V64+AC64+AJ64+AQ64+AX64+BE64</f>
        <v>0.13769999999999999</v>
      </c>
      <c r="DO64" s="2061">
        <f>+W64+AD64+AK64+AR64+AY64+BF64</f>
        <v>0.25514999999999999</v>
      </c>
      <c r="DP64" s="2060">
        <f>+DO64/DN64</f>
        <v>1.8529411764705883</v>
      </c>
      <c r="DQ64" s="1772">
        <f t="shared" si="10"/>
        <v>0.4</v>
      </c>
      <c r="DR64" s="1772">
        <f t="shared" si="10"/>
        <v>0.4</v>
      </c>
      <c r="DS64" s="1789">
        <f t="shared" si="6"/>
        <v>1</v>
      </c>
      <c r="DT64" s="2059">
        <f>+T64+AA64+AH64+AO64+AV64+BC64+BJ64+BQ64+BX64</f>
        <v>0.84999999999999987</v>
      </c>
      <c r="DU64" s="2059">
        <f>+U64+AB64+AI64+AP64+AW64+BD64+BK64+BR64+BY64</f>
        <v>1.21</v>
      </c>
      <c r="DV64" s="2060">
        <f>+DU64/DT64</f>
        <v>1.4235294117647062</v>
      </c>
      <c r="DW64" s="1907">
        <f>+V64+AC64+AJ64+AQ64+AX64+BE64+BL64+BS64+BZ64</f>
        <v>0.20384999999999998</v>
      </c>
      <c r="DX64" s="1907">
        <f>+W64+AD64+AK64+AR64+AY64+BF64+BM64+BT64+CA64</f>
        <v>0.25514999999999999</v>
      </c>
      <c r="DY64" s="2060">
        <f>+DX64/DW64</f>
        <v>1.251655629139073</v>
      </c>
      <c r="DZ64" s="1791">
        <f t="shared" si="11"/>
        <v>0.4</v>
      </c>
      <c r="EA64" s="1791">
        <f t="shared" si="11"/>
        <v>0.4</v>
      </c>
      <c r="EB64" s="1789">
        <f t="shared" si="7"/>
        <v>1</v>
      </c>
      <c r="EC64" s="2059">
        <f>+T64+AA64+AH64+AO64+AV64+BC64+BJ64+BQ64+BX64+CE64+CL64+CS64</f>
        <v>0.99999999999999978</v>
      </c>
      <c r="ED64" s="2059">
        <f>+U64+AB64+AI64+AP64+AW64+BD64+BK64+BR64+BY64+CF64+CM64+CT64</f>
        <v>1.21</v>
      </c>
      <c r="EE64" s="2060">
        <f>+ED64/EC64</f>
        <v>1.2100000000000002</v>
      </c>
      <c r="EF64" s="1907">
        <f>+V64+AC64+AJ64+AQ64+AX64+BE64+BL64+BS64+BZ64+CG64+CN64+CU64</f>
        <v>0.26999999999999996</v>
      </c>
      <c r="EG64" s="2061">
        <f>+W64+AD64+AK64+AR64+AY64+BF64+BM64+BT64+CA64+CH64+CO64+CV64</f>
        <v>0.25514999999999999</v>
      </c>
      <c r="EH64" s="2062">
        <f>+EG64/EF64</f>
        <v>0.94500000000000006</v>
      </c>
    </row>
    <row r="65" spans="1:138" ht="99.75">
      <c r="A65" s="2063"/>
      <c r="B65" s="2063"/>
      <c r="C65" s="2063"/>
      <c r="D65" s="2063"/>
      <c r="E65" s="2064"/>
      <c r="F65" s="2063"/>
      <c r="G65" s="1912"/>
      <c r="H65" s="1808"/>
      <c r="I65" s="2065"/>
      <c r="J65" s="2054"/>
      <c r="K65" s="1836"/>
      <c r="L65" s="1836"/>
      <c r="M65" s="2054"/>
      <c r="N65" s="2056">
        <v>42856</v>
      </c>
      <c r="O65" s="2056">
        <v>43069</v>
      </c>
      <c r="P65" s="2057" t="s">
        <v>1977</v>
      </c>
      <c r="Q65" s="1770">
        <v>0.6</v>
      </c>
      <c r="R65" s="1789">
        <v>0</v>
      </c>
      <c r="S65" s="1919">
        <v>0</v>
      </c>
      <c r="T65" s="1824"/>
      <c r="U65" s="1824"/>
      <c r="V65" s="2017"/>
      <c r="W65" s="2000"/>
      <c r="X65" s="1923" t="s">
        <v>474</v>
      </c>
      <c r="Y65" s="1789">
        <v>0</v>
      </c>
      <c r="Z65" s="1919">
        <v>0</v>
      </c>
      <c r="AA65" s="1824"/>
      <c r="AB65" s="1824"/>
      <c r="AC65" s="2017"/>
      <c r="AD65" s="2017"/>
      <c r="AE65" s="1918" t="s">
        <v>474</v>
      </c>
      <c r="AF65" s="1789">
        <v>0</v>
      </c>
      <c r="AG65" s="1919">
        <v>0</v>
      </c>
      <c r="AH65" s="1824"/>
      <c r="AI65" s="1824"/>
      <c r="AJ65" s="2017"/>
      <c r="AK65" s="2017"/>
      <c r="AL65" s="1923" t="s">
        <v>1978</v>
      </c>
      <c r="AM65" s="1789">
        <v>0</v>
      </c>
      <c r="AN65" s="1919">
        <v>0.09</v>
      </c>
      <c r="AO65" s="1824"/>
      <c r="AP65" s="1824"/>
      <c r="AQ65" s="2017"/>
      <c r="AR65" s="2017"/>
      <c r="AS65" s="1920" t="s">
        <v>1979</v>
      </c>
      <c r="AT65" s="1789">
        <v>0.09</v>
      </c>
      <c r="AU65" s="1919">
        <v>0.36</v>
      </c>
      <c r="AV65" s="1824"/>
      <c r="AW65" s="1824"/>
      <c r="AX65" s="2017"/>
      <c r="AY65" s="2017"/>
      <c r="AZ65" s="1920" t="s">
        <v>1980</v>
      </c>
      <c r="BA65" s="1831">
        <v>0.09</v>
      </c>
      <c r="BB65" s="1922">
        <v>0.36</v>
      </c>
      <c r="BC65" s="1824"/>
      <c r="BD65" s="1824"/>
      <c r="BE65" s="2017"/>
      <c r="BF65" s="2017"/>
      <c r="BG65" s="1920" t="s">
        <v>1981</v>
      </c>
      <c r="BH65" s="1789">
        <v>0.09</v>
      </c>
      <c r="BI65" s="1923"/>
      <c r="BJ65" s="1824"/>
      <c r="BK65" s="1824"/>
      <c r="BL65" s="2017"/>
      <c r="BM65" s="2017"/>
      <c r="BN65" s="1923"/>
      <c r="BO65" s="1789">
        <v>0.09</v>
      </c>
      <c r="BP65" s="1923"/>
      <c r="BQ65" s="1824"/>
      <c r="BR65" s="1824"/>
      <c r="BS65" s="2017"/>
      <c r="BT65" s="2017"/>
      <c r="BU65" s="1923"/>
      <c r="BV65" s="1789">
        <v>0.09</v>
      </c>
      <c r="BW65" s="1923"/>
      <c r="BX65" s="1824"/>
      <c r="BY65" s="1824"/>
      <c r="BZ65" s="2017"/>
      <c r="CA65" s="2017"/>
      <c r="CB65" s="1923"/>
      <c r="CC65" s="1789">
        <v>0.09</v>
      </c>
      <c r="CD65" s="1923"/>
      <c r="CE65" s="1824"/>
      <c r="CF65" s="1824"/>
      <c r="CG65" s="2017"/>
      <c r="CH65" s="2017"/>
      <c r="CI65" s="1923"/>
      <c r="CJ65" s="1789">
        <v>0.06</v>
      </c>
      <c r="CK65" s="1923"/>
      <c r="CL65" s="1824"/>
      <c r="CM65" s="1824"/>
      <c r="CN65" s="2017"/>
      <c r="CO65" s="2017"/>
      <c r="CP65" s="1923"/>
      <c r="CQ65" s="1789">
        <v>0</v>
      </c>
      <c r="CR65" s="1923"/>
      <c r="CS65" s="1824"/>
      <c r="CT65" s="1824"/>
      <c r="CU65" s="2017"/>
      <c r="CV65" s="2017"/>
      <c r="CW65" s="1923"/>
      <c r="CY65" s="1789">
        <f t="shared" si="8"/>
        <v>0</v>
      </c>
      <c r="CZ65" s="1789">
        <f t="shared" si="8"/>
        <v>0</v>
      </c>
      <c r="DA65" s="1786" t="e">
        <f t="shared" si="4"/>
        <v>#DIV/0!</v>
      </c>
      <c r="DB65" s="1966"/>
      <c r="DC65" s="1966"/>
      <c r="DD65" s="1852"/>
      <c r="DE65" s="2029"/>
      <c r="DF65" s="2029"/>
      <c r="DG65" s="2066"/>
      <c r="DH65" s="1784">
        <f t="shared" si="9"/>
        <v>0.18</v>
      </c>
      <c r="DI65" s="1784">
        <f t="shared" si="9"/>
        <v>0.80999999999999994</v>
      </c>
      <c r="DJ65" s="1789">
        <f t="shared" si="5"/>
        <v>4.5</v>
      </c>
      <c r="DK65" s="2059"/>
      <c r="DL65" s="2059"/>
      <c r="DM65" s="2060"/>
      <c r="DN65" s="2061"/>
      <c r="DO65" s="2061"/>
      <c r="DP65" s="2060"/>
      <c r="DQ65" s="1772">
        <f t="shared" si="10"/>
        <v>0.44999999999999996</v>
      </c>
      <c r="DR65" s="1772">
        <f t="shared" si="10"/>
        <v>0.80999999999999994</v>
      </c>
      <c r="DS65" s="1789">
        <f t="shared" si="6"/>
        <v>1.8</v>
      </c>
      <c r="DT65" s="2059"/>
      <c r="DU65" s="2059"/>
      <c r="DV65" s="2060"/>
      <c r="DW65" s="1907"/>
      <c r="DX65" s="1907"/>
      <c r="DY65" s="2060"/>
      <c r="DZ65" s="1791">
        <f t="shared" si="11"/>
        <v>0.59999999999999987</v>
      </c>
      <c r="EA65" s="1791">
        <f t="shared" si="11"/>
        <v>0.80999999999999994</v>
      </c>
      <c r="EB65" s="1789">
        <f t="shared" si="7"/>
        <v>1.3500000000000003</v>
      </c>
      <c r="EC65" s="2059"/>
      <c r="ED65" s="2059"/>
      <c r="EE65" s="2060"/>
      <c r="EF65" s="1907"/>
      <c r="EG65" s="2061"/>
      <c r="EH65" s="2062"/>
    </row>
    <row r="66" spans="1:138" ht="142.5">
      <c r="A66" s="2063"/>
      <c r="B66" s="2063"/>
      <c r="C66" s="2063"/>
      <c r="D66" s="2063"/>
      <c r="E66" s="2064"/>
      <c r="F66" s="2063"/>
      <c r="G66" s="1912"/>
      <c r="H66" s="1808"/>
      <c r="I66" s="2052">
        <v>16</v>
      </c>
      <c r="J66" s="2067" t="s">
        <v>1982</v>
      </c>
      <c r="K66" s="1761" t="s">
        <v>1983</v>
      </c>
      <c r="L66" s="1761" t="s">
        <v>1974</v>
      </c>
      <c r="M66" s="2068">
        <v>0.06</v>
      </c>
      <c r="N66" s="2069">
        <v>42795</v>
      </c>
      <c r="O66" s="2069">
        <v>43100</v>
      </c>
      <c r="P66" s="2057" t="s">
        <v>1984</v>
      </c>
      <c r="Q66" s="1770">
        <v>0.8</v>
      </c>
      <c r="R66" s="1789">
        <v>0</v>
      </c>
      <c r="S66" s="1919">
        <v>0</v>
      </c>
      <c r="T66" s="1824">
        <f>R66+R67</f>
        <v>0</v>
      </c>
      <c r="U66" s="1824">
        <f>S66+S67</f>
        <v>0</v>
      </c>
      <c r="V66" s="2017"/>
      <c r="W66" s="2000"/>
      <c r="X66" s="1923" t="s">
        <v>474</v>
      </c>
      <c r="Y66" s="1789">
        <v>0</v>
      </c>
      <c r="Z66" s="1919">
        <v>0</v>
      </c>
      <c r="AA66" s="1824">
        <f>Y66+Y67</f>
        <v>0</v>
      </c>
      <c r="AB66" s="1824">
        <f>Z66+Z67</f>
        <v>0</v>
      </c>
      <c r="AC66" s="2017"/>
      <c r="AD66" s="2017"/>
      <c r="AE66" s="1918" t="s">
        <v>474</v>
      </c>
      <c r="AF66" s="1789">
        <v>0.2</v>
      </c>
      <c r="AG66" s="1837">
        <v>0.2</v>
      </c>
      <c r="AH66" s="1824">
        <f>AF66+AF67</f>
        <v>0.2</v>
      </c>
      <c r="AI66" s="1824">
        <f>AG66+AG67</f>
        <v>0.2</v>
      </c>
      <c r="AJ66" s="2017"/>
      <c r="AK66" s="2017"/>
      <c r="AL66" s="1920" t="s">
        <v>1985</v>
      </c>
      <c r="AM66" s="1789">
        <v>0.12</v>
      </c>
      <c r="AN66" s="1919">
        <v>0.12</v>
      </c>
      <c r="AO66" s="1824">
        <f>AM66+AM67</f>
        <v>0.12</v>
      </c>
      <c r="AP66" s="1824">
        <f>AN66+AN67</f>
        <v>0.12</v>
      </c>
      <c r="AQ66" s="2017"/>
      <c r="AR66" s="2017"/>
      <c r="AS66" s="1920" t="s">
        <v>1986</v>
      </c>
      <c r="AT66" s="1789">
        <v>0</v>
      </c>
      <c r="AU66" s="1919">
        <v>0.24</v>
      </c>
      <c r="AV66" s="1824">
        <f>AT66+AT67</f>
        <v>0</v>
      </c>
      <c r="AW66" s="1824">
        <f>AU66+AU67</f>
        <v>0.24</v>
      </c>
      <c r="AX66" s="2017"/>
      <c r="AY66" s="2017"/>
      <c r="AZ66" s="1920" t="s">
        <v>1987</v>
      </c>
      <c r="BA66" s="1831">
        <v>0.12</v>
      </c>
      <c r="BB66" s="1919">
        <v>0.12</v>
      </c>
      <c r="BC66" s="1824">
        <f>BA66+BA67</f>
        <v>0.12</v>
      </c>
      <c r="BD66" s="1824">
        <f>BB66+BB67</f>
        <v>0.12</v>
      </c>
      <c r="BE66" s="2017"/>
      <c r="BF66" s="2017"/>
      <c r="BG66" s="1920" t="s">
        <v>1986</v>
      </c>
      <c r="BH66" s="1789">
        <v>0</v>
      </c>
      <c r="BI66" s="1923"/>
      <c r="BJ66" s="1824">
        <f>BH66+BH67</f>
        <v>0</v>
      </c>
      <c r="BK66" s="1824">
        <f>BI66+BI67</f>
        <v>0</v>
      </c>
      <c r="BL66" s="2017"/>
      <c r="BM66" s="2017"/>
      <c r="BN66" s="1923"/>
      <c r="BO66" s="1789">
        <v>0</v>
      </c>
      <c r="BP66" s="1923"/>
      <c r="BQ66" s="1824">
        <f>BO66+BO67</f>
        <v>0</v>
      </c>
      <c r="BR66" s="1824">
        <f>BP66+BP67</f>
        <v>0</v>
      </c>
      <c r="BS66" s="2017"/>
      <c r="BT66" s="2017"/>
      <c r="BU66" s="1923"/>
      <c r="BV66" s="1789">
        <v>0.12</v>
      </c>
      <c r="BW66" s="1923"/>
      <c r="BX66" s="1824">
        <f>BV66+BV67</f>
        <v>0.22</v>
      </c>
      <c r="BY66" s="1824">
        <f>BW66+BW67</f>
        <v>0</v>
      </c>
      <c r="BZ66" s="2017"/>
      <c r="CA66" s="2017"/>
      <c r="CB66" s="1923"/>
      <c r="CC66" s="1789">
        <v>0.12</v>
      </c>
      <c r="CD66" s="1923"/>
      <c r="CE66" s="1824">
        <f>CC66+CC67</f>
        <v>0.12</v>
      </c>
      <c r="CF66" s="1824">
        <f>CD66+CD67</f>
        <v>0</v>
      </c>
      <c r="CG66" s="2017"/>
      <c r="CH66" s="2017"/>
      <c r="CI66" s="1923"/>
      <c r="CJ66" s="1789">
        <v>0.12</v>
      </c>
      <c r="CK66" s="1923"/>
      <c r="CL66" s="1824">
        <f>CJ66+CJ67</f>
        <v>0.12</v>
      </c>
      <c r="CM66" s="1824">
        <f>CK66+CK67</f>
        <v>0</v>
      </c>
      <c r="CN66" s="2017"/>
      <c r="CO66" s="2017"/>
      <c r="CP66" s="1923"/>
      <c r="CQ66" s="1789">
        <v>0</v>
      </c>
      <c r="CR66" s="1923"/>
      <c r="CS66" s="1824">
        <f>CQ66+CQ67</f>
        <v>0.1</v>
      </c>
      <c r="CT66" s="1824">
        <f>CR66+CR67</f>
        <v>0</v>
      </c>
      <c r="CU66" s="2017"/>
      <c r="CV66" s="2017"/>
      <c r="CW66" s="1923"/>
      <c r="CY66" s="1789">
        <f t="shared" si="8"/>
        <v>0.2</v>
      </c>
      <c r="CZ66" s="1789">
        <f t="shared" si="8"/>
        <v>0.2</v>
      </c>
      <c r="DA66" s="1786">
        <f t="shared" si="4"/>
        <v>1</v>
      </c>
      <c r="DB66" s="2048">
        <f>T66+AA66+AH66</f>
        <v>0.2</v>
      </c>
      <c r="DC66" s="2048">
        <f>U66+AB66+AI66</f>
        <v>0.2</v>
      </c>
      <c r="DD66" s="340">
        <f>DC66/DB66</f>
        <v>1</v>
      </c>
      <c r="DE66" s="2029"/>
      <c r="DF66" s="2029"/>
      <c r="DG66" s="2066"/>
      <c r="DH66" s="1784">
        <f t="shared" si="9"/>
        <v>0.44</v>
      </c>
      <c r="DI66" s="1784">
        <f t="shared" si="9"/>
        <v>0.68</v>
      </c>
      <c r="DJ66" s="1789">
        <f t="shared" si="5"/>
        <v>1.5454545454545456</v>
      </c>
      <c r="DK66" s="2059">
        <f>+T66+AA66+AH66+AO66+AV66+BC66</f>
        <v>0.44</v>
      </c>
      <c r="DL66" s="2059">
        <f>+U66+AB66+AI66+AP66+AW66+BD66</f>
        <v>0.68</v>
      </c>
      <c r="DM66" s="2060">
        <f>+DL66/DK66</f>
        <v>1.5454545454545456</v>
      </c>
      <c r="DN66" s="2061"/>
      <c r="DO66" s="2061"/>
      <c r="DP66" s="2060"/>
      <c r="DQ66" s="1772">
        <f t="shared" si="10"/>
        <v>0.56000000000000005</v>
      </c>
      <c r="DR66" s="1772">
        <f t="shared" si="10"/>
        <v>0.68</v>
      </c>
      <c r="DS66" s="1789">
        <f t="shared" si="6"/>
        <v>1.2142857142857142</v>
      </c>
      <c r="DT66" s="2059">
        <f>+T66+AA66+AH66+AO66+AV66+BC66+BJ66+BQ66+BX66</f>
        <v>0.66</v>
      </c>
      <c r="DU66" s="2059">
        <f>+U66+AB66+AI66+AP66+AW66+BD66+BK66+BR66+BY66</f>
        <v>0.68</v>
      </c>
      <c r="DV66" s="2060">
        <f>+DU66/DT66</f>
        <v>1.0303030303030303</v>
      </c>
      <c r="DW66" s="1907"/>
      <c r="DX66" s="1907"/>
      <c r="DY66" s="2060"/>
      <c r="DZ66" s="1791">
        <f t="shared" si="11"/>
        <v>0.8</v>
      </c>
      <c r="EA66" s="1791">
        <f t="shared" si="11"/>
        <v>0.68</v>
      </c>
      <c r="EB66" s="1789">
        <f t="shared" si="7"/>
        <v>0.85</v>
      </c>
      <c r="EC66" s="2059">
        <f>+T66+AA66+AH66+AO66+AV66+BC66+BJ66+BQ66+BX66+CE66+CL66+CS66</f>
        <v>1</v>
      </c>
      <c r="ED66" s="2059">
        <f>+U66+AB66+AI66+AP66+AW66+BD66+BK66+BR66+BY66+CF66+CM66+CT66</f>
        <v>0.68</v>
      </c>
      <c r="EE66" s="2060">
        <f>+ED66/EC66</f>
        <v>0.68</v>
      </c>
      <c r="EF66" s="1907"/>
      <c r="EG66" s="2061"/>
      <c r="EH66" s="2062"/>
    </row>
    <row r="67" spans="1:138" ht="33">
      <c r="A67" s="2065"/>
      <c r="B67" s="2065"/>
      <c r="C67" s="2065"/>
      <c r="D67" s="2065"/>
      <c r="E67" s="2070"/>
      <c r="F67" s="2065"/>
      <c r="G67" s="1912"/>
      <c r="H67" s="1808"/>
      <c r="I67" s="2065"/>
      <c r="J67" s="2071"/>
      <c r="K67" s="1836"/>
      <c r="L67" s="1836"/>
      <c r="M67" s="2072"/>
      <c r="N67" s="2073"/>
      <c r="O67" s="2073"/>
      <c r="P67" s="2057" t="s">
        <v>1988</v>
      </c>
      <c r="Q67" s="1770">
        <v>0.2</v>
      </c>
      <c r="R67" s="1789">
        <v>0</v>
      </c>
      <c r="S67" s="1919">
        <v>0</v>
      </c>
      <c r="T67" s="1824"/>
      <c r="U67" s="1824"/>
      <c r="V67" s="2017"/>
      <c r="W67" s="2000"/>
      <c r="X67" s="1923" t="s">
        <v>474</v>
      </c>
      <c r="Y67" s="1789">
        <v>0</v>
      </c>
      <c r="Z67" s="1919">
        <v>0</v>
      </c>
      <c r="AA67" s="1824"/>
      <c r="AB67" s="1824"/>
      <c r="AC67" s="2017"/>
      <c r="AD67" s="2017"/>
      <c r="AE67" s="1918" t="s">
        <v>474</v>
      </c>
      <c r="AF67" s="1789">
        <v>0</v>
      </c>
      <c r="AG67" s="1919">
        <v>0</v>
      </c>
      <c r="AH67" s="1824"/>
      <c r="AI67" s="1824"/>
      <c r="AJ67" s="2017"/>
      <c r="AK67" s="2017"/>
      <c r="AL67" s="1923" t="s">
        <v>474</v>
      </c>
      <c r="AM67" s="1789">
        <v>0</v>
      </c>
      <c r="AN67" s="1919">
        <v>0</v>
      </c>
      <c r="AO67" s="1824"/>
      <c r="AP67" s="1824"/>
      <c r="AQ67" s="2017"/>
      <c r="AR67" s="2017"/>
      <c r="AS67" s="1923" t="s">
        <v>474</v>
      </c>
      <c r="AT67" s="1789">
        <v>0</v>
      </c>
      <c r="AU67" s="1919">
        <v>0</v>
      </c>
      <c r="AV67" s="1824"/>
      <c r="AW67" s="1824"/>
      <c r="AX67" s="2017"/>
      <c r="AY67" s="2017"/>
      <c r="AZ67" s="1931" t="s">
        <v>474</v>
      </c>
      <c r="BA67" s="1831">
        <v>0</v>
      </c>
      <c r="BB67" s="1922">
        <v>0</v>
      </c>
      <c r="BC67" s="1824"/>
      <c r="BD67" s="1824"/>
      <c r="BE67" s="2017"/>
      <c r="BF67" s="2017"/>
      <c r="BG67" s="1923" t="s">
        <v>474</v>
      </c>
      <c r="BH67" s="1789">
        <v>0</v>
      </c>
      <c r="BI67" s="1923"/>
      <c r="BJ67" s="1824"/>
      <c r="BK67" s="1824"/>
      <c r="BL67" s="2017"/>
      <c r="BM67" s="2017"/>
      <c r="BN67" s="1923"/>
      <c r="BO67" s="1789">
        <v>0</v>
      </c>
      <c r="BP67" s="1923"/>
      <c r="BQ67" s="1824"/>
      <c r="BR67" s="1824"/>
      <c r="BS67" s="2017"/>
      <c r="BT67" s="2017"/>
      <c r="BU67" s="1923"/>
      <c r="BV67" s="1789">
        <v>0.1</v>
      </c>
      <c r="BW67" s="1923"/>
      <c r="BX67" s="1824"/>
      <c r="BY67" s="1824"/>
      <c r="BZ67" s="2017"/>
      <c r="CA67" s="2017"/>
      <c r="CB67" s="1923"/>
      <c r="CC67" s="1789"/>
      <c r="CD67" s="1923"/>
      <c r="CE67" s="1824"/>
      <c r="CF67" s="1824"/>
      <c r="CG67" s="2017"/>
      <c r="CH67" s="2017"/>
      <c r="CI67" s="1923"/>
      <c r="CJ67" s="1789"/>
      <c r="CK67" s="1923"/>
      <c r="CL67" s="1824"/>
      <c r="CM67" s="1824"/>
      <c r="CN67" s="2017"/>
      <c r="CO67" s="2017"/>
      <c r="CP67" s="1923"/>
      <c r="CQ67" s="1789">
        <v>0.1</v>
      </c>
      <c r="CR67" s="1923"/>
      <c r="CS67" s="1824"/>
      <c r="CT67" s="1824"/>
      <c r="CU67" s="2017"/>
      <c r="CV67" s="2017"/>
      <c r="CW67" s="1923"/>
      <c r="CY67" s="1789">
        <f t="shared" si="8"/>
        <v>0</v>
      </c>
      <c r="CZ67" s="1789">
        <f t="shared" si="8"/>
        <v>0</v>
      </c>
      <c r="DA67" s="1786" t="e">
        <f t="shared" si="4"/>
        <v>#DIV/0!</v>
      </c>
      <c r="DB67" s="1966"/>
      <c r="DC67" s="1966"/>
      <c r="DD67" s="1852"/>
      <c r="DE67" s="1966"/>
      <c r="DF67" s="1966"/>
      <c r="DG67" s="2066"/>
      <c r="DH67" s="1784">
        <f t="shared" si="9"/>
        <v>0</v>
      </c>
      <c r="DI67" s="1784">
        <f t="shared" si="9"/>
        <v>0</v>
      </c>
      <c r="DJ67" s="1789" t="e">
        <f t="shared" si="5"/>
        <v>#DIV/0!</v>
      </c>
      <c r="DK67" s="2059"/>
      <c r="DL67" s="2059"/>
      <c r="DM67" s="2060"/>
      <c r="DN67" s="2061"/>
      <c r="DO67" s="2061"/>
      <c r="DP67" s="2060"/>
      <c r="DQ67" s="1772">
        <f t="shared" si="10"/>
        <v>0.1</v>
      </c>
      <c r="DR67" s="1772">
        <f t="shared" si="10"/>
        <v>0</v>
      </c>
      <c r="DS67" s="1789">
        <f t="shared" si="6"/>
        <v>0</v>
      </c>
      <c r="DT67" s="2059"/>
      <c r="DU67" s="2059"/>
      <c r="DV67" s="2060"/>
      <c r="DW67" s="1907"/>
      <c r="DX67" s="1907"/>
      <c r="DY67" s="2060"/>
      <c r="DZ67" s="1791">
        <f t="shared" si="11"/>
        <v>0.2</v>
      </c>
      <c r="EA67" s="1791">
        <f t="shared" si="11"/>
        <v>0</v>
      </c>
      <c r="EB67" s="1789">
        <f t="shared" si="7"/>
        <v>0</v>
      </c>
      <c r="EC67" s="2059"/>
      <c r="ED67" s="2059"/>
      <c r="EE67" s="2060"/>
      <c r="EF67" s="1907"/>
      <c r="EG67" s="2061"/>
      <c r="EH67" s="2062"/>
    </row>
    <row r="70" spans="1:138">
      <c r="AO70" s="2074"/>
    </row>
    <row r="71" spans="1:138">
      <c r="AO71" s="2074"/>
    </row>
    <row r="72" spans="1:138">
      <c r="AO72" s="2074"/>
    </row>
    <row r="73" spans="1:138">
      <c r="AO73" s="2074"/>
    </row>
    <row r="74" spans="1:138">
      <c r="AO74" s="2074"/>
    </row>
    <row r="75" spans="1:138">
      <c r="AO75" s="2074"/>
    </row>
    <row r="76" spans="1:138">
      <c r="AO76" s="2074"/>
    </row>
    <row r="77" spans="1:138">
      <c r="AO77" s="2074"/>
    </row>
    <row r="78" spans="1:138">
      <c r="AO78" s="2074"/>
    </row>
    <row r="79" spans="1:138">
      <c r="AO79" s="2074"/>
    </row>
    <row r="80" spans="1:138">
      <c r="AO80" s="2074"/>
    </row>
    <row r="81" spans="41:42">
      <c r="AO81" s="2074"/>
    </row>
    <row r="82" spans="41:42">
      <c r="AO82" s="2074"/>
    </row>
    <row r="83" spans="41:42">
      <c r="AO83" s="2074"/>
    </row>
    <row r="84" spans="41:42">
      <c r="AO84" s="2074"/>
    </row>
    <row r="85" spans="41:42">
      <c r="AO85" s="2074"/>
    </row>
    <row r="86" spans="41:42">
      <c r="AO86" s="2074"/>
    </row>
    <row r="87" spans="41:42">
      <c r="AO87" s="2074"/>
    </row>
    <row r="88" spans="41:42">
      <c r="AO88" s="2074"/>
    </row>
    <row r="89" spans="41:42">
      <c r="AO89" s="2074"/>
    </row>
    <row r="90" spans="41:42">
      <c r="AO90" s="2074"/>
    </row>
    <row r="91" spans="41:42">
      <c r="AO91" s="2074"/>
    </row>
    <row r="92" spans="41:42">
      <c r="AO92" s="2074"/>
      <c r="AP92" s="227" t="s">
        <v>1989</v>
      </c>
    </row>
    <row r="93" spans="41:42">
      <c r="AO93" s="2074"/>
    </row>
    <row r="94" spans="41:42">
      <c r="AO94" s="2074"/>
    </row>
    <row r="95" spans="41:42">
      <c r="AO95" s="2074"/>
    </row>
    <row r="96" spans="41:42">
      <c r="AO96" s="2074"/>
    </row>
    <row r="97" spans="41:41">
      <c r="AO97" s="2074"/>
    </row>
    <row r="98" spans="41:41">
      <c r="AO98" s="2074"/>
    </row>
    <row r="99" spans="41:41">
      <c r="AO99" s="2074"/>
    </row>
    <row r="100" spans="41:41">
      <c r="AO100" s="2074"/>
    </row>
    <row r="101" spans="41:41">
      <c r="AO101" s="2074"/>
    </row>
    <row r="102" spans="41:41">
      <c r="AO102" s="2074"/>
    </row>
    <row r="103" spans="41:41">
      <c r="AO103" s="2074"/>
    </row>
    <row r="104" spans="41:41">
      <c r="AO104" s="2074"/>
    </row>
    <row r="105" spans="41:41">
      <c r="AO105" s="2074"/>
    </row>
    <row r="106" spans="41:41">
      <c r="AO106" s="2074"/>
    </row>
    <row r="107" spans="41:41">
      <c r="AO107" s="2074"/>
    </row>
    <row r="108" spans="41:41">
      <c r="AO108" s="2074"/>
    </row>
    <row r="109" spans="41:41">
      <c r="AO109" s="2074"/>
    </row>
    <row r="110" spans="41:41">
      <c r="AO110" s="2074"/>
    </row>
    <row r="111" spans="41:41">
      <c r="AO111" s="2074"/>
    </row>
    <row r="112" spans="41:41">
      <c r="AO112" s="2074"/>
    </row>
    <row r="113" spans="41:41">
      <c r="AO113" s="2074"/>
    </row>
    <row r="114" spans="41:41">
      <c r="AO114" s="2074"/>
    </row>
    <row r="115" spans="41:41">
      <c r="AO115" s="2074"/>
    </row>
    <row r="116" spans="41:41">
      <c r="AO116" s="2074"/>
    </row>
    <row r="117" spans="41:41">
      <c r="AO117" s="2074"/>
    </row>
    <row r="118" spans="41:41">
      <c r="AO118" s="2074"/>
    </row>
    <row r="119" spans="41:41">
      <c r="AO119" s="2074"/>
    </row>
    <row r="120" spans="41:41">
      <c r="AO120" s="2074"/>
    </row>
    <row r="121" spans="41:41">
      <c r="AO121" s="2074"/>
    </row>
    <row r="122" spans="41:41">
      <c r="AO122" s="2074"/>
    </row>
    <row r="123" spans="41:41">
      <c r="AO123" s="2074"/>
    </row>
    <row r="124" spans="41:41">
      <c r="AO124" s="2074"/>
    </row>
    <row r="125" spans="41:41">
      <c r="AO125" s="2074"/>
    </row>
    <row r="126" spans="41:41">
      <c r="AO126" s="2074"/>
    </row>
    <row r="127" spans="41:41">
      <c r="AO127" s="2074"/>
    </row>
    <row r="128" spans="41:41">
      <c r="AO128" s="2074"/>
    </row>
    <row r="129" spans="41:41">
      <c r="AO129" s="2074"/>
    </row>
    <row r="130" spans="41:41">
      <c r="AO130" s="2074"/>
    </row>
    <row r="131" spans="41:41">
      <c r="AO131" s="2074"/>
    </row>
    <row r="132" spans="41:41">
      <c r="AO132" s="2074"/>
    </row>
    <row r="133" spans="41:41">
      <c r="AO133" s="2074"/>
    </row>
    <row r="134" spans="41:41">
      <c r="AO134" s="2074"/>
    </row>
    <row r="135" spans="41:41">
      <c r="AO135" s="2074"/>
    </row>
    <row r="136" spans="41:41">
      <c r="AO136" s="2074"/>
    </row>
    <row r="137" spans="41:41">
      <c r="AO137" s="2074"/>
    </row>
    <row r="138" spans="41:41">
      <c r="AO138" s="2074"/>
    </row>
    <row r="139" spans="41:41">
      <c r="AO139" s="2074"/>
    </row>
    <row r="140" spans="41:41">
      <c r="AO140" s="2074"/>
    </row>
    <row r="141" spans="41:41">
      <c r="AO141" s="2074"/>
    </row>
    <row r="142" spans="41:41">
      <c r="AO142" s="2074"/>
    </row>
    <row r="143" spans="41:41">
      <c r="AO143" s="2074"/>
    </row>
    <row r="144" spans="41:41">
      <c r="AO144" s="2074"/>
    </row>
    <row r="145" spans="41:41">
      <c r="AO145" s="2074"/>
    </row>
    <row r="146" spans="41:41">
      <c r="AO146" s="2074"/>
    </row>
    <row r="147" spans="41:41">
      <c r="AO147" s="2074"/>
    </row>
    <row r="148" spans="41:41">
      <c r="AO148" s="2074"/>
    </row>
    <row r="149" spans="41:41">
      <c r="AO149" s="2074"/>
    </row>
    <row r="150" spans="41:41">
      <c r="AO150" s="2074"/>
    </row>
    <row r="151" spans="41:41">
      <c r="AO151" s="2074"/>
    </row>
    <row r="152" spans="41:41">
      <c r="AO152" s="2074"/>
    </row>
    <row r="153" spans="41:41">
      <c r="AO153" s="2074"/>
    </row>
    <row r="154" spans="41:41">
      <c r="AO154" s="2074"/>
    </row>
    <row r="155" spans="41:41">
      <c r="AO155" s="2074"/>
    </row>
    <row r="156" spans="41:41">
      <c r="AO156" s="2074"/>
    </row>
    <row r="157" spans="41:41">
      <c r="AO157" s="2074"/>
    </row>
    <row r="158" spans="41:41">
      <c r="AO158" s="2074"/>
    </row>
    <row r="159" spans="41:41">
      <c r="AO159" s="2074"/>
    </row>
    <row r="160" spans="41:41">
      <c r="AO160" s="2074"/>
    </row>
    <row r="161" spans="41:41">
      <c r="AO161" s="2074"/>
    </row>
    <row r="162" spans="41:41">
      <c r="AO162" s="2074"/>
    </row>
    <row r="163" spans="41:41">
      <c r="AO163" s="2074"/>
    </row>
    <row r="164" spans="41:41">
      <c r="AO164" s="2074"/>
    </row>
    <row r="165" spans="41:41">
      <c r="AO165" s="2074"/>
    </row>
    <row r="166" spans="41:41">
      <c r="AO166" s="2074"/>
    </row>
    <row r="167" spans="41:41">
      <c r="AO167" s="2074"/>
    </row>
    <row r="168" spans="41:41">
      <c r="AO168" s="2074"/>
    </row>
    <row r="169" spans="41:41">
      <c r="AO169" s="2074"/>
    </row>
    <row r="170" spans="41:41">
      <c r="AO170" s="2074"/>
    </row>
    <row r="171" spans="41:41">
      <c r="AO171" s="2074"/>
    </row>
    <row r="172" spans="41:41">
      <c r="AO172" s="2074"/>
    </row>
    <row r="173" spans="41:41">
      <c r="AO173" s="2074"/>
    </row>
    <row r="174" spans="41:41">
      <c r="AO174" s="2074"/>
    </row>
    <row r="175" spans="41:41">
      <c r="AO175" s="2074"/>
    </row>
    <row r="176" spans="41:41">
      <c r="AO176" s="2074"/>
    </row>
    <row r="177" spans="41:41">
      <c r="AO177" s="2074"/>
    </row>
    <row r="178" spans="41:41">
      <c r="AO178" s="2074"/>
    </row>
    <row r="179" spans="41:41">
      <c r="AO179" s="2074"/>
    </row>
    <row r="180" spans="41:41">
      <c r="AO180" s="2074"/>
    </row>
    <row r="181" spans="41:41">
      <c r="AO181" s="2074"/>
    </row>
    <row r="182" spans="41:41">
      <c r="AO182" s="2074"/>
    </row>
    <row r="183" spans="41:41">
      <c r="AO183" s="2074"/>
    </row>
    <row r="184" spans="41:41">
      <c r="AO184" s="2074"/>
    </row>
    <row r="185" spans="41:41">
      <c r="AO185" s="2074"/>
    </row>
    <row r="186" spans="41:41">
      <c r="AO186" s="2074"/>
    </row>
    <row r="187" spans="41:41">
      <c r="AO187" s="2074"/>
    </row>
    <row r="188" spans="41:41">
      <c r="AO188" s="2074"/>
    </row>
    <row r="189" spans="41:41">
      <c r="AO189" s="2074"/>
    </row>
    <row r="190" spans="41:41">
      <c r="AO190" s="2074"/>
    </row>
    <row r="191" spans="41:41">
      <c r="AO191" s="2074"/>
    </row>
    <row r="192" spans="41:41">
      <c r="AO192" s="2074"/>
    </row>
    <row r="193" spans="41:41">
      <c r="AO193" s="2074"/>
    </row>
    <row r="194" spans="41:41">
      <c r="AO194" s="2074"/>
    </row>
    <row r="195" spans="41:41">
      <c r="AO195" s="2074"/>
    </row>
    <row r="196" spans="41:41">
      <c r="AO196" s="2074"/>
    </row>
    <row r="197" spans="41:41">
      <c r="AO197" s="2074"/>
    </row>
    <row r="198" spans="41:41">
      <c r="AO198" s="2074"/>
    </row>
    <row r="199" spans="41:41">
      <c r="AO199" s="2074"/>
    </row>
    <row r="200" spans="41:41">
      <c r="AO200" s="2074"/>
    </row>
    <row r="201" spans="41:41">
      <c r="AO201" s="2074"/>
    </row>
    <row r="202" spans="41:41">
      <c r="AO202" s="2074"/>
    </row>
    <row r="203" spans="41:41">
      <c r="AO203" s="2074"/>
    </row>
    <row r="204" spans="41:41">
      <c r="AO204" s="2074"/>
    </row>
    <row r="205" spans="41:41">
      <c r="AO205" s="2074"/>
    </row>
    <row r="206" spans="41:41">
      <c r="AO206" s="2074"/>
    </row>
    <row r="207" spans="41:41">
      <c r="AO207" s="2074"/>
    </row>
    <row r="208" spans="41:41">
      <c r="AO208" s="2074"/>
    </row>
    <row r="209" spans="41:41">
      <c r="AO209" s="2074"/>
    </row>
    <row r="210" spans="41:41">
      <c r="AO210" s="2074"/>
    </row>
    <row r="211" spans="41:41">
      <c r="AO211" s="2074"/>
    </row>
    <row r="212" spans="41:41">
      <c r="AO212" s="2074"/>
    </row>
    <row r="213" spans="41:41">
      <c r="AO213" s="2074"/>
    </row>
    <row r="214" spans="41:41">
      <c r="AO214" s="2074"/>
    </row>
    <row r="215" spans="41:41">
      <c r="AO215" s="2074"/>
    </row>
    <row r="216" spans="41:41">
      <c r="AO216" s="2074"/>
    </row>
    <row r="217" spans="41:41">
      <c r="AO217" s="2074"/>
    </row>
    <row r="218" spans="41:41">
      <c r="AO218" s="2074"/>
    </row>
    <row r="219" spans="41:41">
      <c r="AO219" s="2074"/>
    </row>
    <row r="220" spans="41:41">
      <c r="AO220" s="2074"/>
    </row>
    <row r="221" spans="41:41">
      <c r="AO221" s="2074"/>
    </row>
    <row r="222" spans="41:41">
      <c r="AO222" s="2074"/>
    </row>
    <row r="223" spans="41:41">
      <c r="AO223" s="2074"/>
    </row>
    <row r="224" spans="41:41">
      <c r="AO224" s="2074"/>
    </row>
    <row r="225" spans="41:41">
      <c r="AO225" s="2074"/>
    </row>
    <row r="226" spans="41:41">
      <c r="AO226" s="2074"/>
    </row>
    <row r="227" spans="41:41">
      <c r="AO227" s="2074"/>
    </row>
    <row r="228" spans="41:41">
      <c r="AO228" s="2074"/>
    </row>
    <row r="229" spans="41:41">
      <c r="AO229" s="2074"/>
    </row>
    <row r="230" spans="41:41">
      <c r="AO230" s="2074"/>
    </row>
    <row r="231" spans="41:41">
      <c r="AO231" s="2074"/>
    </row>
    <row r="232" spans="41:41">
      <c r="AO232" s="2074"/>
    </row>
    <row r="233" spans="41:41">
      <c r="AO233" s="2074"/>
    </row>
    <row r="234" spans="41:41">
      <c r="AO234" s="2074"/>
    </row>
    <row r="235" spans="41:41">
      <c r="AO235" s="2074"/>
    </row>
    <row r="236" spans="41:41">
      <c r="AO236" s="2074"/>
    </row>
    <row r="237" spans="41:41">
      <c r="AO237" s="2074"/>
    </row>
    <row r="238" spans="41:41">
      <c r="AO238" s="2074"/>
    </row>
    <row r="239" spans="41:41">
      <c r="AO239" s="2074"/>
    </row>
    <row r="240" spans="41:41">
      <c r="AO240" s="2074"/>
    </row>
    <row r="241" spans="41:41">
      <c r="AO241" s="2074"/>
    </row>
    <row r="242" spans="41:41">
      <c r="AO242" s="2074"/>
    </row>
    <row r="243" spans="41:41">
      <c r="AO243" s="2074"/>
    </row>
    <row r="244" spans="41:41">
      <c r="AO244" s="2074"/>
    </row>
    <row r="245" spans="41:41">
      <c r="AO245" s="2074"/>
    </row>
    <row r="246" spans="41:41">
      <c r="AO246" s="2074"/>
    </row>
    <row r="247" spans="41:41">
      <c r="AO247" s="2074"/>
    </row>
    <row r="248" spans="41:41">
      <c r="AO248" s="2074"/>
    </row>
    <row r="249" spans="41:41">
      <c r="AO249" s="2074"/>
    </row>
    <row r="250" spans="41:41">
      <c r="AO250" s="2074"/>
    </row>
    <row r="251" spans="41:41">
      <c r="AO251" s="2074"/>
    </row>
    <row r="252" spans="41:41">
      <c r="AO252" s="2074"/>
    </row>
    <row r="253" spans="41:41">
      <c r="AO253" s="2074"/>
    </row>
    <row r="254" spans="41:41">
      <c r="AO254" s="2074"/>
    </row>
    <row r="255" spans="41:41">
      <c r="AO255" s="2074"/>
    </row>
    <row r="256" spans="41:41">
      <c r="AO256" s="2074"/>
    </row>
    <row r="257" spans="41:41">
      <c r="AO257" s="2074"/>
    </row>
    <row r="258" spans="41:41">
      <c r="AO258" s="2074"/>
    </row>
    <row r="259" spans="41:41">
      <c r="AO259" s="2074"/>
    </row>
    <row r="260" spans="41:41">
      <c r="AO260" s="2074"/>
    </row>
    <row r="261" spans="41:41">
      <c r="AO261" s="2074"/>
    </row>
    <row r="262" spans="41:41">
      <c r="AO262" s="2074"/>
    </row>
    <row r="263" spans="41:41">
      <c r="AO263" s="2074"/>
    </row>
    <row r="264" spans="41:41">
      <c r="AO264" s="2074"/>
    </row>
    <row r="265" spans="41:41">
      <c r="AO265" s="2074"/>
    </row>
    <row r="266" spans="41:41">
      <c r="AO266" s="2074"/>
    </row>
    <row r="267" spans="41:41">
      <c r="AO267" s="2074"/>
    </row>
    <row r="268" spans="41:41">
      <c r="AO268" s="2074"/>
    </row>
    <row r="269" spans="41:41">
      <c r="AO269" s="2074"/>
    </row>
    <row r="270" spans="41:41">
      <c r="AO270" s="2074"/>
    </row>
    <row r="271" spans="41:41">
      <c r="AO271" s="2074"/>
    </row>
    <row r="272" spans="41:41">
      <c r="AO272" s="2074"/>
    </row>
    <row r="273" spans="41:41">
      <c r="AO273" s="2074"/>
    </row>
    <row r="274" spans="41:41">
      <c r="AO274" s="2074"/>
    </row>
    <row r="275" spans="41:41">
      <c r="AO275" s="2074"/>
    </row>
    <row r="276" spans="41:41">
      <c r="AO276" s="2074"/>
    </row>
    <row r="277" spans="41:41">
      <c r="AO277" s="2074"/>
    </row>
    <row r="278" spans="41:41">
      <c r="AO278" s="2074"/>
    </row>
    <row r="279" spans="41:41">
      <c r="AO279" s="2074"/>
    </row>
    <row r="280" spans="41:41">
      <c r="AO280" s="2074"/>
    </row>
    <row r="281" spans="41:41">
      <c r="AO281" s="2074"/>
    </row>
    <row r="282" spans="41:41">
      <c r="AO282" s="2074"/>
    </row>
    <row r="283" spans="41:41">
      <c r="AO283" s="2074"/>
    </row>
    <row r="284" spans="41:41">
      <c r="AO284" s="2074"/>
    </row>
    <row r="285" spans="41:41">
      <c r="AO285" s="2074"/>
    </row>
    <row r="286" spans="41:41">
      <c r="AO286" s="2074"/>
    </row>
    <row r="287" spans="41:41">
      <c r="AO287" s="2074"/>
    </row>
    <row r="288" spans="41:41">
      <c r="AO288" s="2074"/>
    </row>
    <row r="289" spans="41:41">
      <c r="AO289" s="2074"/>
    </row>
    <row r="290" spans="41:41">
      <c r="AO290" s="2074"/>
    </row>
    <row r="291" spans="41:41">
      <c r="AO291" s="2074"/>
    </row>
    <row r="292" spans="41:41">
      <c r="AO292" s="2074"/>
    </row>
    <row r="293" spans="41:41">
      <c r="AO293" s="2074"/>
    </row>
    <row r="294" spans="41:41">
      <c r="AO294" s="2074"/>
    </row>
    <row r="295" spans="41:41">
      <c r="AO295" s="2074"/>
    </row>
    <row r="296" spans="41:41">
      <c r="AO296" s="2074"/>
    </row>
    <row r="297" spans="41:41">
      <c r="AO297" s="2074"/>
    </row>
    <row r="298" spans="41:41">
      <c r="AO298" s="2074"/>
    </row>
    <row r="299" spans="41:41">
      <c r="AO299" s="2074"/>
    </row>
    <row r="300" spans="41:41">
      <c r="AO300" s="2074"/>
    </row>
    <row r="301" spans="41:41">
      <c r="AO301" s="2074"/>
    </row>
    <row r="302" spans="41:41">
      <c r="AO302" s="2074"/>
    </row>
    <row r="303" spans="41:41">
      <c r="AO303" s="2074"/>
    </row>
    <row r="304" spans="41:41">
      <c r="AO304" s="2074"/>
    </row>
    <row r="305" spans="41:41">
      <c r="AO305" s="2074"/>
    </row>
    <row r="306" spans="41:41">
      <c r="AO306" s="2074"/>
    </row>
    <row r="307" spans="41:41">
      <c r="AO307" s="2074"/>
    </row>
    <row r="308" spans="41:41">
      <c r="AO308" s="2074"/>
    </row>
    <row r="309" spans="41:41">
      <c r="AO309" s="2074"/>
    </row>
    <row r="310" spans="41:41">
      <c r="AO310" s="2074"/>
    </row>
    <row r="311" spans="41:41">
      <c r="AO311" s="2074"/>
    </row>
    <row r="312" spans="41:41">
      <c r="AO312" s="2074"/>
    </row>
    <row r="313" spans="41:41">
      <c r="AO313" s="2074"/>
    </row>
    <row r="314" spans="41:41">
      <c r="AO314" s="2074"/>
    </row>
    <row r="315" spans="41:41">
      <c r="AO315" s="2074"/>
    </row>
    <row r="316" spans="41:41">
      <c r="AO316" s="2074"/>
    </row>
    <row r="317" spans="41:41">
      <c r="AO317" s="2074"/>
    </row>
    <row r="318" spans="41:41">
      <c r="AO318" s="2074"/>
    </row>
    <row r="319" spans="41:41">
      <c r="AO319" s="2074"/>
    </row>
    <row r="320" spans="41:41">
      <c r="AO320" s="2074"/>
    </row>
    <row r="321" spans="41:41">
      <c r="AO321" s="2074"/>
    </row>
    <row r="322" spans="41:41">
      <c r="AO322" s="2074"/>
    </row>
    <row r="323" spans="41:41">
      <c r="AO323" s="2074"/>
    </row>
    <row r="324" spans="41:41">
      <c r="AO324" s="2074"/>
    </row>
    <row r="325" spans="41:41">
      <c r="AO325" s="2074"/>
    </row>
    <row r="326" spans="41:41">
      <c r="AO326" s="2074"/>
    </row>
    <row r="327" spans="41:41">
      <c r="AO327" s="2074"/>
    </row>
    <row r="328" spans="41:41">
      <c r="AO328" s="2074"/>
    </row>
    <row r="329" spans="41:41">
      <c r="AO329" s="2074"/>
    </row>
    <row r="330" spans="41:41">
      <c r="AO330" s="2074"/>
    </row>
    <row r="331" spans="41:41">
      <c r="AO331" s="2074"/>
    </row>
    <row r="332" spans="41:41">
      <c r="AO332" s="2074"/>
    </row>
    <row r="333" spans="41:41">
      <c r="AO333" s="2074"/>
    </row>
    <row r="334" spans="41:41">
      <c r="AO334" s="2074"/>
    </row>
    <row r="335" spans="41:41">
      <c r="AO335" s="2074"/>
    </row>
    <row r="336" spans="41:41">
      <c r="AO336" s="2074"/>
    </row>
    <row r="337" spans="41:41">
      <c r="AO337" s="2074"/>
    </row>
    <row r="338" spans="41:41">
      <c r="AO338" s="2074"/>
    </row>
    <row r="339" spans="41:41">
      <c r="AO339" s="2074"/>
    </row>
    <row r="340" spans="41:41">
      <c r="AO340" s="2074"/>
    </row>
    <row r="341" spans="41:41">
      <c r="AO341" s="2074"/>
    </row>
    <row r="342" spans="41:41">
      <c r="AO342" s="2074"/>
    </row>
    <row r="343" spans="41:41">
      <c r="AO343" s="2074"/>
    </row>
    <row r="344" spans="41:41">
      <c r="AO344" s="2074"/>
    </row>
    <row r="345" spans="41:41">
      <c r="AO345" s="2074"/>
    </row>
    <row r="346" spans="41:41">
      <c r="AO346" s="2074"/>
    </row>
    <row r="347" spans="41:41">
      <c r="AO347" s="2074"/>
    </row>
    <row r="348" spans="41:41">
      <c r="AO348" s="2074"/>
    </row>
    <row r="349" spans="41:41">
      <c r="AO349" s="2074"/>
    </row>
    <row r="350" spans="41:41">
      <c r="AO350" s="2074"/>
    </row>
    <row r="351" spans="41:41">
      <c r="AO351" s="2074"/>
    </row>
    <row r="352" spans="41:41">
      <c r="AO352" s="2074"/>
    </row>
    <row r="353" spans="41:41">
      <c r="AO353" s="2074"/>
    </row>
    <row r="354" spans="41:41">
      <c r="AO354" s="2074"/>
    </row>
    <row r="355" spans="41:41">
      <c r="AO355" s="2074"/>
    </row>
    <row r="356" spans="41:41">
      <c r="AO356" s="2074"/>
    </row>
    <row r="357" spans="41:41">
      <c r="AO357" s="2074"/>
    </row>
    <row r="358" spans="41:41">
      <c r="AO358" s="2074"/>
    </row>
    <row r="359" spans="41:41">
      <c r="AO359" s="2074"/>
    </row>
    <row r="360" spans="41:41">
      <c r="AO360" s="2074"/>
    </row>
    <row r="361" spans="41:41">
      <c r="AO361" s="2074"/>
    </row>
    <row r="362" spans="41:41">
      <c r="AO362" s="2074"/>
    </row>
    <row r="363" spans="41:41">
      <c r="AO363" s="2074"/>
    </row>
    <row r="364" spans="41:41">
      <c r="AO364" s="2074"/>
    </row>
    <row r="365" spans="41:41">
      <c r="AO365" s="2074"/>
    </row>
    <row r="366" spans="41:41">
      <c r="AO366" s="2074"/>
    </row>
    <row r="367" spans="41:41">
      <c r="AO367" s="2074"/>
    </row>
    <row r="368" spans="41:41">
      <c r="AO368" s="2074"/>
    </row>
    <row r="369" spans="41:41">
      <c r="AO369" s="2074"/>
    </row>
    <row r="370" spans="41:41">
      <c r="AO370" s="2074"/>
    </row>
    <row r="371" spans="41:41">
      <c r="AO371" s="2074"/>
    </row>
    <row r="372" spans="41:41">
      <c r="AO372" s="2074"/>
    </row>
    <row r="373" spans="41:41">
      <c r="AO373" s="2074"/>
    </row>
    <row r="374" spans="41:41">
      <c r="AO374" s="2074"/>
    </row>
    <row r="375" spans="41:41">
      <c r="AO375" s="2074"/>
    </row>
    <row r="376" spans="41:41">
      <c r="AO376" s="2074"/>
    </row>
    <row r="377" spans="41:41">
      <c r="AO377" s="2074"/>
    </row>
    <row r="378" spans="41:41">
      <c r="AO378" s="2074"/>
    </row>
    <row r="379" spans="41:41">
      <c r="AO379" s="2074"/>
    </row>
    <row r="380" spans="41:41">
      <c r="AO380" s="2074"/>
    </row>
    <row r="381" spans="41:41">
      <c r="AO381" s="2074"/>
    </row>
    <row r="382" spans="41:41">
      <c r="AO382" s="2074"/>
    </row>
    <row r="383" spans="41:41">
      <c r="AO383" s="2074"/>
    </row>
    <row r="384" spans="41:41">
      <c r="AO384" s="2074"/>
    </row>
    <row r="385" spans="41:41">
      <c r="AO385" s="2074"/>
    </row>
    <row r="386" spans="41:41">
      <c r="AO386" s="2074"/>
    </row>
    <row r="387" spans="41:41">
      <c r="AO387" s="2074"/>
    </row>
    <row r="388" spans="41:41">
      <c r="AO388" s="2074"/>
    </row>
    <row r="389" spans="41:41">
      <c r="AO389" s="2074"/>
    </row>
    <row r="390" spans="41:41">
      <c r="AO390" s="2074"/>
    </row>
    <row r="391" spans="41:41">
      <c r="AO391" s="2074"/>
    </row>
    <row r="392" spans="41:41">
      <c r="AO392" s="2074"/>
    </row>
    <row r="393" spans="41:41">
      <c r="AO393" s="2074"/>
    </row>
    <row r="394" spans="41:41">
      <c r="AO394" s="2074"/>
    </row>
    <row r="395" spans="41:41">
      <c r="AO395" s="2074"/>
    </row>
    <row r="396" spans="41:41">
      <c r="AO396" s="2074"/>
    </row>
    <row r="397" spans="41:41">
      <c r="AO397" s="2074"/>
    </row>
    <row r="398" spans="41:41">
      <c r="AO398" s="2074"/>
    </row>
    <row r="399" spans="41:41">
      <c r="AO399" s="2074"/>
    </row>
    <row r="400" spans="41:41">
      <c r="AO400" s="2074"/>
    </row>
    <row r="401" spans="41:41">
      <c r="AO401" s="2074"/>
    </row>
    <row r="402" spans="41:41">
      <c r="AO402" s="2074"/>
    </row>
    <row r="403" spans="41:41">
      <c r="AO403" s="2074"/>
    </row>
    <row r="404" spans="41:41">
      <c r="AO404" s="2074"/>
    </row>
    <row r="405" spans="41:41">
      <c r="AO405" s="2074"/>
    </row>
    <row r="406" spans="41:41">
      <c r="AO406" s="2074"/>
    </row>
    <row r="407" spans="41:41">
      <c r="AO407" s="2074"/>
    </row>
    <row r="408" spans="41:41">
      <c r="AO408" s="2074"/>
    </row>
    <row r="409" spans="41:41">
      <c r="AO409" s="2074"/>
    </row>
    <row r="410" spans="41:41">
      <c r="AO410" s="2074"/>
    </row>
    <row r="411" spans="41:41">
      <c r="AO411" s="2074"/>
    </row>
    <row r="412" spans="41:41">
      <c r="AO412" s="2074"/>
    </row>
    <row r="413" spans="41:41">
      <c r="AO413" s="2074"/>
    </row>
    <row r="414" spans="41:41">
      <c r="AO414" s="2074"/>
    </row>
    <row r="415" spans="41:41">
      <c r="AO415" s="2074"/>
    </row>
    <row r="416" spans="41:41">
      <c r="AO416" s="2074"/>
    </row>
    <row r="417" spans="41:41">
      <c r="AO417" s="2074"/>
    </row>
    <row r="418" spans="41:41">
      <c r="AO418" s="2074"/>
    </row>
    <row r="419" spans="41:41">
      <c r="AO419" s="2074"/>
    </row>
    <row r="420" spans="41:41">
      <c r="AO420" s="2074"/>
    </row>
    <row r="421" spans="41:41">
      <c r="AO421" s="2074"/>
    </row>
    <row r="422" spans="41:41">
      <c r="AO422" s="2074"/>
    </row>
    <row r="423" spans="41:41">
      <c r="AO423" s="2074"/>
    </row>
    <row r="424" spans="41:41">
      <c r="AO424" s="2074"/>
    </row>
    <row r="425" spans="41:41">
      <c r="AO425" s="2074"/>
    </row>
    <row r="426" spans="41:41">
      <c r="AO426" s="2074"/>
    </row>
    <row r="427" spans="41:41">
      <c r="AO427" s="2074"/>
    </row>
    <row r="428" spans="41:41">
      <c r="AO428" s="2074"/>
    </row>
    <row r="429" spans="41:41">
      <c r="AO429" s="2074"/>
    </row>
    <row r="430" spans="41:41">
      <c r="AO430" s="2074"/>
    </row>
    <row r="431" spans="41:41">
      <c r="AO431" s="2074"/>
    </row>
    <row r="432" spans="41:41">
      <c r="AO432" s="2074"/>
    </row>
    <row r="433" spans="41:41">
      <c r="AO433" s="2074"/>
    </row>
    <row r="434" spans="41:41">
      <c r="AO434" s="2074"/>
    </row>
    <row r="435" spans="41:41">
      <c r="AO435" s="2074"/>
    </row>
    <row r="436" spans="41:41">
      <c r="AO436" s="2074"/>
    </row>
    <row r="437" spans="41:41">
      <c r="AO437" s="2074"/>
    </row>
    <row r="438" spans="41:41">
      <c r="AO438" s="2074"/>
    </row>
    <row r="439" spans="41:41">
      <c r="AO439" s="2074"/>
    </row>
    <row r="440" spans="41:41">
      <c r="AO440" s="2074"/>
    </row>
    <row r="441" spans="41:41">
      <c r="AO441" s="2074"/>
    </row>
    <row r="442" spans="41:41">
      <c r="AO442" s="2074"/>
    </row>
    <row r="443" spans="41:41">
      <c r="AO443" s="2074"/>
    </row>
    <row r="444" spans="41:41">
      <c r="AO444" s="2074"/>
    </row>
    <row r="445" spans="41:41">
      <c r="AO445" s="2074"/>
    </row>
    <row r="446" spans="41:41">
      <c r="AO446" s="2074"/>
    </row>
    <row r="447" spans="41:41">
      <c r="AO447" s="2074"/>
    </row>
    <row r="448" spans="41:41">
      <c r="AO448" s="2074"/>
    </row>
    <row r="449" spans="41:41">
      <c r="AO449" s="2074"/>
    </row>
    <row r="450" spans="41:41">
      <c r="AO450" s="2074"/>
    </row>
    <row r="451" spans="41:41">
      <c r="AO451" s="2074"/>
    </row>
    <row r="452" spans="41:41">
      <c r="AO452" s="2074"/>
    </row>
    <row r="453" spans="41:41">
      <c r="AO453" s="2074"/>
    </row>
    <row r="454" spans="41:41">
      <c r="AO454" s="2074"/>
    </row>
    <row r="455" spans="41:41">
      <c r="AO455" s="2074"/>
    </row>
    <row r="456" spans="41:41">
      <c r="AO456" s="2074"/>
    </row>
    <row r="457" spans="41:41">
      <c r="AO457" s="2074"/>
    </row>
    <row r="458" spans="41:41">
      <c r="AO458" s="2074"/>
    </row>
    <row r="459" spans="41:41">
      <c r="AO459" s="2074"/>
    </row>
    <row r="460" spans="41:41">
      <c r="AO460" s="2074"/>
    </row>
    <row r="461" spans="41:41">
      <c r="AO461" s="2074"/>
    </row>
    <row r="462" spans="41:41">
      <c r="AO462" s="2074"/>
    </row>
    <row r="463" spans="41:41">
      <c r="AO463" s="2074"/>
    </row>
    <row r="464" spans="41:41">
      <c r="AO464" s="2074"/>
    </row>
    <row r="465" spans="41:41">
      <c r="AO465" s="2074"/>
    </row>
    <row r="466" spans="41:41">
      <c r="AO466" s="2074"/>
    </row>
    <row r="467" spans="41:41">
      <c r="AO467" s="2074"/>
    </row>
    <row r="468" spans="41:41">
      <c r="AO468" s="2074"/>
    </row>
    <row r="469" spans="41:41">
      <c r="AO469" s="2074"/>
    </row>
    <row r="470" spans="41:41">
      <c r="AO470" s="2074"/>
    </row>
    <row r="471" spans="41:41">
      <c r="AO471" s="2074"/>
    </row>
    <row r="472" spans="41:41">
      <c r="AO472" s="2074"/>
    </row>
    <row r="473" spans="41:41">
      <c r="AO473" s="2074"/>
    </row>
    <row r="474" spans="41:41">
      <c r="AO474" s="2074"/>
    </row>
    <row r="475" spans="41:41">
      <c r="AO475" s="2074"/>
    </row>
    <row r="476" spans="41:41">
      <c r="AO476" s="2074"/>
    </row>
    <row r="477" spans="41:41">
      <c r="AO477" s="2074"/>
    </row>
    <row r="478" spans="41:41">
      <c r="AO478" s="2074"/>
    </row>
    <row r="479" spans="41:41">
      <c r="AO479" s="2074"/>
    </row>
    <row r="480" spans="41:41">
      <c r="AO480" s="2074"/>
    </row>
    <row r="481" spans="41:41">
      <c r="AO481" s="2074"/>
    </row>
    <row r="482" spans="41:41">
      <c r="AO482" s="2074"/>
    </row>
    <row r="483" spans="41:41">
      <c r="AO483" s="2074"/>
    </row>
    <row r="484" spans="41:41">
      <c r="AO484" s="2074"/>
    </row>
    <row r="485" spans="41:41">
      <c r="AO485" s="2074"/>
    </row>
    <row r="486" spans="41:41">
      <c r="AO486" s="2074"/>
    </row>
    <row r="487" spans="41:41">
      <c r="AO487" s="2074"/>
    </row>
    <row r="488" spans="41:41">
      <c r="AO488" s="2074"/>
    </row>
    <row r="489" spans="41:41">
      <c r="AO489" s="2074"/>
    </row>
    <row r="490" spans="41:41">
      <c r="AO490" s="2074"/>
    </row>
    <row r="491" spans="41:41">
      <c r="AO491" s="2074"/>
    </row>
    <row r="492" spans="41:41">
      <c r="AO492" s="2074"/>
    </row>
    <row r="493" spans="41:41">
      <c r="AO493" s="2074"/>
    </row>
    <row r="494" spans="41:41">
      <c r="AO494" s="2074"/>
    </row>
    <row r="495" spans="41:41">
      <c r="AO495" s="2074"/>
    </row>
    <row r="496" spans="41:41">
      <c r="AO496" s="2074"/>
    </row>
    <row r="497" spans="41:41">
      <c r="AO497" s="2074"/>
    </row>
    <row r="498" spans="41:41">
      <c r="AO498" s="2074"/>
    </row>
    <row r="499" spans="41:41">
      <c r="AO499" s="2074"/>
    </row>
    <row r="500" spans="41:41">
      <c r="AO500" s="2074"/>
    </row>
    <row r="501" spans="41:41">
      <c r="AO501" s="2074"/>
    </row>
    <row r="502" spans="41:41">
      <c r="AO502" s="2074"/>
    </row>
    <row r="503" spans="41:41">
      <c r="AO503" s="2074"/>
    </row>
    <row r="504" spans="41:41">
      <c r="AO504" s="2074"/>
    </row>
    <row r="505" spans="41:41">
      <c r="AO505" s="2074"/>
    </row>
    <row r="506" spans="41:41">
      <c r="AO506" s="2074"/>
    </row>
    <row r="507" spans="41:41">
      <c r="AO507" s="2074"/>
    </row>
    <row r="508" spans="41:41">
      <c r="AO508" s="2074"/>
    </row>
    <row r="509" spans="41:41">
      <c r="AO509" s="2074"/>
    </row>
    <row r="510" spans="41:41">
      <c r="AO510" s="2074"/>
    </row>
    <row r="511" spans="41:41">
      <c r="AO511" s="2074"/>
    </row>
    <row r="512" spans="41:41">
      <c r="AO512" s="2074"/>
    </row>
    <row r="513" spans="41:41">
      <c r="AO513" s="2074"/>
    </row>
    <row r="514" spans="41:41">
      <c r="AO514" s="2074"/>
    </row>
    <row r="515" spans="41:41">
      <c r="AO515" s="2074"/>
    </row>
    <row r="516" spans="41:41">
      <c r="AO516" s="2074"/>
    </row>
    <row r="517" spans="41:41">
      <c r="AO517" s="2074"/>
    </row>
    <row r="518" spans="41:41">
      <c r="AO518" s="2074"/>
    </row>
    <row r="519" spans="41:41">
      <c r="AO519" s="2074"/>
    </row>
    <row r="520" spans="41:41">
      <c r="AO520" s="2074"/>
    </row>
    <row r="521" spans="41:41">
      <c r="AO521" s="2074"/>
    </row>
    <row r="522" spans="41:41">
      <c r="AO522" s="2074"/>
    </row>
    <row r="523" spans="41:41">
      <c r="AO523" s="2074"/>
    </row>
    <row r="524" spans="41:41">
      <c r="AO524" s="2074"/>
    </row>
    <row r="525" spans="41:41">
      <c r="AO525" s="2074"/>
    </row>
    <row r="526" spans="41:41">
      <c r="AO526" s="2074"/>
    </row>
    <row r="527" spans="41:41">
      <c r="AO527" s="2074"/>
    </row>
    <row r="528" spans="41:41">
      <c r="AO528" s="2074"/>
    </row>
    <row r="529" spans="41:41">
      <c r="AO529" s="2074"/>
    </row>
    <row r="530" spans="41:41">
      <c r="AO530" s="2074"/>
    </row>
    <row r="531" spans="41:41">
      <c r="AO531" s="2074"/>
    </row>
    <row r="532" spans="41:41">
      <c r="AO532" s="2074"/>
    </row>
    <row r="533" spans="41:41">
      <c r="AO533" s="2074"/>
    </row>
    <row r="534" spans="41:41">
      <c r="AO534" s="2074"/>
    </row>
    <row r="535" spans="41:41">
      <c r="AO535" s="2074"/>
    </row>
    <row r="536" spans="41:41">
      <c r="AO536" s="2074"/>
    </row>
    <row r="537" spans="41:41">
      <c r="AO537" s="2074"/>
    </row>
    <row r="538" spans="41:41">
      <c r="AO538" s="2074"/>
    </row>
    <row r="539" spans="41:41">
      <c r="AO539" s="2074"/>
    </row>
    <row r="540" spans="41:41">
      <c r="AO540" s="2074"/>
    </row>
    <row r="541" spans="41:41">
      <c r="AO541" s="2074"/>
    </row>
    <row r="542" spans="41:41">
      <c r="AO542" s="2074"/>
    </row>
    <row r="543" spans="41:41">
      <c r="AO543" s="2074"/>
    </row>
    <row r="544" spans="41:41">
      <c r="AO544" s="2074"/>
    </row>
    <row r="545" spans="41:41">
      <c r="AO545" s="2074"/>
    </row>
    <row r="546" spans="41:41">
      <c r="AO546" s="2074"/>
    </row>
    <row r="547" spans="41:41">
      <c r="AO547" s="2074"/>
    </row>
    <row r="548" spans="41:41">
      <c r="AO548" s="2074"/>
    </row>
    <row r="549" spans="41:41">
      <c r="AO549" s="2074"/>
    </row>
    <row r="550" spans="41:41">
      <c r="AO550" s="2074"/>
    </row>
    <row r="551" spans="41:41">
      <c r="AO551" s="2074"/>
    </row>
    <row r="552" spans="41:41">
      <c r="AO552" s="2074"/>
    </row>
    <row r="553" spans="41:41">
      <c r="AO553" s="2074"/>
    </row>
    <row r="554" spans="41:41">
      <c r="AO554" s="2074"/>
    </row>
    <row r="555" spans="41:41">
      <c r="AO555" s="2074"/>
    </row>
    <row r="556" spans="41:41">
      <c r="AO556" s="2074"/>
    </row>
    <row r="557" spans="41:41">
      <c r="AO557" s="2074"/>
    </row>
    <row r="558" spans="41:41">
      <c r="AO558" s="2074"/>
    </row>
    <row r="559" spans="41:41">
      <c r="AO559" s="2074"/>
    </row>
    <row r="560" spans="41:41">
      <c r="AO560" s="2074"/>
    </row>
    <row r="561" spans="41:41">
      <c r="AO561" s="2074"/>
    </row>
    <row r="562" spans="41:41">
      <c r="AO562" s="2074"/>
    </row>
    <row r="563" spans="41:41">
      <c r="AO563" s="2074"/>
    </row>
    <row r="564" spans="41:41">
      <c r="AO564" s="2074"/>
    </row>
    <row r="565" spans="41:41">
      <c r="AO565" s="2074"/>
    </row>
    <row r="566" spans="41:41">
      <c r="AO566" s="2074"/>
    </row>
    <row r="567" spans="41:41">
      <c r="AO567" s="2074"/>
    </row>
    <row r="568" spans="41:41">
      <c r="AO568" s="2074"/>
    </row>
    <row r="569" spans="41:41">
      <c r="AO569" s="2074"/>
    </row>
    <row r="570" spans="41:41">
      <c r="AO570" s="2074"/>
    </row>
    <row r="571" spans="41:41">
      <c r="AO571" s="2074"/>
    </row>
    <row r="572" spans="41:41">
      <c r="AO572" s="2074"/>
    </row>
    <row r="573" spans="41:41">
      <c r="AO573" s="2074"/>
    </row>
    <row r="574" spans="41:41">
      <c r="AO574" s="2074"/>
    </row>
    <row r="575" spans="41:41">
      <c r="AO575" s="2074"/>
    </row>
    <row r="576" spans="41:41">
      <c r="AO576" s="2074"/>
    </row>
    <row r="577" spans="41:41">
      <c r="AO577" s="2074"/>
    </row>
    <row r="578" spans="41:41">
      <c r="AO578" s="2074"/>
    </row>
    <row r="579" spans="41:41">
      <c r="AO579" s="2074"/>
    </row>
    <row r="580" spans="41:41">
      <c r="AO580" s="2074"/>
    </row>
    <row r="581" spans="41:41">
      <c r="AO581" s="2074"/>
    </row>
    <row r="582" spans="41:41">
      <c r="AO582" s="2074"/>
    </row>
    <row r="583" spans="41:41">
      <c r="AO583" s="2074"/>
    </row>
    <row r="584" spans="41:41">
      <c r="AO584" s="2074"/>
    </row>
    <row r="585" spans="41:41">
      <c r="AO585" s="2074"/>
    </row>
    <row r="586" spans="41:41">
      <c r="AO586" s="2074"/>
    </row>
    <row r="587" spans="41:41">
      <c r="AO587" s="2074"/>
    </row>
    <row r="588" spans="41:41">
      <c r="AO588" s="2074"/>
    </row>
    <row r="589" spans="41:41">
      <c r="AO589" s="2074"/>
    </row>
    <row r="590" spans="41:41">
      <c r="AO590" s="2074"/>
    </row>
    <row r="591" spans="41:41">
      <c r="AO591" s="2074"/>
    </row>
    <row r="592" spans="41:41">
      <c r="AO592" s="2074"/>
    </row>
    <row r="593" spans="41:41">
      <c r="AO593" s="2074"/>
    </row>
    <row r="594" spans="41:41">
      <c r="AO594" s="2074"/>
    </row>
    <row r="595" spans="41:41">
      <c r="AO595" s="2074"/>
    </row>
    <row r="596" spans="41:41">
      <c r="AO596" s="2074"/>
    </row>
    <row r="597" spans="41:41">
      <c r="AO597" s="2074"/>
    </row>
    <row r="598" spans="41:41">
      <c r="AO598" s="2074"/>
    </row>
    <row r="599" spans="41:41">
      <c r="AO599" s="2074"/>
    </row>
    <row r="600" spans="41:41">
      <c r="AO600" s="2074"/>
    </row>
    <row r="601" spans="41:41">
      <c r="AO601" s="2074"/>
    </row>
    <row r="602" spans="41:41">
      <c r="AO602" s="2074"/>
    </row>
    <row r="603" spans="41:41">
      <c r="AO603" s="2074"/>
    </row>
    <row r="604" spans="41:41">
      <c r="AO604" s="2074"/>
    </row>
    <row r="605" spans="41:41">
      <c r="AO605" s="2074"/>
    </row>
    <row r="606" spans="41:41">
      <c r="AO606" s="2074"/>
    </row>
    <row r="607" spans="41:41">
      <c r="AO607" s="2074"/>
    </row>
    <row r="608" spans="41:41">
      <c r="AO608" s="2074"/>
    </row>
    <row r="609" spans="41:41">
      <c r="AO609" s="2074"/>
    </row>
    <row r="610" spans="41:41">
      <c r="AO610" s="2074"/>
    </row>
    <row r="611" spans="41:41">
      <c r="AO611" s="2074"/>
    </row>
    <row r="612" spans="41:41">
      <c r="AO612" s="2074"/>
    </row>
    <row r="613" spans="41:41">
      <c r="AO613" s="2074"/>
    </row>
    <row r="614" spans="41:41">
      <c r="AO614" s="2074"/>
    </row>
    <row r="615" spans="41:41">
      <c r="AO615" s="2074"/>
    </row>
    <row r="616" spans="41:41">
      <c r="AO616" s="2074"/>
    </row>
    <row r="617" spans="41:41">
      <c r="AO617" s="2074"/>
    </row>
    <row r="618" spans="41:41">
      <c r="AO618" s="2074"/>
    </row>
    <row r="619" spans="41:41">
      <c r="AO619" s="2074"/>
    </row>
    <row r="620" spans="41:41">
      <c r="AO620" s="2074"/>
    </row>
    <row r="621" spans="41:41">
      <c r="AO621" s="2074"/>
    </row>
    <row r="622" spans="41:41">
      <c r="AO622" s="2074"/>
    </row>
    <row r="623" spans="41:41">
      <c r="AO623" s="2074"/>
    </row>
    <row r="624" spans="41:41">
      <c r="AO624" s="2074"/>
    </row>
    <row r="625" spans="41:41">
      <c r="AO625" s="2074"/>
    </row>
    <row r="626" spans="41:41">
      <c r="AO626" s="2074"/>
    </row>
    <row r="627" spans="41:41">
      <c r="AO627" s="2074"/>
    </row>
    <row r="628" spans="41:41">
      <c r="AO628" s="2074"/>
    </row>
    <row r="629" spans="41:41">
      <c r="AO629" s="2074"/>
    </row>
    <row r="630" spans="41:41">
      <c r="AO630" s="2074"/>
    </row>
    <row r="631" spans="41:41">
      <c r="AO631" s="2074"/>
    </row>
    <row r="632" spans="41:41">
      <c r="AO632" s="2074"/>
    </row>
    <row r="633" spans="41:41">
      <c r="AO633" s="2074"/>
    </row>
    <row r="634" spans="41:41">
      <c r="AO634" s="2074"/>
    </row>
    <row r="635" spans="41:41">
      <c r="AO635" s="2074"/>
    </row>
    <row r="636" spans="41:41">
      <c r="AO636" s="2074"/>
    </row>
    <row r="637" spans="41:41">
      <c r="AO637" s="2074"/>
    </row>
    <row r="638" spans="41:41">
      <c r="AO638" s="2074"/>
    </row>
    <row r="639" spans="41:41">
      <c r="AO639" s="2074"/>
    </row>
    <row r="640" spans="41:41">
      <c r="AO640" s="2074"/>
    </row>
    <row r="641" spans="41:41">
      <c r="AO641" s="2074"/>
    </row>
    <row r="642" spans="41:41">
      <c r="AO642" s="2074"/>
    </row>
    <row r="643" spans="41:41">
      <c r="AO643" s="2074"/>
    </row>
    <row r="644" spans="41:41">
      <c r="AO644" s="2074"/>
    </row>
    <row r="645" spans="41:41">
      <c r="AO645" s="2074"/>
    </row>
    <row r="646" spans="41:41">
      <c r="AO646" s="2074"/>
    </row>
    <row r="647" spans="41:41">
      <c r="AO647" s="2074"/>
    </row>
    <row r="648" spans="41:41">
      <c r="AO648" s="2074"/>
    </row>
    <row r="649" spans="41:41">
      <c r="AO649" s="2074"/>
    </row>
    <row r="650" spans="41:41">
      <c r="AO650" s="2074"/>
    </row>
    <row r="651" spans="41:41">
      <c r="AO651" s="2074"/>
    </row>
    <row r="652" spans="41:41">
      <c r="AO652" s="2074"/>
    </row>
    <row r="653" spans="41:41">
      <c r="AO653" s="2074"/>
    </row>
    <row r="654" spans="41:41">
      <c r="AO654" s="2074"/>
    </row>
    <row r="655" spans="41:41">
      <c r="AO655" s="2074"/>
    </row>
    <row r="656" spans="41:41">
      <c r="AO656" s="2074"/>
    </row>
    <row r="657" spans="41:41">
      <c r="AO657" s="2074"/>
    </row>
    <row r="658" spans="41:41">
      <c r="AO658" s="2074"/>
    </row>
    <row r="659" spans="41:41">
      <c r="AO659" s="2074"/>
    </row>
    <row r="660" spans="41:41">
      <c r="AO660" s="2074"/>
    </row>
    <row r="661" spans="41:41">
      <c r="AO661" s="2074"/>
    </row>
    <row r="662" spans="41:41">
      <c r="AO662" s="2074"/>
    </row>
    <row r="663" spans="41:41">
      <c r="AO663" s="2074"/>
    </row>
    <row r="664" spans="41:41">
      <c r="AO664" s="2074"/>
    </row>
    <row r="665" spans="41:41">
      <c r="AO665" s="2074"/>
    </row>
    <row r="666" spans="41:41">
      <c r="AO666" s="2074"/>
    </row>
    <row r="667" spans="41:41">
      <c r="AO667" s="2074"/>
    </row>
    <row r="668" spans="41:41">
      <c r="AO668" s="2074"/>
    </row>
    <row r="669" spans="41:41">
      <c r="AO669" s="2074"/>
    </row>
    <row r="670" spans="41:41">
      <c r="AO670" s="2074"/>
    </row>
    <row r="671" spans="41:41">
      <c r="AO671" s="2074"/>
    </row>
    <row r="672" spans="41:41">
      <c r="AO672" s="2074"/>
    </row>
    <row r="673" spans="41:41">
      <c r="AO673" s="2074"/>
    </row>
    <row r="674" spans="41:41">
      <c r="AO674" s="2074"/>
    </row>
    <row r="675" spans="41:41">
      <c r="AO675" s="2074"/>
    </row>
    <row r="676" spans="41:41">
      <c r="AO676" s="2074"/>
    </row>
    <row r="677" spans="41:41">
      <c r="AO677" s="2074"/>
    </row>
    <row r="678" spans="41:41">
      <c r="AO678" s="2074"/>
    </row>
    <row r="679" spans="41:41">
      <c r="AO679" s="2074"/>
    </row>
    <row r="680" spans="41:41">
      <c r="AO680" s="2074"/>
    </row>
    <row r="681" spans="41:41">
      <c r="AO681" s="2074"/>
    </row>
    <row r="682" spans="41:41">
      <c r="AO682" s="2074"/>
    </row>
    <row r="683" spans="41:41">
      <c r="AO683" s="2074"/>
    </row>
    <row r="684" spans="41:41">
      <c r="AO684" s="2074"/>
    </row>
    <row r="685" spans="41:41">
      <c r="AO685" s="2074"/>
    </row>
    <row r="686" spans="41:41">
      <c r="AO686" s="2074"/>
    </row>
    <row r="687" spans="41:41">
      <c r="AO687" s="2074"/>
    </row>
    <row r="688" spans="41:41">
      <c r="AO688" s="2074"/>
    </row>
    <row r="689" spans="41:41">
      <c r="AO689" s="2074"/>
    </row>
    <row r="690" spans="41:41">
      <c r="AO690" s="2074"/>
    </row>
    <row r="691" spans="41:41">
      <c r="AO691" s="2074"/>
    </row>
    <row r="692" spans="41:41">
      <c r="AO692" s="2074"/>
    </row>
    <row r="693" spans="41:41">
      <c r="AO693" s="2074"/>
    </row>
    <row r="694" spans="41:41">
      <c r="AO694" s="2074"/>
    </row>
    <row r="695" spans="41:41">
      <c r="AO695" s="2074"/>
    </row>
    <row r="696" spans="41:41">
      <c r="AO696" s="2074"/>
    </row>
    <row r="697" spans="41:41">
      <c r="AO697" s="2074"/>
    </row>
    <row r="698" spans="41:41">
      <c r="AO698" s="2074"/>
    </row>
    <row r="699" spans="41:41">
      <c r="AO699" s="2074"/>
    </row>
    <row r="700" spans="41:41">
      <c r="AO700" s="2074"/>
    </row>
    <row r="701" spans="41:41">
      <c r="AO701" s="2074"/>
    </row>
    <row r="702" spans="41:41">
      <c r="AO702" s="2074"/>
    </row>
    <row r="703" spans="41:41">
      <c r="AO703" s="2074"/>
    </row>
    <row r="704" spans="41:41">
      <c r="AO704" s="2074"/>
    </row>
    <row r="705" spans="41:41">
      <c r="AO705" s="2074"/>
    </row>
    <row r="706" spans="41:41">
      <c r="AO706" s="2074"/>
    </row>
    <row r="707" spans="41:41">
      <c r="AO707" s="2074"/>
    </row>
    <row r="708" spans="41:41">
      <c r="AO708" s="2074"/>
    </row>
    <row r="709" spans="41:41">
      <c r="AO709" s="2074"/>
    </row>
    <row r="710" spans="41:41">
      <c r="AO710" s="2074"/>
    </row>
    <row r="711" spans="41:41">
      <c r="AO711" s="2074"/>
    </row>
    <row r="712" spans="41:41">
      <c r="AO712" s="2074"/>
    </row>
    <row r="713" spans="41:41">
      <c r="AO713" s="2074"/>
    </row>
    <row r="714" spans="41:41">
      <c r="AO714" s="2074"/>
    </row>
    <row r="715" spans="41:41">
      <c r="AO715" s="2074"/>
    </row>
    <row r="716" spans="41:41">
      <c r="AO716" s="2074"/>
    </row>
    <row r="717" spans="41:41">
      <c r="AO717" s="2074"/>
    </row>
    <row r="718" spans="41:41">
      <c r="AO718" s="2074"/>
    </row>
    <row r="719" spans="41:41">
      <c r="AO719" s="2074"/>
    </row>
    <row r="720" spans="41:41">
      <c r="AO720" s="2074"/>
    </row>
    <row r="721" spans="41:41">
      <c r="AO721" s="2074"/>
    </row>
    <row r="722" spans="41:41">
      <c r="AO722" s="2074"/>
    </row>
    <row r="723" spans="41:41">
      <c r="AO723" s="2074"/>
    </row>
    <row r="724" spans="41:41">
      <c r="AO724" s="2074"/>
    </row>
    <row r="725" spans="41:41">
      <c r="AO725" s="2074"/>
    </row>
    <row r="726" spans="41:41">
      <c r="AO726" s="2074"/>
    </row>
    <row r="727" spans="41:41">
      <c r="AO727" s="2074"/>
    </row>
    <row r="728" spans="41:41">
      <c r="AO728" s="2074"/>
    </row>
    <row r="729" spans="41:41">
      <c r="AO729" s="2074"/>
    </row>
    <row r="730" spans="41:41">
      <c r="AO730" s="2074"/>
    </row>
    <row r="731" spans="41:41">
      <c r="AO731" s="2074"/>
    </row>
    <row r="732" spans="41:41">
      <c r="AO732" s="2074"/>
    </row>
    <row r="733" spans="41:41">
      <c r="AO733" s="2074"/>
    </row>
    <row r="734" spans="41:41">
      <c r="AO734" s="2074"/>
    </row>
    <row r="735" spans="41:41">
      <c r="AO735" s="2074"/>
    </row>
    <row r="736" spans="41:41">
      <c r="AO736" s="2074"/>
    </row>
    <row r="737" spans="41:41">
      <c r="AO737" s="2074"/>
    </row>
    <row r="738" spans="41:41">
      <c r="AO738" s="2074"/>
    </row>
    <row r="739" spans="41:41">
      <c r="AO739" s="2074"/>
    </row>
    <row r="740" spans="41:41">
      <c r="AO740" s="2074"/>
    </row>
    <row r="741" spans="41:41">
      <c r="AO741" s="2074"/>
    </row>
    <row r="742" spans="41:41">
      <c r="AO742" s="2074"/>
    </row>
    <row r="743" spans="41:41">
      <c r="AO743" s="2074"/>
    </row>
    <row r="744" spans="41:41">
      <c r="AO744" s="2074"/>
    </row>
    <row r="745" spans="41:41">
      <c r="AO745" s="2074"/>
    </row>
    <row r="746" spans="41:41">
      <c r="AO746" s="2074"/>
    </row>
    <row r="747" spans="41:41">
      <c r="AO747" s="2074"/>
    </row>
    <row r="748" spans="41:41">
      <c r="AO748" s="2074"/>
    </row>
    <row r="749" spans="41:41">
      <c r="AO749" s="2074"/>
    </row>
    <row r="750" spans="41:41">
      <c r="AO750" s="2074"/>
    </row>
    <row r="751" spans="41:41">
      <c r="AO751" s="2074"/>
    </row>
    <row r="752" spans="41:41">
      <c r="AO752" s="2074"/>
    </row>
    <row r="753" spans="41:41">
      <c r="AO753" s="2074"/>
    </row>
    <row r="754" spans="41:41">
      <c r="AO754" s="2074"/>
    </row>
    <row r="755" spans="41:41">
      <c r="AO755" s="2074"/>
    </row>
    <row r="756" spans="41:41">
      <c r="AO756" s="2074"/>
    </row>
    <row r="757" spans="41:41">
      <c r="AO757" s="2074"/>
    </row>
    <row r="758" spans="41:41">
      <c r="AO758" s="2074"/>
    </row>
    <row r="759" spans="41:41">
      <c r="AO759" s="2074"/>
    </row>
    <row r="760" spans="41:41">
      <c r="AO760" s="2074"/>
    </row>
    <row r="761" spans="41:41">
      <c r="AO761" s="2074"/>
    </row>
    <row r="762" spans="41:41">
      <c r="AO762" s="2074"/>
    </row>
    <row r="763" spans="41:41">
      <c r="AO763" s="2074"/>
    </row>
    <row r="764" spans="41:41">
      <c r="AO764" s="2074"/>
    </row>
    <row r="765" spans="41:41">
      <c r="AO765" s="2074"/>
    </row>
    <row r="766" spans="41:41">
      <c r="AO766" s="2074"/>
    </row>
    <row r="767" spans="41:41">
      <c r="AO767" s="2074"/>
    </row>
    <row r="768" spans="41:41">
      <c r="AO768" s="2074"/>
    </row>
    <row r="769" spans="41:41">
      <c r="AO769" s="2074"/>
    </row>
    <row r="770" spans="41:41">
      <c r="AO770" s="2074"/>
    </row>
    <row r="771" spans="41:41">
      <c r="AO771" s="2074"/>
    </row>
    <row r="772" spans="41:41">
      <c r="AO772" s="2074"/>
    </row>
    <row r="773" spans="41:41">
      <c r="AO773" s="2074"/>
    </row>
    <row r="774" spans="41:41">
      <c r="AO774" s="2074"/>
    </row>
    <row r="775" spans="41:41">
      <c r="AO775" s="2074"/>
    </row>
    <row r="776" spans="41:41">
      <c r="AO776" s="2074"/>
    </row>
    <row r="777" spans="41:41">
      <c r="AO777" s="2074"/>
    </row>
    <row r="778" spans="41:41">
      <c r="AO778" s="2074"/>
    </row>
    <row r="779" spans="41:41">
      <c r="AO779" s="2074"/>
    </row>
    <row r="780" spans="41:41">
      <c r="AO780" s="2074"/>
    </row>
    <row r="781" spans="41:41">
      <c r="AO781" s="2074"/>
    </row>
    <row r="782" spans="41:41">
      <c r="AO782" s="2074"/>
    </row>
    <row r="783" spans="41:41">
      <c r="AO783" s="2074"/>
    </row>
    <row r="784" spans="41:41">
      <c r="AO784" s="2074"/>
    </row>
    <row r="785" spans="41:41">
      <c r="AO785" s="2074"/>
    </row>
    <row r="786" spans="41:41">
      <c r="AO786" s="2074"/>
    </row>
    <row r="787" spans="41:41">
      <c r="AO787" s="2074"/>
    </row>
    <row r="788" spans="41:41">
      <c r="AO788" s="2074"/>
    </row>
    <row r="789" spans="41:41">
      <c r="AO789" s="2074"/>
    </row>
    <row r="790" spans="41:41">
      <c r="AO790" s="2074"/>
    </row>
    <row r="791" spans="41:41">
      <c r="AO791" s="2074"/>
    </row>
    <row r="792" spans="41:41">
      <c r="AO792" s="2074"/>
    </row>
    <row r="793" spans="41:41">
      <c r="AO793" s="2074"/>
    </row>
    <row r="794" spans="41:41">
      <c r="AO794" s="2074"/>
    </row>
    <row r="795" spans="41:41">
      <c r="AO795" s="2074"/>
    </row>
    <row r="796" spans="41:41">
      <c r="AO796" s="2074"/>
    </row>
    <row r="797" spans="41:41">
      <c r="AO797" s="2074"/>
    </row>
    <row r="798" spans="41:41">
      <c r="AO798" s="2074"/>
    </row>
    <row r="799" spans="41:41">
      <c r="AO799" s="2074"/>
    </row>
    <row r="800" spans="41:41">
      <c r="AO800" s="2074"/>
    </row>
  </sheetData>
  <mergeCells count="779">
    <mergeCell ref="ED66:ED67"/>
    <mergeCell ref="EE66:EE67"/>
    <mergeCell ref="N66:N67"/>
    <mergeCell ref="O66:O67"/>
    <mergeCell ref="T66:T67"/>
    <mergeCell ref="U66:U67"/>
    <mergeCell ref="AA66:AA67"/>
    <mergeCell ref="AB66:AB67"/>
    <mergeCell ref="ED64:ED65"/>
    <mergeCell ref="EE64:EE65"/>
    <mergeCell ref="EF64:EF67"/>
    <mergeCell ref="EG64:EG67"/>
    <mergeCell ref="EH64:EH67"/>
    <mergeCell ref="I66:I67"/>
    <mergeCell ref="J66:J67"/>
    <mergeCell ref="K66:K67"/>
    <mergeCell ref="L66:L67"/>
    <mergeCell ref="M66:M67"/>
    <mergeCell ref="DU64:DU65"/>
    <mergeCell ref="DV64:DV65"/>
    <mergeCell ref="DW64:DW67"/>
    <mergeCell ref="DX64:DX67"/>
    <mergeCell ref="DY64:DY67"/>
    <mergeCell ref="EC64:EC65"/>
    <mergeCell ref="DU66:DU67"/>
    <mergeCell ref="DV66:DV67"/>
    <mergeCell ref="EC66:EC67"/>
    <mergeCell ref="DL64:DL65"/>
    <mergeCell ref="DM64:DM65"/>
    <mergeCell ref="DN64:DN67"/>
    <mergeCell ref="DO64:DO67"/>
    <mergeCell ref="DP64:DP67"/>
    <mergeCell ref="DT64:DT65"/>
    <mergeCell ref="DL66:DL67"/>
    <mergeCell ref="DM66:DM67"/>
    <mergeCell ref="DT66:DT67"/>
    <mergeCell ref="DC64:DC65"/>
    <mergeCell ref="DD64:DD65"/>
    <mergeCell ref="DE64:DE67"/>
    <mergeCell ref="DF64:DF67"/>
    <mergeCell ref="DG64:DG67"/>
    <mergeCell ref="DK64:DK65"/>
    <mergeCell ref="DC66:DC67"/>
    <mergeCell ref="DD66:DD67"/>
    <mergeCell ref="DK66:DK67"/>
    <mergeCell ref="CO64:CO67"/>
    <mergeCell ref="CS64:CS65"/>
    <mergeCell ref="CT64:CT65"/>
    <mergeCell ref="CU64:CU67"/>
    <mergeCell ref="CV64:CV67"/>
    <mergeCell ref="DB64:DB65"/>
    <mergeCell ref="CS66:CS67"/>
    <mergeCell ref="CT66:CT67"/>
    <mergeCell ref="DB66:DB67"/>
    <mergeCell ref="CF64:CF65"/>
    <mergeCell ref="CG64:CG67"/>
    <mergeCell ref="CH64:CH67"/>
    <mergeCell ref="CL64:CL65"/>
    <mergeCell ref="CM64:CM65"/>
    <mergeCell ref="CN64:CN67"/>
    <mergeCell ref="CF66:CF67"/>
    <mergeCell ref="CL66:CL67"/>
    <mergeCell ref="CM66:CM67"/>
    <mergeCell ref="BT64:BT67"/>
    <mergeCell ref="BX64:BX65"/>
    <mergeCell ref="BY64:BY65"/>
    <mergeCell ref="BZ64:BZ67"/>
    <mergeCell ref="CA64:CA67"/>
    <mergeCell ref="CE64:CE65"/>
    <mergeCell ref="BX66:BX67"/>
    <mergeCell ref="BY66:BY67"/>
    <mergeCell ref="CE66:CE67"/>
    <mergeCell ref="BK64:BK65"/>
    <mergeCell ref="BL64:BL67"/>
    <mergeCell ref="BM64:BM67"/>
    <mergeCell ref="BQ64:BQ65"/>
    <mergeCell ref="BR64:BR65"/>
    <mergeCell ref="BS64:BS67"/>
    <mergeCell ref="BK66:BK67"/>
    <mergeCell ref="BQ66:BQ67"/>
    <mergeCell ref="BR66:BR67"/>
    <mergeCell ref="AY64:AY67"/>
    <mergeCell ref="BC64:BC65"/>
    <mergeCell ref="BD64:BD65"/>
    <mergeCell ref="BE64:BE67"/>
    <mergeCell ref="BF64:BF67"/>
    <mergeCell ref="BJ64:BJ65"/>
    <mergeCell ref="BC66:BC67"/>
    <mergeCell ref="BD66:BD67"/>
    <mergeCell ref="BJ66:BJ67"/>
    <mergeCell ref="AP64:AP65"/>
    <mergeCell ref="AQ64:AQ67"/>
    <mergeCell ref="AR64:AR67"/>
    <mergeCell ref="AV64:AV65"/>
    <mergeCell ref="AW64:AW65"/>
    <mergeCell ref="AX64:AX67"/>
    <mergeCell ref="AP66:AP67"/>
    <mergeCell ref="AV66:AV67"/>
    <mergeCell ref="AW66:AW67"/>
    <mergeCell ref="AD64:AD67"/>
    <mergeCell ref="AH64:AH65"/>
    <mergeCell ref="AI64:AI65"/>
    <mergeCell ref="AJ64:AJ67"/>
    <mergeCell ref="AK64:AK67"/>
    <mergeCell ref="AO64:AO65"/>
    <mergeCell ref="AH66:AH67"/>
    <mergeCell ref="AI66:AI67"/>
    <mergeCell ref="AO66:AO67"/>
    <mergeCell ref="U64:U65"/>
    <mergeCell ref="V64:V67"/>
    <mergeCell ref="W64:W67"/>
    <mergeCell ref="AA64:AA65"/>
    <mergeCell ref="AB64:AB65"/>
    <mergeCell ref="AC64:AC67"/>
    <mergeCell ref="I64:I65"/>
    <mergeCell ref="J64:J65"/>
    <mergeCell ref="K64:K65"/>
    <mergeCell ref="L64:L65"/>
    <mergeCell ref="M64:M65"/>
    <mergeCell ref="T64:T65"/>
    <mergeCell ref="ED62:ED63"/>
    <mergeCell ref="EE62:EE63"/>
    <mergeCell ref="A64:A67"/>
    <mergeCell ref="B64:B67"/>
    <mergeCell ref="C64:C67"/>
    <mergeCell ref="D64:D67"/>
    <mergeCell ref="E64:E67"/>
    <mergeCell ref="F64:F67"/>
    <mergeCell ref="G64:G67"/>
    <mergeCell ref="H64:H67"/>
    <mergeCell ref="ED57:ED60"/>
    <mergeCell ref="EE57:EE60"/>
    <mergeCell ref="EF57:EF63"/>
    <mergeCell ref="EG57:EG63"/>
    <mergeCell ref="EH57:EH63"/>
    <mergeCell ref="I62:I63"/>
    <mergeCell ref="J62:J63"/>
    <mergeCell ref="K62:K63"/>
    <mergeCell ref="L62:L63"/>
    <mergeCell ref="M62:M63"/>
    <mergeCell ref="DU57:DU60"/>
    <mergeCell ref="DV57:DV60"/>
    <mergeCell ref="DW57:DW63"/>
    <mergeCell ref="DX57:DX63"/>
    <mergeCell ref="DY57:DY63"/>
    <mergeCell ref="EC57:EC60"/>
    <mergeCell ref="DU62:DU63"/>
    <mergeCell ref="DV62:DV63"/>
    <mergeCell ref="EC62:EC63"/>
    <mergeCell ref="DL57:DL60"/>
    <mergeCell ref="DM57:DM60"/>
    <mergeCell ref="DN57:DN63"/>
    <mergeCell ref="DO57:DO63"/>
    <mergeCell ref="DP57:DP63"/>
    <mergeCell ref="DT57:DT60"/>
    <mergeCell ref="DL62:DL63"/>
    <mergeCell ref="DM62:DM63"/>
    <mergeCell ref="DT62:DT63"/>
    <mergeCell ref="DC57:DC60"/>
    <mergeCell ref="DD57:DD60"/>
    <mergeCell ref="DE57:DE63"/>
    <mergeCell ref="DF57:DF63"/>
    <mergeCell ref="DG57:DG63"/>
    <mergeCell ref="DK57:DK60"/>
    <mergeCell ref="DC62:DC63"/>
    <mergeCell ref="DD62:DD63"/>
    <mergeCell ref="DK62:DK63"/>
    <mergeCell ref="CO57:CO63"/>
    <mergeCell ref="CS57:CS60"/>
    <mergeCell ref="CT57:CT60"/>
    <mergeCell ref="CU57:CU63"/>
    <mergeCell ref="CV57:CV63"/>
    <mergeCell ref="DB57:DB60"/>
    <mergeCell ref="CS62:CS63"/>
    <mergeCell ref="CT62:CT63"/>
    <mergeCell ref="DB62:DB63"/>
    <mergeCell ref="CF57:CF60"/>
    <mergeCell ref="CG57:CG63"/>
    <mergeCell ref="CH57:CH63"/>
    <mergeCell ref="CL57:CL60"/>
    <mergeCell ref="CM57:CM60"/>
    <mergeCell ref="CN57:CN63"/>
    <mergeCell ref="CF62:CF63"/>
    <mergeCell ref="CL62:CL63"/>
    <mergeCell ref="CM62:CM63"/>
    <mergeCell ref="BT57:BT63"/>
    <mergeCell ref="BX57:BX60"/>
    <mergeCell ref="BY57:BY60"/>
    <mergeCell ref="BZ57:BZ63"/>
    <mergeCell ref="CA57:CA63"/>
    <mergeCell ref="CE57:CE60"/>
    <mergeCell ref="BX62:BX63"/>
    <mergeCell ref="BY62:BY63"/>
    <mergeCell ref="CE62:CE63"/>
    <mergeCell ref="BK57:BK60"/>
    <mergeCell ref="BL57:BL63"/>
    <mergeCell ref="BM57:BM63"/>
    <mergeCell ref="BQ57:BQ60"/>
    <mergeCell ref="BR57:BR60"/>
    <mergeCell ref="BS57:BS63"/>
    <mergeCell ref="BK62:BK63"/>
    <mergeCell ref="BQ62:BQ63"/>
    <mergeCell ref="BR62:BR63"/>
    <mergeCell ref="AY57:AY63"/>
    <mergeCell ref="BC57:BC60"/>
    <mergeCell ref="BD57:BD60"/>
    <mergeCell ref="BE57:BE63"/>
    <mergeCell ref="BF57:BF63"/>
    <mergeCell ref="BJ57:BJ60"/>
    <mergeCell ref="BC62:BC63"/>
    <mergeCell ref="BD62:BD63"/>
    <mergeCell ref="BJ62:BJ63"/>
    <mergeCell ref="AP57:AP60"/>
    <mergeCell ref="AQ57:AQ63"/>
    <mergeCell ref="AR57:AR63"/>
    <mergeCell ref="AV57:AV60"/>
    <mergeCell ref="AW57:AW60"/>
    <mergeCell ref="AX57:AX63"/>
    <mergeCell ref="AP62:AP63"/>
    <mergeCell ref="AV62:AV63"/>
    <mergeCell ref="AW62:AW63"/>
    <mergeCell ref="AD57:AD63"/>
    <mergeCell ref="AH57:AH60"/>
    <mergeCell ref="AI57:AI60"/>
    <mergeCell ref="AJ57:AJ63"/>
    <mergeCell ref="AK57:AK63"/>
    <mergeCell ref="AO57:AO60"/>
    <mergeCell ref="AH62:AH63"/>
    <mergeCell ref="AI62:AI63"/>
    <mergeCell ref="AO62:AO63"/>
    <mergeCell ref="U57:U60"/>
    <mergeCell ref="V57:V63"/>
    <mergeCell ref="W57:W63"/>
    <mergeCell ref="AA57:AA60"/>
    <mergeCell ref="AB57:AB60"/>
    <mergeCell ref="AC57:AC63"/>
    <mergeCell ref="U62:U63"/>
    <mergeCell ref="AA62:AA63"/>
    <mergeCell ref="AB62:AB63"/>
    <mergeCell ref="G57:G63"/>
    <mergeCell ref="H57:H63"/>
    <mergeCell ref="I57:I60"/>
    <mergeCell ref="J57:J60"/>
    <mergeCell ref="M57:M60"/>
    <mergeCell ref="T57:T60"/>
    <mergeCell ref="N62:N63"/>
    <mergeCell ref="O62:O63"/>
    <mergeCell ref="T62:T63"/>
    <mergeCell ref="A57:A63"/>
    <mergeCell ref="B57:B63"/>
    <mergeCell ref="C57:C63"/>
    <mergeCell ref="D57:D63"/>
    <mergeCell ref="E57:E63"/>
    <mergeCell ref="F57:F63"/>
    <mergeCell ref="DT52:DT56"/>
    <mergeCell ref="DU52:DU56"/>
    <mergeCell ref="DV52:DV56"/>
    <mergeCell ref="EC52:EC56"/>
    <mergeCell ref="ED52:ED56"/>
    <mergeCell ref="EE52:EE56"/>
    <mergeCell ref="DB52:DB56"/>
    <mergeCell ref="DC52:DC56"/>
    <mergeCell ref="DD52:DD56"/>
    <mergeCell ref="DK52:DK56"/>
    <mergeCell ref="DL52:DL56"/>
    <mergeCell ref="DM52:DM56"/>
    <mergeCell ref="CE52:CE56"/>
    <mergeCell ref="CF52:CF56"/>
    <mergeCell ref="CL52:CL56"/>
    <mergeCell ref="CM52:CM56"/>
    <mergeCell ref="CS52:CS56"/>
    <mergeCell ref="CT52:CT56"/>
    <mergeCell ref="BJ52:BJ56"/>
    <mergeCell ref="BK52:BK56"/>
    <mergeCell ref="BQ52:BQ56"/>
    <mergeCell ref="BR52:BR56"/>
    <mergeCell ref="BX52:BX56"/>
    <mergeCell ref="BY52:BY56"/>
    <mergeCell ref="AO52:AO56"/>
    <mergeCell ref="AP52:AP56"/>
    <mergeCell ref="AV52:AV56"/>
    <mergeCell ref="AW52:AW56"/>
    <mergeCell ref="BC52:BC56"/>
    <mergeCell ref="BD52:BD56"/>
    <mergeCell ref="I52:I56"/>
    <mergeCell ref="J52:J56"/>
    <mergeCell ref="M52:M56"/>
    <mergeCell ref="T52:T56"/>
    <mergeCell ref="U52:U56"/>
    <mergeCell ref="AA52:AA56"/>
    <mergeCell ref="DW51:DW56"/>
    <mergeCell ref="DX51:DX56"/>
    <mergeCell ref="DY51:DY56"/>
    <mergeCell ref="EF51:EF56"/>
    <mergeCell ref="EG51:EG56"/>
    <mergeCell ref="EH51:EH56"/>
    <mergeCell ref="DE51:DE56"/>
    <mergeCell ref="DF51:DF56"/>
    <mergeCell ref="DG51:DG56"/>
    <mergeCell ref="DN51:DN56"/>
    <mergeCell ref="DO51:DO56"/>
    <mergeCell ref="DP51:DP56"/>
    <mergeCell ref="CG51:CG56"/>
    <mergeCell ref="CH51:CH56"/>
    <mergeCell ref="CN51:CN56"/>
    <mergeCell ref="CO51:CO56"/>
    <mergeCell ref="CU51:CU56"/>
    <mergeCell ref="CV51:CV56"/>
    <mergeCell ref="BL51:BL56"/>
    <mergeCell ref="BM51:BM56"/>
    <mergeCell ref="BS51:BS56"/>
    <mergeCell ref="BT51:BT56"/>
    <mergeCell ref="BZ51:BZ56"/>
    <mergeCell ref="CA51:CA56"/>
    <mergeCell ref="AQ51:AQ56"/>
    <mergeCell ref="AR51:AR56"/>
    <mergeCell ref="AX51:AX56"/>
    <mergeCell ref="AY51:AY56"/>
    <mergeCell ref="BE51:BE56"/>
    <mergeCell ref="BF51:BF56"/>
    <mergeCell ref="V51:V56"/>
    <mergeCell ref="W51:W56"/>
    <mergeCell ref="AC51:AC56"/>
    <mergeCell ref="AD51:AD56"/>
    <mergeCell ref="AJ51:AJ56"/>
    <mergeCell ref="AK51:AK56"/>
    <mergeCell ref="AB52:AB56"/>
    <mergeCell ref="AH52:AH56"/>
    <mergeCell ref="AI52:AI56"/>
    <mergeCell ref="EC49:EC50"/>
    <mergeCell ref="ED49:ED50"/>
    <mergeCell ref="EE49:EE50"/>
    <mergeCell ref="A51:A56"/>
    <mergeCell ref="C51:C56"/>
    <mergeCell ref="D51:D56"/>
    <mergeCell ref="E51:E56"/>
    <mergeCell ref="F51:F56"/>
    <mergeCell ref="G51:G56"/>
    <mergeCell ref="H51:H56"/>
    <mergeCell ref="DK49:DK50"/>
    <mergeCell ref="DL49:DL50"/>
    <mergeCell ref="DM49:DM50"/>
    <mergeCell ref="DT49:DT50"/>
    <mergeCell ref="DU49:DU50"/>
    <mergeCell ref="DV49:DV50"/>
    <mergeCell ref="CE49:CE50"/>
    <mergeCell ref="CF49:CF50"/>
    <mergeCell ref="CL49:CL50"/>
    <mergeCell ref="CM49:CM50"/>
    <mergeCell ref="CS49:CS50"/>
    <mergeCell ref="CT49:CT50"/>
    <mergeCell ref="BJ49:BJ50"/>
    <mergeCell ref="BK49:BK50"/>
    <mergeCell ref="BQ49:BQ50"/>
    <mergeCell ref="BR49:BR50"/>
    <mergeCell ref="BX49:BX50"/>
    <mergeCell ref="BY49:BY50"/>
    <mergeCell ref="AH49:AH50"/>
    <mergeCell ref="AI49:AI50"/>
    <mergeCell ref="AO49:AO50"/>
    <mergeCell ref="AP49:AP50"/>
    <mergeCell ref="AV49:AV50"/>
    <mergeCell ref="AW49:AW50"/>
    <mergeCell ref="EC44:EC48"/>
    <mergeCell ref="ED44:ED48"/>
    <mergeCell ref="EE44:EE48"/>
    <mergeCell ref="I49:I50"/>
    <mergeCell ref="J49:J50"/>
    <mergeCell ref="M49:M50"/>
    <mergeCell ref="T49:T50"/>
    <mergeCell ref="U49:U50"/>
    <mergeCell ref="AA49:AA50"/>
    <mergeCell ref="AB49:AB50"/>
    <mergeCell ref="DK44:DK48"/>
    <mergeCell ref="DL44:DL48"/>
    <mergeCell ref="DM44:DM48"/>
    <mergeCell ref="DT44:DT48"/>
    <mergeCell ref="DU44:DU48"/>
    <mergeCell ref="DV44:DV48"/>
    <mergeCell ref="CL44:CL48"/>
    <mergeCell ref="CM44:CM48"/>
    <mergeCell ref="CS44:CS48"/>
    <mergeCell ref="CT44:CT48"/>
    <mergeCell ref="DB44:DB48"/>
    <mergeCell ref="DC44:DC48"/>
    <mergeCell ref="AV44:AV48"/>
    <mergeCell ref="AW44:AW48"/>
    <mergeCell ref="BC44:BC48"/>
    <mergeCell ref="BD44:BD48"/>
    <mergeCell ref="BJ44:BJ48"/>
    <mergeCell ref="BK44:BK48"/>
    <mergeCell ref="EF43:EF50"/>
    <mergeCell ref="EG43:EG50"/>
    <mergeCell ref="EH43:EH50"/>
    <mergeCell ref="I44:I48"/>
    <mergeCell ref="J44:J48"/>
    <mergeCell ref="M44:M48"/>
    <mergeCell ref="T44:T48"/>
    <mergeCell ref="U44:U48"/>
    <mergeCell ref="AA44:AA48"/>
    <mergeCell ref="AB44:AB48"/>
    <mergeCell ref="DN43:DN50"/>
    <mergeCell ref="DO43:DO50"/>
    <mergeCell ref="DP43:DP50"/>
    <mergeCell ref="DW43:DW50"/>
    <mergeCell ref="DX43:DX50"/>
    <mergeCell ref="DY43:DY50"/>
    <mergeCell ref="CO43:CO50"/>
    <mergeCell ref="CU43:CU50"/>
    <mergeCell ref="CV43:CV50"/>
    <mergeCell ref="DE43:DE50"/>
    <mergeCell ref="DF43:DF50"/>
    <mergeCell ref="DG43:DG50"/>
    <mergeCell ref="DD44:DD48"/>
    <mergeCell ref="DB49:DB50"/>
    <mergeCell ref="DC49:DC50"/>
    <mergeCell ref="DD49:DD50"/>
    <mergeCell ref="BT43:BT50"/>
    <mergeCell ref="BZ43:BZ50"/>
    <mergeCell ref="CA43:CA50"/>
    <mergeCell ref="CG43:CG50"/>
    <mergeCell ref="CH43:CH50"/>
    <mergeCell ref="CN43:CN50"/>
    <mergeCell ref="BX44:BX48"/>
    <mergeCell ref="BY44:BY48"/>
    <mergeCell ref="CE44:CE48"/>
    <mergeCell ref="CF44:CF48"/>
    <mergeCell ref="AY43:AY50"/>
    <mergeCell ref="BE43:BE50"/>
    <mergeCell ref="BF43:BF50"/>
    <mergeCell ref="BL43:BL50"/>
    <mergeCell ref="BM43:BM50"/>
    <mergeCell ref="BS43:BS50"/>
    <mergeCell ref="BQ44:BQ48"/>
    <mergeCell ref="BR44:BR48"/>
    <mergeCell ref="BC49:BC50"/>
    <mergeCell ref="BD49:BD50"/>
    <mergeCell ref="AD43:AD50"/>
    <mergeCell ref="AJ43:AJ50"/>
    <mergeCell ref="AK43:AK50"/>
    <mergeCell ref="AQ43:AQ50"/>
    <mergeCell ref="AR43:AR50"/>
    <mergeCell ref="AX43:AX50"/>
    <mergeCell ref="AH44:AH48"/>
    <mergeCell ref="AI44:AI48"/>
    <mergeCell ref="AO44:AO48"/>
    <mergeCell ref="AP44:AP48"/>
    <mergeCell ref="F43:F50"/>
    <mergeCell ref="G43:G50"/>
    <mergeCell ref="H43:H50"/>
    <mergeCell ref="V43:V50"/>
    <mergeCell ref="W43:W50"/>
    <mergeCell ref="AC43:AC50"/>
    <mergeCell ref="ED31:ED42"/>
    <mergeCell ref="EE31:EE42"/>
    <mergeCell ref="EF31:EF42"/>
    <mergeCell ref="EG31:EG42"/>
    <mergeCell ref="EH31:EH42"/>
    <mergeCell ref="A43:A50"/>
    <mergeCell ref="B43:B56"/>
    <mergeCell ref="C43:C50"/>
    <mergeCell ref="D43:D50"/>
    <mergeCell ref="E43:E50"/>
    <mergeCell ref="DU31:DU42"/>
    <mergeCell ref="DV31:DV42"/>
    <mergeCell ref="DW31:DW42"/>
    <mergeCell ref="DX31:DX42"/>
    <mergeCell ref="DY31:DY42"/>
    <mergeCell ref="EC31:EC42"/>
    <mergeCell ref="DL31:DL42"/>
    <mergeCell ref="DM31:DM42"/>
    <mergeCell ref="DN31:DN42"/>
    <mergeCell ref="DO31:DO42"/>
    <mergeCell ref="DP31:DP42"/>
    <mergeCell ref="DT31:DT42"/>
    <mergeCell ref="DC31:DC42"/>
    <mergeCell ref="DD31:DD42"/>
    <mergeCell ref="DE31:DE42"/>
    <mergeCell ref="DF31:DF42"/>
    <mergeCell ref="DG31:DG42"/>
    <mergeCell ref="DK31:DK42"/>
    <mergeCell ref="CO31:CO42"/>
    <mergeCell ref="CS31:CS42"/>
    <mergeCell ref="CT31:CT42"/>
    <mergeCell ref="CU31:CU42"/>
    <mergeCell ref="CV31:CV42"/>
    <mergeCell ref="DB31:DB42"/>
    <mergeCell ref="CF31:CF42"/>
    <mergeCell ref="CG31:CG42"/>
    <mergeCell ref="CH31:CH42"/>
    <mergeCell ref="CL31:CL42"/>
    <mergeCell ref="CM31:CM42"/>
    <mergeCell ref="CN31:CN42"/>
    <mergeCell ref="BT31:BT42"/>
    <mergeCell ref="BX31:BX42"/>
    <mergeCell ref="BY31:BY42"/>
    <mergeCell ref="BZ31:BZ42"/>
    <mergeCell ref="CA31:CA42"/>
    <mergeCell ref="CE31:CE42"/>
    <mergeCell ref="BK31:BK42"/>
    <mergeCell ref="BL31:BL42"/>
    <mergeCell ref="BM31:BM42"/>
    <mergeCell ref="BQ31:BQ42"/>
    <mergeCell ref="BR31:BR42"/>
    <mergeCell ref="BS31:BS42"/>
    <mergeCell ref="AY31:AY42"/>
    <mergeCell ref="BC31:BC42"/>
    <mergeCell ref="BD31:BD42"/>
    <mergeCell ref="BE31:BE42"/>
    <mergeCell ref="BF31:BF42"/>
    <mergeCell ref="BJ31:BJ42"/>
    <mergeCell ref="AP31:AP42"/>
    <mergeCell ref="AQ31:AQ42"/>
    <mergeCell ref="AR31:AR42"/>
    <mergeCell ref="AV31:AV42"/>
    <mergeCell ref="AW31:AW42"/>
    <mergeCell ref="AX31:AX42"/>
    <mergeCell ref="AD31:AD42"/>
    <mergeCell ref="AH31:AH42"/>
    <mergeCell ref="AI31:AI42"/>
    <mergeCell ref="AJ31:AJ42"/>
    <mergeCell ref="AK31:AK42"/>
    <mergeCell ref="AO31:AO42"/>
    <mergeCell ref="U31:U42"/>
    <mergeCell ref="V31:V42"/>
    <mergeCell ref="W31:W42"/>
    <mergeCell ref="AA31:AA42"/>
    <mergeCell ref="AB31:AB42"/>
    <mergeCell ref="AC31:AC42"/>
    <mergeCell ref="G31:G42"/>
    <mergeCell ref="H31:H42"/>
    <mergeCell ref="I31:I42"/>
    <mergeCell ref="J31:J42"/>
    <mergeCell ref="M31:M42"/>
    <mergeCell ref="T31:T42"/>
    <mergeCell ref="A31:A42"/>
    <mergeCell ref="B31:B42"/>
    <mergeCell ref="C31:C42"/>
    <mergeCell ref="D31:D42"/>
    <mergeCell ref="E31:E42"/>
    <mergeCell ref="F31:F42"/>
    <mergeCell ref="EE25:EE29"/>
    <mergeCell ref="EF25:EF29"/>
    <mergeCell ref="EG25:EG29"/>
    <mergeCell ref="EH25:EH29"/>
    <mergeCell ref="K27:K29"/>
    <mergeCell ref="L27:L29"/>
    <mergeCell ref="N27:N29"/>
    <mergeCell ref="O27:O29"/>
    <mergeCell ref="DV25:DV29"/>
    <mergeCell ref="DW25:DW29"/>
    <mergeCell ref="DX25:DX29"/>
    <mergeCell ref="DY25:DY29"/>
    <mergeCell ref="EC25:EC29"/>
    <mergeCell ref="ED25:ED29"/>
    <mergeCell ref="DM25:DM29"/>
    <mergeCell ref="DN25:DN29"/>
    <mergeCell ref="DO25:DO29"/>
    <mergeCell ref="DP25:DP29"/>
    <mergeCell ref="DT25:DT29"/>
    <mergeCell ref="DU25:DU29"/>
    <mergeCell ref="DD25:DD29"/>
    <mergeCell ref="DE25:DE29"/>
    <mergeCell ref="DF25:DF29"/>
    <mergeCell ref="DG25:DG29"/>
    <mergeCell ref="DK25:DK29"/>
    <mergeCell ref="DL25:DL29"/>
    <mergeCell ref="CS25:CS29"/>
    <mergeCell ref="CT25:CT29"/>
    <mergeCell ref="CU25:CU29"/>
    <mergeCell ref="CV25:CV29"/>
    <mergeCell ref="DB25:DB29"/>
    <mergeCell ref="DC25:DC29"/>
    <mergeCell ref="CG25:CG29"/>
    <mergeCell ref="CH25:CH29"/>
    <mergeCell ref="CL25:CL29"/>
    <mergeCell ref="CM25:CM29"/>
    <mergeCell ref="CN25:CN29"/>
    <mergeCell ref="CO25:CO29"/>
    <mergeCell ref="BX25:BX29"/>
    <mergeCell ref="BY25:BY29"/>
    <mergeCell ref="BZ25:BZ29"/>
    <mergeCell ref="CA25:CA29"/>
    <mergeCell ref="CE25:CE29"/>
    <mergeCell ref="CF25:CF29"/>
    <mergeCell ref="BL25:BL29"/>
    <mergeCell ref="BM25:BM29"/>
    <mergeCell ref="BQ25:BQ29"/>
    <mergeCell ref="BR25:BR29"/>
    <mergeCell ref="BS25:BS29"/>
    <mergeCell ref="BT25:BT29"/>
    <mergeCell ref="BC25:BC29"/>
    <mergeCell ref="BD25:BD29"/>
    <mergeCell ref="BE25:BE29"/>
    <mergeCell ref="BF25:BF29"/>
    <mergeCell ref="BJ25:BJ29"/>
    <mergeCell ref="BK25:BK29"/>
    <mergeCell ref="AQ25:AQ29"/>
    <mergeCell ref="AR25:AR29"/>
    <mergeCell ref="AV25:AV29"/>
    <mergeCell ref="AW25:AW29"/>
    <mergeCell ref="AX25:AX29"/>
    <mergeCell ref="AY25:AY29"/>
    <mergeCell ref="AH25:AH29"/>
    <mergeCell ref="AI25:AI29"/>
    <mergeCell ref="AJ25:AJ29"/>
    <mergeCell ref="AK25:AK29"/>
    <mergeCell ref="AO25:AO29"/>
    <mergeCell ref="AP25:AP29"/>
    <mergeCell ref="V25:V29"/>
    <mergeCell ref="W25:W29"/>
    <mergeCell ref="AA25:AA29"/>
    <mergeCell ref="AB25:AB29"/>
    <mergeCell ref="AC25:AC29"/>
    <mergeCell ref="AD25:AD29"/>
    <mergeCell ref="L25:L26"/>
    <mergeCell ref="M25:M29"/>
    <mergeCell ref="N25:N26"/>
    <mergeCell ref="O25:O26"/>
    <mergeCell ref="T25:T29"/>
    <mergeCell ref="U25:U29"/>
    <mergeCell ref="F25:F29"/>
    <mergeCell ref="G25:G29"/>
    <mergeCell ref="H25:H29"/>
    <mergeCell ref="I25:I29"/>
    <mergeCell ref="J25:J29"/>
    <mergeCell ref="K25:K26"/>
    <mergeCell ref="ED21:ED24"/>
    <mergeCell ref="EE21:EE24"/>
    <mergeCell ref="EF21:EF24"/>
    <mergeCell ref="EG21:EG24"/>
    <mergeCell ref="EH21:EH24"/>
    <mergeCell ref="A25:A29"/>
    <mergeCell ref="B25:B29"/>
    <mergeCell ref="C25:C29"/>
    <mergeCell ref="D25:D29"/>
    <mergeCell ref="E25:E29"/>
    <mergeCell ref="DU21:DU24"/>
    <mergeCell ref="DV21:DV24"/>
    <mergeCell ref="DW21:DW24"/>
    <mergeCell ref="DX21:DX24"/>
    <mergeCell ref="DY21:DY24"/>
    <mergeCell ref="EC21:EC24"/>
    <mergeCell ref="DL21:DL24"/>
    <mergeCell ref="DM21:DM24"/>
    <mergeCell ref="DN21:DN24"/>
    <mergeCell ref="DO21:DO24"/>
    <mergeCell ref="DP21:DP24"/>
    <mergeCell ref="DT21:DT24"/>
    <mergeCell ref="DC21:DC24"/>
    <mergeCell ref="DD21:DD24"/>
    <mergeCell ref="DE21:DE24"/>
    <mergeCell ref="DF21:DF24"/>
    <mergeCell ref="DG21:DG24"/>
    <mergeCell ref="DK21:DK24"/>
    <mergeCell ref="CO21:CO24"/>
    <mergeCell ref="CS21:CS24"/>
    <mergeCell ref="CT21:CT24"/>
    <mergeCell ref="CU21:CU24"/>
    <mergeCell ref="CV21:CV24"/>
    <mergeCell ref="DB21:DB24"/>
    <mergeCell ref="CF21:CF24"/>
    <mergeCell ref="CG21:CG24"/>
    <mergeCell ref="CH21:CH24"/>
    <mergeCell ref="CL21:CL24"/>
    <mergeCell ref="CM21:CM24"/>
    <mergeCell ref="CN21:CN24"/>
    <mergeCell ref="BT21:BT24"/>
    <mergeCell ref="BX21:BX24"/>
    <mergeCell ref="BY21:BY24"/>
    <mergeCell ref="BZ21:BZ24"/>
    <mergeCell ref="CA21:CA24"/>
    <mergeCell ref="CE21:CE24"/>
    <mergeCell ref="BK21:BK24"/>
    <mergeCell ref="BL21:BL24"/>
    <mergeCell ref="BM21:BM24"/>
    <mergeCell ref="BQ21:BQ24"/>
    <mergeCell ref="BR21:BR24"/>
    <mergeCell ref="BS21:BS24"/>
    <mergeCell ref="AY21:AY24"/>
    <mergeCell ref="BC21:BC24"/>
    <mergeCell ref="BD21:BD24"/>
    <mergeCell ref="BE21:BE24"/>
    <mergeCell ref="BF21:BF24"/>
    <mergeCell ref="BJ21:BJ24"/>
    <mergeCell ref="AP21:AP24"/>
    <mergeCell ref="AQ21:AQ24"/>
    <mergeCell ref="AR21:AR24"/>
    <mergeCell ref="AV21:AV24"/>
    <mergeCell ref="AW21:AW24"/>
    <mergeCell ref="AX21:AX24"/>
    <mergeCell ref="AD21:AD24"/>
    <mergeCell ref="AH21:AH24"/>
    <mergeCell ref="AI21:AI24"/>
    <mergeCell ref="AJ21:AJ24"/>
    <mergeCell ref="AK21:AK24"/>
    <mergeCell ref="AO21:AO24"/>
    <mergeCell ref="U21:U24"/>
    <mergeCell ref="V21:V24"/>
    <mergeCell ref="W21:W24"/>
    <mergeCell ref="AA21:AA24"/>
    <mergeCell ref="AB21:AB24"/>
    <mergeCell ref="AC21:AC24"/>
    <mergeCell ref="G21:G24"/>
    <mergeCell ref="H21:H24"/>
    <mergeCell ref="I21:I24"/>
    <mergeCell ref="J21:J24"/>
    <mergeCell ref="M21:M24"/>
    <mergeCell ref="T21:T24"/>
    <mergeCell ref="DW19:DY19"/>
    <mergeCell ref="DZ19:EB19"/>
    <mergeCell ref="EC19:EE19"/>
    <mergeCell ref="EF19:EH19"/>
    <mergeCell ref="A21:A24"/>
    <mergeCell ref="B21:B24"/>
    <mergeCell ref="C21:C24"/>
    <mergeCell ref="D21:D24"/>
    <mergeCell ref="E21:E24"/>
    <mergeCell ref="F21:F24"/>
    <mergeCell ref="P19:P20"/>
    <mergeCell ref="Q19:Q20"/>
    <mergeCell ref="CY19:DA19"/>
    <mergeCell ref="DB19:DD19"/>
    <mergeCell ref="DE19:DG19"/>
    <mergeCell ref="DH19:DJ19"/>
    <mergeCell ref="DZ18:EH18"/>
    <mergeCell ref="C19:C20"/>
    <mergeCell ref="D19:D20"/>
    <mergeCell ref="E19:E20"/>
    <mergeCell ref="F19:F20"/>
    <mergeCell ref="G19:G20"/>
    <mergeCell ref="H19:H20"/>
    <mergeCell ref="I19:I20"/>
    <mergeCell ref="J19:J20"/>
    <mergeCell ref="K19:K20"/>
    <mergeCell ref="CJ18:CP19"/>
    <mergeCell ref="CQ18:CV19"/>
    <mergeCell ref="CW18:CW20"/>
    <mergeCell ref="CY18:DG18"/>
    <mergeCell ref="DH18:DP18"/>
    <mergeCell ref="DQ18:DY18"/>
    <mergeCell ref="DK19:DM19"/>
    <mergeCell ref="DN19:DP19"/>
    <mergeCell ref="DQ19:DS19"/>
    <mergeCell ref="DT19:DV19"/>
    <mergeCell ref="BG18:BG20"/>
    <mergeCell ref="BH18:BN19"/>
    <mergeCell ref="BO18:BU19"/>
    <mergeCell ref="BV18:CA19"/>
    <mergeCell ref="CB18:CB20"/>
    <mergeCell ref="CC18:CI19"/>
    <mergeCell ref="Y18:AE19"/>
    <mergeCell ref="AF18:AK19"/>
    <mergeCell ref="AL18:AL20"/>
    <mergeCell ref="AM18:AS19"/>
    <mergeCell ref="AT18:AZ19"/>
    <mergeCell ref="BA18:BF19"/>
    <mergeCell ref="A18:A20"/>
    <mergeCell ref="B18:B20"/>
    <mergeCell ref="C18:H18"/>
    <mergeCell ref="I18:O18"/>
    <mergeCell ref="P18:Q18"/>
    <mergeCell ref="R18:X19"/>
    <mergeCell ref="L19:L20"/>
    <mergeCell ref="M19:M20"/>
    <mergeCell ref="N19:N20"/>
    <mergeCell ref="O19:O20"/>
    <mergeCell ref="B11:E11"/>
    <mergeCell ref="B12:E12"/>
    <mergeCell ref="A13:A14"/>
    <mergeCell ref="C13:D13"/>
    <mergeCell ref="E13:E14"/>
    <mergeCell ref="C14:D14"/>
    <mergeCell ref="B5:E5"/>
    <mergeCell ref="B6:E6"/>
    <mergeCell ref="B7:E7"/>
    <mergeCell ref="B8:E8"/>
    <mergeCell ref="B9:E9"/>
    <mergeCell ref="B10:E10"/>
  </mergeCells>
  <conditionalFormatting sqref="DA21:DA67">
    <cfRule type="cellIs" dxfId="520" priority="97" operator="greaterThan">
      <formula>0.9</formula>
    </cfRule>
    <cfRule type="cellIs" dxfId="519" priority="98" operator="between">
      <formula>0.7</formula>
      <formula>0.9</formula>
    </cfRule>
    <cfRule type="cellIs" dxfId="518" priority="99" operator="between">
      <formula>0.4</formula>
      <formula>0.7</formula>
    </cfRule>
    <cfRule type="cellIs" dxfId="517" priority="100" operator="between">
      <formula>0</formula>
      <formula>0.4</formula>
    </cfRule>
  </conditionalFormatting>
  <conditionalFormatting sqref="DG21:DG22 DG25 DG30">
    <cfRule type="cellIs" dxfId="516" priority="93" operator="greaterThan">
      <formula>0.9</formula>
    </cfRule>
    <cfRule type="cellIs" dxfId="515" priority="94" operator="between">
      <formula>0.7</formula>
      <formula>0.9</formula>
    </cfRule>
    <cfRule type="cellIs" dxfId="514" priority="95" operator="between">
      <formula>0.4</formula>
      <formula>0.7</formula>
    </cfRule>
    <cfRule type="cellIs" dxfId="513" priority="96" operator="between">
      <formula>0</formula>
      <formula>0.4</formula>
    </cfRule>
  </conditionalFormatting>
  <conditionalFormatting sqref="DJ21:DJ67">
    <cfRule type="cellIs" dxfId="512" priority="89" operator="greaterThan">
      <formula>0.9</formula>
    </cfRule>
    <cfRule type="cellIs" dxfId="511" priority="90" operator="between">
      <formula>0.7</formula>
      <formula>0.9</formula>
    </cfRule>
    <cfRule type="cellIs" dxfId="510" priority="91" operator="between">
      <formula>0.4</formula>
      <formula>0.7</formula>
    </cfRule>
    <cfRule type="cellIs" dxfId="509" priority="92" operator="between">
      <formula>0</formula>
      <formula>0.4</formula>
    </cfRule>
  </conditionalFormatting>
  <conditionalFormatting sqref="DM21 DM25 DM30:DM31 DM43:DM44 DM49 DM51:DM52 DM57 DM61:DM62 DM64 DM66">
    <cfRule type="cellIs" dxfId="508" priority="85" operator="greaterThan">
      <formula>0.9</formula>
    </cfRule>
    <cfRule type="cellIs" dxfId="507" priority="86" operator="between">
      <formula>0.7</formula>
      <formula>0.9</formula>
    </cfRule>
    <cfRule type="cellIs" dxfId="506" priority="87" operator="between">
      <formula>0.4</formula>
      <formula>0.7</formula>
    </cfRule>
    <cfRule type="cellIs" dxfId="505" priority="88" operator="between">
      <formula>0</formula>
      <formula>0.4</formula>
    </cfRule>
  </conditionalFormatting>
  <conditionalFormatting sqref="DP21 DP25 DP30:DP31 DP43 DP51 DP57 DP64">
    <cfRule type="cellIs" dxfId="504" priority="81" operator="greaterThan">
      <formula>0.9</formula>
    </cfRule>
    <cfRule type="cellIs" dxfId="503" priority="82" operator="between">
      <formula>0.7</formula>
      <formula>0.9</formula>
    </cfRule>
    <cfRule type="cellIs" dxfId="502" priority="83" operator="between">
      <formula>0.4</formula>
      <formula>0.7</formula>
    </cfRule>
    <cfRule type="cellIs" dxfId="501" priority="84" operator="between">
      <formula>0</formula>
      <formula>0.4</formula>
    </cfRule>
  </conditionalFormatting>
  <conditionalFormatting sqref="DS21:DS67">
    <cfRule type="cellIs" dxfId="500" priority="77" operator="greaterThan">
      <formula>0.9</formula>
    </cfRule>
    <cfRule type="cellIs" dxfId="499" priority="78" operator="between">
      <formula>0.7</formula>
      <formula>0.9</formula>
    </cfRule>
    <cfRule type="cellIs" dxfId="498" priority="79" operator="between">
      <formula>0.4</formula>
      <formula>0.7</formula>
    </cfRule>
    <cfRule type="cellIs" dxfId="497" priority="80" operator="between">
      <formula>0</formula>
      <formula>0.4</formula>
    </cfRule>
  </conditionalFormatting>
  <conditionalFormatting sqref="DV21 DV25 DV30:DV31 DV43:DV44 DV49 DV51:DV52 DV57 DV61:DV62 DV64 DV66">
    <cfRule type="cellIs" dxfId="496" priority="73" operator="greaterThan">
      <formula>0.9</formula>
    </cfRule>
    <cfRule type="cellIs" dxfId="495" priority="74" operator="between">
      <formula>0.7</formula>
      <formula>0.9</formula>
    </cfRule>
    <cfRule type="cellIs" dxfId="494" priority="75" operator="between">
      <formula>0.4</formula>
      <formula>0.7</formula>
    </cfRule>
    <cfRule type="cellIs" dxfId="493" priority="76" operator="between">
      <formula>0</formula>
      <formula>0.4</formula>
    </cfRule>
  </conditionalFormatting>
  <conditionalFormatting sqref="EH21 EE21 DY21 DY25 EH25 EE25 DY30:DY31 EE30:EE31 EH30:EH31 DY43 EE43:EE44 EH43 DY51 EE49 EE51:EE52 EH51 DY57 EE57 EH57 DY64 EE64 EE61:EE62 EH64 EE66 EB21:EB67">
    <cfRule type="cellIs" dxfId="492" priority="69" operator="greaterThan">
      <formula>0.9</formula>
    </cfRule>
    <cfRule type="cellIs" dxfId="491" priority="70" operator="between">
      <formula>0.7</formula>
      <formula>0.9</formula>
    </cfRule>
    <cfRule type="cellIs" dxfId="490" priority="71" operator="between">
      <formula>0.4</formula>
      <formula>0.7</formula>
    </cfRule>
    <cfRule type="cellIs" dxfId="489" priority="72" operator="between">
      <formula>0</formula>
      <formula>0.4</formula>
    </cfRule>
  </conditionalFormatting>
  <conditionalFormatting sqref="DD21:DD22">
    <cfRule type="cellIs" dxfId="488" priority="65" operator="greaterThan">
      <formula>0.9</formula>
    </cfRule>
    <cfRule type="cellIs" dxfId="487" priority="66" operator="between">
      <formula>0.7</formula>
      <formula>0.9</formula>
    </cfRule>
    <cfRule type="cellIs" dxfId="486" priority="67" operator="between">
      <formula>0.4</formula>
      <formula>0.7</formula>
    </cfRule>
    <cfRule type="cellIs" dxfId="485" priority="68" operator="between">
      <formula>0</formula>
      <formula>0.4</formula>
    </cfRule>
  </conditionalFormatting>
  <conditionalFormatting sqref="DD25">
    <cfRule type="cellIs" dxfId="484" priority="61" operator="greaterThan">
      <formula>0.9</formula>
    </cfRule>
    <cfRule type="cellIs" dxfId="483" priority="62" operator="between">
      <formula>0.7</formula>
      <formula>0.9</formula>
    </cfRule>
    <cfRule type="cellIs" dxfId="482" priority="63" operator="between">
      <formula>0.4</formula>
      <formula>0.7</formula>
    </cfRule>
    <cfRule type="cellIs" dxfId="481" priority="64" operator="between">
      <formula>0</formula>
      <formula>0.4</formula>
    </cfRule>
  </conditionalFormatting>
  <conditionalFormatting sqref="DD31">
    <cfRule type="cellIs" dxfId="480" priority="57" operator="greaterThan">
      <formula>0.9</formula>
    </cfRule>
    <cfRule type="cellIs" dxfId="479" priority="58" operator="between">
      <formula>0.7</formula>
      <formula>0.9</formula>
    </cfRule>
    <cfRule type="cellIs" dxfId="478" priority="59" operator="between">
      <formula>0.4</formula>
      <formula>0.7</formula>
    </cfRule>
    <cfRule type="cellIs" dxfId="477" priority="60" operator="between">
      <formula>0</formula>
      <formula>0.4</formula>
    </cfRule>
  </conditionalFormatting>
  <conditionalFormatting sqref="DD43">
    <cfRule type="cellIs" dxfId="476" priority="53" operator="greaterThan">
      <formula>0.9</formula>
    </cfRule>
    <cfRule type="cellIs" dxfId="475" priority="54" operator="between">
      <formula>0.7</formula>
      <formula>0.9</formula>
    </cfRule>
    <cfRule type="cellIs" dxfId="474" priority="55" operator="between">
      <formula>0.4</formula>
      <formula>0.7</formula>
    </cfRule>
    <cfRule type="cellIs" dxfId="473" priority="56" operator="between">
      <formula>0</formula>
      <formula>0.4</formula>
    </cfRule>
  </conditionalFormatting>
  <conditionalFormatting sqref="DD44">
    <cfRule type="cellIs" dxfId="472" priority="49" operator="greaterThan">
      <formula>0.9</formula>
    </cfRule>
    <cfRule type="cellIs" dxfId="471" priority="50" operator="between">
      <formula>0.7</formula>
      <formula>0.9</formula>
    </cfRule>
    <cfRule type="cellIs" dxfId="470" priority="51" operator="between">
      <formula>0.4</formula>
      <formula>0.7</formula>
    </cfRule>
    <cfRule type="cellIs" dxfId="469" priority="52" operator="between">
      <formula>0</formula>
      <formula>0.4</formula>
    </cfRule>
  </conditionalFormatting>
  <conditionalFormatting sqref="DD49">
    <cfRule type="cellIs" dxfId="468" priority="45" operator="greaterThan">
      <formula>0.9</formula>
    </cfRule>
    <cfRule type="cellIs" dxfId="467" priority="46" operator="between">
      <formula>0.7</formula>
      <formula>0.9</formula>
    </cfRule>
    <cfRule type="cellIs" dxfId="466" priority="47" operator="between">
      <formula>0.4</formula>
      <formula>0.7</formula>
    </cfRule>
    <cfRule type="cellIs" dxfId="465" priority="48" operator="between">
      <formula>0</formula>
      <formula>0.4</formula>
    </cfRule>
  </conditionalFormatting>
  <conditionalFormatting sqref="DD52">
    <cfRule type="cellIs" dxfId="464" priority="41" operator="greaterThan">
      <formula>0.9</formula>
    </cfRule>
    <cfRule type="cellIs" dxfId="463" priority="42" operator="between">
      <formula>0.7</formula>
      <formula>0.9</formula>
    </cfRule>
    <cfRule type="cellIs" dxfId="462" priority="43" operator="between">
      <formula>0.4</formula>
      <formula>0.7</formula>
    </cfRule>
    <cfRule type="cellIs" dxfId="461" priority="44" operator="between">
      <formula>0</formula>
      <formula>0.4</formula>
    </cfRule>
  </conditionalFormatting>
  <conditionalFormatting sqref="DD57">
    <cfRule type="cellIs" dxfId="460" priority="37" operator="greaterThan">
      <formula>0.9</formula>
    </cfRule>
    <cfRule type="cellIs" dxfId="459" priority="38" operator="between">
      <formula>0.7</formula>
      <formula>0.9</formula>
    </cfRule>
    <cfRule type="cellIs" dxfId="458" priority="39" operator="between">
      <formula>0.4</formula>
      <formula>0.7</formula>
    </cfRule>
    <cfRule type="cellIs" dxfId="457" priority="40" operator="between">
      <formula>0</formula>
      <formula>0.4</formula>
    </cfRule>
  </conditionalFormatting>
  <conditionalFormatting sqref="DD61">
    <cfRule type="cellIs" dxfId="456" priority="33" operator="greaterThan">
      <formula>0.9</formula>
    </cfRule>
    <cfRule type="cellIs" dxfId="455" priority="34" operator="between">
      <formula>0.7</formula>
      <formula>0.9</formula>
    </cfRule>
    <cfRule type="cellIs" dxfId="454" priority="35" operator="between">
      <formula>0.4</formula>
      <formula>0.7</formula>
    </cfRule>
    <cfRule type="cellIs" dxfId="453" priority="36" operator="between">
      <formula>0</formula>
      <formula>0.4</formula>
    </cfRule>
  </conditionalFormatting>
  <conditionalFormatting sqref="DD62">
    <cfRule type="cellIs" dxfId="452" priority="29" operator="greaterThan">
      <formula>0.9</formula>
    </cfRule>
    <cfRule type="cellIs" dxfId="451" priority="30" operator="between">
      <formula>0.7</formula>
      <formula>0.9</formula>
    </cfRule>
    <cfRule type="cellIs" dxfId="450" priority="31" operator="between">
      <formula>0.4</formula>
      <formula>0.7</formula>
    </cfRule>
    <cfRule type="cellIs" dxfId="449" priority="32" operator="between">
      <formula>0</formula>
      <formula>0.4</formula>
    </cfRule>
  </conditionalFormatting>
  <conditionalFormatting sqref="DD64">
    <cfRule type="cellIs" dxfId="448" priority="25" operator="greaterThan">
      <formula>0.9</formula>
    </cfRule>
    <cfRule type="cellIs" dxfId="447" priority="26" operator="between">
      <formula>0.7</formula>
      <formula>0.9</formula>
    </cfRule>
    <cfRule type="cellIs" dxfId="446" priority="27" operator="between">
      <formula>0.4</formula>
      <formula>0.7</formula>
    </cfRule>
    <cfRule type="cellIs" dxfId="445" priority="28" operator="between">
      <formula>0</formula>
      <formula>0.4</formula>
    </cfRule>
  </conditionalFormatting>
  <conditionalFormatting sqref="DD66">
    <cfRule type="cellIs" dxfId="444" priority="21" operator="greaterThan">
      <formula>0.9</formula>
    </cfRule>
    <cfRule type="cellIs" dxfId="443" priority="22" operator="between">
      <formula>0.7</formula>
      <formula>0.9</formula>
    </cfRule>
    <cfRule type="cellIs" dxfId="442" priority="23" operator="between">
      <formula>0.4</formula>
      <formula>0.7</formula>
    </cfRule>
    <cfRule type="cellIs" dxfId="441" priority="24" operator="between">
      <formula>0</formula>
      <formula>0.4</formula>
    </cfRule>
  </conditionalFormatting>
  <conditionalFormatting sqref="DG31">
    <cfRule type="cellIs" dxfId="440" priority="17" operator="greaterThan">
      <formula>0.9</formula>
    </cfRule>
    <cfRule type="cellIs" dxfId="439" priority="18" operator="between">
      <formula>0.7</formula>
      <formula>0.9</formula>
    </cfRule>
    <cfRule type="cellIs" dxfId="438" priority="19" operator="between">
      <formula>0.4</formula>
      <formula>0.7</formula>
    </cfRule>
    <cfRule type="cellIs" dxfId="437" priority="20" operator="between">
      <formula>0</formula>
      <formula>0.4</formula>
    </cfRule>
  </conditionalFormatting>
  <conditionalFormatting sqref="DG43">
    <cfRule type="cellIs" dxfId="436" priority="13" operator="greaterThan">
      <formula>0.9</formula>
    </cfRule>
    <cfRule type="cellIs" dxfId="435" priority="14" operator="between">
      <formula>0.7</formula>
      <formula>0.9</formula>
    </cfRule>
    <cfRule type="cellIs" dxfId="434" priority="15" operator="between">
      <formula>0.4</formula>
      <formula>0.7</formula>
    </cfRule>
    <cfRule type="cellIs" dxfId="433" priority="16" operator="between">
      <formula>0</formula>
      <formula>0.4</formula>
    </cfRule>
  </conditionalFormatting>
  <conditionalFormatting sqref="DG51">
    <cfRule type="cellIs" dxfId="432" priority="9" operator="greaterThan">
      <formula>0.9</formula>
    </cfRule>
    <cfRule type="cellIs" dxfId="431" priority="10" operator="between">
      <formula>0.7</formula>
      <formula>0.9</formula>
    </cfRule>
    <cfRule type="cellIs" dxfId="430" priority="11" operator="between">
      <formula>0.4</formula>
      <formula>0.7</formula>
    </cfRule>
    <cfRule type="cellIs" dxfId="429" priority="12" operator="between">
      <formula>0</formula>
      <formula>0.4</formula>
    </cfRule>
  </conditionalFormatting>
  <conditionalFormatting sqref="DG57">
    <cfRule type="cellIs" dxfId="428" priority="5" operator="greaterThan">
      <formula>0.9</formula>
    </cfRule>
    <cfRule type="cellIs" dxfId="427" priority="6" operator="between">
      <formula>0.7</formula>
      <formula>0.9</formula>
    </cfRule>
    <cfRule type="cellIs" dxfId="426" priority="7" operator="between">
      <formula>0.4</formula>
      <formula>0.7</formula>
    </cfRule>
    <cfRule type="cellIs" dxfId="425" priority="8" operator="between">
      <formula>0</formula>
      <formula>0.4</formula>
    </cfRule>
  </conditionalFormatting>
  <conditionalFormatting sqref="DG64">
    <cfRule type="cellIs" dxfId="424" priority="1" operator="greaterThan">
      <formula>0.9</formula>
    </cfRule>
    <cfRule type="cellIs" dxfId="423" priority="2" operator="between">
      <formula>0.7</formula>
      <formula>0.9</formula>
    </cfRule>
    <cfRule type="cellIs" dxfId="422" priority="3" operator="between">
      <formula>0.4</formula>
      <formula>0.7</formula>
    </cfRule>
    <cfRule type="cellIs" dxfId="421" priority="4" operator="between">
      <formula>0</formula>
      <formula>0.4</formula>
    </cfRule>
  </conditionalFormatting>
  <dataValidations count="4">
    <dataValidation allowBlank="1" showInputMessage="1" showErrorMessage="1" prompt="EVIDENCIAS ENTREGADAS: Se debe diligenciar por actividad los entregables que dan cuenta del avance en el periodo, estos deben ser coherente con lo programado y ejecutado en el periodo. " sqref="CI20 AZ20 BN20 BG18:BG20 BU20 CB18:CB20 CP20"/>
    <dataValidation allowBlank="1" showInputMessage="1" showErrorMessage="1" prompt="EVIDENCIAS ENTREGADAS: Se debe diligenciar por actividad los entregables que dan cuenta del avance en el periodo, estos deben ser coherente con lo programado y ejecutado en el periodo." sqref="CW18:CW30 CP21:CP30 AE39:AE56 X20:X30 AZ21:AZ30 AL18:AL30 AS20:AS30 BN21:BN30 BU21:BU30 CB21:CB30 CI21:CI30 AE20:AE36 BG21:BG30"/>
    <dataValidation allowBlank="1" showInputMessage="1" showErrorMessage="1" prompt="El seguimiento se realizará a partir de las tareas, de acuerdo con el avance presentado el formato automáticamente calculará el avance para las actividades y metas al periodo del reporte y de la vigencia. " sqref="BX30:CA30 X18:X19 AS18:AS19 AE18:AE19 BC21:BF22 CP18:CP19 AZ18:AZ19 CI18:CI19 BQ30:BT30 BJ30:BM30 BU18:BU19 BN18:BN19 AV30:AY30 BB30:BF30 AO30:AR30 Z30:AD30 AG30:AK30 R18:S30 CS25:CV25 CL30:CO30 BJ21:BM22 Y18:AD20 CS30:CV30 CL25:CO25 CE30:CH30 AF18:AK20 T18:W22 AG26:AG29 T30:W30 AM18:AR20 AO21:AR22 AG25:AK25 AT18:AY20 T25:W25 AA25:AD25 AT21:AU30 BA18:BF20 BQ21:BT22 AM21:AN30 Y22:Y30 BH18:BM20 CE21:CH22 AO25:AR25 AV25:AY25 BO18:BT20 BX21:CA22 BB21:BB29 BH21:BI30 BV18:CA20 CL21:CO22 BJ25:BM25 BO21:BP30 CC18:CH20 AA21:AD22 BQ25:BT25 CQ21:CR30 CJ18:CO20 AH21:AK22 BX25:CA25 BV21:BW30 CQ18:CV20 AV21:AY22 CE25:CH25 CJ21:CK30 CS21:CV22 AF21:AF30 AG21:AG24 CC21:CD30 Z22:Z29 Y21:Z21 BA21:BA30 BC25:BF25"/>
    <dataValidation allowBlank="1" showInputMessage="1" showErrorMessage="1" prompt="Verificar que los objetivos, metas, actividades y tareas correspondan con lo programado en el Plan de Acción y Ficha EBI. No se deben modificar esta información." sqref="G30 G18:G19 A18:F30 G21:G22 G25 H18:J30 K30:M30 M18:M22 M25 N18:O30 Q18:Q30 P18:P23 P25:P30 K24:K25 K18:L21 L22:L27"/>
  </dataValidations>
  <pageMargins left="0.7" right="0.7" top="0.75" bottom="0.75" header="0.3" footer="0.3"/>
  <extLst>
    <ext xmlns:x14="http://schemas.microsoft.com/office/spreadsheetml/2009/9/main" uri="{CCE6A557-97BC-4b89-ADB6-D9C93CAAB3DF}">
      <x14:dataValidations xmlns:xm="http://schemas.microsoft.com/office/excel/2006/main" count="9">
        <x14:dataValidation type="list" allowBlank="1" showInputMessage="1" showErrorMessage="1">
          <x14:formula1>
            <xm:f>'[1]Listas desplegables'!#REF!</xm:f>
          </x14:formula1>
          <xm:sqref>F9:G9 B9</xm:sqref>
        </x14:dataValidation>
        <x14:dataValidation type="list" allowBlank="1" showInputMessage="1" showErrorMessage="1">
          <x14:formula1>
            <xm:f>'[1]Listas desplegables'!#REF!</xm:f>
          </x14:formula1>
          <xm:sqref>F8:G8 B8</xm:sqref>
        </x14:dataValidation>
        <x14:dataValidation type="list" allowBlank="1" showInputMessage="1" showErrorMessage="1">
          <x14:formula1>
            <xm:f>'[1]Listas desplegables'!#REF!</xm:f>
          </x14:formula1>
          <xm:sqref>C13:C14</xm:sqref>
        </x14:dataValidation>
        <x14:dataValidation type="list" allowBlank="1" showInputMessage="1" showErrorMessage="1">
          <x14:formula1>
            <xm:f>'[1]Listas desplegables'!#REF!</xm:f>
          </x14:formula1>
          <xm:sqref>F14:G14 E13</xm:sqref>
        </x14:dataValidation>
        <x14:dataValidation type="list" allowBlank="1" showInputMessage="1" showErrorMessage="1">
          <x14:formula1>
            <xm:f>'[1]Listas desplegables'!#REF!</xm:f>
          </x14:formula1>
          <xm:sqref>F7:G7 B7</xm:sqref>
        </x14:dataValidation>
        <x14:dataValidation type="list" allowBlank="1" showInputMessage="1" showErrorMessage="1">
          <x14:formula1>
            <xm:f>'[1]Listas desplegables'!#REF!</xm:f>
          </x14:formula1>
          <xm:sqref>F6:G6 B6</xm:sqref>
        </x14:dataValidation>
        <x14:dataValidation type="list" allowBlank="1" showInputMessage="1" showErrorMessage="1">
          <x14:formula1>
            <xm:f>'[1]Listas desplegables'!#REF!</xm:f>
          </x14:formula1>
          <xm:sqref>B10</xm:sqref>
        </x14:dataValidation>
        <x14:dataValidation type="list" allowBlank="1" showInputMessage="1" showErrorMessage="1">
          <x14:formula1>
            <xm:f>'[1]Listas desplegables'!#REF!</xm:f>
          </x14:formula1>
          <xm:sqref>B12</xm:sqref>
        </x14:dataValidation>
        <x14:dataValidation type="list" allowBlank="1" showInputMessage="1" showErrorMessage="1">
          <x14:formula1>
            <xm:f>'[1]Listas desplegables'!#REF!</xm:f>
          </x14:formula1>
          <xm:sqref>B11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EM99"/>
  <sheetViews>
    <sheetView zoomScale="77" zoomScaleNormal="77" workbookViewId="0">
      <selection activeCell="E21" sqref="E21:E45"/>
    </sheetView>
  </sheetViews>
  <sheetFormatPr baseColWidth="10" defaultRowHeight="14.25"/>
  <cols>
    <col min="1" max="1" width="17" style="26" customWidth="1"/>
    <col min="2" max="2" width="33.85546875" style="26" customWidth="1"/>
    <col min="3" max="3" width="23.140625" style="227" customWidth="1"/>
    <col min="4" max="4" width="9.42578125" style="227" customWidth="1"/>
    <col min="5" max="5" width="29.7109375" style="227" customWidth="1"/>
    <col min="6" max="6" width="15.7109375" style="227" customWidth="1"/>
    <col min="7" max="7" width="16.28515625" style="30" customWidth="1"/>
    <col min="8" max="9" width="17" style="30" customWidth="1"/>
    <col min="10" max="10" width="14.7109375" style="29" customWidth="1"/>
    <col min="11" max="11" width="44.28515625" style="30" customWidth="1"/>
    <col min="12" max="12" width="27.42578125" style="30" customWidth="1"/>
    <col min="13" max="13" width="42" style="30" customWidth="1"/>
    <col min="14" max="14" width="19.42578125" style="30" customWidth="1"/>
    <col min="15" max="15" width="14.7109375" style="229" customWidth="1"/>
    <col min="16" max="16" width="15.28515625" style="229" customWidth="1"/>
    <col min="17" max="17" width="51.140625" style="227" customWidth="1"/>
    <col min="18" max="18" width="18.85546875" style="230" customWidth="1"/>
    <col min="19" max="19" width="17.7109375" style="227" customWidth="1"/>
    <col min="20" max="20" width="21.28515625" style="227" customWidth="1"/>
    <col min="21" max="21" width="20.28515625" style="227" customWidth="1"/>
    <col min="22" max="22" width="18.85546875" style="227" customWidth="1"/>
    <col min="23" max="23" width="19.140625" style="227" customWidth="1"/>
    <col min="24" max="24" width="16.85546875" style="227" customWidth="1"/>
    <col min="25" max="25" width="17.7109375" style="227" customWidth="1"/>
    <col min="26" max="26" width="10.42578125" style="227" customWidth="1"/>
    <col min="27" max="27" width="10" style="227" customWidth="1"/>
    <col min="28" max="31" width="12.140625" style="227" customWidth="1"/>
    <col min="32" max="32" width="18.42578125" style="227" customWidth="1"/>
    <col min="33" max="38" width="8.7109375" style="227" customWidth="1"/>
    <col min="39" max="39" width="17" style="227" customWidth="1"/>
    <col min="40" max="45" width="8.7109375" style="227" customWidth="1"/>
    <col min="46" max="46" width="16.42578125" style="227" customWidth="1"/>
    <col min="47" max="52" width="8.7109375" style="227" customWidth="1"/>
    <col min="53" max="53" width="19.42578125" style="227" customWidth="1"/>
    <col min="54" max="59" width="8.7109375" style="227" customWidth="1"/>
    <col min="60" max="60" width="17.28515625" style="227" customWidth="1"/>
    <col min="61" max="66" width="8.7109375" style="227" customWidth="1"/>
    <col min="67" max="67" width="16.7109375" style="227" customWidth="1"/>
    <col min="68" max="73" width="8.7109375" style="227" customWidth="1"/>
    <col min="74" max="74" width="18.42578125" style="227" customWidth="1"/>
    <col min="75" max="80" width="8.7109375" style="227" customWidth="1"/>
    <col min="81" max="81" width="17.7109375" style="227" customWidth="1"/>
    <col min="82" max="84" width="8.7109375" style="227" customWidth="1"/>
    <col min="85" max="85" width="11.85546875" style="227" customWidth="1"/>
    <col min="86" max="86" width="8.7109375" style="227" customWidth="1"/>
    <col min="87" max="87" width="15" style="227" customWidth="1"/>
    <col min="88" max="88" width="19" style="227" customWidth="1"/>
    <col min="89" max="94" width="8.7109375" style="227" customWidth="1"/>
    <col min="95" max="95" width="16.85546875" style="227" customWidth="1"/>
    <col min="96" max="101" width="8.7109375" style="227" customWidth="1"/>
    <col min="102" max="102" width="21.28515625" style="227" customWidth="1"/>
    <col min="103" max="103" width="2.140625" style="227" customWidth="1"/>
    <col min="104" max="104" width="15.42578125" style="227" customWidth="1"/>
    <col min="105" max="121" width="14.28515625" style="227" customWidth="1"/>
    <col min="122" max="136" width="14.28515625" style="227" hidden="1" customWidth="1"/>
    <col min="137" max="137" width="16.42578125" style="227" hidden="1" customWidth="1"/>
    <col min="138" max="138" width="16.140625" style="227" hidden="1" customWidth="1"/>
    <col min="139" max="139" width="15.28515625" style="227" hidden="1" customWidth="1"/>
    <col min="140" max="16384" width="11.42578125" style="227"/>
  </cols>
  <sheetData>
    <row r="1" spans="1:10" s="2" customFormat="1" ht="15">
      <c r="A1" s="1"/>
      <c r="B1" s="1"/>
    </row>
    <row r="2" spans="1:10" s="2" customFormat="1" ht="15">
      <c r="A2" s="1"/>
      <c r="B2" s="1"/>
    </row>
    <row r="3" spans="1:10" s="2" customFormat="1"/>
    <row r="4" spans="1:10" s="2" customFormat="1"/>
    <row r="5" spans="1:10" s="2" customFormat="1" ht="15">
      <c r="A5" s="3" t="s">
        <v>0</v>
      </c>
      <c r="B5" s="4"/>
      <c r="C5" s="5" t="s">
        <v>1</v>
      </c>
      <c r="D5" s="6"/>
      <c r="E5" s="6"/>
      <c r="F5" s="7"/>
      <c r="J5" s="8"/>
    </row>
    <row r="6" spans="1:10" s="2" customFormat="1" ht="15">
      <c r="A6" s="3" t="s">
        <v>2</v>
      </c>
      <c r="B6" s="4"/>
      <c r="C6" s="9" t="s">
        <v>3</v>
      </c>
      <c r="D6" s="10"/>
      <c r="E6" s="10"/>
      <c r="F6" s="11"/>
      <c r="G6" s="12"/>
      <c r="H6" s="12"/>
      <c r="J6" s="8"/>
    </row>
    <row r="7" spans="1:10" s="2" customFormat="1" ht="15">
      <c r="A7" s="3" t="s">
        <v>4</v>
      </c>
      <c r="B7" s="4"/>
      <c r="C7" s="9" t="s">
        <v>5</v>
      </c>
      <c r="D7" s="10"/>
      <c r="E7" s="10"/>
      <c r="F7" s="11"/>
      <c r="G7" s="12"/>
      <c r="H7" s="12"/>
      <c r="J7" s="8"/>
    </row>
    <row r="8" spans="1:10" s="2" customFormat="1" ht="15">
      <c r="A8" s="3" t="s">
        <v>6</v>
      </c>
      <c r="B8" s="4"/>
      <c r="C8" s="9" t="s">
        <v>7</v>
      </c>
      <c r="D8" s="10"/>
      <c r="E8" s="10"/>
      <c r="F8" s="11"/>
      <c r="G8" s="12"/>
      <c r="H8" s="12"/>
      <c r="J8" s="8"/>
    </row>
    <row r="9" spans="1:10" s="2" customFormat="1" ht="15">
      <c r="A9" s="3" t="s">
        <v>8</v>
      </c>
      <c r="B9" s="4"/>
      <c r="C9" s="9" t="s">
        <v>9</v>
      </c>
      <c r="D9" s="10"/>
      <c r="E9" s="10"/>
      <c r="F9" s="11"/>
      <c r="G9" s="13"/>
      <c r="H9" s="13"/>
      <c r="I9" s="14"/>
    </row>
    <row r="10" spans="1:10" s="2" customFormat="1" ht="15">
      <c r="A10" s="3" t="s">
        <v>10</v>
      </c>
      <c r="B10" s="4"/>
      <c r="C10" s="9" t="s">
        <v>11</v>
      </c>
      <c r="D10" s="10"/>
      <c r="E10" s="10"/>
      <c r="F10" s="11"/>
      <c r="G10" s="15"/>
      <c r="H10" s="15"/>
      <c r="I10" s="14"/>
    </row>
    <row r="11" spans="1:10" s="2" customFormat="1" ht="15">
      <c r="A11" s="3" t="s">
        <v>12</v>
      </c>
      <c r="B11" s="4"/>
      <c r="C11" s="9" t="s">
        <v>13</v>
      </c>
      <c r="D11" s="10"/>
      <c r="E11" s="10"/>
      <c r="F11" s="11"/>
      <c r="G11" s="15"/>
      <c r="H11" s="15"/>
      <c r="I11" s="14"/>
    </row>
    <row r="12" spans="1:10" s="2" customFormat="1" ht="15">
      <c r="A12" s="3" t="s">
        <v>14</v>
      </c>
      <c r="B12" s="4"/>
      <c r="C12" s="9" t="s">
        <v>15</v>
      </c>
      <c r="D12" s="10"/>
      <c r="E12" s="10"/>
      <c r="F12" s="11"/>
      <c r="G12" s="15"/>
      <c r="H12" s="15"/>
      <c r="I12" s="14"/>
    </row>
    <row r="13" spans="1:10" s="2" customFormat="1">
      <c r="A13" s="16" t="s">
        <v>16</v>
      </c>
      <c r="B13" s="17"/>
      <c r="C13" s="18" t="s">
        <v>17</v>
      </c>
      <c r="D13" s="19" t="s">
        <v>18</v>
      </c>
      <c r="E13" s="19"/>
      <c r="F13" s="20"/>
      <c r="G13" s="21"/>
      <c r="H13" s="21"/>
      <c r="I13" s="14"/>
    </row>
    <row r="14" spans="1:10" s="2" customFormat="1" ht="13.5" customHeight="1">
      <c r="A14" s="22"/>
      <c r="B14" s="23"/>
      <c r="C14" s="24" t="s">
        <v>19</v>
      </c>
      <c r="D14" s="19" t="s">
        <v>20</v>
      </c>
      <c r="E14" s="19"/>
      <c r="F14" s="20"/>
      <c r="G14" s="25"/>
      <c r="H14" s="25"/>
    </row>
    <row r="15" spans="1:10" ht="16.5" customHeight="1">
      <c r="B15" s="27"/>
      <c r="C15" s="27"/>
      <c r="D15" s="28"/>
      <c r="E15" s="28"/>
      <c r="F15" s="28"/>
      <c r="G15" s="28"/>
      <c r="H15" s="28"/>
      <c r="I15" s="28"/>
    </row>
    <row r="16" spans="1:10" ht="10.5" customHeight="1">
      <c r="B16" s="27"/>
      <c r="C16" s="27"/>
      <c r="D16" s="28"/>
      <c r="E16" s="28"/>
      <c r="F16" s="28"/>
      <c r="G16" s="28"/>
      <c r="H16" s="28"/>
      <c r="I16" s="28"/>
    </row>
    <row r="17" spans="1:139" s="33" customFormat="1" ht="9" customHeight="1">
      <c r="A17" s="31" t="s">
        <v>21</v>
      </c>
      <c r="B17" s="32"/>
      <c r="G17" s="34"/>
      <c r="H17" s="34"/>
      <c r="I17" s="34"/>
      <c r="J17" s="35"/>
      <c r="K17" s="34"/>
      <c r="L17" s="34"/>
      <c r="M17" s="34"/>
      <c r="N17" s="34"/>
      <c r="O17" s="36"/>
      <c r="P17" s="36"/>
      <c r="R17" s="37"/>
      <c r="CZ17" s="31" t="s">
        <v>22</v>
      </c>
    </row>
    <row r="18" spans="1:139" s="33" customFormat="1" ht="15.75">
      <c r="A18" s="38" t="s">
        <v>23</v>
      </c>
      <c r="B18" s="38"/>
      <c r="C18" s="38" t="s">
        <v>24</v>
      </c>
      <c r="D18" s="38" t="s">
        <v>25</v>
      </c>
      <c r="E18" s="38"/>
      <c r="F18" s="38"/>
      <c r="G18" s="38"/>
      <c r="H18" s="38"/>
      <c r="I18" s="38"/>
      <c r="J18" s="39" t="s">
        <v>26</v>
      </c>
      <c r="K18" s="39"/>
      <c r="L18" s="39"/>
      <c r="M18" s="39"/>
      <c r="N18" s="39"/>
      <c r="O18" s="39"/>
      <c r="P18" s="39"/>
      <c r="Q18" s="38" t="s">
        <v>27</v>
      </c>
      <c r="R18" s="38"/>
      <c r="S18" s="40" t="s">
        <v>28</v>
      </c>
      <c r="T18" s="41"/>
      <c r="U18" s="41"/>
      <c r="V18" s="41"/>
      <c r="W18" s="41"/>
      <c r="X18" s="41"/>
      <c r="Y18" s="42"/>
      <c r="Z18" s="40" t="s">
        <v>29</v>
      </c>
      <c r="AA18" s="41"/>
      <c r="AB18" s="41"/>
      <c r="AC18" s="41"/>
      <c r="AD18" s="41"/>
      <c r="AE18" s="41"/>
      <c r="AF18" s="42"/>
      <c r="AG18" s="40" t="s">
        <v>30</v>
      </c>
      <c r="AH18" s="41"/>
      <c r="AI18" s="41"/>
      <c r="AJ18" s="41"/>
      <c r="AK18" s="41"/>
      <c r="AL18" s="42"/>
      <c r="AM18" s="43" t="s">
        <v>31</v>
      </c>
      <c r="AN18" s="40" t="s">
        <v>32</v>
      </c>
      <c r="AO18" s="41"/>
      <c r="AP18" s="41"/>
      <c r="AQ18" s="41"/>
      <c r="AR18" s="41"/>
      <c r="AS18" s="41"/>
      <c r="AT18" s="42"/>
      <c r="AU18" s="40" t="s">
        <v>33</v>
      </c>
      <c r="AV18" s="41"/>
      <c r="AW18" s="41"/>
      <c r="AX18" s="41"/>
      <c r="AY18" s="41"/>
      <c r="AZ18" s="41"/>
      <c r="BA18" s="42"/>
      <c r="BB18" s="40" t="s">
        <v>34</v>
      </c>
      <c r="BC18" s="41"/>
      <c r="BD18" s="41"/>
      <c r="BE18" s="41"/>
      <c r="BF18" s="41"/>
      <c r="BG18" s="42"/>
      <c r="BH18" s="43" t="s">
        <v>35</v>
      </c>
      <c r="BI18" s="40" t="s">
        <v>36</v>
      </c>
      <c r="BJ18" s="41"/>
      <c r="BK18" s="41"/>
      <c r="BL18" s="41"/>
      <c r="BM18" s="41"/>
      <c r="BN18" s="41"/>
      <c r="BO18" s="42"/>
      <c r="BP18" s="40" t="s">
        <v>37</v>
      </c>
      <c r="BQ18" s="41"/>
      <c r="BR18" s="41"/>
      <c r="BS18" s="41"/>
      <c r="BT18" s="41"/>
      <c r="BU18" s="41"/>
      <c r="BV18" s="42"/>
      <c r="BW18" s="40" t="s">
        <v>38</v>
      </c>
      <c r="BX18" s="41"/>
      <c r="BY18" s="41"/>
      <c r="BZ18" s="41"/>
      <c r="CA18" s="41"/>
      <c r="CB18" s="42"/>
      <c r="CC18" s="43" t="s">
        <v>39</v>
      </c>
      <c r="CD18" s="40" t="s">
        <v>40</v>
      </c>
      <c r="CE18" s="41"/>
      <c r="CF18" s="41"/>
      <c r="CG18" s="41"/>
      <c r="CH18" s="41"/>
      <c r="CI18" s="41"/>
      <c r="CJ18" s="42"/>
      <c r="CK18" s="40" t="s">
        <v>41</v>
      </c>
      <c r="CL18" s="41"/>
      <c r="CM18" s="41"/>
      <c r="CN18" s="41"/>
      <c r="CO18" s="41"/>
      <c r="CP18" s="41"/>
      <c r="CQ18" s="42"/>
      <c r="CR18" s="40" t="s">
        <v>42</v>
      </c>
      <c r="CS18" s="41"/>
      <c r="CT18" s="41"/>
      <c r="CU18" s="41"/>
      <c r="CV18" s="41"/>
      <c r="CW18" s="42"/>
      <c r="CX18" s="43" t="s">
        <v>43</v>
      </c>
      <c r="CY18" s="44"/>
      <c r="CZ18" s="45" t="s">
        <v>44</v>
      </c>
      <c r="DA18" s="45"/>
      <c r="DB18" s="45"/>
      <c r="DC18" s="45"/>
      <c r="DD18" s="45"/>
      <c r="DE18" s="45"/>
      <c r="DF18" s="45"/>
      <c r="DG18" s="45"/>
      <c r="DH18" s="45"/>
      <c r="DI18" s="45" t="s">
        <v>45</v>
      </c>
      <c r="DJ18" s="45"/>
      <c r="DK18" s="45"/>
      <c r="DL18" s="45"/>
      <c r="DM18" s="45"/>
      <c r="DN18" s="45"/>
      <c r="DO18" s="45"/>
      <c r="DP18" s="45"/>
      <c r="DQ18" s="45"/>
      <c r="DR18" s="45" t="s">
        <v>46</v>
      </c>
      <c r="DS18" s="45"/>
      <c r="DT18" s="45"/>
      <c r="DU18" s="45"/>
      <c r="DV18" s="45"/>
      <c r="DW18" s="45"/>
      <c r="DX18" s="45"/>
      <c r="DY18" s="45"/>
      <c r="DZ18" s="45"/>
      <c r="EA18" s="45" t="s">
        <v>47</v>
      </c>
      <c r="EB18" s="45"/>
      <c r="EC18" s="45"/>
      <c r="ED18" s="45"/>
      <c r="EE18" s="45"/>
      <c r="EF18" s="45"/>
      <c r="EG18" s="45"/>
      <c r="EH18" s="45"/>
      <c r="EI18" s="45"/>
    </row>
    <row r="19" spans="1:139" s="33" customFormat="1" ht="36.75" customHeight="1">
      <c r="A19" s="38"/>
      <c r="B19" s="38"/>
      <c r="C19" s="38"/>
      <c r="D19" s="38" t="s">
        <v>48</v>
      </c>
      <c r="E19" s="38" t="s">
        <v>49</v>
      </c>
      <c r="F19" s="38" t="s">
        <v>50</v>
      </c>
      <c r="G19" s="38" t="s">
        <v>51</v>
      </c>
      <c r="H19" s="38" t="s">
        <v>52</v>
      </c>
      <c r="I19" s="38" t="s">
        <v>53</v>
      </c>
      <c r="J19" s="46" t="s">
        <v>54</v>
      </c>
      <c r="K19" s="46" t="s">
        <v>55</v>
      </c>
      <c r="L19" s="46" t="s">
        <v>56</v>
      </c>
      <c r="M19" s="46" t="s">
        <v>57</v>
      </c>
      <c r="N19" s="46" t="s">
        <v>58</v>
      </c>
      <c r="O19" s="46" t="s">
        <v>59</v>
      </c>
      <c r="P19" s="46" t="s">
        <v>60</v>
      </c>
      <c r="Q19" s="38" t="s">
        <v>61</v>
      </c>
      <c r="R19" s="38" t="s">
        <v>62</v>
      </c>
      <c r="S19" s="47"/>
      <c r="T19" s="48"/>
      <c r="U19" s="48"/>
      <c r="V19" s="48"/>
      <c r="W19" s="48"/>
      <c r="X19" s="48"/>
      <c r="Y19" s="49"/>
      <c r="Z19" s="47"/>
      <c r="AA19" s="48"/>
      <c r="AB19" s="48"/>
      <c r="AC19" s="48"/>
      <c r="AD19" s="48"/>
      <c r="AE19" s="48"/>
      <c r="AF19" s="49"/>
      <c r="AG19" s="50"/>
      <c r="AH19" s="51"/>
      <c r="AI19" s="51"/>
      <c r="AJ19" s="51"/>
      <c r="AK19" s="51"/>
      <c r="AL19" s="52"/>
      <c r="AM19" s="53"/>
      <c r="AN19" s="47"/>
      <c r="AO19" s="48"/>
      <c r="AP19" s="48"/>
      <c r="AQ19" s="48"/>
      <c r="AR19" s="48"/>
      <c r="AS19" s="48"/>
      <c r="AT19" s="49"/>
      <c r="AU19" s="47"/>
      <c r="AV19" s="48"/>
      <c r="AW19" s="48"/>
      <c r="AX19" s="48"/>
      <c r="AY19" s="48"/>
      <c r="AZ19" s="48"/>
      <c r="BA19" s="49"/>
      <c r="BB19" s="50"/>
      <c r="BC19" s="51"/>
      <c r="BD19" s="51"/>
      <c r="BE19" s="51"/>
      <c r="BF19" s="51"/>
      <c r="BG19" s="52"/>
      <c r="BH19" s="53"/>
      <c r="BI19" s="47"/>
      <c r="BJ19" s="48"/>
      <c r="BK19" s="48"/>
      <c r="BL19" s="48"/>
      <c r="BM19" s="48"/>
      <c r="BN19" s="48"/>
      <c r="BO19" s="49"/>
      <c r="BP19" s="47"/>
      <c r="BQ19" s="48"/>
      <c r="BR19" s="48"/>
      <c r="BS19" s="48"/>
      <c r="BT19" s="48"/>
      <c r="BU19" s="48"/>
      <c r="BV19" s="49"/>
      <c r="BW19" s="50"/>
      <c r="BX19" s="51"/>
      <c r="BY19" s="51"/>
      <c r="BZ19" s="51"/>
      <c r="CA19" s="51"/>
      <c r="CB19" s="52"/>
      <c r="CC19" s="53"/>
      <c r="CD19" s="47"/>
      <c r="CE19" s="48"/>
      <c r="CF19" s="48"/>
      <c r="CG19" s="48"/>
      <c r="CH19" s="48"/>
      <c r="CI19" s="48"/>
      <c r="CJ19" s="49"/>
      <c r="CK19" s="47"/>
      <c r="CL19" s="48"/>
      <c r="CM19" s="48"/>
      <c r="CN19" s="48"/>
      <c r="CO19" s="48"/>
      <c r="CP19" s="48"/>
      <c r="CQ19" s="49"/>
      <c r="CR19" s="50"/>
      <c r="CS19" s="51"/>
      <c r="CT19" s="51"/>
      <c r="CU19" s="51"/>
      <c r="CV19" s="51"/>
      <c r="CW19" s="52"/>
      <c r="CX19" s="53"/>
      <c r="CY19" s="44"/>
      <c r="CZ19" s="54" t="s">
        <v>63</v>
      </c>
      <c r="DA19" s="54"/>
      <c r="DB19" s="54"/>
      <c r="DC19" s="55" t="s">
        <v>64</v>
      </c>
      <c r="DD19" s="55"/>
      <c r="DE19" s="55"/>
      <c r="DF19" s="56" t="s">
        <v>65</v>
      </c>
      <c r="DG19" s="56"/>
      <c r="DH19" s="56"/>
      <c r="DI19" s="54" t="s">
        <v>63</v>
      </c>
      <c r="DJ19" s="54"/>
      <c r="DK19" s="54"/>
      <c r="DL19" s="55" t="s">
        <v>64</v>
      </c>
      <c r="DM19" s="55"/>
      <c r="DN19" s="55"/>
      <c r="DO19" s="56" t="s">
        <v>65</v>
      </c>
      <c r="DP19" s="56"/>
      <c r="DQ19" s="56"/>
      <c r="DR19" s="54" t="s">
        <v>63</v>
      </c>
      <c r="DS19" s="54"/>
      <c r="DT19" s="54"/>
      <c r="DU19" s="55" t="s">
        <v>64</v>
      </c>
      <c r="DV19" s="55"/>
      <c r="DW19" s="55"/>
      <c r="DX19" s="56" t="s">
        <v>65</v>
      </c>
      <c r="DY19" s="56"/>
      <c r="DZ19" s="56"/>
      <c r="EA19" s="54" t="s">
        <v>63</v>
      </c>
      <c r="EB19" s="54"/>
      <c r="EC19" s="54"/>
      <c r="ED19" s="55" t="s">
        <v>64</v>
      </c>
      <c r="EE19" s="55"/>
      <c r="EF19" s="55"/>
      <c r="EG19" s="56" t="s">
        <v>65</v>
      </c>
      <c r="EH19" s="56"/>
      <c r="EI19" s="56"/>
    </row>
    <row r="20" spans="1:139" s="33" customFormat="1" ht="63.75" thickBot="1">
      <c r="A20" s="57"/>
      <c r="B20" s="57"/>
      <c r="C20" s="57"/>
      <c r="D20" s="57"/>
      <c r="E20" s="57"/>
      <c r="F20" s="57"/>
      <c r="G20" s="57"/>
      <c r="H20" s="57"/>
      <c r="I20" s="57"/>
      <c r="J20" s="58"/>
      <c r="K20" s="59"/>
      <c r="L20" s="59"/>
      <c r="M20" s="59"/>
      <c r="N20" s="60"/>
      <c r="O20" s="60"/>
      <c r="P20" s="60"/>
      <c r="Q20" s="57"/>
      <c r="R20" s="57"/>
      <c r="S20" s="61" t="s">
        <v>66</v>
      </c>
      <c r="T20" s="62" t="s">
        <v>67</v>
      </c>
      <c r="U20" s="61" t="s">
        <v>68</v>
      </c>
      <c r="V20" s="62" t="s">
        <v>69</v>
      </c>
      <c r="W20" s="61" t="s">
        <v>70</v>
      </c>
      <c r="X20" s="62" t="s">
        <v>71</v>
      </c>
      <c r="Y20" s="63" t="s">
        <v>72</v>
      </c>
      <c r="Z20" s="61" t="s">
        <v>66</v>
      </c>
      <c r="AA20" s="62" t="s">
        <v>67</v>
      </c>
      <c r="AB20" s="61" t="s">
        <v>68</v>
      </c>
      <c r="AC20" s="62" t="s">
        <v>69</v>
      </c>
      <c r="AD20" s="61" t="s">
        <v>70</v>
      </c>
      <c r="AE20" s="62" t="s">
        <v>71</v>
      </c>
      <c r="AF20" s="63" t="s">
        <v>72</v>
      </c>
      <c r="AG20" s="61" t="s">
        <v>66</v>
      </c>
      <c r="AH20" s="62" t="s">
        <v>67</v>
      </c>
      <c r="AI20" s="61" t="s">
        <v>68</v>
      </c>
      <c r="AJ20" s="62" t="s">
        <v>69</v>
      </c>
      <c r="AK20" s="61" t="s">
        <v>70</v>
      </c>
      <c r="AL20" s="62" t="s">
        <v>71</v>
      </c>
      <c r="AM20" s="53"/>
      <c r="AN20" s="61" t="s">
        <v>66</v>
      </c>
      <c r="AO20" s="62" t="s">
        <v>67</v>
      </c>
      <c r="AP20" s="61" t="s">
        <v>68</v>
      </c>
      <c r="AQ20" s="62" t="s">
        <v>69</v>
      </c>
      <c r="AR20" s="61" t="s">
        <v>70</v>
      </c>
      <c r="AS20" s="62" t="s">
        <v>71</v>
      </c>
      <c r="AT20" s="63" t="s">
        <v>72</v>
      </c>
      <c r="AU20" s="61" t="s">
        <v>66</v>
      </c>
      <c r="AV20" s="62" t="s">
        <v>67</v>
      </c>
      <c r="AW20" s="61" t="s">
        <v>68</v>
      </c>
      <c r="AX20" s="62" t="s">
        <v>69</v>
      </c>
      <c r="AY20" s="61" t="s">
        <v>70</v>
      </c>
      <c r="AZ20" s="62" t="s">
        <v>71</v>
      </c>
      <c r="BA20" s="63" t="s">
        <v>72</v>
      </c>
      <c r="BB20" s="61" t="s">
        <v>66</v>
      </c>
      <c r="BC20" s="62" t="s">
        <v>67</v>
      </c>
      <c r="BD20" s="61" t="s">
        <v>68</v>
      </c>
      <c r="BE20" s="62" t="s">
        <v>69</v>
      </c>
      <c r="BF20" s="61" t="s">
        <v>70</v>
      </c>
      <c r="BG20" s="62" t="s">
        <v>71</v>
      </c>
      <c r="BH20" s="53"/>
      <c r="BI20" s="61" t="s">
        <v>66</v>
      </c>
      <c r="BJ20" s="62" t="s">
        <v>67</v>
      </c>
      <c r="BK20" s="61" t="s">
        <v>68</v>
      </c>
      <c r="BL20" s="62" t="s">
        <v>69</v>
      </c>
      <c r="BM20" s="61" t="s">
        <v>70</v>
      </c>
      <c r="BN20" s="62" t="s">
        <v>71</v>
      </c>
      <c r="BO20" s="63" t="s">
        <v>72</v>
      </c>
      <c r="BP20" s="61" t="s">
        <v>66</v>
      </c>
      <c r="BQ20" s="62" t="s">
        <v>67</v>
      </c>
      <c r="BR20" s="61" t="s">
        <v>68</v>
      </c>
      <c r="BS20" s="62" t="s">
        <v>69</v>
      </c>
      <c r="BT20" s="61" t="s">
        <v>70</v>
      </c>
      <c r="BU20" s="62" t="s">
        <v>71</v>
      </c>
      <c r="BV20" s="63" t="s">
        <v>72</v>
      </c>
      <c r="BW20" s="61" t="s">
        <v>66</v>
      </c>
      <c r="BX20" s="62" t="s">
        <v>67</v>
      </c>
      <c r="BY20" s="61" t="s">
        <v>68</v>
      </c>
      <c r="BZ20" s="62" t="s">
        <v>69</v>
      </c>
      <c r="CA20" s="61" t="s">
        <v>70</v>
      </c>
      <c r="CB20" s="62" t="s">
        <v>71</v>
      </c>
      <c r="CC20" s="53"/>
      <c r="CD20" s="61" t="s">
        <v>66</v>
      </c>
      <c r="CE20" s="62" t="s">
        <v>67</v>
      </c>
      <c r="CF20" s="61" t="s">
        <v>68</v>
      </c>
      <c r="CG20" s="62" t="s">
        <v>69</v>
      </c>
      <c r="CH20" s="61" t="s">
        <v>70</v>
      </c>
      <c r="CI20" s="62" t="s">
        <v>71</v>
      </c>
      <c r="CJ20" s="63" t="s">
        <v>72</v>
      </c>
      <c r="CK20" s="61" t="s">
        <v>66</v>
      </c>
      <c r="CL20" s="62" t="s">
        <v>67</v>
      </c>
      <c r="CM20" s="61" t="s">
        <v>68</v>
      </c>
      <c r="CN20" s="62" t="s">
        <v>69</v>
      </c>
      <c r="CO20" s="61" t="s">
        <v>70</v>
      </c>
      <c r="CP20" s="62" t="s">
        <v>71</v>
      </c>
      <c r="CQ20" s="63" t="s">
        <v>72</v>
      </c>
      <c r="CR20" s="61" t="s">
        <v>66</v>
      </c>
      <c r="CS20" s="62" t="s">
        <v>67</v>
      </c>
      <c r="CT20" s="61" t="s">
        <v>68</v>
      </c>
      <c r="CU20" s="62" t="s">
        <v>69</v>
      </c>
      <c r="CV20" s="64" t="s">
        <v>70</v>
      </c>
      <c r="CW20" s="65" t="s">
        <v>71</v>
      </c>
      <c r="CX20" s="66"/>
      <c r="CY20" s="44"/>
      <c r="CZ20" s="64" t="s">
        <v>73</v>
      </c>
      <c r="DA20" s="64" t="s">
        <v>74</v>
      </c>
      <c r="DB20" s="64" t="s">
        <v>75</v>
      </c>
      <c r="DC20" s="67" t="s">
        <v>68</v>
      </c>
      <c r="DD20" s="67" t="s">
        <v>69</v>
      </c>
      <c r="DE20" s="67" t="s">
        <v>75</v>
      </c>
      <c r="DF20" s="68" t="s">
        <v>76</v>
      </c>
      <c r="DG20" s="68" t="s">
        <v>74</v>
      </c>
      <c r="DH20" s="69" t="s">
        <v>75</v>
      </c>
      <c r="DI20" s="64" t="s">
        <v>73</v>
      </c>
      <c r="DJ20" s="64" t="s">
        <v>74</v>
      </c>
      <c r="DK20" s="64" t="s">
        <v>75</v>
      </c>
      <c r="DL20" s="67" t="s">
        <v>68</v>
      </c>
      <c r="DM20" s="67" t="s">
        <v>69</v>
      </c>
      <c r="DN20" s="67" t="s">
        <v>75</v>
      </c>
      <c r="DO20" s="68" t="s">
        <v>76</v>
      </c>
      <c r="DP20" s="68" t="s">
        <v>74</v>
      </c>
      <c r="DQ20" s="69" t="s">
        <v>75</v>
      </c>
      <c r="DR20" s="64" t="s">
        <v>73</v>
      </c>
      <c r="DS20" s="64" t="s">
        <v>74</v>
      </c>
      <c r="DT20" s="64" t="s">
        <v>75</v>
      </c>
      <c r="DU20" s="67" t="s">
        <v>68</v>
      </c>
      <c r="DV20" s="67" t="s">
        <v>69</v>
      </c>
      <c r="DW20" s="67" t="s">
        <v>75</v>
      </c>
      <c r="DX20" s="68" t="s">
        <v>76</v>
      </c>
      <c r="DY20" s="68" t="s">
        <v>74</v>
      </c>
      <c r="DZ20" s="69" t="s">
        <v>75</v>
      </c>
      <c r="EA20" s="64" t="s">
        <v>73</v>
      </c>
      <c r="EB20" s="64" t="s">
        <v>74</v>
      </c>
      <c r="EC20" s="64" t="s">
        <v>75</v>
      </c>
      <c r="ED20" s="67" t="s">
        <v>68</v>
      </c>
      <c r="EE20" s="67" t="s">
        <v>69</v>
      </c>
      <c r="EF20" s="67" t="s">
        <v>75</v>
      </c>
      <c r="EG20" s="68" t="s">
        <v>76</v>
      </c>
      <c r="EH20" s="68" t="s">
        <v>74</v>
      </c>
      <c r="EI20" s="69" t="s">
        <v>75</v>
      </c>
    </row>
    <row r="21" spans="1:139" s="324" customFormat="1" ht="28.5" customHeight="1">
      <c r="A21" s="176" t="s">
        <v>77</v>
      </c>
      <c r="B21" s="2820"/>
      <c r="C21" s="178"/>
      <c r="D21" s="179">
        <v>1</v>
      </c>
      <c r="E21" s="178" t="str">
        <f>+'[1]2. RESUMEN EJECUTIVO'!B20</f>
        <v>Implementar el 100% de las soluciones en materia de servicios logísticos para la atención eficiente y oportuna de las necesidades operativas de la Entidad.</v>
      </c>
      <c r="F21" s="181">
        <v>1</v>
      </c>
      <c r="G21" s="179" t="s">
        <v>78</v>
      </c>
      <c r="H21" s="181">
        <v>1</v>
      </c>
      <c r="I21" s="2821">
        <f>+N21+N24+N27+N30+N33+N36+N39+N41+N44</f>
        <v>0.45000000000000007</v>
      </c>
      <c r="J21" s="179">
        <v>1</v>
      </c>
      <c r="K21" s="2822" t="s">
        <v>79</v>
      </c>
      <c r="L21" s="2822" t="s">
        <v>80</v>
      </c>
      <c r="M21" s="2823" t="s">
        <v>81</v>
      </c>
      <c r="N21" s="2824">
        <v>0.15</v>
      </c>
      <c r="O21" s="2825">
        <v>42736</v>
      </c>
      <c r="P21" s="2825">
        <v>43100</v>
      </c>
      <c r="Q21" s="2826" t="s">
        <v>82</v>
      </c>
      <c r="R21" s="167">
        <v>0.25</v>
      </c>
      <c r="S21" s="169">
        <v>0.02</v>
      </c>
      <c r="T21" s="169">
        <v>0.02</v>
      </c>
      <c r="U21" s="2824">
        <f>+S21+S22+S23</f>
        <v>0.06</v>
      </c>
      <c r="V21" s="2824">
        <f>+T21+T22+T23</f>
        <v>0.06</v>
      </c>
      <c r="W21" s="2827">
        <f>(((U21*$N$21)+(U24*$N$24)+(U27*$N$27)+(U30*$N$30)+(U33*$N$33)+(U36*$N$36)+(U39*$N$39)+(U41*$N$41)+(U44*$N$44))*$H$21)/($N$21+$N$24+$N$27+$N$30+$N$33+$N$36+$N$39+$N$41+$N$44)</f>
        <v>5.7999999999999989E-2</v>
      </c>
      <c r="X21" s="2827">
        <f>(((V21*$N$21)+(V24*$N$24)+(V27*$N$27)+(V30*$N$30)+(V33*$N$33)+(V36*$N$36)+(V39*$N$39)+(V41*$N$41)+(V44*$N$44))*$H$21)/($N$21+$N$24+$N$27+$N$30+$N$33+$N$36+$N$39+$N$41+$N$44)</f>
        <v>5.7999999999999989E-2</v>
      </c>
      <c r="Y21" s="71" t="s">
        <v>83</v>
      </c>
      <c r="Z21" s="169">
        <v>0.03</v>
      </c>
      <c r="AA21" s="169">
        <v>0.03</v>
      </c>
      <c r="AB21" s="2824">
        <f>+Z21+Z22+Z23</f>
        <v>0.11000000000000001</v>
      </c>
      <c r="AC21" s="2824">
        <f>+AA21+AA22+AA23</f>
        <v>0.11000000000000001</v>
      </c>
      <c r="AD21" s="2827">
        <f>(((AB21*$N$21)+(AB24*$N$24)+(AB27*$N$27)+(AB30*$N$30)+(AB33*$N$33)+(AB36*$N$36)+(AB39*$N$39)+(AB41*$N$41)+(AB44*$N$44))*$H$21)/($N$21+$N$24+$N$27+$N$30+$N$33+$N$36+$N$39+$N$41+$N$44)</f>
        <v>9.2888888888888882E-2</v>
      </c>
      <c r="AE21" s="2827">
        <f>(((AC21*$N$21)+(AC24*$N$24)+(AC27*$N$27)+(AC30*$N$30)+(AC33*$N$33)+(AC36*$N$36)+(AC39*$N$39)+(AC41*$N$41)+(AC44*$N$44))*$H$21)/($N$21+$N$24+$N$27+$N$30+$N$33+$N$36+$N$39+$N$41+$N$44)</f>
        <v>9.2888888888888882E-2</v>
      </c>
      <c r="AF21" s="71" t="s">
        <v>83</v>
      </c>
      <c r="AG21" s="169">
        <v>0.02</v>
      </c>
      <c r="AH21" s="169">
        <v>0.02</v>
      </c>
      <c r="AI21" s="2824">
        <f>+AG21+AG22+AG23</f>
        <v>0.08</v>
      </c>
      <c r="AJ21" s="2824">
        <f>+AH21+AH22+AH23</f>
        <v>0.08</v>
      </c>
      <c r="AK21" s="2827">
        <f>(((AI21*$N$21)+(AI24*$N$24)+(AI27*$N$27)+(AI30*$N$30)+(AI33*$N$33)+(AI36*$N$36)+(AI39*$N$39)+(AI41*$N$41)+(AI44*$N$44))*$H$21)/($N$21+$N$24+$N$27+$N$30+$N$33+$N$36+$N$39+$N$41+$N$44)</f>
        <v>7.9555555555555546E-2</v>
      </c>
      <c r="AL21" s="2827">
        <f>(((AJ21*$N$21)+(AJ24*$N$24)+(AJ27*$N$27)+(AJ30*$N$30)+(AJ33*$N$33)+(AJ36*$N$36)+(AJ39*$N$39)+(AJ41*$N$41)+(AJ44*$N$44))*$H$21)/($N$21+$N$24+$N$27+$N$30+$N$33+$N$36+$N$39+$N$41+$N$44)</f>
        <v>7.9555555555555546E-2</v>
      </c>
      <c r="AM21" s="72" t="s">
        <v>83</v>
      </c>
      <c r="AN21" s="169">
        <v>0.02</v>
      </c>
      <c r="AO21" s="169">
        <v>0.02</v>
      </c>
      <c r="AP21" s="2824">
        <f>+AN21+AN22+AN23</f>
        <v>0.08</v>
      </c>
      <c r="AQ21" s="2824">
        <f>+AO21+AO22+AO23</f>
        <v>0.08</v>
      </c>
      <c r="AR21" s="2827">
        <f>(((AP21*$N$21)+(AP24*$N$24)+(AP27*$N$27)+(AP30*$N$30)+(AP33*$N$33)+(AP36*$N$36)+(AP39*$N$39)+(AP41*$N$41)+(AP44*$N$44))*$H$21)/($N$21+$N$24+$N$27+$N$30+$N$33+$N$36+$N$39+$N$41+$N$44)</f>
        <v>8.4000000000000005E-2</v>
      </c>
      <c r="AS21" s="2827">
        <f>(((AQ21*$N$21)+(AQ24*$N$24)+(AQ27*$N$27)+(AQ30*$N$30)+(AQ33*$N$33)+(AQ36*$N$36)+(AQ39*$N$39)+(AQ41*$N$41)+(AQ44*$N$44))*$H$21)/($N$21+$N$24+$N$27+$N$30+$N$33+$N$36+$N$39+$N$41+$N$44)</f>
        <v>7.1333333333333332E-2</v>
      </c>
      <c r="AT21" s="187" t="s">
        <v>84</v>
      </c>
      <c r="AU21" s="169">
        <v>0.02</v>
      </c>
      <c r="AV21" s="169">
        <v>0.02</v>
      </c>
      <c r="AW21" s="2824">
        <f>+AU21+AU22+AU23</f>
        <v>0.08</v>
      </c>
      <c r="AX21" s="2824">
        <f>+AV21+AV22+AV23</f>
        <v>0.08</v>
      </c>
      <c r="AY21" s="2827">
        <f>(((AW21*$N$21)+(AW24*$N$24)+(AW27*$N$27)+(AW30*$N$30)+(AW33*$N$33)+(AW36*$N$36)+(AW39*$N$39)+(AW41*$N$41)+(AW44*$N$44))*$H$21)/($N$21+$N$24+$N$27+$N$30+$N$33+$N$36+$N$39+$N$41+$N$44)</f>
        <v>8.3333333333333329E-2</v>
      </c>
      <c r="AZ21" s="2827">
        <f>(((AX21*$N$21)+(AX24*$N$24)+(AX27*$N$27)+(AX30*$N$30)+(AX33*$N$33)+(AX36*$N$36)+(AX39*$N$39)+(AX41*$N$41)+(AX44*$N$44))*$H$21)/($N$21+$N$24+$N$27+$N$30+$N$33+$N$36+$N$39+$N$41+$N$44)</f>
        <v>8.0666666666666664E-2</v>
      </c>
      <c r="BA21" s="187" t="s">
        <v>83</v>
      </c>
      <c r="BB21" s="169">
        <v>0.02</v>
      </c>
      <c r="BC21" s="169">
        <v>0.02</v>
      </c>
      <c r="BD21" s="2824">
        <f>+BB21+BB22+BB23</f>
        <v>0.08</v>
      </c>
      <c r="BE21" s="2824">
        <f>+BC21+BC22+BC23</f>
        <v>0.08</v>
      </c>
      <c r="BF21" s="2827">
        <f>(((BD21*$N$21)+(BD24*$N$24)+(BD27*$N$27)+(BD30*$N$30)+(BD33*$N$33)+(BD36*$N$36)+(BD39*$N$39)+(BD41*$N$41)+(BD44*$N$44))*$H$21)/($N$21+$N$24+$N$27+$N$30+$N$33+$N$36+$N$39+$N$41+$N$44)</f>
        <v>8.1555555555555548E-2</v>
      </c>
      <c r="BG21" s="2827">
        <f>(((BE21*$N$21)+(BE24*$N$24)+(BE27*$N$27)+(BE30*$N$30)+(BE33*$N$33)+(BE36*$N$36)+(BE39*$N$39)+(BE41*$N$41)+(BE44*$N$44))*$H$21)/($N$21+$N$24+$N$27+$N$30+$N$33+$N$36+$N$39+$N$41+$N$44)</f>
        <v>8.1555555555555548E-2</v>
      </c>
      <c r="BH21" s="187" t="s">
        <v>85</v>
      </c>
      <c r="BI21" s="169">
        <v>0.02</v>
      </c>
      <c r="BJ21" s="169">
        <v>0</v>
      </c>
      <c r="BK21" s="2824">
        <f>+BI21+BI22+BI23</f>
        <v>0.08</v>
      </c>
      <c r="BL21" s="2824">
        <f>+BJ21+BJ22+BJ23</f>
        <v>0</v>
      </c>
      <c r="BM21" s="2827">
        <f>(((BK21*$N$21)+(BK24*$N$24)+(BK27*$N$27)+(BK30*$N$30)+(BK33*$N$33)+(BK36*$N$36)+(BK39*$N$39)+(BK41*$N$41)+(BK44*$N$44))*$H$21)/($N$21+$N$24+$N$27+$N$30+$N$33+$N$36+$N$39+$N$41+$N$44)</f>
        <v>8.066666666666665E-2</v>
      </c>
      <c r="BN21" s="2827">
        <f>(((BL21*$N$21)+(BL24*$N$24)+(BL27*$N$27)+(BL30*$N$30)+(BL33*$N$33)+(BL36*$N$36)+(BL39*$N$39)+(BL41*$N$41)+(BL44*$N$44))*$H$21)/($N$21+$N$24+$N$27+$N$30+$N$33+$N$36+$N$39+$N$41+$N$44)</f>
        <v>0</v>
      </c>
      <c r="BO21" s="164"/>
      <c r="BP21" s="169">
        <v>0.02</v>
      </c>
      <c r="BQ21" s="169">
        <v>0</v>
      </c>
      <c r="BR21" s="2824">
        <f>+BP21+BP22+BP23</f>
        <v>0.08</v>
      </c>
      <c r="BS21" s="2824">
        <f>+BQ21+BQ22+BQ23</f>
        <v>0</v>
      </c>
      <c r="BT21" s="2827">
        <f>(((BR21*$N$21)+(BR24*$N$24)+(BR27*$N$27)+(BR30*$N$30)+(BR33*$N$33)+(BR36*$N$36)+(BR39*$N$39)+(BR41*$N$41)+(BR44*$N$44))*$H$21)/($N$21+$N$24+$N$27+$N$30+$N$33+$N$36+$N$39+$N$41+$N$44)</f>
        <v>8.066666666666665E-2</v>
      </c>
      <c r="BU21" s="2827">
        <f>(((BS21*$N$21)+(BS24*$N$24)+(BS27*$N$27)+(BS30*$N$30)+(BS33*$N$33)+(BS36*$N$36)+(BS39*$N$39)+(BS41*$N$41)+(BS44*$N$44))*$H$21)/($N$21+$N$24+$N$27+$N$30+$N$33+$N$36+$N$39+$N$41+$N$44)</f>
        <v>0</v>
      </c>
      <c r="BV21" s="164"/>
      <c r="BW21" s="169">
        <v>0.02</v>
      </c>
      <c r="BX21" s="169">
        <v>0</v>
      </c>
      <c r="BY21" s="2824">
        <f>+BW21+BW22+BW23</f>
        <v>0.08</v>
      </c>
      <c r="BZ21" s="2824">
        <f>+BX21+BX22+BX23</f>
        <v>0</v>
      </c>
      <c r="CA21" s="2827">
        <f>(((BY21*$N$21)+(BY24*$N$24)+(BY27*$N$27)+(BY30*$N$30)+(BY33*$N$33)+(BY36*$N$36)+(BY39*$N$39)+(BY41*$N$41)+(BY44*$N$44))*$H$21)/($N$21+$N$24+$N$27+$N$30+$N$33+$N$36+$N$39+$N$41+$N$44)</f>
        <v>8.066666666666665E-2</v>
      </c>
      <c r="CB21" s="2827">
        <f>(((BZ21*$N$21)+(BZ24*$N$24)+(BZ27*$N$27)+(BZ30*$N$30)+(BZ33*$N$33)+(BZ36*$N$36)+(BZ39*$N$39)+(BZ41*$N$41)+(BZ44*$N$44))*$H$21)/($N$21+$N$24+$N$27+$N$30+$N$33+$N$36+$N$39+$N$41+$N$44)</f>
        <v>0</v>
      </c>
      <c r="CC21" s="164"/>
      <c r="CD21" s="169">
        <v>0.02</v>
      </c>
      <c r="CE21" s="169">
        <v>0</v>
      </c>
      <c r="CF21" s="2824">
        <f>+CD21+CD22+CD23</f>
        <v>0.08</v>
      </c>
      <c r="CG21" s="2824">
        <f>+CE21+CE22+CE23</f>
        <v>0</v>
      </c>
      <c r="CH21" s="2827">
        <f>(((CF21*$N$21)+(CF24*$N$24)+(CF27*$N$27)+(CF30*$N$30)+(CF33*$N$33)+(CF36*$N$36)+(CF39*$N$39)+(CF41*$N$41)+(CF44*$N$44))*$H$21)/($N$21+$N$24+$N$27+$N$30+$N$33+$N$36+$N$39+$N$41+$N$44)</f>
        <v>8.1555555555555548E-2</v>
      </c>
      <c r="CI21" s="2827">
        <f>(((CG21*$N$21)+(CG24*$N$24)+(CG27*$N$27)+(CG30*$N$30)+(CG33*$N$33)+(CG36*$N$36)+(CG39*$N$39)+(CG41*$N$41)+(CG44*$N$44))*$H$21)/($N$21+$N$24+$N$27+$N$30+$N$33+$N$36+$N$39+$N$41+$N$44)</f>
        <v>0</v>
      </c>
      <c r="CJ21" s="164"/>
      <c r="CK21" s="169">
        <v>0.02</v>
      </c>
      <c r="CL21" s="169">
        <v>0</v>
      </c>
      <c r="CM21" s="2824">
        <f>+CK21+CK22+CK23</f>
        <v>0.08</v>
      </c>
      <c r="CN21" s="2824">
        <f>+CL21+CL22+CL23</f>
        <v>0</v>
      </c>
      <c r="CO21" s="2827">
        <f>(((CM21*$N$21)+(CM24*$N$24)+(CM27*$N$27)+(CM30*$N$30)+(CM33*$N$33)+(CM36*$N$36)+(CM39*$N$39)+(CM41*$N$41)+(CM44*$N$44))*$H$21)/($N$21+$N$24+$N$27+$N$30+$N$33+$N$36+$N$39+$N$41+$N$44)</f>
        <v>8.1777777777777769E-2</v>
      </c>
      <c r="CP21" s="2827">
        <f>(((CN21*$N$21)+(CN24*$N$24)+(CN27*$N$27)+(CN30*$N$30)+(CN33*$N$33)+(CN36*$N$36)+(CN39*$N$39)+(CN41*$N$41)+(CN44*$N$44))*$H$21)/($N$21+$N$24+$N$27+$N$30+$N$33+$N$36+$N$39+$N$41+$N$44)</f>
        <v>0</v>
      </c>
      <c r="CQ21" s="164"/>
      <c r="CR21" s="169">
        <v>0.02</v>
      </c>
      <c r="CS21" s="169">
        <v>0</v>
      </c>
      <c r="CT21" s="2824">
        <f>+CR21+CR22+CR23</f>
        <v>0.11</v>
      </c>
      <c r="CU21" s="2824">
        <f>+CS21+CS22+CS23</f>
        <v>0</v>
      </c>
      <c r="CV21" s="2827">
        <f>(((CT21*$N$21)+(CT24*$N$24)+(CT27*$N$27)+(CT30*$N$30)+(CT33*$N$33)+(CT36*$N$36)+(CT39*$N$39)+(CT41*$N$41)+(CT44*$N$44))*$H$21)/($N$21+$N$24+$N$27+$N$30+$N$33+$N$36+$N$39+$N$41+$N$44)</f>
        <v>0.1153333333333333</v>
      </c>
      <c r="CW21" s="2827">
        <f>(((CU21*$N$21)+(CU24*$N$24)+(CU27*$N$27)+(CU30*$N$30)+(CU33*$N$33)+(CU36*$N$36)+(CU39*$N$39)+(CU41*$N$41)+(CU44*$N$44))*$H$21)/($N$21+$N$24+$N$27+$N$30+$N$33+$N$36+$N$39+$N$41+$N$44)</f>
        <v>0</v>
      </c>
      <c r="CX21" s="72"/>
      <c r="CZ21" s="2828">
        <f>+S21+Z21+AG21</f>
        <v>7.0000000000000007E-2</v>
      </c>
      <c r="DA21" s="2828">
        <f>+T21+AA21+AH21+AO21+AV21+BC21+BJ21+BQ21+BX21+CE21+CL21+CS21</f>
        <v>0.13</v>
      </c>
      <c r="DB21" s="2828">
        <f>+DA21/CZ21</f>
        <v>1.857142857142857</v>
      </c>
      <c r="DC21" s="2824">
        <f>+U21+AB21+AI21</f>
        <v>0.25</v>
      </c>
      <c r="DD21" s="2824">
        <f>+$V$21+$AC$21+$AJ$21</f>
        <v>0.25</v>
      </c>
      <c r="DE21" s="130">
        <f>+DD21/DC21</f>
        <v>1</v>
      </c>
      <c r="DF21" s="130">
        <f>+W21+AD21+AK21</f>
        <v>0.23044444444444442</v>
      </c>
      <c r="DG21" s="2829">
        <f>+X21+AE21+AL21</f>
        <v>0.23044444444444442</v>
      </c>
      <c r="DH21" s="130">
        <f>+DG21/DF21</f>
        <v>1</v>
      </c>
      <c r="DI21" s="2828">
        <f>+S21+Z21+AG21+AN21+AU21+BB21</f>
        <v>0.13</v>
      </c>
      <c r="DJ21" s="2828">
        <f>+T21+AA21+AH21+AO21+AV21+BC21</f>
        <v>0.13</v>
      </c>
      <c r="DK21" s="2828">
        <f>+DJ21/DI21</f>
        <v>1</v>
      </c>
      <c r="DL21" s="2824">
        <f>+$U$21+$AB$21+$AI$21+$AP$21+$AW$21+$BD$21</f>
        <v>0.49000000000000005</v>
      </c>
      <c r="DM21" s="2824">
        <f>+$V$21+$AC$21+$AJ$21+$AQ$21+$AX$21+$BE$21</f>
        <v>0.49000000000000005</v>
      </c>
      <c r="DN21" s="130">
        <f>+DM21/DL21</f>
        <v>1</v>
      </c>
      <c r="DO21" s="130">
        <f>+$W$21+$AD$21+$AK$21+$AR$21+$AY$21+$BF$21</f>
        <v>0.47933333333333328</v>
      </c>
      <c r="DP21" s="130">
        <f>+$X$21+$AE$21+$AL$21+$AS$21+$AZ$21+$BG$21</f>
        <v>0.46399999999999997</v>
      </c>
      <c r="DQ21" s="130">
        <f>+DP21/DO21</f>
        <v>0.96801112656467325</v>
      </c>
      <c r="DR21" s="325">
        <f>+S21+Z21+AG21+AN21+AU21+BB21+BI21+BP21+BW21</f>
        <v>0.18999999999999997</v>
      </c>
      <c r="DS21" s="325">
        <f>+T21+AA21+AH21+AO21+AV21+BC21+BJ21+BQ21+BX21</f>
        <v>0.13</v>
      </c>
      <c r="DT21" s="2828">
        <f>+DS21/DR21</f>
        <v>0.6842105263157896</v>
      </c>
      <c r="DU21" s="2824">
        <f>+$U$21+$AB$21+$AI$21+$AP$21+$AW$21+$BD$21+$BK$21+$BR$21+$BY$21</f>
        <v>0.73</v>
      </c>
      <c r="DV21" s="2824">
        <f>+$V$21+$AC$21+$AJ$21+$AQ$21+$AX$21+$BE$21+$BL$21+$BS$21+$BZ$21</f>
        <v>0.49000000000000005</v>
      </c>
      <c r="DW21" s="130">
        <f>+DV21/DU21</f>
        <v>0.6712328767123289</v>
      </c>
      <c r="DX21" s="2829">
        <f>+$W$21+$AD$21+$AK$21+$AR$21+$AY$21+$BF$21+$BM$21+$BT$21+$CA$21</f>
        <v>0.72133333333333327</v>
      </c>
      <c r="DY21" s="2829">
        <f>+$X$21+$AE$21+$AL$21+$AS$21+$AZ$21+$BG$21+$BN$21+$BU$21+$CB$21</f>
        <v>0.46399999999999997</v>
      </c>
      <c r="DZ21" s="130">
        <f>+DY21/DX21</f>
        <v>0.64325323475046214</v>
      </c>
      <c r="EA21" s="325">
        <f>+S21+Z21+AG21+AN21+AU21+BB21+BI21+BP21+BW21+CD21+CK21+CR21</f>
        <v>0.24999999999999994</v>
      </c>
      <c r="EB21" s="325">
        <f>+T21+AA21+AH21+AO21+AV21+BC21+BJ21+BQ21+BX21+CE21+CL21+CS21</f>
        <v>0.13</v>
      </c>
      <c r="EC21" s="2828">
        <f>+EB21/EA21</f>
        <v>0.52000000000000013</v>
      </c>
      <c r="ED21" s="2824">
        <f>+$U$21+$AB$21+$AI$21+$AP$21+$AW$21+$BD$21+$BK$21+$BR$21+$BY$21+$CF$21+$CM$21+$CT$21</f>
        <v>0.99999999999999989</v>
      </c>
      <c r="EE21" s="2824">
        <f>+$V$21+$AC$21+$AJ$21+$AQ$21+$AX$21+$BE$21+$BL$21+$BS$21+$BZ$21+$CG$21+$CN$21+$CU$21</f>
        <v>0.49000000000000005</v>
      </c>
      <c r="EF21" s="130">
        <f>+EE21/ED21</f>
        <v>0.4900000000000001</v>
      </c>
      <c r="EG21" s="2829">
        <f>+$W$21+$AD$21+$AK$21+$AR$21+$AY$21+$BF$21+$BM$21+$BT$21+$CA$21+$CH$21+$CO$21+$CV$21</f>
        <v>0.99999999999999978</v>
      </c>
      <c r="EH21" s="2829">
        <f>+$X$21+$AE$21+$AL$21+$AS$21+$AZ$21+$BG$21+$BN$21+$BU$21+$CB$21+$CI$21+$CP$21+$CW$21</f>
        <v>0.46399999999999997</v>
      </c>
      <c r="EI21" s="130">
        <f>+EH21/EG21</f>
        <v>0.46400000000000008</v>
      </c>
    </row>
    <row r="22" spans="1:139" s="324" customFormat="1" ht="63">
      <c r="A22" s="189"/>
      <c r="B22" s="116"/>
      <c r="C22" s="194"/>
      <c r="D22" s="133"/>
      <c r="E22" s="194"/>
      <c r="F22" s="133"/>
      <c r="G22" s="133"/>
      <c r="H22" s="135"/>
      <c r="I22" s="2830"/>
      <c r="J22" s="133"/>
      <c r="K22" s="99"/>
      <c r="L22" s="99"/>
      <c r="M22" s="2831"/>
      <c r="N22" s="100"/>
      <c r="O22" s="2832"/>
      <c r="P22" s="2832"/>
      <c r="Q22" s="94" t="s">
        <v>86</v>
      </c>
      <c r="R22" s="95">
        <v>0.25</v>
      </c>
      <c r="S22" s="96">
        <v>0</v>
      </c>
      <c r="T22" s="96">
        <v>0</v>
      </c>
      <c r="U22" s="100"/>
      <c r="V22" s="100"/>
      <c r="W22" s="2833"/>
      <c r="X22" s="2833"/>
      <c r="Y22" s="71"/>
      <c r="Z22" s="96">
        <v>0.04</v>
      </c>
      <c r="AA22" s="96">
        <v>0.04</v>
      </c>
      <c r="AB22" s="100"/>
      <c r="AC22" s="100"/>
      <c r="AD22" s="2833"/>
      <c r="AE22" s="2833"/>
      <c r="AF22" s="71" t="s">
        <v>87</v>
      </c>
      <c r="AG22" s="96">
        <v>0.02</v>
      </c>
      <c r="AH22" s="96">
        <v>0.02</v>
      </c>
      <c r="AI22" s="100"/>
      <c r="AJ22" s="100"/>
      <c r="AK22" s="2833"/>
      <c r="AL22" s="2833"/>
      <c r="AM22" s="71" t="s">
        <v>87</v>
      </c>
      <c r="AN22" s="96">
        <v>0.02</v>
      </c>
      <c r="AO22" s="96">
        <v>0.02</v>
      </c>
      <c r="AP22" s="100"/>
      <c r="AQ22" s="100"/>
      <c r="AR22" s="2833"/>
      <c r="AS22" s="2833"/>
      <c r="AT22" s="71" t="s">
        <v>88</v>
      </c>
      <c r="AU22" s="96">
        <v>0.02</v>
      </c>
      <c r="AV22" s="96">
        <v>0.02</v>
      </c>
      <c r="AW22" s="100"/>
      <c r="AX22" s="100"/>
      <c r="AY22" s="2833"/>
      <c r="AZ22" s="2833"/>
      <c r="BA22" s="71" t="s">
        <v>87</v>
      </c>
      <c r="BB22" s="96">
        <v>0.02</v>
      </c>
      <c r="BC22" s="96">
        <v>0.02</v>
      </c>
      <c r="BD22" s="100"/>
      <c r="BE22" s="100"/>
      <c r="BF22" s="2833"/>
      <c r="BG22" s="2833"/>
      <c r="BH22" s="71" t="s">
        <v>89</v>
      </c>
      <c r="BI22" s="96">
        <v>0.02</v>
      </c>
      <c r="BJ22" s="96">
        <v>0</v>
      </c>
      <c r="BK22" s="100"/>
      <c r="BL22" s="100"/>
      <c r="BM22" s="2833"/>
      <c r="BN22" s="2833"/>
      <c r="BO22" s="72"/>
      <c r="BP22" s="96">
        <v>0.02</v>
      </c>
      <c r="BQ22" s="96">
        <v>0</v>
      </c>
      <c r="BR22" s="100"/>
      <c r="BS22" s="100"/>
      <c r="BT22" s="2833"/>
      <c r="BU22" s="2833"/>
      <c r="BV22" s="72"/>
      <c r="BW22" s="96">
        <v>0.02</v>
      </c>
      <c r="BX22" s="96">
        <v>0</v>
      </c>
      <c r="BY22" s="100"/>
      <c r="BZ22" s="100"/>
      <c r="CA22" s="2833"/>
      <c r="CB22" s="2833"/>
      <c r="CC22" s="72"/>
      <c r="CD22" s="96">
        <v>0.02</v>
      </c>
      <c r="CE22" s="96">
        <v>0</v>
      </c>
      <c r="CF22" s="100"/>
      <c r="CG22" s="100"/>
      <c r="CH22" s="2833"/>
      <c r="CI22" s="2833"/>
      <c r="CJ22" s="72"/>
      <c r="CK22" s="96">
        <v>0.02</v>
      </c>
      <c r="CL22" s="96">
        <v>0</v>
      </c>
      <c r="CM22" s="100"/>
      <c r="CN22" s="100"/>
      <c r="CO22" s="2833"/>
      <c r="CP22" s="2833"/>
      <c r="CQ22" s="72"/>
      <c r="CR22" s="96">
        <v>0.03</v>
      </c>
      <c r="CS22" s="96">
        <v>0</v>
      </c>
      <c r="CT22" s="100"/>
      <c r="CU22" s="100"/>
      <c r="CV22" s="2833"/>
      <c r="CW22" s="2833"/>
      <c r="CX22" s="72"/>
      <c r="CZ22" s="2828">
        <f t="shared" ref="CZ22:CZ85" si="0">+S22+Z22+AG22</f>
        <v>0.06</v>
      </c>
      <c r="DA22" s="2828">
        <f t="shared" ref="DA22:DA85" si="1">+T22+AA22+AH22+AO22+AV22+BC22+BJ22+BQ22+BX22+CE22+CL22+CS22</f>
        <v>0.12000000000000001</v>
      </c>
      <c r="DB22" s="2828">
        <f t="shared" ref="DB22:DB85" si="2">+DA22/CZ22</f>
        <v>2.0000000000000004</v>
      </c>
      <c r="DC22" s="100"/>
      <c r="DD22" s="100"/>
      <c r="DE22" s="140"/>
      <c r="DF22" s="140"/>
      <c r="DG22" s="2833"/>
      <c r="DH22" s="140"/>
      <c r="DI22" s="2828">
        <f t="shared" ref="DI22:DJ85" si="3">+S22+Z22+AG22+AN22+AU22+BB22</f>
        <v>0.12000000000000001</v>
      </c>
      <c r="DJ22" s="2828">
        <f t="shared" si="3"/>
        <v>0.12000000000000001</v>
      </c>
      <c r="DK22" s="2828">
        <f t="shared" ref="DK22:DK85" si="4">+DJ22/DI22</f>
        <v>1</v>
      </c>
      <c r="DL22" s="100"/>
      <c r="DM22" s="100"/>
      <c r="DN22" s="140"/>
      <c r="DO22" s="140"/>
      <c r="DP22" s="140"/>
      <c r="DQ22" s="140"/>
      <c r="DR22" s="325">
        <f t="shared" ref="DR22:DS85" si="5">+S22+Z22+AG22+AN22+AU22+BB22+BI22+BP22+BW22</f>
        <v>0.18</v>
      </c>
      <c r="DS22" s="325">
        <f t="shared" si="5"/>
        <v>0.12000000000000001</v>
      </c>
      <c r="DT22" s="2828">
        <f>+DS22/DR22</f>
        <v>0.66666666666666674</v>
      </c>
      <c r="DU22" s="100"/>
      <c r="DV22" s="100"/>
      <c r="DW22" s="140"/>
      <c r="DX22" s="2833"/>
      <c r="DY22" s="2833"/>
      <c r="DZ22" s="140"/>
      <c r="EA22" s="325">
        <f t="shared" ref="EA22:EB85" si="6">+S22+Z22+AG22+AN22+AU22+BB22+BI22+BP22+BW22+CD22+CK22+CR22</f>
        <v>0.24999999999999997</v>
      </c>
      <c r="EB22" s="325">
        <f t="shared" si="6"/>
        <v>0.12000000000000001</v>
      </c>
      <c r="EC22" s="2828">
        <f t="shared" ref="EC22:EC85" si="7">+EB22/EA22</f>
        <v>0.48000000000000009</v>
      </c>
      <c r="ED22" s="100"/>
      <c r="EE22" s="100"/>
      <c r="EF22" s="140"/>
      <c r="EG22" s="2833"/>
      <c r="EH22" s="2833"/>
      <c r="EI22" s="140"/>
    </row>
    <row r="23" spans="1:139" s="324" customFormat="1" ht="42.75" customHeight="1" thickBot="1">
      <c r="A23" s="189"/>
      <c r="B23" s="116"/>
      <c r="C23" s="194"/>
      <c r="D23" s="133"/>
      <c r="E23" s="194"/>
      <c r="F23" s="133"/>
      <c r="G23" s="133"/>
      <c r="H23" s="135"/>
      <c r="I23" s="2830"/>
      <c r="J23" s="133"/>
      <c r="K23" s="102"/>
      <c r="L23" s="102"/>
      <c r="M23" s="2834"/>
      <c r="N23" s="103"/>
      <c r="O23" s="2835"/>
      <c r="P23" s="2835"/>
      <c r="Q23" s="94" t="s">
        <v>90</v>
      </c>
      <c r="R23" s="95">
        <v>0.5</v>
      </c>
      <c r="S23" s="96">
        <v>0.04</v>
      </c>
      <c r="T23" s="96">
        <v>0.04</v>
      </c>
      <c r="U23" s="103"/>
      <c r="V23" s="103"/>
      <c r="W23" s="2833"/>
      <c r="X23" s="2833"/>
      <c r="Y23" s="71" t="s">
        <v>91</v>
      </c>
      <c r="Z23" s="96">
        <v>0.04</v>
      </c>
      <c r="AA23" s="96">
        <v>0.04</v>
      </c>
      <c r="AB23" s="103"/>
      <c r="AC23" s="103"/>
      <c r="AD23" s="2833"/>
      <c r="AE23" s="2833"/>
      <c r="AF23" s="71" t="s">
        <v>91</v>
      </c>
      <c r="AG23" s="96">
        <v>0.04</v>
      </c>
      <c r="AH23" s="96">
        <v>0.04</v>
      </c>
      <c r="AI23" s="103"/>
      <c r="AJ23" s="103"/>
      <c r="AK23" s="2833"/>
      <c r="AL23" s="2833"/>
      <c r="AM23" s="71" t="s">
        <v>91</v>
      </c>
      <c r="AN23" s="96">
        <v>0.04</v>
      </c>
      <c r="AO23" s="96">
        <v>0.04</v>
      </c>
      <c r="AP23" s="103"/>
      <c r="AQ23" s="103"/>
      <c r="AR23" s="2833"/>
      <c r="AS23" s="2833"/>
      <c r="AT23" s="71" t="s">
        <v>91</v>
      </c>
      <c r="AU23" s="96">
        <v>0.04</v>
      </c>
      <c r="AV23" s="96">
        <v>0.04</v>
      </c>
      <c r="AW23" s="103"/>
      <c r="AX23" s="103"/>
      <c r="AY23" s="2833"/>
      <c r="AZ23" s="2833"/>
      <c r="BA23" s="71" t="s">
        <v>91</v>
      </c>
      <c r="BB23" s="96">
        <v>0.04</v>
      </c>
      <c r="BC23" s="96">
        <v>0.04</v>
      </c>
      <c r="BD23" s="103"/>
      <c r="BE23" s="103"/>
      <c r="BF23" s="2833"/>
      <c r="BG23" s="2833"/>
      <c r="BH23" s="71" t="s">
        <v>92</v>
      </c>
      <c r="BI23" s="96">
        <v>0.04</v>
      </c>
      <c r="BJ23" s="96">
        <v>0</v>
      </c>
      <c r="BK23" s="103"/>
      <c r="BL23" s="103"/>
      <c r="BM23" s="2833"/>
      <c r="BN23" s="2833"/>
      <c r="BO23" s="72"/>
      <c r="BP23" s="96">
        <v>0.04</v>
      </c>
      <c r="BQ23" s="96">
        <v>0</v>
      </c>
      <c r="BR23" s="103"/>
      <c r="BS23" s="103"/>
      <c r="BT23" s="2833"/>
      <c r="BU23" s="2833"/>
      <c r="BV23" s="72"/>
      <c r="BW23" s="96">
        <v>0.04</v>
      </c>
      <c r="BX23" s="96">
        <v>0</v>
      </c>
      <c r="BY23" s="103"/>
      <c r="BZ23" s="103"/>
      <c r="CA23" s="2833"/>
      <c r="CB23" s="2833"/>
      <c r="CC23" s="72"/>
      <c r="CD23" s="96">
        <v>0.04</v>
      </c>
      <c r="CE23" s="96">
        <v>0</v>
      </c>
      <c r="CF23" s="103"/>
      <c r="CG23" s="103"/>
      <c r="CH23" s="2833"/>
      <c r="CI23" s="2833"/>
      <c r="CJ23" s="72"/>
      <c r="CK23" s="96">
        <v>0.04</v>
      </c>
      <c r="CL23" s="96">
        <v>0</v>
      </c>
      <c r="CM23" s="103"/>
      <c r="CN23" s="103"/>
      <c r="CO23" s="2833"/>
      <c r="CP23" s="2833"/>
      <c r="CQ23" s="72"/>
      <c r="CR23" s="96">
        <v>0.06</v>
      </c>
      <c r="CS23" s="96">
        <v>0</v>
      </c>
      <c r="CT23" s="103"/>
      <c r="CU23" s="103"/>
      <c r="CV23" s="2833"/>
      <c r="CW23" s="2833"/>
      <c r="CX23" s="72"/>
      <c r="CZ23" s="2828">
        <f t="shared" si="0"/>
        <v>0.12</v>
      </c>
      <c r="DA23" s="2828">
        <f t="shared" si="1"/>
        <v>0.24000000000000002</v>
      </c>
      <c r="DB23" s="2828">
        <f t="shared" si="2"/>
        <v>2.0000000000000004</v>
      </c>
      <c r="DC23" s="103"/>
      <c r="DD23" s="103"/>
      <c r="DE23" s="156"/>
      <c r="DF23" s="140"/>
      <c r="DG23" s="2833"/>
      <c r="DH23" s="140"/>
      <c r="DI23" s="2828">
        <f t="shared" si="3"/>
        <v>0.24000000000000002</v>
      </c>
      <c r="DJ23" s="2828">
        <f t="shared" si="3"/>
        <v>0.24000000000000002</v>
      </c>
      <c r="DK23" s="2828">
        <f t="shared" si="4"/>
        <v>1</v>
      </c>
      <c r="DL23" s="103"/>
      <c r="DM23" s="103"/>
      <c r="DN23" s="207"/>
      <c r="DO23" s="140"/>
      <c r="DP23" s="140"/>
      <c r="DQ23" s="140"/>
      <c r="DR23" s="2836">
        <f t="shared" si="5"/>
        <v>0.36</v>
      </c>
      <c r="DS23" s="2836">
        <f t="shared" si="5"/>
        <v>0.24000000000000002</v>
      </c>
      <c r="DT23" s="2837">
        <f>+DS23/DR23</f>
        <v>0.66666666666666674</v>
      </c>
      <c r="DU23" s="103"/>
      <c r="DV23" s="103"/>
      <c r="DW23" s="207"/>
      <c r="DX23" s="2833"/>
      <c r="DY23" s="2833"/>
      <c r="DZ23" s="140"/>
      <c r="EA23" s="325">
        <f t="shared" si="6"/>
        <v>0.49999999999999994</v>
      </c>
      <c r="EB23" s="325">
        <f t="shared" si="6"/>
        <v>0.24000000000000002</v>
      </c>
      <c r="EC23" s="2828">
        <f t="shared" si="7"/>
        <v>0.48000000000000009</v>
      </c>
      <c r="ED23" s="103"/>
      <c r="EE23" s="103"/>
      <c r="EF23" s="156"/>
      <c r="EG23" s="2833"/>
      <c r="EH23" s="2833"/>
      <c r="EI23" s="140"/>
    </row>
    <row r="24" spans="1:139" s="324" customFormat="1" ht="28.5" customHeight="1">
      <c r="A24" s="189"/>
      <c r="B24" s="116"/>
      <c r="C24" s="194"/>
      <c r="D24" s="133"/>
      <c r="E24" s="194"/>
      <c r="F24" s="133"/>
      <c r="G24" s="133"/>
      <c r="H24" s="135"/>
      <c r="I24" s="2830"/>
      <c r="J24" s="91">
        <v>2</v>
      </c>
      <c r="K24" s="92" t="s">
        <v>93</v>
      </c>
      <c r="L24" s="92" t="s">
        <v>80</v>
      </c>
      <c r="M24" s="2838" t="s">
        <v>94</v>
      </c>
      <c r="N24" s="97">
        <v>0.15</v>
      </c>
      <c r="O24" s="2839">
        <v>42736</v>
      </c>
      <c r="P24" s="2839">
        <v>43100</v>
      </c>
      <c r="Q24" s="94" t="s">
        <v>95</v>
      </c>
      <c r="R24" s="95">
        <v>0.25</v>
      </c>
      <c r="S24" s="96">
        <v>0.02</v>
      </c>
      <c r="T24" s="96">
        <v>0.02</v>
      </c>
      <c r="U24" s="97">
        <f>+S24+S25+S26</f>
        <v>0.06</v>
      </c>
      <c r="V24" s="97">
        <f>+T24+T25+T26</f>
        <v>0.06</v>
      </c>
      <c r="W24" s="2833"/>
      <c r="X24" s="2833"/>
      <c r="Y24" s="71" t="s">
        <v>83</v>
      </c>
      <c r="Z24" s="96">
        <v>0.02</v>
      </c>
      <c r="AA24" s="96">
        <v>0.02</v>
      </c>
      <c r="AB24" s="97">
        <f>+Z24+Z25+Z26</f>
        <v>0.1</v>
      </c>
      <c r="AC24" s="97">
        <f>+AA24+AA25+AA26</f>
        <v>0.1</v>
      </c>
      <c r="AD24" s="2833"/>
      <c r="AE24" s="2833"/>
      <c r="AF24" s="72" t="s">
        <v>83</v>
      </c>
      <c r="AG24" s="96">
        <v>0.02</v>
      </c>
      <c r="AH24" s="96">
        <v>0.02</v>
      </c>
      <c r="AI24" s="97">
        <f>+AG24+AG25+AG26</f>
        <v>0.08</v>
      </c>
      <c r="AJ24" s="97">
        <f>+AH24+AH25+AH26</f>
        <v>0.08</v>
      </c>
      <c r="AK24" s="2833"/>
      <c r="AL24" s="2833"/>
      <c r="AM24" s="72" t="s">
        <v>83</v>
      </c>
      <c r="AN24" s="96">
        <v>0.02</v>
      </c>
      <c r="AO24" s="96">
        <v>0.02</v>
      </c>
      <c r="AP24" s="97">
        <f>+AN24+AN25+AN26</f>
        <v>0.08</v>
      </c>
      <c r="AQ24" s="97">
        <f>+AO24+AO25+AO26</f>
        <v>0.08</v>
      </c>
      <c r="AR24" s="2833"/>
      <c r="AS24" s="2833"/>
      <c r="AT24" s="71" t="s">
        <v>84</v>
      </c>
      <c r="AU24" s="96">
        <v>0.02</v>
      </c>
      <c r="AV24" s="96">
        <v>0.02</v>
      </c>
      <c r="AW24" s="97">
        <f>+AU24+AU25+AU26</f>
        <v>0.08</v>
      </c>
      <c r="AX24" s="97">
        <f>+AV24+AV25+AV26</f>
        <v>0.08</v>
      </c>
      <c r="AY24" s="2833"/>
      <c r="AZ24" s="2833"/>
      <c r="BA24" s="71" t="s">
        <v>83</v>
      </c>
      <c r="BB24" s="96">
        <v>0.02</v>
      </c>
      <c r="BC24" s="96">
        <v>0.02</v>
      </c>
      <c r="BD24" s="97">
        <f>+BB24+BB25+BB26</f>
        <v>0.08</v>
      </c>
      <c r="BE24" s="97">
        <v>0.08</v>
      </c>
      <c r="BF24" s="2833"/>
      <c r="BG24" s="2833"/>
      <c r="BH24" s="71" t="s">
        <v>85</v>
      </c>
      <c r="BI24" s="96">
        <v>0.02</v>
      </c>
      <c r="BJ24" s="96">
        <v>0</v>
      </c>
      <c r="BK24" s="97">
        <f>+BI24+BI25+BI26</f>
        <v>0.08</v>
      </c>
      <c r="BL24" s="97">
        <f>+BJ24+BJ25+BJ26</f>
        <v>0</v>
      </c>
      <c r="BM24" s="2833"/>
      <c r="BN24" s="2833"/>
      <c r="BO24" s="72"/>
      <c r="BP24" s="96">
        <v>0.02</v>
      </c>
      <c r="BQ24" s="96">
        <v>0</v>
      </c>
      <c r="BR24" s="97">
        <f>+BP24+BP25+BP26</f>
        <v>0.08</v>
      </c>
      <c r="BS24" s="97">
        <f>+BQ24+BQ25+BQ26</f>
        <v>0</v>
      </c>
      <c r="BT24" s="2833"/>
      <c r="BU24" s="2833"/>
      <c r="BV24" s="72"/>
      <c r="BW24" s="96">
        <v>0.02</v>
      </c>
      <c r="BX24" s="96">
        <v>0</v>
      </c>
      <c r="BY24" s="97">
        <f>+BW24+BW25+BW26</f>
        <v>0.08</v>
      </c>
      <c r="BZ24" s="97">
        <f>+BX24+BX25+BX26</f>
        <v>0</v>
      </c>
      <c r="CA24" s="2833"/>
      <c r="CB24" s="2833"/>
      <c r="CC24" s="72"/>
      <c r="CD24" s="96">
        <v>0.02</v>
      </c>
      <c r="CE24" s="96">
        <v>0</v>
      </c>
      <c r="CF24" s="97">
        <f>+CD24+CD25+CD26</f>
        <v>0.08</v>
      </c>
      <c r="CG24" s="97">
        <f>+CE24+CE25+CE26</f>
        <v>0</v>
      </c>
      <c r="CH24" s="2833"/>
      <c r="CI24" s="2833"/>
      <c r="CJ24" s="72"/>
      <c r="CK24" s="96">
        <v>0.02</v>
      </c>
      <c r="CL24" s="96">
        <v>0</v>
      </c>
      <c r="CM24" s="97">
        <f>+CK24+CK25+CK26</f>
        <v>0.08</v>
      </c>
      <c r="CN24" s="97">
        <f>+CL24+CL25+CL26</f>
        <v>0</v>
      </c>
      <c r="CO24" s="2833"/>
      <c r="CP24" s="2833"/>
      <c r="CQ24" s="72"/>
      <c r="CR24" s="96">
        <v>0.03</v>
      </c>
      <c r="CS24" s="96">
        <v>0</v>
      </c>
      <c r="CT24" s="97">
        <f>+CR24+CR25+CR26</f>
        <v>0.12</v>
      </c>
      <c r="CU24" s="97">
        <f>+CS24+CS25+CS26</f>
        <v>0</v>
      </c>
      <c r="CV24" s="2833"/>
      <c r="CW24" s="2833"/>
      <c r="CX24" s="72"/>
      <c r="CZ24" s="2828">
        <f t="shared" si="0"/>
        <v>0.06</v>
      </c>
      <c r="DA24" s="2828">
        <f t="shared" si="1"/>
        <v>0.12000000000000001</v>
      </c>
      <c r="DB24" s="2828">
        <f t="shared" si="2"/>
        <v>2.0000000000000004</v>
      </c>
      <c r="DC24" s="2824">
        <f>+$U$24+$AB$24+$AI$24</f>
        <v>0.24</v>
      </c>
      <c r="DD24" s="2824">
        <f>+$V$24+$AC$24+$AJ$24</f>
        <v>0.24</v>
      </c>
      <c r="DE24" s="130">
        <f>+DD24/DC24</f>
        <v>1</v>
      </c>
      <c r="DF24" s="140"/>
      <c r="DG24" s="2833"/>
      <c r="DH24" s="140"/>
      <c r="DI24" s="2828">
        <f t="shared" si="3"/>
        <v>0.12000000000000001</v>
      </c>
      <c r="DJ24" s="2828">
        <f t="shared" si="3"/>
        <v>0.12000000000000001</v>
      </c>
      <c r="DK24" s="2828">
        <f t="shared" si="4"/>
        <v>1</v>
      </c>
      <c r="DL24" s="2824">
        <f>+$U$24+$AB$24+$AI$24+$AP$24+$AW$24+$BD$24</f>
        <v>0.48000000000000004</v>
      </c>
      <c r="DM24" s="2824">
        <f>+$V$24+$AC$24+$AJ$24+$AQ$24+$AX$24+$BE$24</f>
        <v>0.48000000000000004</v>
      </c>
      <c r="DN24" s="140">
        <f>+DM24/DL24</f>
        <v>1</v>
      </c>
      <c r="DO24" s="140"/>
      <c r="DP24" s="140"/>
      <c r="DQ24" s="140"/>
      <c r="DR24" s="2265">
        <f t="shared" si="5"/>
        <v>0.18</v>
      </c>
      <c r="DS24" s="2265">
        <f t="shared" si="5"/>
        <v>0.12000000000000001</v>
      </c>
      <c r="DT24" s="2840">
        <f t="shared" ref="DT24:DT87" si="8">+DS24/DR24</f>
        <v>0.66666666666666674</v>
      </c>
      <c r="DU24" s="2824">
        <f>+$U$24+$AB$24+$AI$24+$AP$24+$AW$24+$BD$24+$BK$24+$BR$24+$BY$24</f>
        <v>0.72</v>
      </c>
      <c r="DV24" s="2824">
        <f>+$V$24+$AC$24+$AJ$24+$AQ$24+$AX$24+$BE$24+$BL$24+$BS$24+$BZ$24</f>
        <v>0.48000000000000004</v>
      </c>
      <c r="DW24" s="185">
        <f>+DV24/DU24</f>
        <v>0.66666666666666674</v>
      </c>
      <c r="DX24" s="2833"/>
      <c r="DY24" s="2833"/>
      <c r="DZ24" s="140"/>
      <c r="EA24" s="325">
        <f t="shared" si="6"/>
        <v>0.24999999999999997</v>
      </c>
      <c r="EB24" s="325">
        <f t="shared" si="6"/>
        <v>0.12000000000000001</v>
      </c>
      <c r="EC24" s="2828">
        <f t="shared" si="7"/>
        <v>0.48000000000000009</v>
      </c>
      <c r="ED24" s="2824">
        <f>+$U$24+$AB$24+$AI$24+$AP$24+$AW$24+$BD$24+$BK$24+$BR$24+$BY$24+$CF$24+$CM$24+$CT$24</f>
        <v>0.99999999999999989</v>
      </c>
      <c r="EE24" s="2824">
        <f>+$V$24+$AC$24+$AJ$24+$AQ$24+$AX$24+$BE$24+$BL$24+$BS$24+$BZ$24+$CG$24+$CN$24+$CU$24</f>
        <v>0.48000000000000004</v>
      </c>
      <c r="EF24" s="130">
        <f>+EE24/ED24</f>
        <v>0.48000000000000009</v>
      </c>
      <c r="EG24" s="2833"/>
      <c r="EH24" s="2833"/>
      <c r="EI24" s="140"/>
    </row>
    <row r="25" spans="1:139" s="324" customFormat="1" ht="63">
      <c r="A25" s="189"/>
      <c r="B25" s="116"/>
      <c r="C25" s="194"/>
      <c r="D25" s="133"/>
      <c r="E25" s="194"/>
      <c r="F25" s="133"/>
      <c r="G25" s="133"/>
      <c r="H25" s="135"/>
      <c r="I25" s="2830"/>
      <c r="J25" s="98"/>
      <c r="K25" s="99"/>
      <c r="L25" s="99"/>
      <c r="M25" s="2831"/>
      <c r="N25" s="100"/>
      <c r="O25" s="2832"/>
      <c r="P25" s="2832"/>
      <c r="Q25" s="94" t="s">
        <v>96</v>
      </c>
      <c r="R25" s="95">
        <v>0.25</v>
      </c>
      <c r="S25" s="96">
        <v>0</v>
      </c>
      <c r="T25" s="96">
        <v>0</v>
      </c>
      <c r="U25" s="100"/>
      <c r="V25" s="100"/>
      <c r="W25" s="2833"/>
      <c r="X25" s="2833"/>
      <c r="Y25" s="71"/>
      <c r="Z25" s="96">
        <v>0.04</v>
      </c>
      <c r="AA25" s="96">
        <v>0.04</v>
      </c>
      <c r="AB25" s="100"/>
      <c r="AC25" s="100"/>
      <c r="AD25" s="2833"/>
      <c r="AE25" s="2833"/>
      <c r="AF25" s="71" t="s">
        <v>87</v>
      </c>
      <c r="AG25" s="96">
        <v>0.02</v>
      </c>
      <c r="AH25" s="96">
        <v>0.02</v>
      </c>
      <c r="AI25" s="100"/>
      <c r="AJ25" s="100"/>
      <c r="AK25" s="2833"/>
      <c r="AL25" s="2833"/>
      <c r="AM25" s="71" t="s">
        <v>87</v>
      </c>
      <c r="AN25" s="96">
        <v>0.02</v>
      </c>
      <c r="AO25" s="96">
        <v>0.02</v>
      </c>
      <c r="AP25" s="100"/>
      <c r="AQ25" s="100"/>
      <c r="AR25" s="2833"/>
      <c r="AS25" s="2833"/>
      <c r="AT25" s="71" t="s">
        <v>88</v>
      </c>
      <c r="AU25" s="96">
        <v>0.02</v>
      </c>
      <c r="AV25" s="96">
        <v>0.02</v>
      </c>
      <c r="AW25" s="100"/>
      <c r="AX25" s="100"/>
      <c r="AY25" s="2833"/>
      <c r="AZ25" s="2833"/>
      <c r="BA25" s="71" t="s">
        <v>87</v>
      </c>
      <c r="BB25" s="96">
        <v>0.02</v>
      </c>
      <c r="BC25" s="96">
        <v>0.02</v>
      </c>
      <c r="BD25" s="100"/>
      <c r="BE25" s="100"/>
      <c r="BF25" s="2833"/>
      <c r="BG25" s="2833"/>
      <c r="BH25" s="71" t="s">
        <v>89</v>
      </c>
      <c r="BI25" s="96">
        <v>0.02</v>
      </c>
      <c r="BJ25" s="96">
        <v>0</v>
      </c>
      <c r="BK25" s="100"/>
      <c r="BL25" s="100"/>
      <c r="BM25" s="2833"/>
      <c r="BN25" s="2833"/>
      <c r="BO25" s="72"/>
      <c r="BP25" s="96">
        <v>0.02</v>
      </c>
      <c r="BQ25" s="96">
        <v>0</v>
      </c>
      <c r="BR25" s="100"/>
      <c r="BS25" s="100"/>
      <c r="BT25" s="2833"/>
      <c r="BU25" s="2833"/>
      <c r="BV25" s="72"/>
      <c r="BW25" s="96">
        <v>0.02</v>
      </c>
      <c r="BX25" s="96">
        <v>0</v>
      </c>
      <c r="BY25" s="100"/>
      <c r="BZ25" s="100"/>
      <c r="CA25" s="2833"/>
      <c r="CB25" s="2833"/>
      <c r="CC25" s="72"/>
      <c r="CD25" s="96">
        <v>0.02</v>
      </c>
      <c r="CE25" s="96">
        <v>0</v>
      </c>
      <c r="CF25" s="100"/>
      <c r="CG25" s="100"/>
      <c r="CH25" s="2833"/>
      <c r="CI25" s="2833"/>
      <c r="CJ25" s="72"/>
      <c r="CK25" s="96">
        <v>0.02</v>
      </c>
      <c r="CL25" s="96">
        <v>0</v>
      </c>
      <c r="CM25" s="100"/>
      <c r="CN25" s="100"/>
      <c r="CO25" s="2833"/>
      <c r="CP25" s="2833"/>
      <c r="CQ25" s="72"/>
      <c r="CR25" s="96">
        <v>0.03</v>
      </c>
      <c r="CS25" s="96">
        <v>0</v>
      </c>
      <c r="CT25" s="100"/>
      <c r="CU25" s="100"/>
      <c r="CV25" s="2833"/>
      <c r="CW25" s="2833"/>
      <c r="CX25" s="72"/>
      <c r="CZ25" s="2828">
        <f t="shared" si="0"/>
        <v>0.06</v>
      </c>
      <c r="DA25" s="2828">
        <f t="shared" si="1"/>
        <v>0.12000000000000001</v>
      </c>
      <c r="DB25" s="2828">
        <f t="shared" si="2"/>
        <v>2.0000000000000004</v>
      </c>
      <c r="DC25" s="100"/>
      <c r="DD25" s="100"/>
      <c r="DE25" s="140"/>
      <c r="DF25" s="140"/>
      <c r="DG25" s="2833"/>
      <c r="DH25" s="140"/>
      <c r="DI25" s="2828">
        <f t="shared" si="3"/>
        <v>0.12000000000000001</v>
      </c>
      <c r="DJ25" s="2828">
        <f t="shared" si="3"/>
        <v>0.12000000000000001</v>
      </c>
      <c r="DK25" s="2828">
        <f t="shared" si="4"/>
        <v>1</v>
      </c>
      <c r="DL25" s="100"/>
      <c r="DM25" s="100"/>
      <c r="DN25" s="140"/>
      <c r="DO25" s="140"/>
      <c r="DP25" s="140"/>
      <c r="DQ25" s="140"/>
      <c r="DR25" s="325">
        <f t="shared" si="5"/>
        <v>0.18</v>
      </c>
      <c r="DS25" s="325">
        <f t="shared" si="5"/>
        <v>0.12000000000000001</v>
      </c>
      <c r="DT25" s="2828">
        <f t="shared" si="8"/>
        <v>0.66666666666666674</v>
      </c>
      <c r="DU25" s="100"/>
      <c r="DV25" s="100"/>
      <c r="DW25" s="140"/>
      <c r="DX25" s="2833"/>
      <c r="DY25" s="2833"/>
      <c r="DZ25" s="140"/>
      <c r="EA25" s="325">
        <f t="shared" si="6"/>
        <v>0.24999999999999997</v>
      </c>
      <c r="EB25" s="325">
        <f t="shared" si="6"/>
        <v>0.12000000000000001</v>
      </c>
      <c r="EC25" s="2828">
        <f t="shared" si="7"/>
        <v>0.48000000000000009</v>
      </c>
      <c r="ED25" s="100"/>
      <c r="EE25" s="100"/>
      <c r="EF25" s="140"/>
      <c r="EG25" s="2833"/>
      <c r="EH25" s="2833"/>
      <c r="EI25" s="140"/>
    </row>
    <row r="26" spans="1:139" s="324" customFormat="1" ht="32.25" thickBot="1">
      <c r="A26" s="189"/>
      <c r="B26" s="116"/>
      <c r="C26" s="194"/>
      <c r="D26" s="133"/>
      <c r="E26" s="194"/>
      <c r="F26" s="133"/>
      <c r="G26" s="133"/>
      <c r="H26" s="135"/>
      <c r="I26" s="2830"/>
      <c r="J26" s="101"/>
      <c r="K26" s="102"/>
      <c r="L26" s="102"/>
      <c r="M26" s="2834"/>
      <c r="N26" s="103"/>
      <c r="O26" s="2835"/>
      <c r="P26" s="2835"/>
      <c r="Q26" s="94" t="s">
        <v>97</v>
      </c>
      <c r="R26" s="95">
        <v>0.5</v>
      </c>
      <c r="S26" s="96">
        <v>0.04</v>
      </c>
      <c r="T26" s="96">
        <v>0.04</v>
      </c>
      <c r="U26" s="103"/>
      <c r="V26" s="103"/>
      <c r="W26" s="2833"/>
      <c r="X26" s="2833"/>
      <c r="Y26" s="71" t="s">
        <v>91</v>
      </c>
      <c r="Z26" s="96">
        <v>0.04</v>
      </c>
      <c r="AA26" s="96">
        <v>0.04</v>
      </c>
      <c r="AB26" s="103"/>
      <c r="AC26" s="103"/>
      <c r="AD26" s="2833"/>
      <c r="AE26" s="2833"/>
      <c r="AF26" s="71" t="s">
        <v>91</v>
      </c>
      <c r="AG26" s="96">
        <v>0.04</v>
      </c>
      <c r="AH26" s="96">
        <v>0.04</v>
      </c>
      <c r="AI26" s="103"/>
      <c r="AJ26" s="103"/>
      <c r="AK26" s="2833"/>
      <c r="AL26" s="2833"/>
      <c r="AM26" s="71" t="s">
        <v>91</v>
      </c>
      <c r="AN26" s="96">
        <v>0.04</v>
      </c>
      <c r="AO26" s="96">
        <v>0.04</v>
      </c>
      <c r="AP26" s="103"/>
      <c r="AQ26" s="103"/>
      <c r="AR26" s="2833"/>
      <c r="AS26" s="2833"/>
      <c r="AT26" s="71" t="s">
        <v>91</v>
      </c>
      <c r="AU26" s="96">
        <v>0.04</v>
      </c>
      <c r="AV26" s="96">
        <v>0.04</v>
      </c>
      <c r="AW26" s="103"/>
      <c r="AX26" s="103"/>
      <c r="AY26" s="2833"/>
      <c r="AZ26" s="2833"/>
      <c r="BA26" s="71" t="s">
        <v>91</v>
      </c>
      <c r="BB26" s="96">
        <v>0.04</v>
      </c>
      <c r="BC26" s="96">
        <v>0.04</v>
      </c>
      <c r="BD26" s="103"/>
      <c r="BE26" s="103"/>
      <c r="BF26" s="2833"/>
      <c r="BG26" s="2833"/>
      <c r="BH26" s="71" t="s">
        <v>92</v>
      </c>
      <c r="BI26" s="96">
        <v>0.04</v>
      </c>
      <c r="BJ26" s="96">
        <v>0</v>
      </c>
      <c r="BK26" s="103"/>
      <c r="BL26" s="103"/>
      <c r="BM26" s="2833"/>
      <c r="BN26" s="2833"/>
      <c r="BO26" s="72"/>
      <c r="BP26" s="96">
        <v>0.04</v>
      </c>
      <c r="BQ26" s="96">
        <v>0</v>
      </c>
      <c r="BR26" s="103"/>
      <c r="BS26" s="103"/>
      <c r="BT26" s="2833"/>
      <c r="BU26" s="2833"/>
      <c r="BV26" s="72"/>
      <c r="BW26" s="96">
        <v>0.04</v>
      </c>
      <c r="BX26" s="96">
        <v>0</v>
      </c>
      <c r="BY26" s="103"/>
      <c r="BZ26" s="103"/>
      <c r="CA26" s="2833"/>
      <c r="CB26" s="2833"/>
      <c r="CC26" s="72"/>
      <c r="CD26" s="96">
        <v>0.04</v>
      </c>
      <c r="CE26" s="96">
        <v>0</v>
      </c>
      <c r="CF26" s="103"/>
      <c r="CG26" s="103"/>
      <c r="CH26" s="2833"/>
      <c r="CI26" s="2833"/>
      <c r="CJ26" s="72"/>
      <c r="CK26" s="96">
        <v>0.04</v>
      </c>
      <c r="CL26" s="96">
        <v>0</v>
      </c>
      <c r="CM26" s="103"/>
      <c r="CN26" s="103"/>
      <c r="CO26" s="2833"/>
      <c r="CP26" s="2833"/>
      <c r="CQ26" s="72"/>
      <c r="CR26" s="96">
        <v>0.06</v>
      </c>
      <c r="CS26" s="96">
        <v>0</v>
      </c>
      <c r="CT26" s="103"/>
      <c r="CU26" s="103"/>
      <c r="CV26" s="2833"/>
      <c r="CW26" s="2833"/>
      <c r="CX26" s="72"/>
      <c r="CZ26" s="2828">
        <f t="shared" si="0"/>
        <v>0.12</v>
      </c>
      <c r="DA26" s="2828">
        <f t="shared" si="1"/>
        <v>0.24000000000000002</v>
      </c>
      <c r="DB26" s="2828">
        <f t="shared" si="2"/>
        <v>2.0000000000000004</v>
      </c>
      <c r="DC26" s="103"/>
      <c r="DD26" s="103"/>
      <c r="DE26" s="156"/>
      <c r="DF26" s="140"/>
      <c r="DG26" s="2833"/>
      <c r="DH26" s="140"/>
      <c r="DI26" s="2828">
        <f t="shared" si="3"/>
        <v>0.24000000000000002</v>
      </c>
      <c r="DJ26" s="2828">
        <f t="shared" si="3"/>
        <v>0.24000000000000002</v>
      </c>
      <c r="DK26" s="2828">
        <f t="shared" si="4"/>
        <v>1</v>
      </c>
      <c r="DL26" s="103"/>
      <c r="DM26" s="103"/>
      <c r="DN26" s="207"/>
      <c r="DO26" s="140"/>
      <c r="DP26" s="140"/>
      <c r="DQ26" s="140"/>
      <c r="DR26" s="2836">
        <f t="shared" si="5"/>
        <v>0.36</v>
      </c>
      <c r="DS26" s="2836">
        <f t="shared" si="5"/>
        <v>0.24000000000000002</v>
      </c>
      <c r="DT26" s="2837">
        <f t="shared" si="8"/>
        <v>0.66666666666666674</v>
      </c>
      <c r="DU26" s="103"/>
      <c r="DV26" s="103"/>
      <c r="DW26" s="207"/>
      <c r="DX26" s="2833"/>
      <c r="DY26" s="2833"/>
      <c r="DZ26" s="140"/>
      <c r="EA26" s="325">
        <f t="shared" si="6"/>
        <v>0.49999999999999994</v>
      </c>
      <c r="EB26" s="325">
        <f t="shared" si="6"/>
        <v>0.24000000000000002</v>
      </c>
      <c r="EC26" s="2828">
        <f t="shared" si="7"/>
        <v>0.48000000000000009</v>
      </c>
      <c r="ED26" s="103"/>
      <c r="EE26" s="103"/>
      <c r="EF26" s="156"/>
      <c r="EG26" s="2833"/>
      <c r="EH26" s="2833"/>
      <c r="EI26" s="140"/>
    </row>
    <row r="27" spans="1:139" s="324" customFormat="1" ht="28.5" customHeight="1">
      <c r="A27" s="189"/>
      <c r="B27" s="116"/>
      <c r="C27" s="194"/>
      <c r="D27" s="133"/>
      <c r="E27" s="194"/>
      <c r="F27" s="133"/>
      <c r="G27" s="133"/>
      <c r="H27" s="135"/>
      <c r="I27" s="2830"/>
      <c r="J27" s="91">
        <v>3</v>
      </c>
      <c r="K27" s="92" t="s">
        <v>98</v>
      </c>
      <c r="L27" s="92" t="s">
        <v>99</v>
      </c>
      <c r="M27" s="2838" t="s">
        <v>100</v>
      </c>
      <c r="N27" s="97">
        <v>0.08</v>
      </c>
      <c r="O27" s="2839">
        <v>42736</v>
      </c>
      <c r="P27" s="2839">
        <v>43100</v>
      </c>
      <c r="Q27" s="94" t="s">
        <v>101</v>
      </c>
      <c r="R27" s="95">
        <v>0.25</v>
      </c>
      <c r="S27" s="96">
        <v>0.02</v>
      </c>
      <c r="T27" s="96">
        <v>0.02</v>
      </c>
      <c r="U27" s="97">
        <f>+S27+S28+S29</f>
        <v>0.06</v>
      </c>
      <c r="V27" s="97">
        <f>+T27+T28+T29</f>
        <v>0.06</v>
      </c>
      <c r="W27" s="2833"/>
      <c r="X27" s="2833"/>
      <c r="Y27" s="71" t="s">
        <v>91</v>
      </c>
      <c r="Z27" s="96">
        <v>0.02</v>
      </c>
      <c r="AA27" s="96">
        <v>0.02</v>
      </c>
      <c r="AB27" s="97">
        <f>+Z27+Z28+Z29</f>
        <v>0.08</v>
      </c>
      <c r="AC27" s="97">
        <f>+AA27+AA28+AA29</f>
        <v>0.08</v>
      </c>
      <c r="AD27" s="2833"/>
      <c r="AE27" s="2833"/>
      <c r="AF27" s="71" t="s">
        <v>91</v>
      </c>
      <c r="AG27" s="96">
        <v>0.02</v>
      </c>
      <c r="AH27" s="96">
        <v>0.02</v>
      </c>
      <c r="AI27" s="97">
        <f>+AG27+AG28+AG29</f>
        <v>0.08</v>
      </c>
      <c r="AJ27" s="97">
        <f>+AH27+AH28+AH29</f>
        <v>0.08</v>
      </c>
      <c r="AK27" s="2833"/>
      <c r="AL27" s="2833"/>
      <c r="AM27" s="71" t="s">
        <v>91</v>
      </c>
      <c r="AN27" s="96">
        <v>0.02</v>
      </c>
      <c r="AO27" s="96">
        <v>0.02</v>
      </c>
      <c r="AP27" s="97">
        <f>+AN27+AN28+AN29</f>
        <v>9.0000000000000011E-2</v>
      </c>
      <c r="AQ27" s="97">
        <f>+AO27+AO28+AO29</f>
        <v>0.04</v>
      </c>
      <c r="AR27" s="2833"/>
      <c r="AS27" s="2833"/>
      <c r="AT27" s="71" t="s">
        <v>91</v>
      </c>
      <c r="AU27" s="96">
        <v>0.02</v>
      </c>
      <c r="AV27" s="96">
        <v>0.02</v>
      </c>
      <c r="AW27" s="97">
        <f>+AU27+AU28+AU29</f>
        <v>9.0000000000000011E-2</v>
      </c>
      <c r="AX27" s="97">
        <f>+AV27+AV28+AV29</f>
        <v>0.08</v>
      </c>
      <c r="AY27" s="2833"/>
      <c r="AZ27" s="2833"/>
      <c r="BA27" s="71" t="s">
        <v>91</v>
      </c>
      <c r="BB27" s="96">
        <v>0.02</v>
      </c>
      <c r="BC27" s="96">
        <v>0.02</v>
      </c>
      <c r="BD27" s="97">
        <f>+BB27+BB28+BB29</f>
        <v>0.08</v>
      </c>
      <c r="BE27" s="97">
        <v>0.08</v>
      </c>
      <c r="BF27" s="2833"/>
      <c r="BG27" s="2833"/>
      <c r="BH27" s="71" t="s">
        <v>85</v>
      </c>
      <c r="BI27" s="96">
        <v>0.02</v>
      </c>
      <c r="BJ27" s="96">
        <v>0</v>
      </c>
      <c r="BK27" s="97">
        <f>+BI27+BI28+BI29</f>
        <v>0.08</v>
      </c>
      <c r="BL27" s="97">
        <f>+BJ27+BJ28+BJ29</f>
        <v>0</v>
      </c>
      <c r="BM27" s="2833"/>
      <c r="BN27" s="2833"/>
      <c r="BO27" s="72"/>
      <c r="BP27" s="96">
        <v>0.02</v>
      </c>
      <c r="BQ27" s="96">
        <v>0</v>
      </c>
      <c r="BR27" s="97">
        <f>+BP27+BP28+BP29</f>
        <v>0.08</v>
      </c>
      <c r="BS27" s="97">
        <f>+BQ27+BQ28+BQ29</f>
        <v>0</v>
      </c>
      <c r="BT27" s="2833"/>
      <c r="BU27" s="2833"/>
      <c r="BV27" s="72"/>
      <c r="BW27" s="96">
        <v>0.02</v>
      </c>
      <c r="BX27" s="96">
        <v>0</v>
      </c>
      <c r="BY27" s="97">
        <f>+BW27+BW28+BW29</f>
        <v>0.08</v>
      </c>
      <c r="BZ27" s="97">
        <f>+BX27+BX28+BX29</f>
        <v>0</v>
      </c>
      <c r="CA27" s="2833"/>
      <c r="CB27" s="2833"/>
      <c r="CC27" s="72"/>
      <c r="CD27" s="96">
        <v>0.02</v>
      </c>
      <c r="CE27" s="96">
        <v>0</v>
      </c>
      <c r="CF27" s="97">
        <f>+CD27+CD28+CD29</f>
        <v>0.08</v>
      </c>
      <c r="CG27" s="97">
        <f>+CE27+CE28+CE29</f>
        <v>0</v>
      </c>
      <c r="CH27" s="2833"/>
      <c r="CI27" s="2833"/>
      <c r="CJ27" s="72"/>
      <c r="CK27" s="96">
        <v>0.02</v>
      </c>
      <c r="CL27" s="96">
        <v>0</v>
      </c>
      <c r="CM27" s="97">
        <f>+CK27+CK28+CK29</f>
        <v>0.08</v>
      </c>
      <c r="CN27" s="97">
        <f>+CL27+CL28+CL29</f>
        <v>0</v>
      </c>
      <c r="CO27" s="2833"/>
      <c r="CP27" s="2833"/>
      <c r="CQ27" s="72"/>
      <c r="CR27" s="96">
        <v>0.03</v>
      </c>
      <c r="CS27" s="96">
        <v>0</v>
      </c>
      <c r="CT27" s="97">
        <f>+CR27+CR28+CR29</f>
        <v>0.12</v>
      </c>
      <c r="CU27" s="97">
        <f>+CS27+CS28+CS29</f>
        <v>0</v>
      </c>
      <c r="CV27" s="2833"/>
      <c r="CW27" s="2833"/>
      <c r="CX27" s="72"/>
      <c r="CZ27" s="2828">
        <f t="shared" si="0"/>
        <v>0.06</v>
      </c>
      <c r="DA27" s="2828">
        <f t="shared" si="1"/>
        <v>0.12000000000000001</v>
      </c>
      <c r="DB27" s="2828">
        <f t="shared" si="2"/>
        <v>2.0000000000000004</v>
      </c>
      <c r="DC27" s="2824">
        <f>+$U$27+$AB$27+$AI$27</f>
        <v>0.22000000000000003</v>
      </c>
      <c r="DD27" s="2824">
        <f>+$V$27+$AC$27+$AJ$27</f>
        <v>0.22000000000000003</v>
      </c>
      <c r="DE27" s="130">
        <f>+DD27/DC27</f>
        <v>1</v>
      </c>
      <c r="DF27" s="140"/>
      <c r="DG27" s="2833"/>
      <c r="DH27" s="140"/>
      <c r="DI27" s="2828">
        <f t="shared" si="3"/>
        <v>0.12000000000000001</v>
      </c>
      <c r="DJ27" s="2828">
        <f t="shared" si="3"/>
        <v>0.12000000000000001</v>
      </c>
      <c r="DK27" s="2828">
        <f t="shared" si="4"/>
        <v>1</v>
      </c>
      <c r="DL27" s="2824">
        <f>+$U$27+$AB$27+$AI$27+$AP$27+$AW$27+$BD$27</f>
        <v>0.48000000000000009</v>
      </c>
      <c r="DM27" s="2824">
        <f>+$V$27+$AC$27+$AJ$27+$AQ$27+$AX$27+$BE$27</f>
        <v>0.42000000000000004</v>
      </c>
      <c r="DN27" s="140">
        <f>+DM27/DL27</f>
        <v>0.87499999999999989</v>
      </c>
      <c r="DO27" s="140"/>
      <c r="DP27" s="140"/>
      <c r="DQ27" s="140"/>
      <c r="DR27" s="2265">
        <f t="shared" si="5"/>
        <v>0.18</v>
      </c>
      <c r="DS27" s="2265">
        <f t="shared" si="5"/>
        <v>0.12000000000000001</v>
      </c>
      <c r="DT27" s="2840">
        <f t="shared" si="8"/>
        <v>0.66666666666666674</v>
      </c>
      <c r="DU27" s="2824">
        <f>+$U$27+$AB$27+$AI$27+$AP$27+$AW$27+$BD$27+$BK$27+$BR$27+$BY$27</f>
        <v>0.72</v>
      </c>
      <c r="DV27" s="2824">
        <f>+$V$27+$AC$27+$AJ$27+$AQ$27+$AX$27+$BE$27+$BL$27+$BS$27+$BZ$27</f>
        <v>0.42000000000000004</v>
      </c>
      <c r="DW27" s="185">
        <f>+DV27/DU27</f>
        <v>0.58333333333333337</v>
      </c>
      <c r="DX27" s="2833"/>
      <c r="DY27" s="2833"/>
      <c r="DZ27" s="140"/>
      <c r="EA27" s="325">
        <f t="shared" si="6"/>
        <v>0.24999999999999997</v>
      </c>
      <c r="EB27" s="325">
        <f t="shared" si="6"/>
        <v>0.12000000000000001</v>
      </c>
      <c r="EC27" s="2828">
        <f t="shared" si="7"/>
        <v>0.48000000000000009</v>
      </c>
      <c r="ED27" s="2824">
        <f>+$U$27+$AB$27+$AI$27+$AP$27+$AW$27+$BD$27+$BK$27+$BR$27+$BY$27+$CF$27+$CM$27+$CT$27</f>
        <v>0.99999999999999989</v>
      </c>
      <c r="EE27" s="2824">
        <f>+$V$27+$AC$27+$AJ$27+$AQ$27+$AX$27+$BE$27+$BL$27+$BS$27+$BZ$27+$CG$27+$CN$27+$CU$27</f>
        <v>0.42000000000000004</v>
      </c>
      <c r="EF27" s="130">
        <f>+EE27/ED27</f>
        <v>0.4200000000000001</v>
      </c>
      <c r="EG27" s="2833"/>
      <c r="EH27" s="2833"/>
      <c r="EI27" s="140"/>
    </row>
    <row r="28" spans="1:139" s="324" customFormat="1" ht="63">
      <c r="A28" s="189"/>
      <c r="B28" s="116"/>
      <c r="C28" s="194"/>
      <c r="D28" s="133"/>
      <c r="E28" s="194"/>
      <c r="F28" s="133"/>
      <c r="G28" s="133"/>
      <c r="H28" s="135"/>
      <c r="I28" s="2830"/>
      <c r="J28" s="98"/>
      <c r="K28" s="99"/>
      <c r="L28" s="99"/>
      <c r="M28" s="2831"/>
      <c r="N28" s="100"/>
      <c r="O28" s="2832"/>
      <c r="P28" s="2832"/>
      <c r="Q28" s="94" t="s">
        <v>96</v>
      </c>
      <c r="R28" s="95">
        <v>0.5</v>
      </c>
      <c r="S28" s="96">
        <v>0.02</v>
      </c>
      <c r="T28" s="96">
        <v>0.02</v>
      </c>
      <c r="U28" s="100"/>
      <c r="V28" s="100"/>
      <c r="W28" s="2833"/>
      <c r="X28" s="2833"/>
      <c r="Y28" s="71" t="s">
        <v>102</v>
      </c>
      <c r="Z28" s="96">
        <v>0.04</v>
      </c>
      <c r="AA28" s="96">
        <v>0.04</v>
      </c>
      <c r="AB28" s="100"/>
      <c r="AC28" s="100"/>
      <c r="AD28" s="2833"/>
      <c r="AE28" s="2833"/>
      <c r="AF28" s="71" t="s">
        <v>102</v>
      </c>
      <c r="AG28" s="96">
        <v>0.04</v>
      </c>
      <c r="AH28" s="96">
        <v>0.04</v>
      </c>
      <c r="AI28" s="100"/>
      <c r="AJ28" s="100"/>
      <c r="AK28" s="2833"/>
      <c r="AL28" s="2833"/>
      <c r="AM28" s="71" t="s">
        <v>102</v>
      </c>
      <c r="AN28" s="96">
        <v>0.05</v>
      </c>
      <c r="AO28" s="96">
        <v>0.01</v>
      </c>
      <c r="AP28" s="100"/>
      <c r="AQ28" s="100"/>
      <c r="AR28" s="2833"/>
      <c r="AS28" s="2833"/>
      <c r="AT28" s="71" t="s">
        <v>88</v>
      </c>
      <c r="AU28" s="96">
        <v>0.05</v>
      </c>
      <c r="AV28" s="96">
        <v>0.05</v>
      </c>
      <c r="AW28" s="100"/>
      <c r="AX28" s="100"/>
      <c r="AY28" s="2833"/>
      <c r="AZ28" s="2833"/>
      <c r="BA28" s="71" t="s">
        <v>102</v>
      </c>
      <c r="BB28" s="96">
        <v>0.04</v>
      </c>
      <c r="BC28" s="96">
        <v>0.04</v>
      </c>
      <c r="BD28" s="100"/>
      <c r="BE28" s="100"/>
      <c r="BF28" s="2833"/>
      <c r="BG28" s="2833"/>
      <c r="BH28" s="71" t="s">
        <v>89</v>
      </c>
      <c r="BI28" s="96">
        <v>0.04</v>
      </c>
      <c r="BJ28" s="96">
        <v>0</v>
      </c>
      <c r="BK28" s="100"/>
      <c r="BL28" s="100"/>
      <c r="BM28" s="2833"/>
      <c r="BN28" s="2833"/>
      <c r="BO28" s="72"/>
      <c r="BP28" s="96">
        <v>0.04</v>
      </c>
      <c r="BQ28" s="96">
        <v>0</v>
      </c>
      <c r="BR28" s="100"/>
      <c r="BS28" s="100"/>
      <c r="BT28" s="2833"/>
      <c r="BU28" s="2833"/>
      <c r="BV28" s="72"/>
      <c r="BW28" s="96">
        <v>0.04</v>
      </c>
      <c r="BX28" s="96">
        <v>0</v>
      </c>
      <c r="BY28" s="100"/>
      <c r="BZ28" s="100"/>
      <c r="CA28" s="2833"/>
      <c r="CB28" s="2833"/>
      <c r="CC28" s="72"/>
      <c r="CD28" s="96">
        <v>0.04</v>
      </c>
      <c r="CE28" s="96">
        <v>0</v>
      </c>
      <c r="CF28" s="100"/>
      <c r="CG28" s="100"/>
      <c r="CH28" s="2833"/>
      <c r="CI28" s="2833"/>
      <c r="CJ28" s="72"/>
      <c r="CK28" s="96">
        <v>0.04</v>
      </c>
      <c r="CL28" s="96">
        <v>0</v>
      </c>
      <c r="CM28" s="100"/>
      <c r="CN28" s="100"/>
      <c r="CO28" s="2833"/>
      <c r="CP28" s="2833"/>
      <c r="CQ28" s="72"/>
      <c r="CR28" s="96">
        <v>0.06</v>
      </c>
      <c r="CS28" s="96">
        <v>0</v>
      </c>
      <c r="CT28" s="100"/>
      <c r="CU28" s="100"/>
      <c r="CV28" s="2833"/>
      <c r="CW28" s="2833"/>
      <c r="CX28" s="72"/>
      <c r="CZ28" s="2828">
        <f t="shared" si="0"/>
        <v>0.1</v>
      </c>
      <c r="DA28" s="2828">
        <f t="shared" si="1"/>
        <v>0.2</v>
      </c>
      <c r="DB28" s="2828">
        <f t="shared" si="2"/>
        <v>2</v>
      </c>
      <c r="DC28" s="100"/>
      <c r="DD28" s="100"/>
      <c r="DE28" s="140"/>
      <c r="DF28" s="140"/>
      <c r="DG28" s="2833"/>
      <c r="DH28" s="140"/>
      <c r="DI28" s="2828">
        <f t="shared" si="3"/>
        <v>0.24000000000000002</v>
      </c>
      <c r="DJ28" s="2828">
        <f t="shared" si="3"/>
        <v>0.2</v>
      </c>
      <c r="DK28" s="2828">
        <f t="shared" si="4"/>
        <v>0.83333333333333326</v>
      </c>
      <c r="DL28" s="100"/>
      <c r="DM28" s="100"/>
      <c r="DN28" s="140"/>
      <c r="DO28" s="140"/>
      <c r="DP28" s="140"/>
      <c r="DQ28" s="140"/>
      <c r="DR28" s="325">
        <f t="shared" si="5"/>
        <v>0.36</v>
      </c>
      <c r="DS28" s="325">
        <f t="shared" si="5"/>
        <v>0.2</v>
      </c>
      <c r="DT28" s="2828">
        <f t="shared" si="8"/>
        <v>0.55555555555555558</v>
      </c>
      <c r="DU28" s="100"/>
      <c r="DV28" s="100"/>
      <c r="DW28" s="140"/>
      <c r="DX28" s="2833"/>
      <c r="DY28" s="2833"/>
      <c r="DZ28" s="140"/>
      <c r="EA28" s="325">
        <f t="shared" si="6"/>
        <v>0.49999999999999994</v>
      </c>
      <c r="EB28" s="325">
        <f t="shared" si="6"/>
        <v>0.2</v>
      </c>
      <c r="EC28" s="2828">
        <f t="shared" si="7"/>
        <v>0.40000000000000008</v>
      </c>
      <c r="ED28" s="100"/>
      <c r="EE28" s="100"/>
      <c r="EF28" s="140"/>
      <c r="EG28" s="2833"/>
      <c r="EH28" s="2833"/>
      <c r="EI28" s="140"/>
    </row>
    <row r="29" spans="1:139" s="324" customFormat="1" ht="32.25" thickBot="1">
      <c r="A29" s="189"/>
      <c r="B29" s="116"/>
      <c r="C29" s="194"/>
      <c r="D29" s="133"/>
      <c r="E29" s="194"/>
      <c r="F29" s="133"/>
      <c r="G29" s="133"/>
      <c r="H29" s="135"/>
      <c r="I29" s="2830"/>
      <c r="J29" s="101"/>
      <c r="K29" s="102"/>
      <c r="L29" s="102"/>
      <c r="M29" s="2834"/>
      <c r="N29" s="103"/>
      <c r="O29" s="2835"/>
      <c r="P29" s="2835"/>
      <c r="Q29" s="94" t="s">
        <v>97</v>
      </c>
      <c r="R29" s="95">
        <v>0.25</v>
      </c>
      <c r="S29" s="96">
        <v>0.02</v>
      </c>
      <c r="T29" s="96">
        <v>0.02</v>
      </c>
      <c r="U29" s="103"/>
      <c r="V29" s="103"/>
      <c r="W29" s="2833"/>
      <c r="X29" s="2833"/>
      <c r="Y29" s="71" t="s">
        <v>91</v>
      </c>
      <c r="Z29" s="96">
        <v>0.02</v>
      </c>
      <c r="AA29" s="96">
        <v>0.02</v>
      </c>
      <c r="AB29" s="103"/>
      <c r="AC29" s="103"/>
      <c r="AD29" s="2833"/>
      <c r="AE29" s="2833"/>
      <c r="AF29" s="71" t="s">
        <v>91</v>
      </c>
      <c r="AG29" s="96">
        <v>0.02</v>
      </c>
      <c r="AH29" s="96">
        <v>0.02</v>
      </c>
      <c r="AI29" s="103"/>
      <c r="AJ29" s="103"/>
      <c r="AK29" s="2833"/>
      <c r="AL29" s="2833"/>
      <c r="AM29" s="71" t="s">
        <v>91</v>
      </c>
      <c r="AN29" s="96">
        <v>0.02</v>
      </c>
      <c r="AO29" s="96">
        <v>0.01</v>
      </c>
      <c r="AP29" s="103"/>
      <c r="AQ29" s="103"/>
      <c r="AR29" s="2833"/>
      <c r="AS29" s="2833"/>
      <c r="AT29" s="71" t="s">
        <v>91</v>
      </c>
      <c r="AU29" s="96">
        <v>0.02</v>
      </c>
      <c r="AV29" s="96">
        <v>0.01</v>
      </c>
      <c r="AW29" s="103"/>
      <c r="AX29" s="103"/>
      <c r="AY29" s="2833"/>
      <c r="AZ29" s="2833"/>
      <c r="BA29" s="71" t="s">
        <v>91</v>
      </c>
      <c r="BB29" s="96">
        <v>0.02</v>
      </c>
      <c r="BC29" s="96">
        <v>0.02</v>
      </c>
      <c r="BD29" s="103"/>
      <c r="BE29" s="103"/>
      <c r="BF29" s="2833"/>
      <c r="BG29" s="2833"/>
      <c r="BH29" s="71" t="s">
        <v>92</v>
      </c>
      <c r="BI29" s="96">
        <v>0.02</v>
      </c>
      <c r="BJ29" s="96">
        <v>0</v>
      </c>
      <c r="BK29" s="103"/>
      <c r="BL29" s="103"/>
      <c r="BM29" s="2833"/>
      <c r="BN29" s="2833"/>
      <c r="BO29" s="72"/>
      <c r="BP29" s="96">
        <v>0.02</v>
      </c>
      <c r="BQ29" s="96">
        <v>0</v>
      </c>
      <c r="BR29" s="103"/>
      <c r="BS29" s="103"/>
      <c r="BT29" s="2833"/>
      <c r="BU29" s="2833"/>
      <c r="BV29" s="72"/>
      <c r="BW29" s="96">
        <v>0.02</v>
      </c>
      <c r="BX29" s="96">
        <v>0</v>
      </c>
      <c r="BY29" s="103"/>
      <c r="BZ29" s="103"/>
      <c r="CA29" s="2833"/>
      <c r="CB29" s="2833"/>
      <c r="CC29" s="72"/>
      <c r="CD29" s="96">
        <v>0.02</v>
      </c>
      <c r="CE29" s="96">
        <v>0</v>
      </c>
      <c r="CF29" s="103"/>
      <c r="CG29" s="103"/>
      <c r="CH29" s="2833"/>
      <c r="CI29" s="2833"/>
      <c r="CJ29" s="72"/>
      <c r="CK29" s="96">
        <v>0.02</v>
      </c>
      <c r="CL29" s="96">
        <v>0</v>
      </c>
      <c r="CM29" s="103"/>
      <c r="CN29" s="103"/>
      <c r="CO29" s="2833"/>
      <c r="CP29" s="2833"/>
      <c r="CQ29" s="72"/>
      <c r="CR29" s="96">
        <v>0.03</v>
      </c>
      <c r="CS29" s="96">
        <v>0</v>
      </c>
      <c r="CT29" s="103"/>
      <c r="CU29" s="103"/>
      <c r="CV29" s="2833"/>
      <c r="CW29" s="2833"/>
      <c r="CX29" s="72"/>
      <c r="CZ29" s="2828">
        <f t="shared" si="0"/>
        <v>0.06</v>
      </c>
      <c r="DA29" s="2828">
        <f t="shared" si="1"/>
        <v>9.9999999999999992E-2</v>
      </c>
      <c r="DB29" s="2828">
        <f t="shared" si="2"/>
        <v>1.6666666666666665</v>
      </c>
      <c r="DC29" s="103"/>
      <c r="DD29" s="103"/>
      <c r="DE29" s="156"/>
      <c r="DF29" s="140"/>
      <c r="DG29" s="2833"/>
      <c r="DH29" s="140"/>
      <c r="DI29" s="2828">
        <f t="shared" si="3"/>
        <v>0.12000000000000001</v>
      </c>
      <c r="DJ29" s="2828">
        <f t="shared" si="3"/>
        <v>9.9999999999999992E-2</v>
      </c>
      <c r="DK29" s="2828">
        <f t="shared" si="4"/>
        <v>0.83333333333333315</v>
      </c>
      <c r="DL29" s="103"/>
      <c r="DM29" s="103"/>
      <c r="DN29" s="207"/>
      <c r="DO29" s="140"/>
      <c r="DP29" s="140"/>
      <c r="DQ29" s="140"/>
      <c r="DR29" s="2836">
        <f t="shared" si="5"/>
        <v>0.18</v>
      </c>
      <c r="DS29" s="2836">
        <f t="shared" si="5"/>
        <v>9.9999999999999992E-2</v>
      </c>
      <c r="DT29" s="2837">
        <f t="shared" si="8"/>
        <v>0.55555555555555558</v>
      </c>
      <c r="DU29" s="103"/>
      <c r="DV29" s="103"/>
      <c r="DW29" s="207"/>
      <c r="DX29" s="2833"/>
      <c r="DY29" s="2833"/>
      <c r="DZ29" s="140"/>
      <c r="EA29" s="325">
        <f t="shared" si="6"/>
        <v>0.24999999999999997</v>
      </c>
      <c r="EB29" s="325">
        <f t="shared" si="6"/>
        <v>9.9999999999999992E-2</v>
      </c>
      <c r="EC29" s="2828">
        <f t="shared" si="7"/>
        <v>0.4</v>
      </c>
      <c r="ED29" s="103"/>
      <c r="EE29" s="103"/>
      <c r="EF29" s="156"/>
      <c r="EG29" s="2833"/>
      <c r="EH29" s="2833"/>
      <c r="EI29" s="140"/>
    </row>
    <row r="30" spans="1:139" s="324" customFormat="1" ht="22.5" customHeight="1">
      <c r="A30" s="189"/>
      <c r="B30" s="116"/>
      <c r="C30" s="194"/>
      <c r="D30" s="133"/>
      <c r="E30" s="194"/>
      <c r="F30" s="133"/>
      <c r="G30" s="133"/>
      <c r="H30" s="135"/>
      <c r="I30" s="2830"/>
      <c r="J30" s="91">
        <v>4</v>
      </c>
      <c r="K30" s="92" t="s">
        <v>103</v>
      </c>
      <c r="L30" s="92" t="s">
        <v>104</v>
      </c>
      <c r="M30" s="2838" t="s">
        <v>105</v>
      </c>
      <c r="N30" s="97">
        <v>0.02</v>
      </c>
      <c r="O30" s="2839">
        <v>42736</v>
      </c>
      <c r="P30" s="2839">
        <v>43100</v>
      </c>
      <c r="Q30" s="94" t="s">
        <v>106</v>
      </c>
      <c r="R30" s="95">
        <v>0.25</v>
      </c>
      <c r="S30" s="96">
        <v>0.02</v>
      </c>
      <c r="T30" s="96">
        <v>0.02</v>
      </c>
      <c r="U30" s="97">
        <f>+S30+S31+S32</f>
        <v>7.0000000000000007E-2</v>
      </c>
      <c r="V30" s="97">
        <f>+T30+T31+T32</f>
        <v>7.0000000000000007E-2</v>
      </c>
      <c r="W30" s="2833"/>
      <c r="X30" s="2833"/>
      <c r="Y30" s="71" t="s">
        <v>107</v>
      </c>
      <c r="Z30" s="96">
        <v>0.02</v>
      </c>
      <c r="AA30" s="96">
        <v>0.02</v>
      </c>
      <c r="AB30" s="97">
        <f>+Z30+Z31+Z32</f>
        <v>0.08</v>
      </c>
      <c r="AC30" s="97">
        <f>+AA30+AA31+AA32</f>
        <v>0.08</v>
      </c>
      <c r="AD30" s="2833"/>
      <c r="AE30" s="2833"/>
      <c r="AF30" s="72"/>
      <c r="AG30" s="96">
        <v>0.02</v>
      </c>
      <c r="AH30" s="96">
        <v>0.02</v>
      </c>
      <c r="AI30" s="97">
        <f>+AG30+AG31+AG32</f>
        <v>0.08</v>
      </c>
      <c r="AJ30" s="97">
        <f>+AH30+AH31+AH32</f>
        <v>0.08</v>
      </c>
      <c r="AK30" s="2833"/>
      <c r="AL30" s="2833"/>
      <c r="AM30" s="72"/>
      <c r="AN30" s="96">
        <v>0.02</v>
      </c>
      <c r="AO30" s="96">
        <v>0.02</v>
      </c>
      <c r="AP30" s="97">
        <f>+AN30+AN31+AN32</f>
        <v>9.0000000000000011E-2</v>
      </c>
      <c r="AQ30" s="97">
        <f>+AO30+AO31+AO32</f>
        <v>0.04</v>
      </c>
      <c r="AR30" s="2833"/>
      <c r="AS30" s="2833"/>
      <c r="AT30" s="71" t="s">
        <v>107</v>
      </c>
      <c r="AU30" s="96">
        <v>0.02</v>
      </c>
      <c r="AV30" s="96">
        <v>0.02</v>
      </c>
      <c r="AW30" s="97">
        <f>+AU30+AU31+AU32</f>
        <v>0.08</v>
      </c>
      <c r="AX30" s="97">
        <f>+AV30+AV31+AV32</f>
        <v>0.06</v>
      </c>
      <c r="AY30" s="2833"/>
      <c r="AZ30" s="2833"/>
      <c r="BA30" s="71" t="s">
        <v>107</v>
      </c>
      <c r="BB30" s="96">
        <v>0.02</v>
      </c>
      <c r="BC30" s="96">
        <v>0.02</v>
      </c>
      <c r="BD30" s="97">
        <f>+BB30+BB31+BB32</f>
        <v>0.08</v>
      </c>
      <c r="BE30" s="97">
        <v>0.08</v>
      </c>
      <c r="BF30" s="2833"/>
      <c r="BG30" s="2833"/>
      <c r="BH30" s="71" t="s">
        <v>108</v>
      </c>
      <c r="BI30" s="96">
        <v>0.02</v>
      </c>
      <c r="BJ30" s="96">
        <v>0</v>
      </c>
      <c r="BK30" s="97">
        <f>+BI30+BI31+BI32</f>
        <v>0.08</v>
      </c>
      <c r="BL30" s="97">
        <f>+BJ30+BJ31+BJ32</f>
        <v>0</v>
      </c>
      <c r="BM30" s="2833"/>
      <c r="BN30" s="2833"/>
      <c r="BO30" s="72"/>
      <c r="BP30" s="96">
        <v>0.02</v>
      </c>
      <c r="BQ30" s="96">
        <v>0</v>
      </c>
      <c r="BR30" s="97">
        <f>+BP30+BP31+BP32</f>
        <v>0.08</v>
      </c>
      <c r="BS30" s="97">
        <f>+BQ30+BQ31+BQ32</f>
        <v>0</v>
      </c>
      <c r="BT30" s="2833"/>
      <c r="BU30" s="2833"/>
      <c r="BV30" s="72"/>
      <c r="BW30" s="96">
        <v>0.02</v>
      </c>
      <c r="BX30" s="96">
        <v>0</v>
      </c>
      <c r="BY30" s="97">
        <f>+BW30+BW31+BW32</f>
        <v>0.08</v>
      </c>
      <c r="BZ30" s="97">
        <f>+BX30+BX31+BX32</f>
        <v>0</v>
      </c>
      <c r="CA30" s="2833"/>
      <c r="CB30" s="2833"/>
      <c r="CC30" s="72"/>
      <c r="CD30" s="96">
        <v>0.02</v>
      </c>
      <c r="CE30" s="96">
        <v>0</v>
      </c>
      <c r="CF30" s="97">
        <f>+CD30+CD31+CD32</f>
        <v>0.08</v>
      </c>
      <c r="CG30" s="97">
        <f>+CE30+CE31+CE32</f>
        <v>0</v>
      </c>
      <c r="CH30" s="2833"/>
      <c r="CI30" s="2833"/>
      <c r="CJ30" s="72"/>
      <c r="CK30" s="96">
        <v>0.02</v>
      </c>
      <c r="CL30" s="96">
        <v>0</v>
      </c>
      <c r="CM30" s="97">
        <f>+CK30+CK31+CK32</f>
        <v>0.08</v>
      </c>
      <c r="CN30" s="97">
        <f>+CL30+CL31+CL32</f>
        <v>0</v>
      </c>
      <c r="CO30" s="2833"/>
      <c r="CP30" s="2833"/>
      <c r="CQ30" s="72"/>
      <c r="CR30" s="96">
        <v>0.03</v>
      </c>
      <c r="CS30" s="96">
        <v>0</v>
      </c>
      <c r="CT30" s="97">
        <f>+CR30+CR31+CR32</f>
        <v>0.12</v>
      </c>
      <c r="CU30" s="97">
        <f>+CS30+CS31+CS32</f>
        <v>0</v>
      </c>
      <c r="CV30" s="2833"/>
      <c r="CW30" s="2833"/>
      <c r="CX30" s="72"/>
      <c r="CZ30" s="2828">
        <f t="shared" si="0"/>
        <v>0.06</v>
      </c>
      <c r="DA30" s="2828">
        <f t="shared" si="1"/>
        <v>0.12000000000000001</v>
      </c>
      <c r="DB30" s="2828">
        <f t="shared" si="2"/>
        <v>2.0000000000000004</v>
      </c>
      <c r="DC30" s="2824">
        <f>+U30+AB30+AI30</f>
        <v>0.23000000000000004</v>
      </c>
      <c r="DD30" s="2824">
        <f>+V30+AC30+AJ30</f>
        <v>0.23000000000000004</v>
      </c>
      <c r="DE30" s="130">
        <f>+DD30/DC30</f>
        <v>1</v>
      </c>
      <c r="DF30" s="140"/>
      <c r="DG30" s="2833"/>
      <c r="DH30" s="140"/>
      <c r="DI30" s="2828">
        <f t="shared" si="3"/>
        <v>0.12000000000000001</v>
      </c>
      <c r="DJ30" s="2828">
        <f t="shared" si="3"/>
        <v>0.12000000000000001</v>
      </c>
      <c r="DK30" s="2828">
        <f t="shared" si="4"/>
        <v>1</v>
      </c>
      <c r="DL30" s="2824">
        <f>+$U$30+$AB$30+$AI$30+$AP$30+$AW$30+$BD$30</f>
        <v>0.48000000000000009</v>
      </c>
      <c r="DM30" s="2824">
        <f>+$V$30+$AC$30+$AJ$30+$AQ$30+$AX$30+$BE$30</f>
        <v>0.41000000000000003</v>
      </c>
      <c r="DN30" s="185">
        <f>+DM30/DL30</f>
        <v>0.85416666666666652</v>
      </c>
      <c r="DO30" s="140"/>
      <c r="DP30" s="140"/>
      <c r="DQ30" s="140"/>
      <c r="DR30" s="2265">
        <f t="shared" si="5"/>
        <v>0.18</v>
      </c>
      <c r="DS30" s="2265">
        <f t="shared" si="5"/>
        <v>0.12000000000000001</v>
      </c>
      <c r="DT30" s="2840">
        <f t="shared" si="8"/>
        <v>0.66666666666666674</v>
      </c>
      <c r="DU30" s="2824">
        <f>+$U$30+$AB$30+$AI$30+$AP$30+$AW$30+$BD$30+$BK$30+$BR$30+$BY$30</f>
        <v>0.72</v>
      </c>
      <c r="DV30" s="2824">
        <f>+$V$30+$AC$30+$AJ$30+$AQ$30+$AX$30+$BE$30+$BL$30+$BS$30+$BZ$30</f>
        <v>0.41000000000000003</v>
      </c>
      <c r="DW30" s="185">
        <f>+DV30/DU30</f>
        <v>0.56944444444444453</v>
      </c>
      <c r="DX30" s="2833"/>
      <c r="DY30" s="2833"/>
      <c r="DZ30" s="140"/>
      <c r="EA30" s="325">
        <f t="shared" si="6"/>
        <v>0.24999999999999997</v>
      </c>
      <c r="EB30" s="325">
        <f t="shared" si="6"/>
        <v>0.12000000000000001</v>
      </c>
      <c r="EC30" s="2828">
        <f t="shared" si="7"/>
        <v>0.48000000000000009</v>
      </c>
      <c r="ED30" s="2824">
        <f>+$U$30+$AB$30+$AI$30+$AP$30+$AW$30+$BD$30+$BK$30+$BR$30+$BY$30+$CF$30+$CM$30+$CT$30</f>
        <v>0.99999999999999989</v>
      </c>
      <c r="EE30" s="2824">
        <f>+$V$30+$AC$30+$AJ$30+$AQ$30+$AX$30+$BE$30+$BL$30+$BS$30+$BZ$30+$CG$30+$CN$30+$CU$30</f>
        <v>0.41000000000000003</v>
      </c>
      <c r="EF30" s="130">
        <f>+EE30/ED30</f>
        <v>0.41000000000000009</v>
      </c>
      <c r="EG30" s="2833"/>
      <c r="EH30" s="2833"/>
      <c r="EI30" s="140"/>
    </row>
    <row r="31" spans="1:139" s="324" customFormat="1" ht="23.25" customHeight="1">
      <c r="A31" s="189"/>
      <c r="B31" s="116"/>
      <c r="C31" s="194"/>
      <c r="D31" s="133"/>
      <c r="E31" s="194"/>
      <c r="F31" s="133"/>
      <c r="G31" s="133"/>
      <c r="H31" s="135"/>
      <c r="I31" s="2830"/>
      <c r="J31" s="98"/>
      <c r="K31" s="99"/>
      <c r="L31" s="99"/>
      <c r="M31" s="2831"/>
      <c r="N31" s="100"/>
      <c r="O31" s="2832"/>
      <c r="P31" s="2832"/>
      <c r="Q31" s="94" t="s">
        <v>109</v>
      </c>
      <c r="R31" s="95">
        <v>0.5</v>
      </c>
      <c r="S31" s="96">
        <v>0.03</v>
      </c>
      <c r="T31" s="96">
        <v>0.03</v>
      </c>
      <c r="U31" s="100"/>
      <c r="V31" s="100"/>
      <c r="W31" s="2833"/>
      <c r="X31" s="2833"/>
      <c r="Y31" s="71" t="s">
        <v>110</v>
      </c>
      <c r="Z31" s="96">
        <v>0.04</v>
      </c>
      <c r="AA31" s="96">
        <v>0.04</v>
      </c>
      <c r="AB31" s="100"/>
      <c r="AC31" s="100"/>
      <c r="AD31" s="2833"/>
      <c r="AE31" s="2833"/>
      <c r="AF31" s="72"/>
      <c r="AG31" s="96">
        <v>0.04</v>
      </c>
      <c r="AH31" s="96">
        <v>0.04</v>
      </c>
      <c r="AI31" s="100"/>
      <c r="AJ31" s="100"/>
      <c r="AK31" s="2833"/>
      <c r="AL31" s="2833"/>
      <c r="AM31" s="72"/>
      <c r="AN31" s="96">
        <v>0.05</v>
      </c>
      <c r="AO31" s="96">
        <v>0</v>
      </c>
      <c r="AP31" s="100"/>
      <c r="AQ31" s="100"/>
      <c r="AR31" s="2833"/>
      <c r="AS31" s="2833"/>
      <c r="AT31" s="71" t="s">
        <v>111</v>
      </c>
      <c r="AU31" s="96">
        <v>0.04</v>
      </c>
      <c r="AV31" s="96">
        <v>0.02</v>
      </c>
      <c r="AW31" s="100"/>
      <c r="AX31" s="100"/>
      <c r="AY31" s="2833"/>
      <c r="AZ31" s="2833"/>
      <c r="BA31" s="71" t="s">
        <v>112</v>
      </c>
      <c r="BB31" s="96">
        <v>0.04</v>
      </c>
      <c r="BC31" s="96">
        <v>0.04</v>
      </c>
      <c r="BD31" s="100"/>
      <c r="BE31" s="100"/>
      <c r="BF31" s="2833"/>
      <c r="BG31" s="2833"/>
      <c r="BH31" s="71" t="s">
        <v>113</v>
      </c>
      <c r="BI31" s="96">
        <v>0.04</v>
      </c>
      <c r="BJ31" s="96">
        <v>0</v>
      </c>
      <c r="BK31" s="100"/>
      <c r="BL31" s="100"/>
      <c r="BM31" s="2833"/>
      <c r="BN31" s="2833"/>
      <c r="BO31" s="72"/>
      <c r="BP31" s="96">
        <v>0.04</v>
      </c>
      <c r="BQ31" s="96">
        <v>0</v>
      </c>
      <c r="BR31" s="100"/>
      <c r="BS31" s="100"/>
      <c r="BT31" s="2833"/>
      <c r="BU31" s="2833"/>
      <c r="BV31" s="72"/>
      <c r="BW31" s="96">
        <v>0.04</v>
      </c>
      <c r="BX31" s="96">
        <v>0</v>
      </c>
      <c r="BY31" s="100"/>
      <c r="BZ31" s="100"/>
      <c r="CA31" s="2833"/>
      <c r="CB31" s="2833"/>
      <c r="CC31" s="72"/>
      <c r="CD31" s="96">
        <v>0.04</v>
      </c>
      <c r="CE31" s="96">
        <v>0</v>
      </c>
      <c r="CF31" s="100"/>
      <c r="CG31" s="100"/>
      <c r="CH31" s="2833"/>
      <c r="CI31" s="2833"/>
      <c r="CJ31" s="72"/>
      <c r="CK31" s="96">
        <v>0.04</v>
      </c>
      <c r="CL31" s="96">
        <v>0</v>
      </c>
      <c r="CM31" s="100"/>
      <c r="CN31" s="100"/>
      <c r="CO31" s="2833"/>
      <c r="CP31" s="2833"/>
      <c r="CQ31" s="72"/>
      <c r="CR31" s="96">
        <v>0.06</v>
      </c>
      <c r="CS31" s="96">
        <v>0</v>
      </c>
      <c r="CT31" s="100"/>
      <c r="CU31" s="100"/>
      <c r="CV31" s="2833"/>
      <c r="CW31" s="2833"/>
      <c r="CX31" s="72"/>
      <c r="CZ31" s="2828">
        <f t="shared" si="0"/>
        <v>0.11000000000000001</v>
      </c>
      <c r="DA31" s="2828">
        <f t="shared" si="1"/>
        <v>0.17</v>
      </c>
      <c r="DB31" s="2828">
        <f t="shared" si="2"/>
        <v>1.5454545454545454</v>
      </c>
      <c r="DC31" s="100"/>
      <c r="DD31" s="100"/>
      <c r="DE31" s="140"/>
      <c r="DF31" s="140"/>
      <c r="DG31" s="2833"/>
      <c r="DH31" s="140"/>
      <c r="DI31" s="2828">
        <f t="shared" si="3"/>
        <v>0.24000000000000005</v>
      </c>
      <c r="DJ31" s="2828">
        <f t="shared" si="3"/>
        <v>0.17</v>
      </c>
      <c r="DK31" s="2828">
        <f t="shared" si="4"/>
        <v>0.70833333333333326</v>
      </c>
      <c r="DL31" s="100"/>
      <c r="DM31" s="100"/>
      <c r="DN31" s="140"/>
      <c r="DO31" s="140"/>
      <c r="DP31" s="140"/>
      <c r="DQ31" s="140"/>
      <c r="DR31" s="325">
        <f t="shared" si="5"/>
        <v>0.36</v>
      </c>
      <c r="DS31" s="325">
        <f t="shared" si="5"/>
        <v>0.17</v>
      </c>
      <c r="DT31" s="2828">
        <f t="shared" si="8"/>
        <v>0.47222222222222227</v>
      </c>
      <c r="DU31" s="100"/>
      <c r="DV31" s="100"/>
      <c r="DW31" s="140"/>
      <c r="DX31" s="2833"/>
      <c r="DY31" s="2833"/>
      <c r="DZ31" s="140"/>
      <c r="EA31" s="325">
        <f t="shared" si="6"/>
        <v>0.49999999999999994</v>
      </c>
      <c r="EB31" s="325">
        <f t="shared" si="6"/>
        <v>0.17</v>
      </c>
      <c r="EC31" s="2828">
        <f t="shared" si="7"/>
        <v>0.34000000000000008</v>
      </c>
      <c r="ED31" s="100"/>
      <c r="EE31" s="100"/>
      <c r="EF31" s="140"/>
      <c r="EG31" s="2833"/>
      <c r="EH31" s="2833"/>
      <c r="EI31" s="140"/>
    </row>
    <row r="32" spans="1:139" s="324" customFormat="1" ht="32.25" thickBot="1">
      <c r="A32" s="189"/>
      <c r="B32" s="116"/>
      <c r="C32" s="194"/>
      <c r="D32" s="133"/>
      <c r="E32" s="194"/>
      <c r="F32" s="133"/>
      <c r="G32" s="133"/>
      <c r="H32" s="135"/>
      <c r="I32" s="2830"/>
      <c r="J32" s="101"/>
      <c r="K32" s="102"/>
      <c r="L32" s="102"/>
      <c r="M32" s="2834"/>
      <c r="N32" s="103"/>
      <c r="O32" s="2835"/>
      <c r="P32" s="2835"/>
      <c r="Q32" s="94" t="s">
        <v>114</v>
      </c>
      <c r="R32" s="95">
        <v>0.25</v>
      </c>
      <c r="S32" s="96">
        <v>0.02</v>
      </c>
      <c r="T32" s="96">
        <v>0.02</v>
      </c>
      <c r="U32" s="103"/>
      <c r="V32" s="103"/>
      <c r="W32" s="2833"/>
      <c r="X32" s="2833"/>
      <c r="Y32" s="71" t="s">
        <v>115</v>
      </c>
      <c r="Z32" s="96">
        <v>0.02</v>
      </c>
      <c r="AA32" s="96">
        <v>0.02</v>
      </c>
      <c r="AB32" s="103"/>
      <c r="AC32" s="103"/>
      <c r="AD32" s="2833"/>
      <c r="AE32" s="2833"/>
      <c r="AF32" s="72"/>
      <c r="AG32" s="96">
        <v>0.02</v>
      </c>
      <c r="AH32" s="96">
        <v>0.02</v>
      </c>
      <c r="AI32" s="103"/>
      <c r="AJ32" s="103"/>
      <c r="AK32" s="2833"/>
      <c r="AL32" s="2833"/>
      <c r="AM32" s="72"/>
      <c r="AN32" s="96">
        <v>0.02</v>
      </c>
      <c r="AO32" s="96">
        <v>0.02</v>
      </c>
      <c r="AP32" s="103"/>
      <c r="AQ32" s="103"/>
      <c r="AR32" s="2833"/>
      <c r="AS32" s="2833"/>
      <c r="AT32" s="71" t="s">
        <v>115</v>
      </c>
      <c r="AU32" s="96">
        <v>0.02</v>
      </c>
      <c r="AV32" s="96">
        <v>0.02</v>
      </c>
      <c r="AW32" s="103"/>
      <c r="AX32" s="103"/>
      <c r="AY32" s="2833"/>
      <c r="AZ32" s="2833"/>
      <c r="BA32" s="71" t="s">
        <v>115</v>
      </c>
      <c r="BB32" s="96">
        <v>0.02</v>
      </c>
      <c r="BC32" s="96">
        <v>0.02</v>
      </c>
      <c r="BD32" s="103"/>
      <c r="BE32" s="103"/>
      <c r="BF32" s="2833"/>
      <c r="BG32" s="2833"/>
      <c r="BH32" s="71" t="s">
        <v>115</v>
      </c>
      <c r="BI32" s="96">
        <v>0.02</v>
      </c>
      <c r="BJ32" s="96">
        <v>0</v>
      </c>
      <c r="BK32" s="103"/>
      <c r="BL32" s="103"/>
      <c r="BM32" s="2833"/>
      <c r="BN32" s="2833"/>
      <c r="BO32" s="72"/>
      <c r="BP32" s="96">
        <v>0.02</v>
      </c>
      <c r="BQ32" s="96">
        <v>0</v>
      </c>
      <c r="BR32" s="103"/>
      <c r="BS32" s="103"/>
      <c r="BT32" s="2833"/>
      <c r="BU32" s="2833"/>
      <c r="BV32" s="72"/>
      <c r="BW32" s="96">
        <v>0.02</v>
      </c>
      <c r="BX32" s="96">
        <v>0</v>
      </c>
      <c r="BY32" s="103"/>
      <c r="BZ32" s="103"/>
      <c r="CA32" s="2833"/>
      <c r="CB32" s="2833"/>
      <c r="CC32" s="72"/>
      <c r="CD32" s="96">
        <v>0.02</v>
      </c>
      <c r="CE32" s="96">
        <v>0</v>
      </c>
      <c r="CF32" s="103"/>
      <c r="CG32" s="103"/>
      <c r="CH32" s="2833"/>
      <c r="CI32" s="2833"/>
      <c r="CJ32" s="72"/>
      <c r="CK32" s="96">
        <v>0.02</v>
      </c>
      <c r="CL32" s="96">
        <v>0</v>
      </c>
      <c r="CM32" s="103"/>
      <c r="CN32" s="103"/>
      <c r="CO32" s="2833"/>
      <c r="CP32" s="2833"/>
      <c r="CQ32" s="72"/>
      <c r="CR32" s="96">
        <v>0.03</v>
      </c>
      <c r="CS32" s="96">
        <v>0</v>
      </c>
      <c r="CT32" s="103"/>
      <c r="CU32" s="103"/>
      <c r="CV32" s="2833"/>
      <c r="CW32" s="2833"/>
      <c r="CX32" s="72"/>
      <c r="CZ32" s="2828">
        <f t="shared" si="0"/>
        <v>0.06</v>
      </c>
      <c r="DA32" s="2828">
        <f t="shared" si="1"/>
        <v>0.12000000000000001</v>
      </c>
      <c r="DB32" s="2828">
        <f t="shared" si="2"/>
        <v>2.0000000000000004</v>
      </c>
      <c r="DC32" s="103"/>
      <c r="DD32" s="103"/>
      <c r="DE32" s="156"/>
      <c r="DF32" s="140"/>
      <c r="DG32" s="2833"/>
      <c r="DH32" s="140"/>
      <c r="DI32" s="2828">
        <f t="shared" si="3"/>
        <v>0.12000000000000001</v>
      </c>
      <c r="DJ32" s="2828">
        <f t="shared" si="3"/>
        <v>0.12000000000000001</v>
      </c>
      <c r="DK32" s="2828">
        <f t="shared" si="4"/>
        <v>1</v>
      </c>
      <c r="DL32" s="103"/>
      <c r="DM32" s="103"/>
      <c r="DN32" s="207"/>
      <c r="DO32" s="140"/>
      <c r="DP32" s="140"/>
      <c r="DQ32" s="140"/>
      <c r="DR32" s="2836">
        <f t="shared" si="5"/>
        <v>0.18</v>
      </c>
      <c r="DS32" s="2836">
        <f t="shared" si="5"/>
        <v>0.12000000000000001</v>
      </c>
      <c r="DT32" s="2837">
        <f t="shared" si="8"/>
        <v>0.66666666666666674</v>
      </c>
      <c r="DU32" s="103"/>
      <c r="DV32" s="103"/>
      <c r="DW32" s="207"/>
      <c r="DX32" s="2833"/>
      <c r="DY32" s="2833"/>
      <c r="DZ32" s="140"/>
      <c r="EA32" s="325">
        <f t="shared" si="6"/>
        <v>0.24999999999999997</v>
      </c>
      <c r="EB32" s="325">
        <f t="shared" si="6"/>
        <v>0.12000000000000001</v>
      </c>
      <c r="EC32" s="2828">
        <f t="shared" si="7"/>
        <v>0.48000000000000009</v>
      </c>
      <c r="ED32" s="103"/>
      <c r="EE32" s="103"/>
      <c r="EF32" s="156"/>
      <c r="EG32" s="2833"/>
      <c r="EH32" s="2833"/>
      <c r="EI32" s="140"/>
    </row>
    <row r="33" spans="1:139" s="324" customFormat="1" ht="28.5" customHeight="1">
      <c r="A33" s="189"/>
      <c r="B33" s="116"/>
      <c r="C33" s="194"/>
      <c r="D33" s="133"/>
      <c r="E33" s="194"/>
      <c r="F33" s="133"/>
      <c r="G33" s="133"/>
      <c r="H33" s="135"/>
      <c r="I33" s="2830"/>
      <c r="J33" s="91">
        <v>5</v>
      </c>
      <c r="K33" s="92" t="s">
        <v>116</v>
      </c>
      <c r="L33" s="92" t="s">
        <v>80</v>
      </c>
      <c r="M33" s="2838" t="s">
        <v>117</v>
      </c>
      <c r="N33" s="97">
        <v>0.01</v>
      </c>
      <c r="O33" s="2839">
        <v>42736</v>
      </c>
      <c r="P33" s="2839">
        <v>43100</v>
      </c>
      <c r="Q33" s="94" t="s">
        <v>118</v>
      </c>
      <c r="R33" s="95">
        <v>0.33</v>
      </c>
      <c r="S33" s="96">
        <v>0.01</v>
      </c>
      <c r="T33" s="96">
        <v>0.01</v>
      </c>
      <c r="U33" s="97">
        <f>+S33+S34+S35</f>
        <v>0.02</v>
      </c>
      <c r="V33" s="97">
        <f>+T33+T34+T35</f>
        <v>0.02</v>
      </c>
      <c r="W33" s="2833"/>
      <c r="X33" s="2833"/>
      <c r="Y33" s="72" t="s">
        <v>119</v>
      </c>
      <c r="Z33" s="96">
        <v>0</v>
      </c>
      <c r="AA33" s="96">
        <v>0</v>
      </c>
      <c r="AB33" s="97">
        <f>+Z33+Z34+Z35</f>
        <v>0.01</v>
      </c>
      <c r="AC33" s="97">
        <f>+AA33+AA34+AA35</f>
        <v>0.01</v>
      </c>
      <c r="AD33" s="2833"/>
      <c r="AE33" s="2833"/>
      <c r="AF33" s="72"/>
      <c r="AG33" s="96">
        <v>0</v>
      </c>
      <c r="AH33" s="96">
        <v>0</v>
      </c>
      <c r="AI33" s="97">
        <f>+AG33+AG34+AG35</f>
        <v>0</v>
      </c>
      <c r="AJ33" s="97">
        <f>+AH33+AH34+AH35</f>
        <v>0</v>
      </c>
      <c r="AK33" s="2833"/>
      <c r="AL33" s="2833"/>
      <c r="AM33" s="72" t="s">
        <v>119</v>
      </c>
      <c r="AN33" s="96">
        <v>0.05</v>
      </c>
      <c r="AO33" s="96">
        <v>0.05</v>
      </c>
      <c r="AP33" s="97">
        <f>+AN33+AN34+AN35</f>
        <v>0.13</v>
      </c>
      <c r="AQ33" s="97">
        <f>+AO33+AO34+AO35</f>
        <v>0.08</v>
      </c>
      <c r="AR33" s="2833"/>
      <c r="AS33" s="2833"/>
      <c r="AT33" s="71" t="s">
        <v>120</v>
      </c>
      <c r="AU33" s="96">
        <v>0.05</v>
      </c>
      <c r="AV33" s="96">
        <v>0.05</v>
      </c>
      <c r="AW33" s="97">
        <f>+AU33+AU34+AU35</f>
        <v>0.13</v>
      </c>
      <c r="AX33" s="97">
        <f>+AV33+AV34+AV35</f>
        <v>0.13</v>
      </c>
      <c r="AY33" s="2833"/>
      <c r="AZ33" s="2833"/>
      <c r="BA33" s="71" t="s">
        <v>121</v>
      </c>
      <c r="BB33" s="96">
        <v>0.03</v>
      </c>
      <c r="BC33" s="96">
        <v>0.03</v>
      </c>
      <c r="BD33" s="97">
        <f>+BB33+BB34+BB35</f>
        <v>0.13</v>
      </c>
      <c r="BE33" s="97">
        <v>0.13</v>
      </c>
      <c r="BF33" s="2833"/>
      <c r="BG33" s="2833"/>
      <c r="BH33" s="71" t="s">
        <v>122</v>
      </c>
      <c r="BI33" s="96">
        <v>0.03</v>
      </c>
      <c r="BJ33" s="96">
        <v>0</v>
      </c>
      <c r="BK33" s="97">
        <f>+BI33+BI34+BI35</f>
        <v>0.09</v>
      </c>
      <c r="BL33" s="97">
        <f>+BJ33+BJ34+BJ35</f>
        <v>0</v>
      </c>
      <c r="BM33" s="2833"/>
      <c r="BN33" s="2833"/>
      <c r="BO33" s="72"/>
      <c r="BP33" s="96">
        <v>0.03</v>
      </c>
      <c r="BQ33" s="96">
        <v>0</v>
      </c>
      <c r="BR33" s="97">
        <f>+BP33+BP34+BP35</f>
        <v>0.09</v>
      </c>
      <c r="BS33" s="97">
        <f>+BQ33+BQ34+BQ35</f>
        <v>0</v>
      </c>
      <c r="BT33" s="2833"/>
      <c r="BU33" s="2833"/>
      <c r="BV33" s="72"/>
      <c r="BW33" s="96">
        <v>0.03</v>
      </c>
      <c r="BX33" s="96">
        <v>0</v>
      </c>
      <c r="BY33" s="97">
        <f>+BW33+BW34+BW35</f>
        <v>0.09</v>
      </c>
      <c r="BZ33" s="97">
        <f>+BX33+BX34+BX35</f>
        <v>0</v>
      </c>
      <c r="CA33" s="2833"/>
      <c r="CB33" s="2833"/>
      <c r="CC33" s="72"/>
      <c r="CD33" s="96">
        <v>0.03</v>
      </c>
      <c r="CE33" s="96">
        <v>0</v>
      </c>
      <c r="CF33" s="97">
        <f>+CD33+CD34+CD35</f>
        <v>0.1</v>
      </c>
      <c r="CG33" s="97">
        <f>+CE33+CE34+CE35</f>
        <v>0</v>
      </c>
      <c r="CH33" s="2833"/>
      <c r="CI33" s="2833"/>
      <c r="CJ33" s="72"/>
      <c r="CK33" s="96">
        <v>0.04</v>
      </c>
      <c r="CL33" s="96">
        <v>0</v>
      </c>
      <c r="CM33" s="97">
        <f>+CK33+CK34+CK35</f>
        <v>0.11</v>
      </c>
      <c r="CN33" s="97">
        <f>+CL33+CL34+CL35</f>
        <v>0</v>
      </c>
      <c r="CO33" s="2833"/>
      <c r="CP33" s="2833"/>
      <c r="CQ33" s="72"/>
      <c r="CR33" s="96">
        <v>0.03</v>
      </c>
      <c r="CS33" s="96">
        <v>0</v>
      </c>
      <c r="CT33" s="97">
        <f>+CR33+CR34+CR35</f>
        <v>0.1</v>
      </c>
      <c r="CU33" s="97">
        <f>+CS33+CS34+CS35</f>
        <v>0</v>
      </c>
      <c r="CV33" s="2833"/>
      <c r="CW33" s="2833"/>
      <c r="CX33" s="72"/>
      <c r="CZ33" s="2828">
        <f t="shared" si="0"/>
        <v>0.01</v>
      </c>
      <c r="DA33" s="2828">
        <f t="shared" si="1"/>
        <v>0.14000000000000001</v>
      </c>
      <c r="DB33" s="2828">
        <f t="shared" si="2"/>
        <v>14.000000000000002</v>
      </c>
      <c r="DC33" s="2824">
        <f>+U33+AB33+AI33</f>
        <v>0.03</v>
      </c>
      <c r="DD33" s="2824">
        <f>+V33+AC33+AJ33</f>
        <v>0.03</v>
      </c>
      <c r="DE33" s="130">
        <f>+DD33/DC33</f>
        <v>1</v>
      </c>
      <c r="DF33" s="140"/>
      <c r="DG33" s="2833"/>
      <c r="DH33" s="140"/>
      <c r="DI33" s="2828">
        <f t="shared" si="3"/>
        <v>0.14000000000000001</v>
      </c>
      <c r="DJ33" s="2828">
        <f t="shared" si="3"/>
        <v>0.14000000000000001</v>
      </c>
      <c r="DK33" s="2828">
        <f t="shared" si="4"/>
        <v>1</v>
      </c>
      <c r="DL33" s="2824">
        <f>+$U$33+$AB$33+$AI$33+$AP$33+$AW$33+$BD$33</f>
        <v>0.42000000000000004</v>
      </c>
      <c r="DM33" s="2824">
        <f>+$V$33+$AC$33+$AJ$33+$AQ$33+$AX$33+$BE$33</f>
        <v>0.37</v>
      </c>
      <c r="DN33" s="185">
        <f>+DM33/DL33</f>
        <v>0.88095238095238082</v>
      </c>
      <c r="DO33" s="140"/>
      <c r="DP33" s="140"/>
      <c r="DQ33" s="140"/>
      <c r="DR33" s="2841">
        <f t="shared" si="5"/>
        <v>0.23</v>
      </c>
      <c r="DS33" s="2841">
        <f t="shared" si="5"/>
        <v>0.14000000000000001</v>
      </c>
      <c r="DT33" s="2842">
        <f t="shared" si="8"/>
        <v>0.60869565217391308</v>
      </c>
      <c r="DU33" s="2824">
        <f>+$U$33+$AB$33+$AI$33+$AP$33+$AW$33+$BD$33+$BK$33+$BR$33+$BY$33</f>
        <v>0.69</v>
      </c>
      <c r="DV33" s="2824">
        <f>+$V$33+$AC$33+$AJ$33+$AQ$33+$AX$33+$BE$33+$BL$33+$BS$33+$BZ$33</f>
        <v>0.37</v>
      </c>
      <c r="DW33" s="185">
        <f>+DV33/DU33</f>
        <v>0.53623188405797106</v>
      </c>
      <c r="DX33" s="2833"/>
      <c r="DY33" s="2833"/>
      <c r="DZ33" s="140"/>
      <c r="EA33" s="325">
        <f t="shared" si="6"/>
        <v>0.32999999999999996</v>
      </c>
      <c r="EB33" s="325">
        <f t="shared" si="6"/>
        <v>0.14000000000000001</v>
      </c>
      <c r="EC33" s="2828">
        <f t="shared" si="7"/>
        <v>0.42424242424242431</v>
      </c>
      <c r="ED33" s="2824">
        <f>+$U$33+$AB$33+$AI$33+$AP$33+$AW$33+$BD$33+$BK$33+$BR$33+$BY$33+$CF$33+$CM$33+$CT$33</f>
        <v>0.99999999999999989</v>
      </c>
      <c r="EE33" s="2824">
        <f>+$V$33+$AC$33+$AJ$33+$AQ$33+$AX$33+$BE$33+$BL$33+$BS$33+$BZ$33+$CG$33+$CN$33+$CU$33</f>
        <v>0.37</v>
      </c>
      <c r="EF33" s="130">
        <f>+EE33/ED33</f>
        <v>0.37000000000000005</v>
      </c>
      <c r="EG33" s="2833"/>
      <c r="EH33" s="2833"/>
      <c r="EI33" s="140"/>
    </row>
    <row r="34" spans="1:139" s="324" customFormat="1" ht="126" customHeight="1">
      <c r="A34" s="189"/>
      <c r="B34" s="116"/>
      <c r="C34" s="194"/>
      <c r="D34" s="133"/>
      <c r="E34" s="194"/>
      <c r="F34" s="133"/>
      <c r="G34" s="133"/>
      <c r="H34" s="135"/>
      <c r="I34" s="2830"/>
      <c r="J34" s="98"/>
      <c r="K34" s="99"/>
      <c r="L34" s="99"/>
      <c r="M34" s="2831"/>
      <c r="N34" s="100"/>
      <c r="O34" s="2832"/>
      <c r="P34" s="2832"/>
      <c r="Q34" s="94" t="s">
        <v>123</v>
      </c>
      <c r="R34" s="95">
        <v>0.33</v>
      </c>
      <c r="S34" s="96">
        <v>0</v>
      </c>
      <c r="T34" s="96">
        <v>0</v>
      </c>
      <c r="U34" s="100"/>
      <c r="V34" s="100"/>
      <c r="W34" s="2833"/>
      <c r="X34" s="2833"/>
      <c r="Y34" s="72"/>
      <c r="Z34" s="96">
        <v>0</v>
      </c>
      <c r="AA34" s="96">
        <v>0</v>
      </c>
      <c r="AB34" s="100"/>
      <c r="AC34" s="100"/>
      <c r="AD34" s="2833"/>
      <c r="AE34" s="2833"/>
      <c r="AF34" s="72"/>
      <c r="AG34" s="96">
        <v>0</v>
      </c>
      <c r="AH34" s="96">
        <v>0</v>
      </c>
      <c r="AI34" s="100"/>
      <c r="AJ34" s="100"/>
      <c r="AK34" s="2833"/>
      <c r="AL34" s="2833"/>
      <c r="AM34" s="72"/>
      <c r="AN34" s="96">
        <v>0.05</v>
      </c>
      <c r="AO34" s="96">
        <v>0</v>
      </c>
      <c r="AP34" s="100"/>
      <c r="AQ34" s="100"/>
      <c r="AR34" s="2833"/>
      <c r="AS34" s="2833"/>
      <c r="AT34" s="71" t="s">
        <v>124</v>
      </c>
      <c r="AU34" s="96">
        <v>0.05</v>
      </c>
      <c r="AV34" s="96">
        <v>0.05</v>
      </c>
      <c r="AW34" s="100"/>
      <c r="AX34" s="100"/>
      <c r="AY34" s="2833"/>
      <c r="AZ34" s="2833"/>
      <c r="BA34" s="71" t="s">
        <v>121</v>
      </c>
      <c r="BB34" s="96">
        <v>0.04</v>
      </c>
      <c r="BC34" s="96">
        <v>0.04</v>
      </c>
      <c r="BD34" s="100"/>
      <c r="BE34" s="100"/>
      <c r="BF34" s="2833"/>
      <c r="BG34" s="2833"/>
      <c r="BH34" s="71" t="s">
        <v>125</v>
      </c>
      <c r="BI34" s="96">
        <v>0.03</v>
      </c>
      <c r="BJ34" s="96">
        <v>0</v>
      </c>
      <c r="BK34" s="100"/>
      <c r="BL34" s="100"/>
      <c r="BM34" s="2833"/>
      <c r="BN34" s="2833"/>
      <c r="BO34" s="72"/>
      <c r="BP34" s="96">
        <v>0.03</v>
      </c>
      <c r="BQ34" s="96">
        <v>0</v>
      </c>
      <c r="BR34" s="100"/>
      <c r="BS34" s="100"/>
      <c r="BT34" s="2833"/>
      <c r="BU34" s="2833"/>
      <c r="BV34" s="72"/>
      <c r="BW34" s="96">
        <v>0.03</v>
      </c>
      <c r="BX34" s="96">
        <v>0</v>
      </c>
      <c r="BY34" s="100"/>
      <c r="BZ34" s="100"/>
      <c r="CA34" s="2833"/>
      <c r="CB34" s="2833"/>
      <c r="CC34" s="72"/>
      <c r="CD34" s="96">
        <v>0.04</v>
      </c>
      <c r="CE34" s="96">
        <v>0</v>
      </c>
      <c r="CF34" s="100"/>
      <c r="CG34" s="100"/>
      <c r="CH34" s="2833"/>
      <c r="CI34" s="2833"/>
      <c r="CJ34" s="72"/>
      <c r="CK34" s="96">
        <v>0.04</v>
      </c>
      <c r="CL34" s="96">
        <v>0</v>
      </c>
      <c r="CM34" s="100"/>
      <c r="CN34" s="100"/>
      <c r="CO34" s="2833"/>
      <c r="CP34" s="2833"/>
      <c r="CQ34" s="72"/>
      <c r="CR34" s="96">
        <v>0.02</v>
      </c>
      <c r="CS34" s="96">
        <v>0</v>
      </c>
      <c r="CT34" s="100"/>
      <c r="CU34" s="100"/>
      <c r="CV34" s="2833"/>
      <c r="CW34" s="2833"/>
      <c r="CX34" s="72"/>
      <c r="CZ34" s="2828">
        <f t="shared" si="0"/>
        <v>0</v>
      </c>
      <c r="DA34" s="2828">
        <f t="shared" si="1"/>
        <v>0.09</v>
      </c>
      <c r="DB34" s="2828" t="e">
        <f t="shared" si="2"/>
        <v>#DIV/0!</v>
      </c>
      <c r="DC34" s="100"/>
      <c r="DD34" s="100"/>
      <c r="DE34" s="140"/>
      <c r="DF34" s="140"/>
      <c r="DG34" s="2833"/>
      <c r="DH34" s="140"/>
      <c r="DI34" s="2828">
        <f t="shared" si="3"/>
        <v>0.14000000000000001</v>
      </c>
      <c r="DJ34" s="2828">
        <f t="shared" si="3"/>
        <v>0.09</v>
      </c>
      <c r="DK34" s="2828">
        <f t="shared" si="4"/>
        <v>0.64285714285714279</v>
      </c>
      <c r="DL34" s="100"/>
      <c r="DM34" s="100"/>
      <c r="DN34" s="140"/>
      <c r="DO34" s="140"/>
      <c r="DP34" s="140"/>
      <c r="DQ34" s="140"/>
      <c r="DR34" s="325">
        <f t="shared" si="5"/>
        <v>0.23</v>
      </c>
      <c r="DS34" s="325">
        <f t="shared" si="5"/>
        <v>0.09</v>
      </c>
      <c r="DT34" s="2828">
        <f t="shared" si="8"/>
        <v>0.39130434782608692</v>
      </c>
      <c r="DU34" s="100"/>
      <c r="DV34" s="100"/>
      <c r="DW34" s="140"/>
      <c r="DX34" s="2833"/>
      <c r="DY34" s="2833"/>
      <c r="DZ34" s="140"/>
      <c r="EA34" s="325">
        <f t="shared" si="6"/>
        <v>0.33</v>
      </c>
      <c r="EB34" s="325">
        <f t="shared" si="6"/>
        <v>0.09</v>
      </c>
      <c r="EC34" s="2828">
        <f t="shared" si="7"/>
        <v>0.27272727272727271</v>
      </c>
      <c r="ED34" s="100"/>
      <c r="EE34" s="100"/>
      <c r="EF34" s="140"/>
      <c r="EG34" s="2833"/>
      <c r="EH34" s="2833"/>
      <c r="EI34" s="140"/>
    </row>
    <row r="35" spans="1:139" s="324" customFormat="1" ht="63.75" thickBot="1">
      <c r="A35" s="189"/>
      <c r="B35" s="116"/>
      <c r="C35" s="194"/>
      <c r="D35" s="133"/>
      <c r="E35" s="194"/>
      <c r="F35" s="133"/>
      <c r="G35" s="133"/>
      <c r="H35" s="135"/>
      <c r="I35" s="2830"/>
      <c r="J35" s="101"/>
      <c r="K35" s="102"/>
      <c r="L35" s="102"/>
      <c r="M35" s="2834"/>
      <c r="N35" s="103"/>
      <c r="O35" s="2835"/>
      <c r="P35" s="2835"/>
      <c r="Q35" s="94" t="s">
        <v>96</v>
      </c>
      <c r="R35" s="95">
        <v>0.34</v>
      </c>
      <c r="S35" s="96">
        <v>0.01</v>
      </c>
      <c r="T35" s="96">
        <v>0.01</v>
      </c>
      <c r="U35" s="103"/>
      <c r="V35" s="103"/>
      <c r="W35" s="2833"/>
      <c r="X35" s="2833"/>
      <c r="Y35" s="71" t="s">
        <v>126</v>
      </c>
      <c r="Z35" s="96">
        <v>0.01</v>
      </c>
      <c r="AA35" s="96">
        <v>0.01</v>
      </c>
      <c r="AB35" s="103"/>
      <c r="AC35" s="103"/>
      <c r="AD35" s="2833"/>
      <c r="AE35" s="2833"/>
      <c r="AF35" s="71" t="s">
        <v>126</v>
      </c>
      <c r="AG35" s="96">
        <v>0</v>
      </c>
      <c r="AH35" s="96">
        <v>0</v>
      </c>
      <c r="AI35" s="103"/>
      <c r="AJ35" s="103"/>
      <c r="AK35" s="2833"/>
      <c r="AL35" s="2833"/>
      <c r="AM35" s="71" t="s">
        <v>126</v>
      </c>
      <c r="AN35" s="96">
        <v>0.03</v>
      </c>
      <c r="AO35" s="96">
        <v>0.03</v>
      </c>
      <c r="AP35" s="103"/>
      <c r="AQ35" s="103"/>
      <c r="AR35" s="2833"/>
      <c r="AS35" s="2833"/>
      <c r="AT35" s="71" t="s">
        <v>88</v>
      </c>
      <c r="AU35" s="96">
        <v>0.03</v>
      </c>
      <c r="AV35" s="96">
        <v>0.03</v>
      </c>
      <c r="AW35" s="103"/>
      <c r="AX35" s="103"/>
      <c r="AY35" s="2833"/>
      <c r="AZ35" s="2833"/>
      <c r="BA35" s="71" t="s">
        <v>91</v>
      </c>
      <c r="BB35" s="96">
        <v>0.06</v>
      </c>
      <c r="BC35" s="96">
        <v>0.06</v>
      </c>
      <c r="BD35" s="103"/>
      <c r="BE35" s="103"/>
      <c r="BF35" s="2833"/>
      <c r="BG35" s="2833"/>
      <c r="BH35" s="71" t="s">
        <v>92</v>
      </c>
      <c r="BI35" s="96">
        <v>0.03</v>
      </c>
      <c r="BJ35" s="96">
        <v>0</v>
      </c>
      <c r="BK35" s="103"/>
      <c r="BL35" s="103"/>
      <c r="BM35" s="2833"/>
      <c r="BN35" s="2833"/>
      <c r="BO35" s="72"/>
      <c r="BP35" s="96">
        <v>0.03</v>
      </c>
      <c r="BQ35" s="96">
        <v>0</v>
      </c>
      <c r="BR35" s="103"/>
      <c r="BS35" s="103"/>
      <c r="BT35" s="2833"/>
      <c r="BU35" s="2833"/>
      <c r="BV35" s="72"/>
      <c r="BW35" s="96">
        <v>0.03</v>
      </c>
      <c r="BX35" s="96">
        <v>0</v>
      </c>
      <c r="BY35" s="103"/>
      <c r="BZ35" s="103"/>
      <c r="CA35" s="2833"/>
      <c r="CB35" s="2833"/>
      <c r="CC35" s="72"/>
      <c r="CD35" s="96">
        <v>0.03</v>
      </c>
      <c r="CE35" s="96">
        <v>0</v>
      </c>
      <c r="CF35" s="103"/>
      <c r="CG35" s="103"/>
      <c r="CH35" s="2833"/>
      <c r="CI35" s="2833"/>
      <c r="CJ35" s="72"/>
      <c r="CK35" s="96">
        <v>0.03</v>
      </c>
      <c r="CL35" s="96">
        <v>0</v>
      </c>
      <c r="CM35" s="103"/>
      <c r="CN35" s="103"/>
      <c r="CO35" s="2833"/>
      <c r="CP35" s="2833"/>
      <c r="CQ35" s="72"/>
      <c r="CR35" s="96">
        <v>0.05</v>
      </c>
      <c r="CS35" s="96">
        <v>0</v>
      </c>
      <c r="CT35" s="103"/>
      <c r="CU35" s="103"/>
      <c r="CV35" s="2833"/>
      <c r="CW35" s="2833"/>
      <c r="CX35" s="72"/>
      <c r="CZ35" s="2828">
        <f t="shared" si="0"/>
        <v>0.02</v>
      </c>
      <c r="DA35" s="2828">
        <f t="shared" si="1"/>
        <v>0.14000000000000001</v>
      </c>
      <c r="DB35" s="2828">
        <f t="shared" si="2"/>
        <v>7.0000000000000009</v>
      </c>
      <c r="DC35" s="103"/>
      <c r="DD35" s="103"/>
      <c r="DE35" s="156"/>
      <c r="DF35" s="140"/>
      <c r="DG35" s="2833"/>
      <c r="DH35" s="140"/>
      <c r="DI35" s="2828">
        <f t="shared" si="3"/>
        <v>0.14000000000000001</v>
      </c>
      <c r="DJ35" s="2828">
        <f t="shared" si="3"/>
        <v>0.14000000000000001</v>
      </c>
      <c r="DK35" s="2828">
        <f t="shared" si="4"/>
        <v>1</v>
      </c>
      <c r="DL35" s="103"/>
      <c r="DM35" s="103"/>
      <c r="DN35" s="207"/>
      <c r="DO35" s="140"/>
      <c r="DP35" s="140"/>
      <c r="DQ35" s="140"/>
      <c r="DR35" s="2836">
        <f t="shared" si="5"/>
        <v>0.23</v>
      </c>
      <c r="DS35" s="2836">
        <f t="shared" si="5"/>
        <v>0.14000000000000001</v>
      </c>
      <c r="DT35" s="2837">
        <f t="shared" si="8"/>
        <v>0.60869565217391308</v>
      </c>
      <c r="DU35" s="2843"/>
      <c r="DV35" s="2843"/>
      <c r="DW35" s="207"/>
      <c r="DX35" s="2833"/>
      <c r="DY35" s="2833"/>
      <c r="DZ35" s="140"/>
      <c r="EA35" s="325">
        <f t="shared" si="6"/>
        <v>0.34</v>
      </c>
      <c r="EB35" s="325">
        <f t="shared" si="6"/>
        <v>0.14000000000000001</v>
      </c>
      <c r="EC35" s="2828">
        <f t="shared" si="7"/>
        <v>0.41176470588235298</v>
      </c>
      <c r="ED35" s="103"/>
      <c r="EE35" s="103"/>
      <c r="EF35" s="156"/>
      <c r="EG35" s="2833"/>
      <c r="EH35" s="2833"/>
      <c r="EI35" s="140"/>
    </row>
    <row r="36" spans="1:139" s="324" customFormat="1" ht="42.75" customHeight="1">
      <c r="A36" s="189"/>
      <c r="B36" s="116"/>
      <c r="C36" s="194"/>
      <c r="D36" s="133"/>
      <c r="E36" s="194"/>
      <c r="F36" s="133"/>
      <c r="G36" s="133"/>
      <c r="H36" s="135"/>
      <c r="I36" s="2830"/>
      <c r="J36" s="91">
        <v>6</v>
      </c>
      <c r="K36" s="92" t="s">
        <v>127</v>
      </c>
      <c r="L36" s="92" t="s">
        <v>80</v>
      </c>
      <c r="M36" s="2838" t="s">
        <v>128</v>
      </c>
      <c r="N36" s="97">
        <v>0.01</v>
      </c>
      <c r="O36" s="2839">
        <v>42736</v>
      </c>
      <c r="P36" s="2839">
        <v>43100</v>
      </c>
      <c r="Q36" s="94" t="s">
        <v>129</v>
      </c>
      <c r="R36" s="95">
        <v>0.33</v>
      </c>
      <c r="S36" s="96">
        <v>0.01</v>
      </c>
      <c r="T36" s="96">
        <v>0.01</v>
      </c>
      <c r="U36" s="97">
        <f>+S36+S37+S38</f>
        <v>0.05</v>
      </c>
      <c r="V36" s="97">
        <f>+T36+T37+T38</f>
        <v>0.05</v>
      </c>
      <c r="W36" s="2833"/>
      <c r="X36" s="2833"/>
      <c r="Y36" s="71" t="s">
        <v>130</v>
      </c>
      <c r="Z36" s="96">
        <v>0.01</v>
      </c>
      <c r="AA36" s="96">
        <v>0.01</v>
      </c>
      <c r="AB36" s="97">
        <f>+Z36+Z37+Z38</f>
        <v>0.03</v>
      </c>
      <c r="AC36" s="97">
        <f>+AA36+AA37+AA38</f>
        <v>0.03</v>
      </c>
      <c r="AD36" s="2833"/>
      <c r="AE36" s="2833"/>
      <c r="AF36" s="71" t="s">
        <v>130</v>
      </c>
      <c r="AG36" s="96">
        <v>0.03</v>
      </c>
      <c r="AH36" s="96">
        <v>0.03</v>
      </c>
      <c r="AI36" s="97">
        <f>+AG36+AG37+AG38</f>
        <v>7.0000000000000007E-2</v>
      </c>
      <c r="AJ36" s="97">
        <f>+AH36+AH37+AH38</f>
        <v>7.0000000000000007E-2</v>
      </c>
      <c r="AK36" s="2833"/>
      <c r="AL36" s="2833"/>
      <c r="AM36" s="71" t="s">
        <v>130</v>
      </c>
      <c r="AN36" s="96">
        <v>0.03</v>
      </c>
      <c r="AO36" s="96">
        <v>0.03</v>
      </c>
      <c r="AP36" s="97">
        <f>+AN36+AN37+AN38</f>
        <v>0.11000000000000001</v>
      </c>
      <c r="AQ36" s="97">
        <f>+AO36+AO37+AO38</f>
        <v>0.11000000000000001</v>
      </c>
      <c r="AR36" s="2833"/>
      <c r="AS36" s="2833"/>
      <c r="AT36" s="71" t="s">
        <v>130</v>
      </c>
      <c r="AU36" s="96">
        <v>0.03</v>
      </c>
      <c r="AV36" s="96">
        <v>0.03</v>
      </c>
      <c r="AW36" s="97">
        <f>+AU36+AU37+AU38</f>
        <v>0.09</v>
      </c>
      <c r="AX36" s="97">
        <f>+AV36+AV37+AV38</f>
        <v>0.09</v>
      </c>
      <c r="AY36" s="2833"/>
      <c r="AZ36" s="2833"/>
      <c r="BA36" s="71" t="s">
        <v>130</v>
      </c>
      <c r="BB36" s="96">
        <v>0.03</v>
      </c>
      <c r="BC36" s="96">
        <v>0.03</v>
      </c>
      <c r="BD36" s="97">
        <f>+BB36+BB37+BB38</f>
        <v>0.09</v>
      </c>
      <c r="BE36" s="97">
        <v>0.09</v>
      </c>
      <c r="BF36" s="2833"/>
      <c r="BG36" s="2833"/>
      <c r="BH36" s="71" t="s">
        <v>131</v>
      </c>
      <c r="BI36" s="96">
        <v>0.03</v>
      </c>
      <c r="BJ36" s="96">
        <v>0</v>
      </c>
      <c r="BK36" s="97">
        <f>+BI36+BI37+BI38</f>
        <v>0.09</v>
      </c>
      <c r="BL36" s="97">
        <f>+BJ36+BJ37+BJ38</f>
        <v>0</v>
      </c>
      <c r="BM36" s="2833"/>
      <c r="BN36" s="2833"/>
      <c r="BO36" s="72"/>
      <c r="BP36" s="96">
        <v>0.03</v>
      </c>
      <c r="BQ36" s="96">
        <v>0</v>
      </c>
      <c r="BR36" s="97">
        <f>+BP36+BP37+BP38</f>
        <v>0.09</v>
      </c>
      <c r="BS36" s="97">
        <f>+BQ36+BQ37+BQ38</f>
        <v>0</v>
      </c>
      <c r="BT36" s="2833"/>
      <c r="BU36" s="2833"/>
      <c r="BV36" s="72"/>
      <c r="BW36" s="96">
        <v>0.03</v>
      </c>
      <c r="BX36" s="96">
        <v>0</v>
      </c>
      <c r="BY36" s="97">
        <f>+BW36+BW37+BW38</f>
        <v>0.09</v>
      </c>
      <c r="BZ36" s="97">
        <f>+BX36+BX37+BX38</f>
        <v>0</v>
      </c>
      <c r="CA36" s="2833"/>
      <c r="CB36" s="2833"/>
      <c r="CC36" s="72"/>
      <c r="CD36" s="96">
        <v>0.04</v>
      </c>
      <c r="CE36" s="96">
        <v>0</v>
      </c>
      <c r="CF36" s="97">
        <f>+CD36+CD37+CD38</f>
        <v>0.1</v>
      </c>
      <c r="CG36" s="97">
        <f>+CE36+CE37+CE38</f>
        <v>0</v>
      </c>
      <c r="CH36" s="2833"/>
      <c r="CI36" s="2833"/>
      <c r="CJ36" s="72"/>
      <c r="CK36" s="96">
        <v>0.04</v>
      </c>
      <c r="CL36" s="96">
        <v>0</v>
      </c>
      <c r="CM36" s="97">
        <f>+CK36+CK37+CK38</f>
        <v>0.1</v>
      </c>
      <c r="CN36" s="97">
        <f>+CL36+CL37+CL38</f>
        <v>0</v>
      </c>
      <c r="CO36" s="2833"/>
      <c r="CP36" s="2833"/>
      <c r="CQ36" s="72"/>
      <c r="CR36" s="96">
        <v>0.02</v>
      </c>
      <c r="CS36" s="96">
        <v>0</v>
      </c>
      <c r="CT36" s="97">
        <f>+CR36+CR37+CR38</f>
        <v>0.09</v>
      </c>
      <c r="CU36" s="97">
        <f>+CS36+CS37+CS38</f>
        <v>0</v>
      </c>
      <c r="CV36" s="2833"/>
      <c r="CW36" s="2833"/>
      <c r="CX36" s="72"/>
      <c r="CZ36" s="2828">
        <f t="shared" si="0"/>
        <v>0.05</v>
      </c>
      <c r="DA36" s="2828">
        <f t="shared" si="1"/>
        <v>0.14000000000000001</v>
      </c>
      <c r="DB36" s="2828">
        <f t="shared" si="2"/>
        <v>2.8000000000000003</v>
      </c>
      <c r="DC36" s="2824">
        <f>+$U$36+$AB$36+$AI$36</f>
        <v>0.15000000000000002</v>
      </c>
      <c r="DD36" s="2824">
        <f>+$V$36+$AC$36+$AJ$36</f>
        <v>0.15000000000000002</v>
      </c>
      <c r="DE36" s="130">
        <f>+DD36/DC36</f>
        <v>1</v>
      </c>
      <c r="DF36" s="140"/>
      <c r="DG36" s="2833"/>
      <c r="DH36" s="140"/>
      <c r="DI36" s="2828">
        <f t="shared" si="3"/>
        <v>0.14000000000000001</v>
      </c>
      <c r="DJ36" s="2828">
        <f t="shared" si="3"/>
        <v>0.14000000000000001</v>
      </c>
      <c r="DK36" s="2828">
        <f t="shared" si="4"/>
        <v>1</v>
      </c>
      <c r="DL36" s="2824">
        <f>+$U$36+$AB$36+$AI$36+$AP$36+$AW$36+$BD$36</f>
        <v>0.43999999999999995</v>
      </c>
      <c r="DM36" s="2824">
        <f>+$V$36+$AC$36+$AJ$36+$AQ$36+$AX$36+$BE$36</f>
        <v>0.43999999999999995</v>
      </c>
      <c r="DN36" s="140">
        <f>+DM36/DL36</f>
        <v>1</v>
      </c>
      <c r="DO36" s="140"/>
      <c r="DP36" s="140"/>
      <c r="DQ36" s="140"/>
      <c r="DR36" s="2265">
        <f t="shared" si="5"/>
        <v>0.23</v>
      </c>
      <c r="DS36" s="2265">
        <f t="shared" si="5"/>
        <v>0.14000000000000001</v>
      </c>
      <c r="DT36" s="2840">
        <f t="shared" si="8"/>
        <v>0.60869565217391308</v>
      </c>
      <c r="DU36" s="100">
        <f>+$U$36+$AB$36+$AI$36+$AP$36+$AW$36+$BD$36+$BK$36+$BR$36+$BY$36</f>
        <v>0.70999999999999985</v>
      </c>
      <c r="DV36" s="100">
        <f>+$V$36+$AC$36+$AJ$36+$AQ$36+$AX$36+$BE$36+$BL$36+$BS$36+$BZ$36</f>
        <v>0.43999999999999995</v>
      </c>
      <c r="DW36" s="140">
        <f>+DV36/DU36</f>
        <v>0.61971830985915499</v>
      </c>
      <c r="DX36" s="2833"/>
      <c r="DY36" s="2833"/>
      <c r="DZ36" s="140"/>
      <c r="EA36" s="325">
        <f t="shared" si="6"/>
        <v>0.33</v>
      </c>
      <c r="EB36" s="325">
        <f t="shared" si="6"/>
        <v>0.14000000000000001</v>
      </c>
      <c r="EC36" s="2828">
        <f t="shared" si="7"/>
        <v>0.42424242424242425</v>
      </c>
      <c r="ED36" s="2824">
        <f>+$U$36+$AB$36+$AI$36+$AP$36+$AW$36+$BD$36+$BK$36+$BR$36+$BY$36+$CF$36+$CM$36+$CT$36</f>
        <v>0.99999999999999978</v>
      </c>
      <c r="EE36" s="2824">
        <f>+$V$36+$AC$36+$AJ$36+$AQ$36+$AX$36+$BE$36+$BL$36+$BS$36+$BZ$36+$CG$36+$CN$36+$CU$36</f>
        <v>0.43999999999999995</v>
      </c>
      <c r="EF36" s="130">
        <f>+EE36/ED36</f>
        <v>0.44000000000000006</v>
      </c>
      <c r="EG36" s="2833"/>
      <c r="EH36" s="2833"/>
      <c r="EI36" s="140"/>
    </row>
    <row r="37" spans="1:139" s="324" customFormat="1" ht="31.5">
      <c r="A37" s="189"/>
      <c r="B37" s="116"/>
      <c r="C37" s="194"/>
      <c r="D37" s="133"/>
      <c r="E37" s="194"/>
      <c r="F37" s="133"/>
      <c r="G37" s="133"/>
      <c r="H37" s="135"/>
      <c r="I37" s="2830"/>
      <c r="J37" s="98"/>
      <c r="K37" s="99"/>
      <c r="L37" s="99"/>
      <c r="M37" s="2831"/>
      <c r="N37" s="100"/>
      <c r="O37" s="2832"/>
      <c r="P37" s="2832"/>
      <c r="Q37" s="94" t="s">
        <v>132</v>
      </c>
      <c r="R37" s="95">
        <v>0.33</v>
      </c>
      <c r="S37" s="96">
        <v>0.02</v>
      </c>
      <c r="T37" s="96">
        <v>0.02</v>
      </c>
      <c r="U37" s="100"/>
      <c r="V37" s="100"/>
      <c r="W37" s="2833"/>
      <c r="X37" s="2833"/>
      <c r="Y37" s="71" t="s">
        <v>92</v>
      </c>
      <c r="Z37" s="96">
        <v>0.01</v>
      </c>
      <c r="AA37" s="96">
        <v>0.01</v>
      </c>
      <c r="AB37" s="100"/>
      <c r="AC37" s="100"/>
      <c r="AD37" s="2833"/>
      <c r="AE37" s="2833"/>
      <c r="AF37" s="71" t="s">
        <v>92</v>
      </c>
      <c r="AG37" s="96">
        <v>0.02</v>
      </c>
      <c r="AH37" s="96">
        <v>0.02</v>
      </c>
      <c r="AI37" s="100"/>
      <c r="AJ37" s="100"/>
      <c r="AK37" s="2833"/>
      <c r="AL37" s="2833"/>
      <c r="AM37" s="71" t="s">
        <v>92</v>
      </c>
      <c r="AN37" s="96">
        <v>0.04</v>
      </c>
      <c r="AO37" s="96">
        <v>0.04</v>
      </c>
      <c r="AP37" s="100"/>
      <c r="AQ37" s="100"/>
      <c r="AR37" s="2833"/>
      <c r="AS37" s="2833"/>
      <c r="AT37" s="71" t="s">
        <v>92</v>
      </c>
      <c r="AU37" s="96">
        <v>0.03</v>
      </c>
      <c r="AV37" s="96">
        <v>0.03</v>
      </c>
      <c r="AW37" s="100"/>
      <c r="AX37" s="100"/>
      <c r="AY37" s="2833"/>
      <c r="AZ37" s="2833"/>
      <c r="BA37" s="71" t="s">
        <v>92</v>
      </c>
      <c r="BB37" s="96">
        <v>0.03</v>
      </c>
      <c r="BC37" s="96">
        <v>0.03</v>
      </c>
      <c r="BD37" s="100"/>
      <c r="BE37" s="100"/>
      <c r="BF37" s="2833"/>
      <c r="BG37" s="2833"/>
      <c r="BH37" s="71" t="s">
        <v>92</v>
      </c>
      <c r="BI37" s="96">
        <v>0.03</v>
      </c>
      <c r="BJ37" s="96">
        <v>0</v>
      </c>
      <c r="BK37" s="100"/>
      <c r="BL37" s="100"/>
      <c r="BM37" s="2833"/>
      <c r="BN37" s="2833"/>
      <c r="BO37" s="72"/>
      <c r="BP37" s="96">
        <v>0.03</v>
      </c>
      <c r="BQ37" s="96">
        <v>0</v>
      </c>
      <c r="BR37" s="100"/>
      <c r="BS37" s="100"/>
      <c r="BT37" s="2833"/>
      <c r="BU37" s="2833"/>
      <c r="BV37" s="72"/>
      <c r="BW37" s="96">
        <v>0.03</v>
      </c>
      <c r="BX37" s="96">
        <v>0</v>
      </c>
      <c r="BY37" s="100"/>
      <c r="BZ37" s="100"/>
      <c r="CA37" s="2833"/>
      <c r="CB37" s="2833"/>
      <c r="CC37" s="72"/>
      <c r="CD37" s="96">
        <v>0.03</v>
      </c>
      <c r="CE37" s="96">
        <v>0</v>
      </c>
      <c r="CF37" s="100"/>
      <c r="CG37" s="100"/>
      <c r="CH37" s="2833"/>
      <c r="CI37" s="2833"/>
      <c r="CJ37" s="72"/>
      <c r="CK37" s="96">
        <v>0.03</v>
      </c>
      <c r="CL37" s="96">
        <v>0</v>
      </c>
      <c r="CM37" s="100"/>
      <c r="CN37" s="100"/>
      <c r="CO37" s="2833"/>
      <c r="CP37" s="2833"/>
      <c r="CQ37" s="72"/>
      <c r="CR37" s="96">
        <v>0.03</v>
      </c>
      <c r="CS37" s="96">
        <v>0</v>
      </c>
      <c r="CT37" s="100"/>
      <c r="CU37" s="100"/>
      <c r="CV37" s="2833"/>
      <c r="CW37" s="2833"/>
      <c r="CX37" s="72"/>
      <c r="CZ37" s="2828">
        <f t="shared" si="0"/>
        <v>0.05</v>
      </c>
      <c r="DA37" s="2828">
        <f t="shared" si="1"/>
        <v>0.15</v>
      </c>
      <c r="DB37" s="2828">
        <f t="shared" si="2"/>
        <v>2.9999999999999996</v>
      </c>
      <c r="DC37" s="100"/>
      <c r="DD37" s="100"/>
      <c r="DE37" s="140"/>
      <c r="DF37" s="140"/>
      <c r="DG37" s="2833"/>
      <c r="DH37" s="140"/>
      <c r="DI37" s="2828">
        <f t="shared" si="3"/>
        <v>0.15</v>
      </c>
      <c r="DJ37" s="2828">
        <f t="shared" si="3"/>
        <v>0.15</v>
      </c>
      <c r="DK37" s="2828">
        <f t="shared" si="4"/>
        <v>1</v>
      </c>
      <c r="DL37" s="100"/>
      <c r="DM37" s="100"/>
      <c r="DN37" s="140"/>
      <c r="DO37" s="140"/>
      <c r="DP37" s="140"/>
      <c r="DQ37" s="140"/>
      <c r="DR37" s="325">
        <f t="shared" si="5"/>
        <v>0.24</v>
      </c>
      <c r="DS37" s="325">
        <f t="shared" si="5"/>
        <v>0.15</v>
      </c>
      <c r="DT37" s="2828">
        <f t="shared" si="8"/>
        <v>0.625</v>
      </c>
      <c r="DU37" s="100"/>
      <c r="DV37" s="100"/>
      <c r="DW37" s="140"/>
      <c r="DX37" s="2833"/>
      <c r="DY37" s="2833"/>
      <c r="DZ37" s="140"/>
      <c r="EA37" s="325">
        <f t="shared" si="6"/>
        <v>0.33000000000000007</v>
      </c>
      <c r="EB37" s="325">
        <f t="shared" si="6"/>
        <v>0.15</v>
      </c>
      <c r="EC37" s="2828">
        <f t="shared" si="7"/>
        <v>0.45454545454545442</v>
      </c>
      <c r="ED37" s="100"/>
      <c r="EE37" s="100"/>
      <c r="EF37" s="140"/>
      <c r="EG37" s="2833"/>
      <c r="EH37" s="2833"/>
      <c r="EI37" s="140"/>
    </row>
    <row r="38" spans="1:139" s="324" customFormat="1" ht="63">
      <c r="A38" s="189"/>
      <c r="B38" s="116"/>
      <c r="C38" s="194"/>
      <c r="D38" s="133"/>
      <c r="E38" s="194"/>
      <c r="F38" s="133"/>
      <c r="G38" s="133"/>
      <c r="H38" s="135"/>
      <c r="I38" s="2830"/>
      <c r="J38" s="101"/>
      <c r="K38" s="102"/>
      <c r="L38" s="102"/>
      <c r="M38" s="2834"/>
      <c r="N38" s="103"/>
      <c r="O38" s="2835"/>
      <c r="P38" s="2835"/>
      <c r="Q38" s="94" t="s">
        <v>96</v>
      </c>
      <c r="R38" s="95">
        <v>0.34</v>
      </c>
      <c r="S38" s="96">
        <v>0.02</v>
      </c>
      <c r="T38" s="96">
        <v>0.02</v>
      </c>
      <c r="U38" s="103"/>
      <c r="V38" s="103"/>
      <c r="W38" s="2833"/>
      <c r="X38" s="2833"/>
      <c r="Y38" s="71" t="s">
        <v>133</v>
      </c>
      <c r="Z38" s="96">
        <v>0.01</v>
      </c>
      <c r="AA38" s="96">
        <v>0.01</v>
      </c>
      <c r="AB38" s="103"/>
      <c r="AC38" s="103"/>
      <c r="AD38" s="2833"/>
      <c r="AE38" s="2833"/>
      <c r="AF38" s="71" t="s">
        <v>133</v>
      </c>
      <c r="AG38" s="96">
        <v>0.02</v>
      </c>
      <c r="AH38" s="96">
        <v>0.02</v>
      </c>
      <c r="AI38" s="103"/>
      <c r="AJ38" s="103"/>
      <c r="AK38" s="2833"/>
      <c r="AL38" s="2833"/>
      <c r="AM38" s="71" t="s">
        <v>133</v>
      </c>
      <c r="AN38" s="96">
        <v>0.04</v>
      </c>
      <c r="AO38" s="96">
        <v>0.04</v>
      </c>
      <c r="AP38" s="103"/>
      <c r="AQ38" s="103"/>
      <c r="AR38" s="2833"/>
      <c r="AS38" s="2833"/>
      <c r="AT38" s="71" t="s">
        <v>88</v>
      </c>
      <c r="AU38" s="96">
        <v>0.03</v>
      </c>
      <c r="AV38" s="96">
        <v>0.03</v>
      </c>
      <c r="AW38" s="103"/>
      <c r="AX38" s="103"/>
      <c r="AY38" s="2833"/>
      <c r="AZ38" s="2833"/>
      <c r="BA38" s="71" t="s">
        <v>133</v>
      </c>
      <c r="BB38" s="96">
        <v>0.03</v>
      </c>
      <c r="BC38" s="96">
        <v>0.03</v>
      </c>
      <c r="BD38" s="103"/>
      <c r="BE38" s="103"/>
      <c r="BF38" s="2833"/>
      <c r="BG38" s="2833"/>
      <c r="BH38" s="71" t="s">
        <v>133</v>
      </c>
      <c r="BI38" s="96">
        <v>0.03</v>
      </c>
      <c r="BJ38" s="96">
        <v>0</v>
      </c>
      <c r="BK38" s="103"/>
      <c r="BL38" s="103"/>
      <c r="BM38" s="2833"/>
      <c r="BN38" s="2833"/>
      <c r="BO38" s="72"/>
      <c r="BP38" s="96">
        <v>0.03</v>
      </c>
      <c r="BQ38" s="96">
        <v>0</v>
      </c>
      <c r="BR38" s="103"/>
      <c r="BS38" s="103"/>
      <c r="BT38" s="2833"/>
      <c r="BU38" s="2833"/>
      <c r="BV38" s="72"/>
      <c r="BW38" s="96">
        <v>0.03</v>
      </c>
      <c r="BX38" s="96">
        <v>0</v>
      </c>
      <c r="BY38" s="103"/>
      <c r="BZ38" s="103"/>
      <c r="CA38" s="2833"/>
      <c r="CB38" s="2833"/>
      <c r="CC38" s="72"/>
      <c r="CD38" s="96">
        <v>0.03</v>
      </c>
      <c r="CE38" s="96">
        <v>0</v>
      </c>
      <c r="CF38" s="103"/>
      <c r="CG38" s="103"/>
      <c r="CH38" s="2833"/>
      <c r="CI38" s="2833"/>
      <c r="CJ38" s="72"/>
      <c r="CK38" s="96">
        <v>0.03</v>
      </c>
      <c r="CL38" s="96">
        <v>0</v>
      </c>
      <c r="CM38" s="103"/>
      <c r="CN38" s="103"/>
      <c r="CO38" s="2833"/>
      <c r="CP38" s="2833"/>
      <c r="CQ38" s="72"/>
      <c r="CR38" s="96">
        <v>0.04</v>
      </c>
      <c r="CS38" s="96">
        <v>0</v>
      </c>
      <c r="CT38" s="103"/>
      <c r="CU38" s="103"/>
      <c r="CV38" s="2833"/>
      <c r="CW38" s="2833"/>
      <c r="CX38" s="72"/>
      <c r="CZ38" s="2828">
        <f t="shared" si="0"/>
        <v>0.05</v>
      </c>
      <c r="DA38" s="2828">
        <f t="shared" si="1"/>
        <v>0.15</v>
      </c>
      <c r="DB38" s="2828">
        <f t="shared" si="2"/>
        <v>2.9999999999999996</v>
      </c>
      <c r="DC38" s="103"/>
      <c r="DD38" s="103"/>
      <c r="DE38" s="156"/>
      <c r="DF38" s="140"/>
      <c r="DG38" s="2833"/>
      <c r="DH38" s="140"/>
      <c r="DI38" s="2828">
        <f t="shared" si="3"/>
        <v>0.15</v>
      </c>
      <c r="DJ38" s="2828">
        <f t="shared" si="3"/>
        <v>0.15</v>
      </c>
      <c r="DK38" s="2828">
        <f t="shared" si="4"/>
        <v>1</v>
      </c>
      <c r="DL38" s="103"/>
      <c r="DM38" s="103"/>
      <c r="DN38" s="156"/>
      <c r="DO38" s="140"/>
      <c r="DP38" s="140"/>
      <c r="DQ38" s="140"/>
      <c r="DR38" s="325">
        <f t="shared" si="5"/>
        <v>0.24</v>
      </c>
      <c r="DS38" s="325">
        <f t="shared" si="5"/>
        <v>0.15</v>
      </c>
      <c r="DT38" s="2828">
        <f t="shared" si="8"/>
        <v>0.625</v>
      </c>
      <c r="DU38" s="103"/>
      <c r="DV38" s="103"/>
      <c r="DW38" s="156"/>
      <c r="DX38" s="2833"/>
      <c r="DY38" s="2833"/>
      <c r="DZ38" s="140"/>
      <c r="EA38" s="325">
        <f t="shared" si="6"/>
        <v>0.34</v>
      </c>
      <c r="EB38" s="325">
        <f t="shared" si="6"/>
        <v>0.15</v>
      </c>
      <c r="EC38" s="2828">
        <f t="shared" si="7"/>
        <v>0.44117647058823523</v>
      </c>
      <c r="ED38" s="103"/>
      <c r="EE38" s="103"/>
      <c r="EF38" s="156"/>
      <c r="EG38" s="2833"/>
      <c r="EH38" s="2833"/>
      <c r="EI38" s="140"/>
    </row>
    <row r="39" spans="1:139" s="324" customFormat="1" ht="22.5" customHeight="1">
      <c r="A39" s="189"/>
      <c r="B39" s="116"/>
      <c r="C39" s="194"/>
      <c r="D39" s="133"/>
      <c r="E39" s="194"/>
      <c r="F39" s="133"/>
      <c r="G39" s="133"/>
      <c r="H39" s="135"/>
      <c r="I39" s="2830"/>
      <c r="J39" s="91">
        <v>7</v>
      </c>
      <c r="K39" s="92" t="s">
        <v>134</v>
      </c>
      <c r="L39" s="92" t="s">
        <v>135</v>
      </c>
      <c r="M39" s="2838" t="s">
        <v>136</v>
      </c>
      <c r="N39" s="97">
        <v>0.01</v>
      </c>
      <c r="O39" s="2839">
        <v>42736</v>
      </c>
      <c r="P39" s="2839">
        <v>43100</v>
      </c>
      <c r="Q39" s="111" t="s">
        <v>137</v>
      </c>
      <c r="R39" s="95">
        <v>0.5</v>
      </c>
      <c r="S39" s="96">
        <v>0</v>
      </c>
      <c r="T39" s="96">
        <v>0</v>
      </c>
      <c r="U39" s="97">
        <f>+S39+S40</f>
        <v>0</v>
      </c>
      <c r="V39" s="97">
        <f>+T39+T40</f>
        <v>0</v>
      </c>
      <c r="W39" s="2833"/>
      <c r="X39" s="2833"/>
      <c r="Y39" s="71"/>
      <c r="Z39" s="96">
        <v>0.04</v>
      </c>
      <c r="AA39" s="96">
        <v>0.04</v>
      </c>
      <c r="AB39" s="97">
        <f>+Z39+Z40</f>
        <v>0.08</v>
      </c>
      <c r="AC39" s="97">
        <f>+AA39+AA40</f>
        <v>0.08</v>
      </c>
      <c r="AD39" s="2833"/>
      <c r="AE39" s="2833"/>
      <c r="AF39" s="71" t="s">
        <v>138</v>
      </c>
      <c r="AG39" s="96">
        <v>0.04</v>
      </c>
      <c r="AH39" s="96">
        <v>0.04</v>
      </c>
      <c r="AI39" s="97">
        <f>+AG39+AG40</f>
        <v>0.08</v>
      </c>
      <c r="AJ39" s="97">
        <f>+AH39+AH40</f>
        <v>0.08</v>
      </c>
      <c r="AK39" s="2833"/>
      <c r="AL39" s="2833"/>
      <c r="AM39" s="71" t="s">
        <v>138</v>
      </c>
      <c r="AN39" s="96">
        <v>0.04</v>
      </c>
      <c r="AO39" s="96">
        <v>0.04</v>
      </c>
      <c r="AP39" s="97">
        <f>+AN39+AN40</f>
        <v>0.08</v>
      </c>
      <c r="AQ39" s="97">
        <f>+AO39+AO40</f>
        <v>0.08</v>
      </c>
      <c r="AR39" s="2833"/>
      <c r="AS39" s="2833"/>
      <c r="AT39" s="71" t="s">
        <v>138</v>
      </c>
      <c r="AU39" s="96">
        <v>0.04</v>
      </c>
      <c r="AV39" s="96">
        <v>0.04</v>
      </c>
      <c r="AW39" s="97">
        <f>+AU39+AU40</f>
        <v>0.08</v>
      </c>
      <c r="AX39" s="97">
        <f>+AV39+AV40</f>
        <v>0.08</v>
      </c>
      <c r="AY39" s="2833"/>
      <c r="AZ39" s="2833"/>
      <c r="BA39" s="71" t="s">
        <v>138</v>
      </c>
      <c r="BB39" s="96">
        <v>0.04</v>
      </c>
      <c r="BC39" s="96">
        <v>0.04</v>
      </c>
      <c r="BD39" s="97">
        <f>+BB39+BB40</f>
        <v>0.08</v>
      </c>
      <c r="BE39" s="97">
        <v>0.08</v>
      </c>
      <c r="BF39" s="2833"/>
      <c r="BG39" s="2833"/>
      <c r="BH39" s="71" t="s">
        <v>138</v>
      </c>
      <c r="BI39" s="96">
        <v>0.04</v>
      </c>
      <c r="BJ39" s="96">
        <v>0</v>
      </c>
      <c r="BK39" s="97">
        <f>+BI39+BI40</f>
        <v>0.08</v>
      </c>
      <c r="BL39" s="97">
        <f>+BJ39+BJ40</f>
        <v>0</v>
      </c>
      <c r="BM39" s="2833"/>
      <c r="BN39" s="2833"/>
      <c r="BO39" s="72"/>
      <c r="BP39" s="96">
        <v>0.04</v>
      </c>
      <c r="BQ39" s="96">
        <v>0</v>
      </c>
      <c r="BR39" s="97">
        <f>+BP39+BP40</f>
        <v>0.08</v>
      </c>
      <c r="BS39" s="97">
        <f>+BQ39+BQ40</f>
        <v>0</v>
      </c>
      <c r="BT39" s="2833"/>
      <c r="BU39" s="2833"/>
      <c r="BV39" s="72"/>
      <c r="BW39" s="96">
        <v>0.04</v>
      </c>
      <c r="BX39" s="96">
        <v>0</v>
      </c>
      <c r="BY39" s="97">
        <f>+BW39+BW40</f>
        <v>0.08</v>
      </c>
      <c r="BZ39" s="97">
        <f>+BX39+BX40</f>
        <v>0</v>
      </c>
      <c r="CA39" s="2833"/>
      <c r="CB39" s="2833"/>
      <c r="CC39" s="72"/>
      <c r="CD39" s="96">
        <v>0.05</v>
      </c>
      <c r="CE39" s="96">
        <v>0</v>
      </c>
      <c r="CF39" s="97">
        <f>+CD39+CD40</f>
        <v>0.1</v>
      </c>
      <c r="CG39" s="97">
        <f>+CE39+CE40</f>
        <v>0</v>
      </c>
      <c r="CH39" s="2833"/>
      <c r="CI39" s="2833"/>
      <c r="CJ39" s="72"/>
      <c r="CK39" s="96">
        <v>0.05</v>
      </c>
      <c r="CL39" s="96">
        <v>0</v>
      </c>
      <c r="CM39" s="97">
        <f>+CK39+CK40</f>
        <v>0.1</v>
      </c>
      <c r="CN39" s="97">
        <f>+CL39+CL40</f>
        <v>0</v>
      </c>
      <c r="CO39" s="2833"/>
      <c r="CP39" s="2833"/>
      <c r="CQ39" s="72"/>
      <c r="CR39" s="96">
        <v>0.08</v>
      </c>
      <c r="CS39" s="96">
        <v>0</v>
      </c>
      <c r="CT39" s="97">
        <f>+CR39+CR40</f>
        <v>0.16</v>
      </c>
      <c r="CU39" s="97">
        <f>+CS39+CS40</f>
        <v>0</v>
      </c>
      <c r="CV39" s="2833"/>
      <c r="CW39" s="2833"/>
      <c r="CX39" s="72"/>
      <c r="CZ39" s="2828">
        <f t="shared" si="0"/>
        <v>0.08</v>
      </c>
      <c r="DA39" s="2828">
        <f t="shared" si="1"/>
        <v>0.2</v>
      </c>
      <c r="DB39" s="2828">
        <f t="shared" si="2"/>
        <v>2.5</v>
      </c>
      <c r="DC39" s="97">
        <f>+U39+AB39+AI39</f>
        <v>0.16</v>
      </c>
      <c r="DD39" s="97">
        <f>+V39+AC39+AJ39</f>
        <v>0.16</v>
      </c>
      <c r="DE39" s="130">
        <f>+DD39/DC39</f>
        <v>1</v>
      </c>
      <c r="DF39" s="140"/>
      <c r="DG39" s="2833"/>
      <c r="DH39" s="140"/>
      <c r="DI39" s="2828">
        <f t="shared" si="3"/>
        <v>0.2</v>
      </c>
      <c r="DJ39" s="2828">
        <f t="shared" si="3"/>
        <v>0.2</v>
      </c>
      <c r="DK39" s="2828">
        <f t="shared" si="4"/>
        <v>1</v>
      </c>
      <c r="DL39" s="97">
        <f>+$U$39+$AB$39+$AI$39+$AP$39+$AW$39+$BD$39</f>
        <v>0.4</v>
      </c>
      <c r="DM39" s="97">
        <f>++$V$39+$AC$39+$AJ$39+$AQ$39+$AX$39+$BE$39</f>
        <v>0.4</v>
      </c>
      <c r="DN39" s="130">
        <f>+DM39/DL39</f>
        <v>1</v>
      </c>
      <c r="DO39" s="140"/>
      <c r="DP39" s="140"/>
      <c r="DQ39" s="140"/>
      <c r="DR39" s="325">
        <f t="shared" si="5"/>
        <v>0.32</v>
      </c>
      <c r="DS39" s="325">
        <f t="shared" si="5"/>
        <v>0.2</v>
      </c>
      <c r="DT39" s="2828">
        <f t="shared" si="8"/>
        <v>0.625</v>
      </c>
      <c r="DU39" s="97">
        <f>+$CT$39+$CM$39+$CF$39+$BY$39+$BR$39+$BK$39+$BD$39+$AW$39+$AP$39</f>
        <v>0.83999999999999986</v>
      </c>
      <c r="DV39" s="97">
        <f>+$CU$39+$CN$39+$CG$39+$BZ$39+$BS$39+$BL$39+$BE$39+$AX$39+$AQ$39</f>
        <v>0.24</v>
      </c>
      <c r="DW39" s="130">
        <f>+DV39/DU39</f>
        <v>0.28571428571428575</v>
      </c>
      <c r="DX39" s="2833"/>
      <c r="DY39" s="2833"/>
      <c r="DZ39" s="140"/>
      <c r="EA39" s="325">
        <f t="shared" si="6"/>
        <v>0.5</v>
      </c>
      <c r="EB39" s="325">
        <f t="shared" si="6"/>
        <v>0.2</v>
      </c>
      <c r="EC39" s="2828">
        <f t="shared" si="7"/>
        <v>0.4</v>
      </c>
      <c r="ED39" s="97">
        <f>+$CT$39+$CM$39+$CF$39+$BY$39+$BR$39+$BK$39+$BD$39+$AW$39+$AP$39+$AI$39+$AB$39+$U$39</f>
        <v>0.99999999999999978</v>
      </c>
      <c r="EE39" s="97">
        <f>+$CU$39+$CN$39+$CG$39+$BZ$39+$BS$39+$BL$39+$BE$39+$AX$39+$AQ$39+$AJ$39+$AC$39+$V$39</f>
        <v>0.4</v>
      </c>
      <c r="EF39" s="91">
        <f>+EE39/ED39</f>
        <v>0.40000000000000013</v>
      </c>
      <c r="EG39" s="2833"/>
      <c r="EH39" s="2833"/>
      <c r="EI39" s="140"/>
    </row>
    <row r="40" spans="1:139" s="324" customFormat="1" ht="21" customHeight="1" thickBot="1">
      <c r="A40" s="189"/>
      <c r="B40" s="116"/>
      <c r="C40" s="194"/>
      <c r="D40" s="133"/>
      <c r="E40" s="194"/>
      <c r="F40" s="133"/>
      <c r="G40" s="133"/>
      <c r="H40" s="135"/>
      <c r="I40" s="2830"/>
      <c r="J40" s="101"/>
      <c r="K40" s="102"/>
      <c r="L40" s="102"/>
      <c r="M40" s="2834"/>
      <c r="N40" s="103"/>
      <c r="O40" s="2835"/>
      <c r="P40" s="2835"/>
      <c r="Q40" s="111" t="s">
        <v>139</v>
      </c>
      <c r="R40" s="95">
        <v>0.5</v>
      </c>
      <c r="S40" s="96">
        <v>0</v>
      </c>
      <c r="T40" s="96">
        <v>0</v>
      </c>
      <c r="U40" s="103"/>
      <c r="V40" s="103"/>
      <c r="W40" s="2833"/>
      <c r="X40" s="2833"/>
      <c r="Y40" s="71"/>
      <c r="Z40" s="96">
        <v>0.04</v>
      </c>
      <c r="AA40" s="96">
        <v>0.04</v>
      </c>
      <c r="AB40" s="103"/>
      <c r="AC40" s="103"/>
      <c r="AD40" s="2833"/>
      <c r="AE40" s="2833"/>
      <c r="AF40" s="71" t="s">
        <v>138</v>
      </c>
      <c r="AG40" s="96">
        <v>0.04</v>
      </c>
      <c r="AH40" s="96">
        <v>0.04</v>
      </c>
      <c r="AI40" s="103"/>
      <c r="AJ40" s="103"/>
      <c r="AK40" s="2833"/>
      <c r="AL40" s="2833"/>
      <c r="AM40" s="71" t="s">
        <v>138</v>
      </c>
      <c r="AN40" s="96">
        <v>0.04</v>
      </c>
      <c r="AO40" s="96">
        <v>0.04</v>
      </c>
      <c r="AP40" s="103"/>
      <c r="AQ40" s="103"/>
      <c r="AR40" s="2833"/>
      <c r="AS40" s="2833"/>
      <c r="AT40" s="71" t="s">
        <v>138</v>
      </c>
      <c r="AU40" s="96">
        <v>0.04</v>
      </c>
      <c r="AV40" s="96">
        <v>0.04</v>
      </c>
      <c r="AW40" s="103"/>
      <c r="AX40" s="103"/>
      <c r="AY40" s="2833"/>
      <c r="AZ40" s="2833"/>
      <c r="BA40" s="71" t="s">
        <v>138</v>
      </c>
      <c r="BB40" s="96">
        <v>0.04</v>
      </c>
      <c r="BC40" s="96">
        <v>0.04</v>
      </c>
      <c r="BD40" s="103"/>
      <c r="BE40" s="103"/>
      <c r="BF40" s="2833"/>
      <c r="BG40" s="2833"/>
      <c r="BH40" s="71" t="s">
        <v>138</v>
      </c>
      <c r="BI40" s="96">
        <v>0.04</v>
      </c>
      <c r="BJ40" s="96">
        <v>0</v>
      </c>
      <c r="BK40" s="103"/>
      <c r="BL40" s="103"/>
      <c r="BM40" s="2833"/>
      <c r="BN40" s="2833"/>
      <c r="BO40" s="72"/>
      <c r="BP40" s="96">
        <v>0.04</v>
      </c>
      <c r="BQ40" s="96">
        <v>0</v>
      </c>
      <c r="BR40" s="103"/>
      <c r="BS40" s="103"/>
      <c r="BT40" s="2833"/>
      <c r="BU40" s="2833"/>
      <c r="BV40" s="72"/>
      <c r="BW40" s="96">
        <v>0.04</v>
      </c>
      <c r="BX40" s="96">
        <v>0</v>
      </c>
      <c r="BY40" s="103"/>
      <c r="BZ40" s="103"/>
      <c r="CA40" s="2833"/>
      <c r="CB40" s="2833"/>
      <c r="CC40" s="72"/>
      <c r="CD40" s="96">
        <v>0.05</v>
      </c>
      <c r="CE40" s="96">
        <v>0</v>
      </c>
      <c r="CF40" s="103"/>
      <c r="CG40" s="103"/>
      <c r="CH40" s="2833"/>
      <c r="CI40" s="2833"/>
      <c r="CJ40" s="72"/>
      <c r="CK40" s="96">
        <v>0.05</v>
      </c>
      <c r="CL40" s="96">
        <v>0</v>
      </c>
      <c r="CM40" s="103"/>
      <c r="CN40" s="103"/>
      <c r="CO40" s="2833"/>
      <c r="CP40" s="2833"/>
      <c r="CQ40" s="72"/>
      <c r="CR40" s="96">
        <v>0.08</v>
      </c>
      <c r="CS40" s="96">
        <v>0</v>
      </c>
      <c r="CT40" s="103"/>
      <c r="CU40" s="103"/>
      <c r="CV40" s="2833"/>
      <c r="CW40" s="2833"/>
      <c r="CX40" s="72"/>
      <c r="CZ40" s="2828">
        <f t="shared" si="0"/>
        <v>0.08</v>
      </c>
      <c r="DA40" s="2828">
        <f t="shared" si="1"/>
        <v>0.2</v>
      </c>
      <c r="DB40" s="2828">
        <f t="shared" si="2"/>
        <v>2.5</v>
      </c>
      <c r="DC40" s="103"/>
      <c r="DD40" s="103"/>
      <c r="DE40" s="156"/>
      <c r="DF40" s="140"/>
      <c r="DG40" s="2833"/>
      <c r="DH40" s="140"/>
      <c r="DI40" s="2828">
        <f t="shared" si="3"/>
        <v>0.2</v>
      </c>
      <c r="DJ40" s="2828">
        <f t="shared" si="3"/>
        <v>0.2</v>
      </c>
      <c r="DK40" s="2828">
        <f t="shared" si="4"/>
        <v>1</v>
      </c>
      <c r="DL40" s="103"/>
      <c r="DM40" s="103"/>
      <c r="DN40" s="156"/>
      <c r="DO40" s="140"/>
      <c r="DP40" s="140"/>
      <c r="DQ40" s="140"/>
      <c r="DR40" s="2836">
        <f t="shared" si="5"/>
        <v>0.32</v>
      </c>
      <c r="DS40" s="2836">
        <f t="shared" si="5"/>
        <v>0.2</v>
      </c>
      <c r="DT40" s="2837">
        <f t="shared" si="8"/>
        <v>0.625</v>
      </c>
      <c r="DU40" s="2843"/>
      <c r="DV40" s="2843"/>
      <c r="DW40" s="207"/>
      <c r="DX40" s="2833"/>
      <c r="DY40" s="2833"/>
      <c r="DZ40" s="140"/>
      <c r="EA40" s="325">
        <f t="shared" si="6"/>
        <v>0.5</v>
      </c>
      <c r="EB40" s="325">
        <f t="shared" si="6"/>
        <v>0.2</v>
      </c>
      <c r="EC40" s="2828">
        <f t="shared" si="7"/>
        <v>0.4</v>
      </c>
      <c r="ED40" s="103"/>
      <c r="EE40" s="103"/>
      <c r="EF40" s="101"/>
      <c r="EG40" s="2833"/>
      <c r="EH40" s="2833"/>
      <c r="EI40" s="140"/>
    </row>
    <row r="41" spans="1:139" s="324" customFormat="1" ht="28.5" customHeight="1">
      <c r="A41" s="189"/>
      <c r="B41" s="116"/>
      <c r="C41" s="194"/>
      <c r="D41" s="133"/>
      <c r="E41" s="194"/>
      <c r="F41" s="133"/>
      <c r="G41" s="133"/>
      <c r="H41" s="135"/>
      <c r="I41" s="2830"/>
      <c r="J41" s="91">
        <v>8</v>
      </c>
      <c r="K41" s="92" t="s">
        <v>140</v>
      </c>
      <c r="L41" s="92" t="s">
        <v>141</v>
      </c>
      <c r="M41" s="2838" t="s">
        <v>142</v>
      </c>
      <c r="N41" s="97">
        <v>0.01</v>
      </c>
      <c r="O41" s="2839">
        <v>42736</v>
      </c>
      <c r="P41" s="2839">
        <v>43100</v>
      </c>
      <c r="Q41" s="111" t="s">
        <v>143</v>
      </c>
      <c r="R41" s="95">
        <v>0.34</v>
      </c>
      <c r="S41" s="96">
        <v>0.03</v>
      </c>
      <c r="T41" s="96">
        <v>0.03</v>
      </c>
      <c r="U41" s="97">
        <f>+S41+S42+S43</f>
        <v>0.08</v>
      </c>
      <c r="V41" s="97">
        <f>+T41+T42+T43</f>
        <v>0.08</v>
      </c>
      <c r="W41" s="2833"/>
      <c r="X41" s="2833"/>
      <c r="Y41" s="112" t="s">
        <v>144</v>
      </c>
      <c r="Z41" s="96">
        <v>0.03</v>
      </c>
      <c r="AA41" s="96">
        <v>0.03</v>
      </c>
      <c r="AB41" s="97">
        <f>+Z41+Z42+Z43</f>
        <v>7.0000000000000007E-2</v>
      </c>
      <c r="AC41" s="97">
        <f>+AA41+AA42+AA43</f>
        <v>7.0000000000000007E-2</v>
      </c>
      <c r="AD41" s="2833"/>
      <c r="AE41" s="2833"/>
      <c r="AF41" s="112" t="s">
        <v>144</v>
      </c>
      <c r="AG41" s="96">
        <v>0.03</v>
      </c>
      <c r="AH41" s="96">
        <v>0.03</v>
      </c>
      <c r="AI41" s="97">
        <f>+AG41+AG42+AG43</f>
        <v>7.0000000000000007E-2</v>
      </c>
      <c r="AJ41" s="97">
        <f>+AH41+AH42+AH43</f>
        <v>7.0000000000000007E-2</v>
      </c>
      <c r="AK41" s="2833"/>
      <c r="AL41" s="2833"/>
      <c r="AM41" s="112" t="s">
        <v>144</v>
      </c>
      <c r="AN41" s="96">
        <v>0.03</v>
      </c>
      <c r="AO41" s="96">
        <v>0.03</v>
      </c>
      <c r="AP41" s="97">
        <f>+AN41+AN42+AN43</f>
        <v>0.08</v>
      </c>
      <c r="AQ41" s="97">
        <f>+AO41+AO42+AO43</f>
        <v>0.06</v>
      </c>
      <c r="AR41" s="2833"/>
      <c r="AS41" s="2833"/>
      <c r="AT41" s="71" t="s">
        <v>145</v>
      </c>
      <c r="AU41" s="96">
        <v>0.03</v>
      </c>
      <c r="AV41" s="96">
        <v>0.03</v>
      </c>
      <c r="AW41" s="97">
        <f>+AU41+AU42+AU43</f>
        <v>0.09</v>
      </c>
      <c r="AX41" s="97">
        <f>+AV41+AV42+AV43</f>
        <v>0.09</v>
      </c>
      <c r="AY41" s="2833"/>
      <c r="AZ41" s="2833"/>
      <c r="BA41" s="71" t="s">
        <v>146</v>
      </c>
      <c r="BB41" s="96">
        <v>0.03</v>
      </c>
      <c r="BC41" s="96">
        <v>0.03</v>
      </c>
      <c r="BD41" s="97">
        <f>+BB41+BB42+BB43</f>
        <v>0.09</v>
      </c>
      <c r="BE41" s="97">
        <v>0.09</v>
      </c>
      <c r="BF41" s="2833"/>
      <c r="BG41" s="2833"/>
      <c r="BH41" s="71" t="s">
        <v>146</v>
      </c>
      <c r="BI41" s="96">
        <v>0.03</v>
      </c>
      <c r="BJ41" s="96">
        <v>0</v>
      </c>
      <c r="BK41" s="97">
        <f>+BI41+BI42+BI43</f>
        <v>0.09</v>
      </c>
      <c r="BL41" s="97">
        <f>+BJ41+BJ42+BJ43</f>
        <v>0</v>
      </c>
      <c r="BM41" s="2833"/>
      <c r="BN41" s="2833"/>
      <c r="BO41" s="72"/>
      <c r="BP41" s="96">
        <v>0.03</v>
      </c>
      <c r="BQ41" s="96">
        <v>0</v>
      </c>
      <c r="BR41" s="97">
        <f>+BP41+BP42+BP43</f>
        <v>0.09</v>
      </c>
      <c r="BS41" s="97">
        <f>+BQ41+BQ42+BQ43</f>
        <v>0</v>
      </c>
      <c r="BT41" s="2833"/>
      <c r="BU41" s="2833"/>
      <c r="BV41" s="72"/>
      <c r="BW41" s="96">
        <v>0.03</v>
      </c>
      <c r="BX41" s="96">
        <v>0</v>
      </c>
      <c r="BY41" s="97">
        <f>+BW41+BW42+BW43</f>
        <v>0.09</v>
      </c>
      <c r="BZ41" s="97">
        <f>+BX41+BX42+BX43</f>
        <v>0</v>
      </c>
      <c r="CA41" s="2833"/>
      <c r="CB41" s="2833"/>
      <c r="CC41" s="72"/>
      <c r="CD41" s="96">
        <v>0.03</v>
      </c>
      <c r="CE41" s="96">
        <v>0</v>
      </c>
      <c r="CF41" s="97">
        <f>+CD41+CD42+CD43</f>
        <v>0.09</v>
      </c>
      <c r="CG41" s="97">
        <f>+CE41+CE42+CE43</f>
        <v>0</v>
      </c>
      <c r="CH41" s="2833"/>
      <c r="CI41" s="2833"/>
      <c r="CJ41" s="72"/>
      <c r="CK41" s="96">
        <v>0.03</v>
      </c>
      <c r="CL41" s="96">
        <v>0</v>
      </c>
      <c r="CM41" s="97">
        <f>+CK41+CK42+CK43</f>
        <v>0.09</v>
      </c>
      <c r="CN41" s="97">
        <f>+CL41+CL42+CL43</f>
        <v>0</v>
      </c>
      <c r="CO41" s="2833"/>
      <c r="CP41" s="2833"/>
      <c r="CQ41" s="72"/>
      <c r="CR41" s="96">
        <v>0.01</v>
      </c>
      <c r="CS41" s="96">
        <v>0</v>
      </c>
      <c r="CT41" s="97">
        <f>+CR41+CR42+CR43</f>
        <v>7.0000000000000007E-2</v>
      </c>
      <c r="CU41" s="97">
        <f>+CS41+CS42+CS43</f>
        <v>0</v>
      </c>
      <c r="CV41" s="2833"/>
      <c r="CW41" s="2833"/>
      <c r="CX41" s="72"/>
      <c r="CZ41" s="2828">
        <f t="shared" si="0"/>
        <v>0.09</v>
      </c>
      <c r="DA41" s="2828">
        <f t="shared" si="1"/>
        <v>0.18</v>
      </c>
      <c r="DB41" s="2828">
        <f t="shared" si="2"/>
        <v>2</v>
      </c>
      <c r="DC41" s="2824">
        <f>+$U$41+$AB$41+$AI$41</f>
        <v>0.22000000000000003</v>
      </c>
      <c r="DD41" s="2824">
        <f>+$V$41+$AC$41+$AJ$41</f>
        <v>0.22000000000000003</v>
      </c>
      <c r="DE41" s="130">
        <f>+DD41/DC41</f>
        <v>1</v>
      </c>
      <c r="DF41" s="140"/>
      <c r="DG41" s="2833"/>
      <c r="DH41" s="140"/>
      <c r="DI41" s="2828">
        <f t="shared" si="3"/>
        <v>0.18</v>
      </c>
      <c r="DJ41" s="2828">
        <f t="shared" si="3"/>
        <v>0.18</v>
      </c>
      <c r="DK41" s="2828">
        <f t="shared" si="4"/>
        <v>1</v>
      </c>
      <c r="DL41" s="2824">
        <f>+$U$41+$AB$41+$AI$41+$AP$41+$AW$41+$BD$41</f>
        <v>0.48</v>
      </c>
      <c r="DM41" s="2824">
        <f>+$V$41+$AC$41+$AJ$41+$AQ$41+$AX$41+$BE$41</f>
        <v>0.45999999999999996</v>
      </c>
      <c r="DN41" s="130">
        <f>+DM41/DL41</f>
        <v>0.95833333333333326</v>
      </c>
      <c r="DO41" s="140"/>
      <c r="DP41" s="140"/>
      <c r="DQ41" s="140"/>
      <c r="DR41" s="2265">
        <f t="shared" si="5"/>
        <v>0.27</v>
      </c>
      <c r="DS41" s="2265">
        <f t="shared" si="5"/>
        <v>0.18</v>
      </c>
      <c r="DT41" s="2840">
        <f t="shared" si="8"/>
        <v>0.66666666666666663</v>
      </c>
      <c r="DU41" s="100">
        <f>+$U$41+$AB$41+$AI$41+$AP$41+$AW$41+$BD$41+$BK$41+$BR$41+$BY$41</f>
        <v>0.74999999999999989</v>
      </c>
      <c r="DV41" s="100">
        <f>+$V$41+$AC$41+$AJ$41+$AQ$41+$AX$41+$BE$41+$BL$41+$BS$41+$BZ$41</f>
        <v>0.45999999999999996</v>
      </c>
      <c r="DW41" s="140">
        <f>+DV41/DU41</f>
        <v>0.6133333333333334</v>
      </c>
      <c r="DX41" s="2833"/>
      <c r="DY41" s="2833"/>
      <c r="DZ41" s="140"/>
      <c r="EA41" s="325">
        <f t="shared" si="6"/>
        <v>0.34000000000000008</v>
      </c>
      <c r="EB41" s="325">
        <f t="shared" si="6"/>
        <v>0.18</v>
      </c>
      <c r="EC41" s="2828">
        <f t="shared" si="7"/>
        <v>0.52941176470588225</v>
      </c>
      <c r="ED41" s="2824">
        <f>+$U$41+$AB$41+$AI$41+$AP$41+$AW$41+$BD$41+$BK$41+$BR$41+$BY$41+$CF$41+$CM$41+$CT$41</f>
        <v>0.99999999999999978</v>
      </c>
      <c r="EE41" s="2824">
        <f>+$V$41+$AC$41+$AJ$41+$AQ$41+$AX$41+$BE$41+$BL$41+$BS$41+$BZ$41+$CG$41+$CN$41+$CU$41</f>
        <v>0.45999999999999996</v>
      </c>
      <c r="EF41" s="130">
        <f>+EE41/ED41</f>
        <v>0.46000000000000008</v>
      </c>
      <c r="EG41" s="2833"/>
      <c r="EH41" s="2833"/>
      <c r="EI41" s="140"/>
    </row>
    <row r="42" spans="1:139" s="324" customFormat="1" ht="63">
      <c r="A42" s="189"/>
      <c r="B42" s="116"/>
      <c r="C42" s="194"/>
      <c r="D42" s="133"/>
      <c r="E42" s="194"/>
      <c r="F42" s="133"/>
      <c r="G42" s="133"/>
      <c r="H42" s="135"/>
      <c r="I42" s="2830"/>
      <c r="J42" s="98"/>
      <c r="K42" s="99"/>
      <c r="L42" s="99"/>
      <c r="M42" s="2831"/>
      <c r="N42" s="100"/>
      <c r="O42" s="2832"/>
      <c r="P42" s="2832"/>
      <c r="Q42" s="111" t="s">
        <v>147</v>
      </c>
      <c r="R42" s="95">
        <v>0.33</v>
      </c>
      <c r="S42" s="96">
        <v>0.03</v>
      </c>
      <c r="T42" s="96">
        <v>0.03</v>
      </c>
      <c r="U42" s="100"/>
      <c r="V42" s="100"/>
      <c r="W42" s="2833"/>
      <c r="X42" s="2833"/>
      <c r="Y42" s="112" t="s">
        <v>144</v>
      </c>
      <c r="Z42" s="96">
        <v>0.02</v>
      </c>
      <c r="AA42" s="96">
        <v>0.02</v>
      </c>
      <c r="AB42" s="100"/>
      <c r="AC42" s="100"/>
      <c r="AD42" s="2833"/>
      <c r="AE42" s="2833"/>
      <c r="AF42" s="112" t="s">
        <v>144</v>
      </c>
      <c r="AG42" s="96">
        <v>0.02</v>
      </c>
      <c r="AH42" s="96">
        <v>0.02</v>
      </c>
      <c r="AI42" s="100"/>
      <c r="AJ42" s="100"/>
      <c r="AK42" s="2833"/>
      <c r="AL42" s="2833"/>
      <c r="AM42" s="112" t="s">
        <v>144</v>
      </c>
      <c r="AN42" s="96">
        <v>0.02</v>
      </c>
      <c r="AO42" s="96">
        <v>0</v>
      </c>
      <c r="AP42" s="100"/>
      <c r="AQ42" s="100"/>
      <c r="AR42" s="2833"/>
      <c r="AS42" s="2833"/>
      <c r="AT42" s="71" t="s">
        <v>148</v>
      </c>
      <c r="AU42" s="96">
        <v>0.03</v>
      </c>
      <c r="AV42" s="96">
        <v>0.03</v>
      </c>
      <c r="AW42" s="100"/>
      <c r="AX42" s="100"/>
      <c r="AY42" s="2833"/>
      <c r="AZ42" s="2833"/>
      <c r="BA42" s="71" t="s">
        <v>146</v>
      </c>
      <c r="BB42" s="96">
        <v>0.03</v>
      </c>
      <c r="BC42" s="96">
        <v>0.03</v>
      </c>
      <c r="BD42" s="100"/>
      <c r="BE42" s="100"/>
      <c r="BF42" s="2833"/>
      <c r="BG42" s="2833"/>
      <c r="BH42" s="71" t="s">
        <v>146</v>
      </c>
      <c r="BI42" s="96">
        <v>0.03</v>
      </c>
      <c r="BJ42" s="96">
        <v>0</v>
      </c>
      <c r="BK42" s="100"/>
      <c r="BL42" s="100"/>
      <c r="BM42" s="2833"/>
      <c r="BN42" s="2833"/>
      <c r="BO42" s="72"/>
      <c r="BP42" s="96">
        <v>0.03</v>
      </c>
      <c r="BQ42" s="96">
        <v>0</v>
      </c>
      <c r="BR42" s="100"/>
      <c r="BS42" s="100"/>
      <c r="BT42" s="2833"/>
      <c r="BU42" s="2833"/>
      <c r="BV42" s="72"/>
      <c r="BW42" s="96">
        <v>0.03</v>
      </c>
      <c r="BX42" s="96">
        <v>0</v>
      </c>
      <c r="BY42" s="100"/>
      <c r="BZ42" s="100"/>
      <c r="CA42" s="2833"/>
      <c r="CB42" s="2833"/>
      <c r="CC42" s="72"/>
      <c r="CD42" s="96">
        <v>0.03</v>
      </c>
      <c r="CE42" s="96">
        <v>0</v>
      </c>
      <c r="CF42" s="100"/>
      <c r="CG42" s="100"/>
      <c r="CH42" s="2833"/>
      <c r="CI42" s="2833"/>
      <c r="CJ42" s="72"/>
      <c r="CK42" s="96">
        <v>0.03</v>
      </c>
      <c r="CL42" s="96">
        <v>0</v>
      </c>
      <c r="CM42" s="100"/>
      <c r="CN42" s="100"/>
      <c r="CO42" s="2833"/>
      <c r="CP42" s="2833"/>
      <c r="CQ42" s="72"/>
      <c r="CR42" s="96">
        <v>0.03</v>
      </c>
      <c r="CS42" s="96">
        <v>0</v>
      </c>
      <c r="CT42" s="100"/>
      <c r="CU42" s="100"/>
      <c r="CV42" s="2833"/>
      <c r="CW42" s="2833"/>
      <c r="CX42" s="72"/>
      <c r="CZ42" s="2828">
        <f t="shared" si="0"/>
        <v>7.0000000000000007E-2</v>
      </c>
      <c r="DA42" s="2828">
        <f t="shared" si="1"/>
        <v>0.13</v>
      </c>
      <c r="DB42" s="2828">
        <f t="shared" si="2"/>
        <v>1.857142857142857</v>
      </c>
      <c r="DC42" s="100"/>
      <c r="DD42" s="100"/>
      <c r="DE42" s="140"/>
      <c r="DF42" s="140"/>
      <c r="DG42" s="2833"/>
      <c r="DH42" s="140"/>
      <c r="DI42" s="2828">
        <f t="shared" si="3"/>
        <v>0.15000000000000002</v>
      </c>
      <c r="DJ42" s="2828">
        <f t="shared" si="3"/>
        <v>0.13</v>
      </c>
      <c r="DK42" s="2828">
        <f t="shared" si="4"/>
        <v>0.86666666666666659</v>
      </c>
      <c r="DL42" s="100"/>
      <c r="DM42" s="100"/>
      <c r="DN42" s="140"/>
      <c r="DO42" s="140"/>
      <c r="DP42" s="140"/>
      <c r="DQ42" s="140"/>
      <c r="DR42" s="325">
        <f t="shared" si="5"/>
        <v>0.24000000000000002</v>
      </c>
      <c r="DS42" s="325">
        <f t="shared" si="5"/>
        <v>0.13</v>
      </c>
      <c r="DT42" s="2828">
        <f t="shared" si="8"/>
        <v>0.54166666666666663</v>
      </c>
      <c r="DU42" s="100"/>
      <c r="DV42" s="100"/>
      <c r="DW42" s="140"/>
      <c r="DX42" s="2833"/>
      <c r="DY42" s="2833"/>
      <c r="DZ42" s="140"/>
      <c r="EA42" s="325">
        <f t="shared" si="6"/>
        <v>0.33000000000000007</v>
      </c>
      <c r="EB42" s="325">
        <f t="shared" si="6"/>
        <v>0.13</v>
      </c>
      <c r="EC42" s="2828">
        <f t="shared" si="7"/>
        <v>0.39393939393939387</v>
      </c>
      <c r="ED42" s="100"/>
      <c r="EE42" s="100"/>
      <c r="EF42" s="140"/>
      <c r="EG42" s="2833"/>
      <c r="EH42" s="2833"/>
      <c r="EI42" s="140"/>
    </row>
    <row r="43" spans="1:139" s="324" customFormat="1" ht="63">
      <c r="A43" s="189"/>
      <c r="B43" s="116"/>
      <c r="C43" s="194"/>
      <c r="D43" s="133"/>
      <c r="E43" s="194"/>
      <c r="F43" s="133"/>
      <c r="G43" s="133"/>
      <c r="H43" s="135"/>
      <c r="I43" s="2830"/>
      <c r="J43" s="101"/>
      <c r="K43" s="102"/>
      <c r="L43" s="102"/>
      <c r="M43" s="2834"/>
      <c r="N43" s="103"/>
      <c r="O43" s="2835"/>
      <c r="P43" s="2835"/>
      <c r="Q43" s="111" t="s">
        <v>96</v>
      </c>
      <c r="R43" s="95">
        <v>0.33</v>
      </c>
      <c r="S43" s="96">
        <v>0.02</v>
      </c>
      <c r="T43" s="96">
        <v>0.02</v>
      </c>
      <c r="U43" s="103"/>
      <c r="V43" s="103"/>
      <c r="W43" s="2833"/>
      <c r="X43" s="2833"/>
      <c r="Y43" s="112" t="s">
        <v>149</v>
      </c>
      <c r="Z43" s="96">
        <v>0.02</v>
      </c>
      <c r="AA43" s="96">
        <v>0.02</v>
      </c>
      <c r="AB43" s="103"/>
      <c r="AC43" s="103"/>
      <c r="AD43" s="2833"/>
      <c r="AE43" s="2833"/>
      <c r="AF43" s="112" t="s">
        <v>149</v>
      </c>
      <c r="AG43" s="96">
        <v>0.02</v>
      </c>
      <c r="AH43" s="96">
        <v>0.02</v>
      </c>
      <c r="AI43" s="103"/>
      <c r="AJ43" s="103"/>
      <c r="AK43" s="2833"/>
      <c r="AL43" s="2833"/>
      <c r="AM43" s="112" t="s">
        <v>149</v>
      </c>
      <c r="AN43" s="96">
        <v>0.03</v>
      </c>
      <c r="AO43" s="96">
        <v>0.03</v>
      </c>
      <c r="AP43" s="103"/>
      <c r="AQ43" s="103"/>
      <c r="AR43" s="2833"/>
      <c r="AS43" s="2833"/>
      <c r="AT43" s="71" t="s">
        <v>88</v>
      </c>
      <c r="AU43" s="96">
        <v>0.03</v>
      </c>
      <c r="AV43" s="96">
        <v>0.03</v>
      </c>
      <c r="AW43" s="103"/>
      <c r="AX43" s="103"/>
      <c r="AY43" s="2833"/>
      <c r="AZ43" s="2833"/>
      <c r="BA43" s="71" t="s">
        <v>88</v>
      </c>
      <c r="BB43" s="96">
        <v>0.03</v>
      </c>
      <c r="BC43" s="96">
        <v>0.03</v>
      </c>
      <c r="BD43" s="103"/>
      <c r="BE43" s="103"/>
      <c r="BF43" s="2833"/>
      <c r="BG43" s="2833"/>
      <c r="BH43" s="71" t="s">
        <v>88</v>
      </c>
      <c r="BI43" s="96">
        <v>0.03</v>
      </c>
      <c r="BJ43" s="96">
        <v>0</v>
      </c>
      <c r="BK43" s="103"/>
      <c r="BL43" s="103"/>
      <c r="BM43" s="2833"/>
      <c r="BN43" s="2833"/>
      <c r="BO43" s="72"/>
      <c r="BP43" s="96">
        <v>0.03</v>
      </c>
      <c r="BQ43" s="96">
        <v>0</v>
      </c>
      <c r="BR43" s="103"/>
      <c r="BS43" s="103"/>
      <c r="BT43" s="2833"/>
      <c r="BU43" s="2833"/>
      <c r="BV43" s="72"/>
      <c r="BW43" s="96">
        <v>0.03</v>
      </c>
      <c r="BX43" s="96">
        <v>0</v>
      </c>
      <c r="BY43" s="103"/>
      <c r="BZ43" s="103"/>
      <c r="CA43" s="2833"/>
      <c r="CB43" s="2833"/>
      <c r="CC43" s="72"/>
      <c r="CD43" s="96">
        <v>0.03</v>
      </c>
      <c r="CE43" s="96">
        <v>0</v>
      </c>
      <c r="CF43" s="103"/>
      <c r="CG43" s="103"/>
      <c r="CH43" s="2833"/>
      <c r="CI43" s="2833"/>
      <c r="CJ43" s="72"/>
      <c r="CK43" s="96">
        <v>0.03</v>
      </c>
      <c r="CL43" s="96">
        <v>0</v>
      </c>
      <c r="CM43" s="103"/>
      <c r="CN43" s="103"/>
      <c r="CO43" s="2833"/>
      <c r="CP43" s="2833"/>
      <c r="CQ43" s="72"/>
      <c r="CR43" s="96">
        <v>0.03</v>
      </c>
      <c r="CS43" s="96">
        <v>0</v>
      </c>
      <c r="CT43" s="103"/>
      <c r="CU43" s="103"/>
      <c r="CV43" s="2833"/>
      <c r="CW43" s="2833"/>
      <c r="CX43" s="72"/>
      <c r="CZ43" s="2828">
        <f t="shared" si="0"/>
        <v>0.06</v>
      </c>
      <c r="DA43" s="2828">
        <f t="shared" si="1"/>
        <v>0.15</v>
      </c>
      <c r="DB43" s="2828">
        <f t="shared" si="2"/>
        <v>2.5</v>
      </c>
      <c r="DC43" s="103"/>
      <c r="DD43" s="103"/>
      <c r="DE43" s="156"/>
      <c r="DF43" s="140"/>
      <c r="DG43" s="2833"/>
      <c r="DH43" s="140"/>
      <c r="DI43" s="2828">
        <f t="shared" si="3"/>
        <v>0.15</v>
      </c>
      <c r="DJ43" s="2828">
        <f t="shared" si="3"/>
        <v>0.15</v>
      </c>
      <c r="DK43" s="2828">
        <f t="shared" si="4"/>
        <v>1</v>
      </c>
      <c r="DL43" s="103"/>
      <c r="DM43" s="103"/>
      <c r="DN43" s="156"/>
      <c r="DO43" s="140"/>
      <c r="DP43" s="140"/>
      <c r="DQ43" s="140"/>
      <c r="DR43" s="325">
        <f t="shared" si="5"/>
        <v>0.24</v>
      </c>
      <c r="DS43" s="325">
        <f t="shared" si="5"/>
        <v>0.15</v>
      </c>
      <c r="DT43" s="2828">
        <f t="shared" si="8"/>
        <v>0.625</v>
      </c>
      <c r="DU43" s="103"/>
      <c r="DV43" s="103"/>
      <c r="DW43" s="140"/>
      <c r="DX43" s="2833"/>
      <c r="DY43" s="2833"/>
      <c r="DZ43" s="140"/>
      <c r="EA43" s="325">
        <f t="shared" si="6"/>
        <v>0.33000000000000007</v>
      </c>
      <c r="EB43" s="325">
        <f t="shared" si="6"/>
        <v>0.15</v>
      </c>
      <c r="EC43" s="2828">
        <f t="shared" si="7"/>
        <v>0.45454545454545442</v>
      </c>
      <c r="ED43" s="103"/>
      <c r="EE43" s="103"/>
      <c r="EF43" s="156"/>
      <c r="EG43" s="2833"/>
      <c r="EH43" s="2833"/>
      <c r="EI43" s="140"/>
    </row>
    <row r="44" spans="1:139" s="324" customFormat="1" ht="42.75" customHeight="1">
      <c r="A44" s="189"/>
      <c r="B44" s="116"/>
      <c r="C44" s="194"/>
      <c r="D44" s="133"/>
      <c r="E44" s="194"/>
      <c r="F44" s="133"/>
      <c r="G44" s="133"/>
      <c r="H44" s="135"/>
      <c r="I44" s="2830"/>
      <c r="J44" s="133">
        <v>9</v>
      </c>
      <c r="K44" s="2844" t="s">
        <v>150</v>
      </c>
      <c r="L44" s="2844" t="s">
        <v>151</v>
      </c>
      <c r="M44" s="2845" t="s">
        <v>152</v>
      </c>
      <c r="N44" s="97">
        <v>0.01</v>
      </c>
      <c r="O44" s="2846">
        <v>42736</v>
      </c>
      <c r="P44" s="2846">
        <v>43100</v>
      </c>
      <c r="Q44" s="111" t="s">
        <v>153</v>
      </c>
      <c r="R44" s="95">
        <v>0.5</v>
      </c>
      <c r="S44" s="96">
        <v>0.04</v>
      </c>
      <c r="T44" s="96">
        <v>0.04</v>
      </c>
      <c r="U44" s="2847">
        <f>+S44+S45</f>
        <v>0.04</v>
      </c>
      <c r="V44" s="2847">
        <f>+T44+T45</f>
        <v>0.04</v>
      </c>
      <c r="W44" s="2833"/>
      <c r="X44" s="2833"/>
      <c r="Y44" s="112" t="s">
        <v>154</v>
      </c>
      <c r="Z44" s="96">
        <v>0.04</v>
      </c>
      <c r="AA44" s="96">
        <v>0.04</v>
      </c>
      <c r="AB44" s="2847">
        <f>+Z44+Z45</f>
        <v>0.04</v>
      </c>
      <c r="AC44" s="2847">
        <f>+AA44+AA45</f>
        <v>0.04</v>
      </c>
      <c r="AD44" s="2833"/>
      <c r="AE44" s="2833"/>
      <c r="AF44" s="72" t="s">
        <v>154</v>
      </c>
      <c r="AG44" s="96">
        <v>0.04</v>
      </c>
      <c r="AH44" s="96">
        <v>0.04</v>
      </c>
      <c r="AI44" s="2847">
        <f>+AG44+AG45</f>
        <v>0.16</v>
      </c>
      <c r="AJ44" s="2847">
        <f>+AH44+AH45</f>
        <v>0.16</v>
      </c>
      <c r="AK44" s="2833"/>
      <c r="AL44" s="2833"/>
      <c r="AM44" s="72" t="s">
        <v>154</v>
      </c>
      <c r="AN44" s="96">
        <v>0.04</v>
      </c>
      <c r="AO44" s="96">
        <v>0.04</v>
      </c>
      <c r="AP44" s="2847">
        <f>+AN44+AN45</f>
        <v>0.08</v>
      </c>
      <c r="AQ44" s="2847">
        <f>+AO44+AO45</f>
        <v>0.08</v>
      </c>
      <c r="AR44" s="2833"/>
      <c r="AS44" s="2833"/>
      <c r="AT44" s="71" t="s">
        <v>154</v>
      </c>
      <c r="AU44" s="96">
        <v>0.04</v>
      </c>
      <c r="AV44" s="96">
        <v>0.04</v>
      </c>
      <c r="AW44" s="2847">
        <f>+AU44+AU45</f>
        <v>0.08</v>
      </c>
      <c r="AX44" s="2847">
        <f>+AV44+AV45</f>
        <v>0.08</v>
      </c>
      <c r="AY44" s="2833"/>
      <c r="AZ44" s="2833"/>
      <c r="BA44" s="71" t="s">
        <v>154</v>
      </c>
      <c r="BB44" s="96">
        <v>0.04</v>
      </c>
      <c r="BC44" s="96">
        <v>0.04</v>
      </c>
      <c r="BD44" s="2847">
        <f>+BB44+BB45</f>
        <v>0.08</v>
      </c>
      <c r="BE44" s="97">
        <v>0.08</v>
      </c>
      <c r="BF44" s="2833"/>
      <c r="BG44" s="2833"/>
      <c r="BH44" s="71" t="s">
        <v>154</v>
      </c>
      <c r="BI44" s="96">
        <v>0.04</v>
      </c>
      <c r="BJ44" s="96">
        <v>0</v>
      </c>
      <c r="BK44" s="2847">
        <f>+BI44+BI45</f>
        <v>0.08</v>
      </c>
      <c r="BL44" s="2847">
        <f>+BJ44+BJ45</f>
        <v>0</v>
      </c>
      <c r="BM44" s="2833"/>
      <c r="BN44" s="2833"/>
      <c r="BO44" s="72"/>
      <c r="BP44" s="96">
        <v>0.04</v>
      </c>
      <c r="BQ44" s="96">
        <v>0</v>
      </c>
      <c r="BR44" s="2847">
        <f>+BP44+BP45</f>
        <v>0.08</v>
      </c>
      <c r="BS44" s="2847">
        <f>+BQ44+BQ45</f>
        <v>0</v>
      </c>
      <c r="BT44" s="2833"/>
      <c r="BU44" s="2833"/>
      <c r="BV44" s="72"/>
      <c r="BW44" s="96">
        <v>0.04</v>
      </c>
      <c r="BX44" s="96">
        <v>0</v>
      </c>
      <c r="BY44" s="2847">
        <f>+BW44+BW45</f>
        <v>0.08</v>
      </c>
      <c r="BZ44" s="2847">
        <f>+BX44+BX45</f>
        <v>0</v>
      </c>
      <c r="CA44" s="2833"/>
      <c r="CB44" s="2833"/>
      <c r="CC44" s="72"/>
      <c r="CD44" s="96">
        <v>0.04</v>
      </c>
      <c r="CE44" s="96">
        <v>0</v>
      </c>
      <c r="CF44" s="2847">
        <f>+CD44+CD45</f>
        <v>0.08</v>
      </c>
      <c r="CG44" s="2847">
        <f>+CE44+CE45</f>
        <v>0</v>
      </c>
      <c r="CH44" s="2833"/>
      <c r="CI44" s="2833"/>
      <c r="CJ44" s="72"/>
      <c r="CK44" s="96">
        <v>0.04</v>
      </c>
      <c r="CL44" s="96">
        <v>0</v>
      </c>
      <c r="CM44" s="2847">
        <f>+CK44+CK45</f>
        <v>0.08</v>
      </c>
      <c r="CN44" s="2847">
        <f>+CL44+CL45</f>
        <v>0</v>
      </c>
      <c r="CO44" s="2833"/>
      <c r="CP44" s="2833"/>
      <c r="CQ44" s="72"/>
      <c r="CR44" s="96">
        <v>0.06</v>
      </c>
      <c r="CS44" s="96">
        <v>0</v>
      </c>
      <c r="CT44" s="2847">
        <f>+CR44+CR45</f>
        <v>0.12</v>
      </c>
      <c r="CU44" s="2847">
        <f>+CS44+CS45</f>
        <v>0</v>
      </c>
      <c r="CV44" s="2833"/>
      <c r="CW44" s="2833"/>
      <c r="CX44" s="72"/>
      <c r="CZ44" s="2828">
        <f t="shared" si="0"/>
        <v>0.12</v>
      </c>
      <c r="DA44" s="2828">
        <f t="shared" si="1"/>
        <v>0.24000000000000002</v>
      </c>
      <c r="DB44" s="2828">
        <f t="shared" si="2"/>
        <v>2.0000000000000004</v>
      </c>
      <c r="DC44" s="97">
        <f>+U44+AB44+AI44</f>
        <v>0.24</v>
      </c>
      <c r="DD44" s="97">
        <f>+V44+AC44+AJ44</f>
        <v>0.24</v>
      </c>
      <c r="DE44" s="130">
        <f>+DD44/DC44</f>
        <v>1</v>
      </c>
      <c r="DF44" s="140"/>
      <c r="DG44" s="2833"/>
      <c r="DH44" s="140"/>
      <c r="DI44" s="2828">
        <f t="shared" si="3"/>
        <v>0.24000000000000002</v>
      </c>
      <c r="DJ44" s="2828">
        <f t="shared" si="3"/>
        <v>0.24000000000000002</v>
      </c>
      <c r="DK44" s="2828">
        <f t="shared" si="4"/>
        <v>1</v>
      </c>
      <c r="DL44" s="97">
        <f>+$U$44+$AB$44+$AI$44+$AP$44+$AW$44+$BD$44</f>
        <v>0.48000000000000004</v>
      </c>
      <c r="DM44" s="97">
        <f>+$V$44+$AC$44+$AJ$44+$AQ$44+$AX$44+$BE$44</f>
        <v>0.48000000000000004</v>
      </c>
      <c r="DN44" s="130">
        <f>+DM44/DL44</f>
        <v>1</v>
      </c>
      <c r="DO44" s="140"/>
      <c r="DP44" s="140"/>
      <c r="DQ44" s="140"/>
      <c r="DR44" s="325">
        <f t="shared" si="5"/>
        <v>0.36</v>
      </c>
      <c r="DS44" s="325">
        <f t="shared" si="5"/>
        <v>0.24000000000000002</v>
      </c>
      <c r="DT44" s="2828">
        <f t="shared" si="8"/>
        <v>0.66666666666666674</v>
      </c>
      <c r="DU44" s="97">
        <f>+$CT$44+$CM$44+$CF$44+$BY$44+$BR$44+$BK$44+$BD$44+$AW$44+$AP$44</f>
        <v>0.7599999999999999</v>
      </c>
      <c r="DV44" s="97">
        <f>+$CU$44+$CN$44+$CG$44+$BZ$44+$BS$44+$BL$44+$BE$44+$AX$44+$AQ$44</f>
        <v>0.24</v>
      </c>
      <c r="DW44" s="195">
        <f>+DV44/DU44</f>
        <v>0.31578947368421056</v>
      </c>
      <c r="DX44" s="2833"/>
      <c r="DY44" s="2833"/>
      <c r="DZ44" s="140"/>
      <c r="EA44" s="325">
        <f t="shared" si="6"/>
        <v>0.49999999999999994</v>
      </c>
      <c r="EB44" s="325">
        <f t="shared" si="6"/>
        <v>0.24000000000000002</v>
      </c>
      <c r="EC44" s="2828">
        <f t="shared" si="7"/>
        <v>0.48000000000000009</v>
      </c>
      <c r="ED44" s="97">
        <f>+$CT$44+$CM$44+$CF$44+$BY$44+$BR$44+$BK$44+$BD$44+$AW$44+$AP$44+$AI$44+$AB$44+$U$44</f>
        <v>1</v>
      </c>
      <c r="EE44" s="97">
        <f>+$CU$44+$CN$44+$CG$44+$BZ$44+$BS$44+$BL$44+$BE$44+$AX$44+$AQ$44+$AJ$44+$AC$44+$V$44</f>
        <v>0.48</v>
      </c>
      <c r="EF44" s="91">
        <f>+EE44/ED44</f>
        <v>0.48</v>
      </c>
      <c r="EG44" s="2833"/>
      <c r="EH44" s="2833"/>
      <c r="EI44" s="140"/>
    </row>
    <row r="45" spans="1:139" s="324" customFormat="1" ht="79.5" thickBot="1">
      <c r="A45" s="2848"/>
      <c r="B45" s="2849"/>
      <c r="C45" s="202"/>
      <c r="D45" s="203"/>
      <c r="E45" s="202"/>
      <c r="F45" s="203"/>
      <c r="G45" s="203"/>
      <c r="H45" s="2850"/>
      <c r="I45" s="2851"/>
      <c r="J45" s="203"/>
      <c r="K45" s="2852"/>
      <c r="L45" s="2852"/>
      <c r="M45" s="2853"/>
      <c r="N45" s="2843"/>
      <c r="O45" s="2854"/>
      <c r="P45" s="2854"/>
      <c r="Q45" s="160" t="s">
        <v>155</v>
      </c>
      <c r="R45" s="161">
        <v>0.5</v>
      </c>
      <c r="S45" s="162">
        <v>0</v>
      </c>
      <c r="T45" s="162">
        <v>0</v>
      </c>
      <c r="U45" s="2855"/>
      <c r="V45" s="2855"/>
      <c r="W45" s="2856"/>
      <c r="X45" s="2856"/>
      <c r="Y45" s="163"/>
      <c r="Z45" s="162">
        <v>0</v>
      </c>
      <c r="AA45" s="162">
        <v>0</v>
      </c>
      <c r="AB45" s="2855"/>
      <c r="AC45" s="2855"/>
      <c r="AD45" s="2856"/>
      <c r="AE45" s="2856"/>
      <c r="AF45" s="163"/>
      <c r="AG45" s="162">
        <v>0.12</v>
      </c>
      <c r="AH45" s="162">
        <v>0.12</v>
      </c>
      <c r="AI45" s="2855"/>
      <c r="AJ45" s="2855"/>
      <c r="AK45" s="2856"/>
      <c r="AL45" s="2856"/>
      <c r="AM45" s="208" t="s">
        <v>156</v>
      </c>
      <c r="AN45" s="162">
        <v>0.04</v>
      </c>
      <c r="AO45" s="162">
        <v>0.04</v>
      </c>
      <c r="AP45" s="2855"/>
      <c r="AQ45" s="2855"/>
      <c r="AR45" s="2856"/>
      <c r="AS45" s="2856"/>
      <c r="AT45" s="208" t="s">
        <v>156</v>
      </c>
      <c r="AU45" s="162">
        <v>0.04</v>
      </c>
      <c r="AV45" s="162">
        <v>0.04</v>
      </c>
      <c r="AW45" s="2855"/>
      <c r="AX45" s="2855"/>
      <c r="AY45" s="2856"/>
      <c r="AZ45" s="2856"/>
      <c r="BA45" s="208" t="s">
        <v>156</v>
      </c>
      <c r="BB45" s="162">
        <v>0.04</v>
      </c>
      <c r="BC45" s="162">
        <v>0.04</v>
      </c>
      <c r="BD45" s="2855"/>
      <c r="BE45" s="2843"/>
      <c r="BF45" s="2856"/>
      <c r="BG45" s="2856"/>
      <c r="BH45" s="208" t="s">
        <v>157</v>
      </c>
      <c r="BI45" s="162">
        <v>0.04</v>
      </c>
      <c r="BJ45" s="162">
        <v>0</v>
      </c>
      <c r="BK45" s="2855"/>
      <c r="BL45" s="2855"/>
      <c r="BM45" s="2856"/>
      <c r="BN45" s="2856"/>
      <c r="BO45" s="163"/>
      <c r="BP45" s="162">
        <v>0.04</v>
      </c>
      <c r="BQ45" s="162">
        <v>0</v>
      </c>
      <c r="BR45" s="2855"/>
      <c r="BS45" s="2855"/>
      <c r="BT45" s="2856"/>
      <c r="BU45" s="2856"/>
      <c r="BV45" s="163"/>
      <c r="BW45" s="162">
        <v>0.04</v>
      </c>
      <c r="BX45" s="162">
        <v>0</v>
      </c>
      <c r="BY45" s="2855"/>
      <c r="BZ45" s="2855"/>
      <c r="CA45" s="2856"/>
      <c r="CB45" s="2856"/>
      <c r="CC45" s="163"/>
      <c r="CD45" s="162">
        <v>0.04</v>
      </c>
      <c r="CE45" s="162">
        <v>0</v>
      </c>
      <c r="CF45" s="2855"/>
      <c r="CG45" s="2855"/>
      <c r="CH45" s="2856"/>
      <c r="CI45" s="2856"/>
      <c r="CJ45" s="163"/>
      <c r="CK45" s="162">
        <v>0.04</v>
      </c>
      <c r="CL45" s="162">
        <v>0</v>
      </c>
      <c r="CM45" s="2855"/>
      <c r="CN45" s="2855"/>
      <c r="CO45" s="2856"/>
      <c r="CP45" s="2856"/>
      <c r="CQ45" s="163"/>
      <c r="CR45" s="162">
        <v>0.06</v>
      </c>
      <c r="CS45" s="162">
        <v>0</v>
      </c>
      <c r="CT45" s="2855"/>
      <c r="CU45" s="2855"/>
      <c r="CV45" s="2856"/>
      <c r="CW45" s="2856"/>
      <c r="CX45" s="72"/>
      <c r="CZ45" s="2828">
        <f t="shared" si="0"/>
        <v>0.12</v>
      </c>
      <c r="DA45" s="2828">
        <f t="shared" si="1"/>
        <v>0.24000000000000002</v>
      </c>
      <c r="DB45" s="2828">
        <f t="shared" si="2"/>
        <v>2.0000000000000004</v>
      </c>
      <c r="DC45" s="103"/>
      <c r="DD45" s="103"/>
      <c r="DE45" s="156"/>
      <c r="DF45" s="140"/>
      <c r="DG45" s="2833"/>
      <c r="DH45" s="140"/>
      <c r="DI45" s="2828">
        <f t="shared" si="3"/>
        <v>0.24000000000000002</v>
      </c>
      <c r="DJ45" s="2828">
        <f t="shared" si="3"/>
        <v>0.24000000000000002</v>
      </c>
      <c r="DK45" s="2828">
        <f t="shared" si="4"/>
        <v>1</v>
      </c>
      <c r="DL45" s="103"/>
      <c r="DM45" s="103"/>
      <c r="DN45" s="156"/>
      <c r="DO45" s="140"/>
      <c r="DP45" s="140"/>
      <c r="DQ45" s="140"/>
      <c r="DR45" s="325">
        <f t="shared" si="5"/>
        <v>0.36</v>
      </c>
      <c r="DS45" s="325">
        <f t="shared" si="5"/>
        <v>0.24000000000000002</v>
      </c>
      <c r="DT45" s="2828">
        <f t="shared" si="8"/>
        <v>0.66666666666666674</v>
      </c>
      <c r="DU45" s="103"/>
      <c r="DV45" s="103"/>
      <c r="DW45" s="195"/>
      <c r="DX45" s="2833"/>
      <c r="DY45" s="2833"/>
      <c r="DZ45" s="140"/>
      <c r="EA45" s="325">
        <f t="shared" si="6"/>
        <v>0.49999999999999994</v>
      </c>
      <c r="EB45" s="325">
        <f t="shared" si="6"/>
        <v>0.24000000000000002</v>
      </c>
      <c r="EC45" s="2828">
        <f t="shared" si="7"/>
        <v>0.48000000000000009</v>
      </c>
      <c r="ED45" s="103"/>
      <c r="EE45" s="103"/>
      <c r="EF45" s="101"/>
      <c r="EG45" s="2833"/>
      <c r="EH45" s="2833"/>
      <c r="EI45" s="140"/>
    </row>
    <row r="46" spans="1:139" s="324" customFormat="1" ht="28.5" customHeight="1">
      <c r="A46" s="115" t="s">
        <v>77</v>
      </c>
      <c r="B46" s="116"/>
      <c r="C46" s="117"/>
      <c r="D46" s="101">
        <v>2</v>
      </c>
      <c r="E46" s="117" t="str">
        <f>+'[1]2. RESUMEN EJECUTIVO'!B21</f>
        <v>Implementar el 45.92 % del subsistema interno de Gestión Documental y Archivo</v>
      </c>
      <c r="F46" s="118">
        <v>0.4466</v>
      </c>
      <c r="G46" s="101" t="s">
        <v>78</v>
      </c>
      <c r="H46" s="119">
        <v>1</v>
      </c>
      <c r="I46" s="119">
        <f>+N46+N48+N51+N54+N57</f>
        <v>0.05</v>
      </c>
      <c r="J46" s="98">
        <v>1</v>
      </c>
      <c r="K46" s="120" t="s">
        <v>158</v>
      </c>
      <c r="L46" s="120" t="s">
        <v>159</v>
      </c>
      <c r="M46" s="120" t="s">
        <v>160</v>
      </c>
      <c r="N46" s="121">
        <v>0.01</v>
      </c>
      <c r="O46" s="122">
        <v>42370</v>
      </c>
      <c r="P46" s="122">
        <v>42735</v>
      </c>
      <c r="Q46" s="123" t="s">
        <v>161</v>
      </c>
      <c r="R46" s="95">
        <v>0.5</v>
      </c>
      <c r="S46" s="127">
        <v>0.04</v>
      </c>
      <c r="T46" s="95">
        <v>0.04</v>
      </c>
      <c r="U46" s="121">
        <f>+S46+S47</f>
        <v>0.09</v>
      </c>
      <c r="V46" s="121">
        <f>+T46+T47</f>
        <v>0.09</v>
      </c>
      <c r="W46" s="124">
        <f>(((U46*$N$46)+(U48*$N$48)+(U51*$N$51)+(U54*$N$54)+(U57*$N$57))*$H$46)/($N$46+$N$48+$N$51+$N$54+$N$57)</f>
        <v>6.7999999999999991E-2</v>
      </c>
      <c r="X46" s="124">
        <f>(((V46*$N$46)+(V48*$N$48)+(V51*$N$51)+(V54*$N$54)+(V57*$N$57))*$H$21)/($N$46+$N$48+$N$51+$N$54+$N$57)</f>
        <v>6.7999999999999991E-2</v>
      </c>
      <c r="Y46" s="125" t="s">
        <v>162</v>
      </c>
      <c r="Z46" s="127">
        <v>0</v>
      </c>
      <c r="AA46" s="95">
        <v>0</v>
      </c>
      <c r="AB46" s="121">
        <f>+Z46+Z47</f>
        <v>0.05</v>
      </c>
      <c r="AC46" s="121">
        <f>+AA46+AA47</f>
        <v>0.05</v>
      </c>
      <c r="AD46" s="124">
        <f>(((AB46*$N$46)+(AB48*$N$48)+(AB51*$N$51)+(AB54*$N$54)+(AB57*$N$57))*$H$46)/($N$46+$N$48+$N$51+$N$54+$N$57)</f>
        <v>5.7999999999999996E-2</v>
      </c>
      <c r="AE46" s="124">
        <f>(((AC46*$N$46)+(AC48*$N$48)+(AC51*$N$51)+(AC54*$N$54)+(AC57*$N$57))*$H$21)/($N$46+$N$48+$N$51+$N$54+$N$57)</f>
        <v>5.7999999999999996E-2</v>
      </c>
      <c r="AF46" s="126" t="s">
        <v>163</v>
      </c>
      <c r="AG46" s="127">
        <v>0.1</v>
      </c>
      <c r="AH46" s="95">
        <v>0.1</v>
      </c>
      <c r="AI46" s="121">
        <f>+AG46+AG47</f>
        <v>0.14000000000000001</v>
      </c>
      <c r="AJ46" s="121">
        <f>+AH46+AH47</f>
        <v>0.14000000000000001</v>
      </c>
      <c r="AK46" s="124">
        <f>(((AI46*$N$46)+(AI48*$N$48)+(AI51*$N$51)+(AI54*$N$54)+(AI57*$N$57))*$H$46)/($N$46+$N$48+$N$51+$N$54+$N$57)</f>
        <v>0.10000000000000002</v>
      </c>
      <c r="AL46" s="124">
        <f>(((AJ46*$N$46)+(AJ48*$N$48)+(AJ51*$N$51)+(AJ54*$N$54)+(AJ57*$N$57))*$H$21)/($N$46+$N$48+$N$51+$N$54+$N$57)</f>
        <v>0.10000000000000002</v>
      </c>
      <c r="AM46" s="125" t="s">
        <v>164</v>
      </c>
      <c r="AN46" s="127">
        <v>0.2</v>
      </c>
      <c r="AO46" s="127">
        <v>0.2</v>
      </c>
      <c r="AP46" s="121">
        <f>+AN46+AN47</f>
        <v>0.24000000000000002</v>
      </c>
      <c r="AQ46" s="121">
        <f>+AO46+AO47</f>
        <v>0.2</v>
      </c>
      <c r="AR46" s="124">
        <f>(((AP46*$N$46)+(AP48*$N$48)+(AP51*$N$51)+(AP54*$N$54)+(AP57*$N$57))*$H$46)/($N$46+$N$48+$N$51+$N$54+$N$57)</f>
        <v>0.10200000000000001</v>
      </c>
      <c r="AS46" s="124">
        <f>(((AQ46*$N$46)+(AQ48*$N$48)+(AQ51*$N$51)+(AQ54*$N$54)+(AQ57*$N$57))*$H$21)/($N$46+$N$48+$N$51+$N$54+$N$57)</f>
        <v>4.9999999999999996E-2</v>
      </c>
      <c r="AT46" s="128" t="s">
        <v>165</v>
      </c>
      <c r="AU46" s="127">
        <v>0.02</v>
      </c>
      <c r="AV46" s="127">
        <v>0.02</v>
      </c>
      <c r="AW46" s="121">
        <f>+AU46+AU47</f>
        <v>0.06</v>
      </c>
      <c r="AX46" s="121">
        <f>+AV46+AV47</f>
        <v>0.06</v>
      </c>
      <c r="AY46" s="124">
        <f>(((AW46*$N$46)+(AW48*$N$48)+(AW51*$N$51)+(AW54*$N$54)+(AW57*$N$57))*$H$46)/($N$46+$N$48+$N$51+$N$54+$N$57)</f>
        <v>6.9999999999999993E-2</v>
      </c>
      <c r="AZ46" s="124">
        <f>(((AX46*$N$46)+(AX48*$N$48)+(AX51*$N$51)+(AX54*$N$54)+(AX57*$N$57))*$H$21)/($N$46+$N$48+$N$51+$N$54+$N$57)</f>
        <v>6.3999999999999987E-2</v>
      </c>
      <c r="BA46" s="128" t="s">
        <v>166</v>
      </c>
      <c r="BB46" s="127">
        <v>0.02</v>
      </c>
      <c r="BC46" s="127">
        <v>0.02</v>
      </c>
      <c r="BD46" s="121">
        <f>+BB46+BB47</f>
        <v>0.06</v>
      </c>
      <c r="BE46" s="129">
        <v>0.06</v>
      </c>
      <c r="BF46" s="124">
        <f>(((BD46*$N$46)+(BD48*$N$48)+(BD51*$N$51)+(BD54*$N$54)+(BD57*$N$57))*$H$46)/($N$46+$N$48+$N$51+$N$54+$N$57)</f>
        <v>7.3999999999999996E-2</v>
      </c>
      <c r="BG46" s="124">
        <f>(((BE46*$N$46)+(BE48*$N$48)+(BE51*$N$51)+(BE54*$N$54)+(BE57*$N$57))*$H$21)/($N$46+$N$48+$N$51+$N$54+$N$57)</f>
        <v>0.06</v>
      </c>
      <c r="BH46" s="128" t="s">
        <v>167</v>
      </c>
      <c r="BI46" s="127">
        <v>0.02</v>
      </c>
      <c r="BJ46" s="127">
        <v>0</v>
      </c>
      <c r="BK46" s="121">
        <f>+BI46+BI47</f>
        <v>0.06</v>
      </c>
      <c r="BL46" s="121">
        <f>+BJ46+BJ47</f>
        <v>0</v>
      </c>
      <c r="BM46" s="124">
        <f>(((BK46*$N$46)+(BK48*$N$48)+(BK51*$N$51)+(BK54*$N$54)+(BK57*$N$57))*$H$46)/($N$46+$N$48+$N$51+$N$54+$N$57)</f>
        <v>8.5999999999999993E-2</v>
      </c>
      <c r="BN46" s="124">
        <f>(((BL46*$N$46)+(BL48*$N$48)+(BL51*$N$51)+(BL54*$N$54)+(BL57*$N$57))*$H$21)/($N$46+$N$48+$N$51+$N$54+$N$57)</f>
        <v>0</v>
      </c>
      <c r="BO46" s="126"/>
      <c r="BP46" s="127">
        <v>0.02</v>
      </c>
      <c r="BQ46" s="127">
        <v>0</v>
      </c>
      <c r="BR46" s="121">
        <f>+BP46+BP47</f>
        <v>0.06</v>
      </c>
      <c r="BS46" s="121">
        <f>+BQ46+BQ47</f>
        <v>0</v>
      </c>
      <c r="BT46" s="124">
        <f>(((BR46*$N$46)+(BR48*$N$48)+(BR51*$N$51)+(BR54*$N$54)+(BR57*$N$57))*$H$46)/($N$46+$N$48+$N$51+$N$54+$N$57)</f>
        <v>9.1999999999999998E-2</v>
      </c>
      <c r="BU46" s="124">
        <f>(((BS46*$N$46)+(BS48*$N$48)+(BS51*$N$51)+(BS54*$N$54)+(BS57*$N$57))*$H$21)/($N$46+$N$48+$N$51+$N$54+$N$57)</f>
        <v>0</v>
      </c>
      <c r="BV46" s="126"/>
      <c r="BW46" s="127">
        <v>0.02</v>
      </c>
      <c r="BX46" s="127">
        <v>0</v>
      </c>
      <c r="BY46" s="121">
        <f>+BW46+BW47</f>
        <v>0.06</v>
      </c>
      <c r="BZ46" s="121">
        <f>+BX46+BX47</f>
        <v>0</v>
      </c>
      <c r="CA46" s="124">
        <f>(((BY46*$N$46)+(BY48*$N$48)+(BY51*$N$51)+(BY54*$N$54)+(BY57*$N$57))*$H$46)/($N$46+$N$48+$N$51+$N$54+$N$57)</f>
        <v>9.4E-2</v>
      </c>
      <c r="CB46" s="124">
        <f>(((BZ46*$N$46)+(BZ48*$N$48)+(BZ51*$N$51)+(BZ54*$N$54)+(BZ57*$N$57))*$H$21)/($N$46+$N$48+$N$51+$N$54+$N$57)</f>
        <v>0</v>
      </c>
      <c r="CC46" s="126"/>
      <c r="CD46" s="127">
        <v>0.02</v>
      </c>
      <c r="CE46" s="127">
        <v>0</v>
      </c>
      <c r="CF46" s="121">
        <f>+CD46+CD47</f>
        <v>0.06</v>
      </c>
      <c r="CG46" s="121">
        <f>+CE46+CE47</f>
        <v>0</v>
      </c>
      <c r="CH46" s="124">
        <f>(((CF46*$N$46)+(CF48*$N$48)+(CF51*$N$51)+(CF54*$N$54)+(CF57*$N$57))*$H$46)/($N$46+$N$48+$N$51+$N$54+$N$57)</f>
        <v>8.7999999999999995E-2</v>
      </c>
      <c r="CI46" s="124">
        <f>(((CG46*$N$46)+(CG48*$N$48)+(CG51*$N$51)+(CG54*$N$54)+(CG57*$N$57))*$H$21)/($N$46+$N$48+$N$51+$N$54+$N$57)</f>
        <v>0</v>
      </c>
      <c r="CJ46" s="126"/>
      <c r="CK46" s="127">
        <v>0.02</v>
      </c>
      <c r="CL46" s="127">
        <v>0</v>
      </c>
      <c r="CM46" s="121">
        <f>+CK46+CK47</f>
        <v>0.06</v>
      </c>
      <c r="CN46" s="121">
        <f>+CL46+CL47</f>
        <v>0</v>
      </c>
      <c r="CO46" s="124">
        <f>(((CM46*$N$46)+(CM48*$N$48)+(CM51*$N$51)+(CM54*$N$54)+(CM57*$N$57))*$H$46)/($N$46+$N$48+$N$51+$N$54+$N$57)</f>
        <v>9.1999999999999998E-2</v>
      </c>
      <c r="CP46" s="124">
        <f>(((CN46*$N$46)+(CN48*$N$48)+(CN51*$N$51)+(CN54*$N$54)+(CN57*$N$57))*$H$21)/($N$46+$N$48+$N$51+$N$54+$N$57)</f>
        <v>0</v>
      </c>
      <c r="CQ46" s="126"/>
      <c r="CR46" s="127">
        <v>0.02</v>
      </c>
      <c r="CS46" s="127">
        <v>0</v>
      </c>
      <c r="CT46" s="121">
        <f>+CR46+CR47</f>
        <v>0.06</v>
      </c>
      <c r="CU46" s="121">
        <f>+CS46+CS47</f>
        <v>0</v>
      </c>
      <c r="CV46" s="124">
        <f>(((CT46*$N$46)+(CT48*$N$48)+(CT51*$N$51)+(CT54*$N$54)+(CT57*$N$57))*$H$46)/($N$46+$N$48+$N$51+$N$54+$N$57)</f>
        <v>7.5999999999999984E-2</v>
      </c>
      <c r="CW46" s="124">
        <f>(((CU46*$N$46)+(CU48*$N$48)+(CU51*$N$51)+(CU54*$N$54)+(CU57*$N$57))*$H$21)/($N$46+$N$48+$N$51+$N$54+$N$57)</f>
        <v>0</v>
      </c>
      <c r="CX46" s="72"/>
      <c r="CZ46" s="2828">
        <f t="shared" si="0"/>
        <v>0.14000000000000001</v>
      </c>
      <c r="DA46" s="2828">
        <f t="shared" si="1"/>
        <v>0.38000000000000006</v>
      </c>
      <c r="DB46" s="2828">
        <f t="shared" si="2"/>
        <v>2.7142857142857144</v>
      </c>
      <c r="DC46" s="97">
        <f>+U46+AB46+AI46</f>
        <v>0.28000000000000003</v>
      </c>
      <c r="DD46" s="97">
        <f>+V46+AC46+AJ46</f>
        <v>0.28000000000000003</v>
      </c>
      <c r="DE46" s="130">
        <f>+DD46/DC46</f>
        <v>1</v>
      </c>
      <c r="DF46" s="130">
        <f>+W46+AD46+AK46</f>
        <v>0.22600000000000003</v>
      </c>
      <c r="DG46" s="131">
        <f>+X46+AE46+AL46</f>
        <v>0.22600000000000003</v>
      </c>
      <c r="DH46" s="130">
        <f>+DG46/DF46</f>
        <v>1</v>
      </c>
      <c r="DI46" s="2828">
        <f t="shared" si="3"/>
        <v>0.38000000000000006</v>
      </c>
      <c r="DJ46" s="2828">
        <f t="shared" si="3"/>
        <v>0.38000000000000006</v>
      </c>
      <c r="DK46" s="2828">
        <f t="shared" si="4"/>
        <v>1</v>
      </c>
      <c r="DL46" s="97">
        <f>+$U$46+$AB$46+$AI$46+$AP$46+$AW$46+$BD$46</f>
        <v>0.64000000000000012</v>
      </c>
      <c r="DM46" s="97">
        <f>+$V$46+$AC$46+$AJ$46+$AQ$46+$AX$46+$BE$46</f>
        <v>0.60000000000000009</v>
      </c>
      <c r="DN46" s="130">
        <f>+DM46/DL46</f>
        <v>0.9375</v>
      </c>
      <c r="DO46" s="130">
        <f>+$W$46+$AD$46+$AK$46+$AR$46+$AY$46+$BF$46</f>
        <v>0.47200000000000009</v>
      </c>
      <c r="DP46" s="130">
        <f>+$X$46+$AE$46+$AL$46+$AS$46+$AZ$46+$BG$46</f>
        <v>0.4</v>
      </c>
      <c r="DQ46" s="130">
        <f>+DP46/DO46</f>
        <v>0.84745762711864392</v>
      </c>
      <c r="DR46" s="325">
        <f t="shared" si="5"/>
        <v>0.44000000000000011</v>
      </c>
      <c r="DS46" s="325">
        <f t="shared" si="5"/>
        <v>0.38000000000000006</v>
      </c>
      <c r="DT46" s="2828">
        <f t="shared" si="8"/>
        <v>0.86363636363636354</v>
      </c>
      <c r="DU46" s="97">
        <f>+$CT$46+$CM$46+$CF$46+$BY$46+$BR$46+$BK$46+$BD$46+$AW$46+$AP$46</f>
        <v>0.72</v>
      </c>
      <c r="DV46" s="97">
        <f>+$CU$46+$CN$46+$CG$46+$BZ$46+$BS$46+$BL$46+$BE$46+$AX$46+$AQ$46</f>
        <v>0.32</v>
      </c>
      <c r="DW46" s="130">
        <f>+DV46/DU46</f>
        <v>0.44444444444444448</v>
      </c>
      <c r="DX46" s="131">
        <f>+$W$46+$AD$46+$AK$46+$AR$46+$AY$46+$BF$46+$BM$46+$BT$46+$CA$46</f>
        <v>0.74399999999999999</v>
      </c>
      <c r="DY46" s="131">
        <f>+$X$46+$AE$46+$AL$46+$AS$46+$AZ$46+$BG$46+$BN$46+$BU$46+$CB$46</f>
        <v>0.4</v>
      </c>
      <c r="DZ46" s="91">
        <f>+DY46/DX46</f>
        <v>0.53763440860215062</v>
      </c>
      <c r="EA46" s="325">
        <f t="shared" si="6"/>
        <v>0.50000000000000011</v>
      </c>
      <c r="EB46" s="325">
        <f t="shared" si="6"/>
        <v>0.38000000000000006</v>
      </c>
      <c r="EC46" s="2828">
        <f t="shared" si="7"/>
        <v>0.7599999999999999</v>
      </c>
      <c r="ED46" s="97">
        <f>+$CT$46+$CM$46+$CF$46+$BY$46+$BR$46+$BK$46+$BD$46+$AW$46+$AP$46+$AI$46+$AB$46+$U$46</f>
        <v>1</v>
      </c>
      <c r="EE46" s="97">
        <f>+$CU$46+$CN$46+$CG$46+$BZ$46+$BS$46+$BL$46+$BE$46+$AX$46+$AQ$46+$AJ$46+$AC$46+$V$46</f>
        <v>0.6</v>
      </c>
      <c r="EF46" s="91">
        <f>+EE46/ED46</f>
        <v>0.6</v>
      </c>
      <c r="EG46" s="131">
        <f>+$W$46+$AD$46+$AK$46+$AR$46+$AY$46+$BF$46+$BM$46+$BT$46+$CA$46+$CH$46+$CO$46+$CV$46</f>
        <v>0.99999999999999989</v>
      </c>
      <c r="EH46" s="131">
        <f>+$X$46+$AE$46+$AL$46+$AS$46+$AZ$46+$BG$46+$BN$46+$BU$46+$CB$46+$CI$46+$CP$46+$CW$46</f>
        <v>0.4</v>
      </c>
      <c r="EI46" s="91">
        <f>+EH46/EG46</f>
        <v>0.40000000000000008</v>
      </c>
    </row>
    <row r="47" spans="1:139" s="324" customFormat="1" ht="63.75" thickBot="1">
      <c r="A47" s="115"/>
      <c r="B47" s="116"/>
      <c r="C47" s="132"/>
      <c r="D47" s="133"/>
      <c r="E47" s="132"/>
      <c r="F47" s="134"/>
      <c r="G47" s="133"/>
      <c r="H47" s="135"/>
      <c r="I47" s="135"/>
      <c r="J47" s="98"/>
      <c r="K47" s="120"/>
      <c r="L47" s="120"/>
      <c r="M47" s="120"/>
      <c r="N47" s="136"/>
      <c r="O47" s="122"/>
      <c r="P47" s="122"/>
      <c r="Q47" s="111" t="s">
        <v>168</v>
      </c>
      <c r="R47" s="95">
        <v>0.5</v>
      </c>
      <c r="S47" s="96">
        <v>0.05</v>
      </c>
      <c r="T47" s="137">
        <v>0.05</v>
      </c>
      <c r="U47" s="121"/>
      <c r="V47" s="121"/>
      <c r="W47" s="124"/>
      <c r="X47" s="124"/>
      <c r="Y47" s="138" t="s">
        <v>169</v>
      </c>
      <c r="Z47" s="96">
        <v>0.05</v>
      </c>
      <c r="AA47" s="137">
        <v>0.05</v>
      </c>
      <c r="AB47" s="121"/>
      <c r="AC47" s="121"/>
      <c r="AD47" s="124"/>
      <c r="AE47" s="124"/>
      <c r="AF47" s="138" t="s">
        <v>169</v>
      </c>
      <c r="AG47" s="96">
        <v>0.04</v>
      </c>
      <c r="AH47" s="137">
        <v>0.04</v>
      </c>
      <c r="AI47" s="121"/>
      <c r="AJ47" s="121"/>
      <c r="AK47" s="124"/>
      <c r="AL47" s="124"/>
      <c r="AM47" s="138" t="s">
        <v>169</v>
      </c>
      <c r="AN47" s="96">
        <v>0.04</v>
      </c>
      <c r="AO47" s="96">
        <v>0</v>
      </c>
      <c r="AP47" s="121"/>
      <c r="AQ47" s="121"/>
      <c r="AR47" s="124"/>
      <c r="AS47" s="124"/>
      <c r="AT47" s="71" t="s">
        <v>170</v>
      </c>
      <c r="AU47" s="96">
        <v>0.04</v>
      </c>
      <c r="AV47" s="96">
        <v>0.04</v>
      </c>
      <c r="AW47" s="121"/>
      <c r="AX47" s="121"/>
      <c r="AY47" s="124"/>
      <c r="AZ47" s="124"/>
      <c r="BA47" s="71" t="s">
        <v>171</v>
      </c>
      <c r="BB47" s="96">
        <v>0.04</v>
      </c>
      <c r="BC47" s="96">
        <v>0.04</v>
      </c>
      <c r="BD47" s="121"/>
      <c r="BE47" s="136"/>
      <c r="BF47" s="124"/>
      <c r="BG47" s="124"/>
      <c r="BH47" s="71" t="s">
        <v>172</v>
      </c>
      <c r="BI47" s="96">
        <v>0.04</v>
      </c>
      <c r="BJ47" s="96">
        <v>0</v>
      </c>
      <c r="BK47" s="121"/>
      <c r="BL47" s="121"/>
      <c r="BM47" s="124"/>
      <c r="BN47" s="124"/>
      <c r="BO47" s="72"/>
      <c r="BP47" s="96">
        <v>0.04</v>
      </c>
      <c r="BQ47" s="96">
        <v>0</v>
      </c>
      <c r="BR47" s="121"/>
      <c r="BS47" s="121"/>
      <c r="BT47" s="124"/>
      <c r="BU47" s="124"/>
      <c r="BV47" s="72"/>
      <c r="BW47" s="96">
        <v>0.04</v>
      </c>
      <c r="BX47" s="96">
        <v>0</v>
      </c>
      <c r="BY47" s="121"/>
      <c r="BZ47" s="121"/>
      <c r="CA47" s="124"/>
      <c r="CB47" s="124"/>
      <c r="CC47" s="72"/>
      <c r="CD47" s="96">
        <v>0.04</v>
      </c>
      <c r="CE47" s="96">
        <v>0</v>
      </c>
      <c r="CF47" s="121"/>
      <c r="CG47" s="121"/>
      <c r="CH47" s="124"/>
      <c r="CI47" s="124"/>
      <c r="CJ47" s="72"/>
      <c r="CK47" s="96">
        <v>0.04</v>
      </c>
      <c r="CL47" s="96">
        <v>0</v>
      </c>
      <c r="CM47" s="121"/>
      <c r="CN47" s="121"/>
      <c r="CO47" s="124"/>
      <c r="CP47" s="124"/>
      <c r="CQ47" s="72"/>
      <c r="CR47" s="96">
        <v>0.04</v>
      </c>
      <c r="CS47" s="96">
        <v>0</v>
      </c>
      <c r="CT47" s="121"/>
      <c r="CU47" s="121"/>
      <c r="CV47" s="124"/>
      <c r="CW47" s="124"/>
      <c r="CX47" s="72"/>
      <c r="CZ47" s="2828">
        <f t="shared" si="0"/>
        <v>0.14000000000000001</v>
      </c>
      <c r="DA47" s="2828">
        <f t="shared" si="1"/>
        <v>0.22000000000000003</v>
      </c>
      <c r="DB47" s="2828">
        <f t="shared" si="2"/>
        <v>1.5714285714285714</v>
      </c>
      <c r="DC47" s="103"/>
      <c r="DD47" s="103"/>
      <c r="DE47" s="140"/>
      <c r="DF47" s="140"/>
      <c r="DG47" s="124"/>
      <c r="DH47" s="140"/>
      <c r="DI47" s="2837">
        <f t="shared" si="3"/>
        <v>0.26</v>
      </c>
      <c r="DJ47" s="2837">
        <f t="shared" si="3"/>
        <v>0.22000000000000003</v>
      </c>
      <c r="DK47" s="2837">
        <f t="shared" si="4"/>
        <v>0.84615384615384626</v>
      </c>
      <c r="DL47" s="2843"/>
      <c r="DM47" s="2843"/>
      <c r="DN47" s="207"/>
      <c r="DO47" s="140"/>
      <c r="DP47" s="140"/>
      <c r="DQ47" s="140"/>
      <c r="DR47" s="2836">
        <f t="shared" si="5"/>
        <v>0.37999999999999995</v>
      </c>
      <c r="DS47" s="2836">
        <f t="shared" si="5"/>
        <v>0.22000000000000003</v>
      </c>
      <c r="DT47" s="2837">
        <f t="shared" si="8"/>
        <v>0.57894736842105277</v>
      </c>
      <c r="DU47" s="2843"/>
      <c r="DV47" s="2843"/>
      <c r="DW47" s="207"/>
      <c r="DX47" s="124"/>
      <c r="DY47" s="124"/>
      <c r="DZ47" s="98"/>
      <c r="EA47" s="325">
        <f t="shared" si="6"/>
        <v>0.49999999999999989</v>
      </c>
      <c r="EB47" s="325">
        <f t="shared" si="6"/>
        <v>0.22000000000000003</v>
      </c>
      <c r="EC47" s="2828">
        <f t="shared" si="7"/>
        <v>0.44000000000000017</v>
      </c>
      <c r="ED47" s="103"/>
      <c r="EE47" s="103"/>
      <c r="EF47" s="98"/>
      <c r="EG47" s="124"/>
      <c r="EH47" s="124"/>
      <c r="EI47" s="98"/>
    </row>
    <row r="48" spans="1:139" s="324" customFormat="1" ht="15.75" customHeight="1">
      <c r="A48" s="115"/>
      <c r="B48" s="116"/>
      <c r="C48" s="132"/>
      <c r="D48" s="133"/>
      <c r="E48" s="132"/>
      <c r="F48" s="134"/>
      <c r="G48" s="133"/>
      <c r="H48" s="135"/>
      <c r="I48" s="135"/>
      <c r="J48" s="91">
        <v>2</v>
      </c>
      <c r="K48" s="142" t="s">
        <v>173</v>
      </c>
      <c r="L48" s="142" t="s">
        <v>174</v>
      </c>
      <c r="M48" s="142" t="s">
        <v>160</v>
      </c>
      <c r="N48" s="143">
        <v>0.01</v>
      </c>
      <c r="O48" s="144">
        <v>42430</v>
      </c>
      <c r="P48" s="144">
        <v>42735</v>
      </c>
      <c r="Q48" s="111" t="s">
        <v>175</v>
      </c>
      <c r="R48" s="95">
        <v>0.6</v>
      </c>
      <c r="S48" s="96">
        <v>0.05</v>
      </c>
      <c r="T48" s="137">
        <v>0.05</v>
      </c>
      <c r="U48" s="143">
        <f>+S48+S49+S50</f>
        <v>9.0000000000000011E-2</v>
      </c>
      <c r="V48" s="143">
        <f>+T48+T49+T50</f>
        <v>9.0000000000000011E-2</v>
      </c>
      <c r="W48" s="124"/>
      <c r="X48" s="124"/>
      <c r="Y48" s="125" t="s">
        <v>162</v>
      </c>
      <c r="Z48" s="96">
        <v>0.05</v>
      </c>
      <c r="AA48" s="137">
        <v>0.05</v>
      </c>
      <c r="AB48" s="143">
        <f>+Z48+Z49+Z50</f>
        <v>9.0000000000000011E-2</v>
      </c>
      <c r="AC48" s="143">
        <f>+AA48+AA49+AA50</f>
        <v>9.0000000000000011E-2</v>
      </c>
      <c r="AD48" s="124"/>
      <c r="AE48" s="124"/>
      <c r="AF48" s="125" t="s">
        <v>162</v>
      </c>
      <c r="AG48" s="96">
        <v>0.05</v>
      </c>
      <c r="AH48" s="137">
        <v>0.05</v>
      </c>
      <c r="AI48" s="143">
        <f>+AG48+AG49+AG50</f>
        <v>9.0000000000000011E-2</v>
      </c>
      <c r="AJ48" s="143">
        <f>+AH48+AH49+AH50</f>
        <v>9.0000000000000011E-2</v>
      </c>
      <c r="AK48" s="124"/>
      <c r="AL48" s="124"/>
      <c r="AM48" s="125" t="s">
        <v>162</v>
      </c>
      <c r="AN48" s="96">
        <v>0</v>
      </c>
      <c r="AO48" s="96">
        <v>0.05</v>
      </c>
      <c r="AP48" s="143">
        <f>+AN48+AN49+AN50</f>
        <v>0</v>
      </c>
      <c r="AQ48" s="143">
        <f>+AO48+AO49+AO50</f>
        <v>0.05</v>
      </c>
      <c r="AR48" s="124"/>
      <c r="AS48" s="124"/>
      <c r="AT48" s="71" t="s">
        <v>176</v>
      </c>
      <c r="AU48" s="96">
        <v>0</v>
      </c>
      <c r="AV48" s="96">
        <v>0</v>
      </c>
      <c r="AW48" s="143">
        <f>+AU48+AU49+AU50</f>
        <v>0.02</v>
      </c>
      <c r="AX48" s="143">
        <f>+AV48+AV49+AV50</f>
        <v>0.02</v>
      </c>
      <c r="AY48" s="124"/>
      <c r="AZ48" s="124"/>
      <c r="BA48" s="71" t="s">
        <v>163</v>
      </c>
      <c r="BB48" s="96">
        <v>0.02</v>
      </c>
      <c r="BC48" s="96">
        <v>0.02</v>
      </c>
      <c r="BD48" s="143">
        <f>+BB48+BB49+BB50</f>
        <v>0.04</v>
      </c>
      <c r="BE48" s="143">
        <v>0.03</v>
      </c>
      <c r="BF48" s="124"/>
      <c r="BG48" s="124"/>
      <c r="BH48" s="71" t="s">
        <v>177</v>
      </c>
      <c r="BI48" s="96">
        <v>0.06</v>
      </c>
      <c r="BJ48" s="96">
        <v>0</v>
      </c>
      <c r="BK48" s="143">
        <f>+BI48+BI49+BI50</f>
        <v>0.1</v>
      </c>
      <c r="BL48" s="143">
        <f>+BJ48+BJ49+BJ50</f>
        <v>0</v>
      </c>
      <c r="BM48" s="124"/>
      <c r="BN48" s="124"/>
      <c r="BO48" s="72"/>
      <c r="BP48" s="96">
        <v>0.09</v>
      </c>
      <c r="BQ48" s="96">
        <v>0</v>
      </c>
      <c r="BR48" s="143">
        <f>+BP48+BP49+BP50</f>
        <v>0.13</v>
      </c>
      <c r="BS48" s="143">
        <f>+BQ48+BQ49+BQ50</f>
        <v>0</v>
      </c>
      <c r="BT48" s="124"/>
      <c r="BU48" s="124"/>
      <c r="BV48" s="72"/>
      <c r="BW48" s="96">
        <v>0.09</v>
      </c>
      <c r="BX48" s="96">
        <v>0</v>
      </c>
      <c r="BY48" s="143">
        <f>+BW48+BW49+BW50</f>
        <v>0.13</v>
      </c>
      <c r="BZ48" s="143">
        <f>+BX48+BX49+BX50</f>
        <v>0</v>
      </c>
      <c r="CA48" s="124"/>
      <c r="CB48" s="124"/>
      <c r="CC48" s="72"/>
      <c r="CD48" s="96">
        <v>0.09</v>
      </c>
      <c r="CE48" s="96">
        <v>0</v>
      </c>
      <c r="CF48" s="143">
        <f>+CD48+CD49+CD50</f>
        <v>0.13</v>
      </c>
      <c r="CG48" s="143">
        <f>+CE48+CE49+CE50</f>
        <v>0</v>
      </c>
      <c r="CH48" s="124"/>
      <c r="CI48" s="124"/>
      <c r="CJ48" s="72"/>
      <c r="CK48" s="96">
        <v>0.09</v>
      </c>
      <c r="CL48" s="96">
        <v>0</v>
      </c>
      <c r="CM48" s="143">
        <f>+CK48+CK49+CK50</f>
        <v>0.13</v>
      </c>
      <c r="CN48" s="143">
        <f>+CL48+CL49+CL50</f>
        <v>0</v>
      </c>
      <c r="CO48" s="124"/>
      <c r="CP48" s="124"/>
      <c r="CQ48" s="72"/>
      <c r="CR48" s="96">
        <v>0.01</v>
      </c>
      <c r="CS48" s="96">
        <v>0</v>
      </c>
      <c r="CT48" s="143">
        <f>+CR48+CR49+CR50</f>
        <v>0.05</v>
      </c>
      <c r="CU48" s="143">
        <f>+CS48+CS49+CS50</f>
        <v>0</v>
      </c>
      <c r="CV48" s="124"/>
      <c r="CW48" s="124"/>
      <c r="CX48" s="72"/>
      <c r="CZ48" s="2828">
        <f t="shared" si="0"/>
        <v>0.15000000000000002</v>
      </c>
      <c r="DA48" s="2828">
        <f t="shared" si="1"/>
        <v>0.22</v>
      </c>
      <c r="DB48" s="2828">
        <f t="shared" si="2"/>
        <v>1.4666666666666666</v>
      </c>
      <c r="DC48" s="2824">
        <f>+$U$48+$AB$48+$AI$48</f>
        <v>0.27</v>
      </c>
      <c r="DD48" s="2824">
        <f>+$V$48+$AC$48+$AJ$48</f>
        <v>0.27</v>
      </c>
      <c r="DE48" s="130">
        <f>+DD48/DC48</f>
        <v>1</v>
      </c>
      <c r="DF48" s="140"/>
      <c r="DG48" s="124"/>
      <c r="DH48" s="140"/>
      <c r="DI48" s="2842">
        <f t="shared" si="3"/>
        <v>0.17</v>
      </c>
      <c r="DJ48" s="2842">
        <f t="shared" si="3"/>
        <v>0.22</v>
      </c>
      <c r="DK48" s="2842">
        <f t="shared" si="4"/>
        <v>1.2941176470588234</v>
      </c>
      <c r="DL48" s="2824">
        <f>+$U$48+$AB$48+$AI$48+$AP$48+$AW$48</f>
        <v>0.29000000000000004</v>
      </c>
      <c r="DM48" s="100">
        <f>+$V$48+$AC$48+$AJ$48+$AQ$48+$AX$48+$BE$48</f>
        <v>0.37</v>
      </c>
      <c r="DN48" s="140">
        <f>+DM48/DL48</f>
        <v>1.2758620689655171</v>
      </c>
      <c r="DO48" s="140"/>
      <c r="DP48" s="140"/>
      <c r="DQ48" s="140"/>
      <c r="DR48" s="2265">
        <f t="shared" si="5"/>
        <v>0.41000000000000003</v>
      </c>
      <c r="DS48" s="2265">
        <f t="shared" si="5"/>
        <v>0.22</v>
      </c>
      <c r="DT48" s="2840">
        <f t="shared" si="8"/>
        <v>0.53658536585365846</v>
      </c>
      <c r="DU48" s="100">
        <f>+$U$48+$AB$48+$AI$48+$AP$48+$AW$48+$BD$48+$BK$48+$BR$48+$BY$48</f>
        <v>0.69000000000000006</v>
      </c>
      <c r="DV48" s="100">
        <f>+$V$48+$AC$48+$AJ$48+$AQ$48+$AX$48+$BE$48+$BL$48+$BS$48+$BZ$48</f>
        <v>0.37</v>
      </c>
      <c r="DW48" s="185">
        <f>+DV48/DU48</f>
        <v>0.53623188405797095</v>
      </c>
      <c r="DX48" s="124"/>
      <c r="DY48" s="124"/>
      <c r="DZ48" s="98"/>
      <c r="EA48" s="325">
        <f t="shared" si="6"/>
        <v>0.6</v>
      </c>
      <c r="EB48" s="325">
        <f t="shared" si="6"/>
        <v>0.22</v>
      </c>
      <c r="EC48" s="2828">
        <f t="shared" si="7"/>
        <v>0.3666666666666667</v>
      </c>
      <c r="ED48" s="2824">
        <f>+$U$48+$AB$48+$AI$48+$AP$48+$AW$48+$BD$48+$BK$48+$BR$48+$BY$48+$CF$48+$CM$48+$CT$48</f>
        <v>1</v>
      </c>
      <c r="EE48" s="2824">
        <f>+$V$48+$AC$48+$AJ$48+$AQ$48+$AX$48+$BE$48+$BL$48+$BS$48+$BZ$48+$CG$48+$CN$48+$CU$48</f>
        <v>0.37</v>
      </c>
      <c r="EF48" s="91">
        <f>+EE48/ED48</f>
        <v>0.37</v>
      </c>
      <c r="EG48" s="124"/>
      <c r="EH48" s="124"/>
      <c r="EI48" s="98"/>
    </row>
    <row r="49" spans="1:143" s="324" customFormat="1" ht="31.5">
      <c r="A49" s="115"/>
      <c r="B49" s="116"/>
      <c r="C49" s="132"/>
      <c r="D49" s="133"/>
      <c r="E49" s="132"/>
      <c r="F49" s="134"/>
      <c r="G49" s="133"/>
      <c r="H49" s="135"/>
      <c r="I49" s="135"/>
      <c r="J49" s="98"/>
      <c r="K49" s="120"/>
      <c r="L49" s="120"/>
      <c r="M49" s="120"/>
      <c r="N49" s="121"/>
      <c r="O49" s="122"/>
      <c r="P49" s="122"/>
      <c r="Q49" s="111" t="s">
        <v>178</v>
      </c>
      <c r="R49" s="95">
        <v>0.2</v>
      </c>
      <c r="S49" s="96">
        <v>0.02</v>
      </c>
      <c r="T49" s="137">
        <v>0.02</v>
      </c>
      <c r="U49" s="121"/>
      <c r="V49" s="121"/>
      <c r="W49" s="124"/>
      <c r="X49" s="124"/>
      <c r="Y49" s="125" t="s">
        <v>162</v>
      </c>
      <c r="Z49" s="96">
        <v>0.02</v>
      </c>
      <c r="AA49" s="137">
        <v>0.02</v>
      </c>
      <c r="AB49" s="121"/>
      <c r="AC49" s="121"/>
      <c r="AD49" s="124"/>
      <c r="AE49" s="124"/>
      <c r="AF49" s="125" t="s">
        <v>162</v>
      </c>
      <c r="AG49" s="96">
        <v>0.02</v>
      </c>
      <c r="AH49" s="137">
        <v>0.02</v>
      </c>
      <c r="AI49" s="121"/>
      <c r="AJ49" s="121"/>
      <c r="AK49" s="124"/>
      <c r="AL49" s="124"/>
      <c r="AM49" s="125" t="s">
        <v>162</v>
      </c>
      <c r="AN49" s="96">
        <v>0</v>
      </c>
      <c r="AO49" s="96">
        <v>0</v>
      </c>
      <c r="AP49" s="121"/>
      <c r="AQ49" s="121"/>
      <c r="AR49" s="124"/>
      <c r="AS49" s="124"/>
      <c r="AT49" s="71" t="s">
        <v>163</v>
      </c>
      <c r="AU49" s="96">
        <v>0.01</v>
      </c>
      <c r="AV49" s="96">
        <v>0</v>
      </c>
      <c r="AW49" s="121"/>
      <c r="AX49" s="121"/>
      <c r="AY49" s="124"/>
      <c r="AZ49" s="124"/>
      <c r="BA49" s="71" t="s">
        <v>163</v>
      </c>
      <c r="BB49" s="96">
        <v>0.01</v>
      </c>
      <c r="BC49" s="96">
        <v>0</v>
      </c>
      <c r="BD49" s="121"/>
      <c r="BE49" s="121"/>
      <c r="BF49" s="124"/>
      <c r="BG49" s="124"/>
      <c r="BH49" s="71"/>
      <c r="BI49" s="96">
        <v>0.02</v>
      </c>
      <c r="BJ49" s="96">
        <v>0</v>
      </c>
      <c r="BK49" s="121"/>
      <c r="BL49" s="121"/>
      <c r="BM49" s="124"/>
      <c r="BN49" s="124"/>
      <c r="BO49" s="72"/>
      <c r="BP49" s="96">
        <v>0.02</v>
      </c>
      <c r="BQ49" s="96">
        <v>0</v>
      </c>
      <c r="BR49" s="121"/>
      <c r="BS49" s="121"/>
      <c r="BT49" s="124"/>
      <c r="BU49" s="124"/>
      <c r="BV49" s="72"/>
      <c r="BW49" s="96">
        <v>0.02</v>
      </c>
      <c r="BX49" s="96">
        <v>0</v>
      </c>
      <c r="BY49" s="121"/>
      <c r="BZ49" s="121"/>
      <c r="CA49" s="124"/>
      <c r="CB49" s="124"/>
      <c r="CC49" s="72"/>
      <c r="CD49" s="96">
        <v>0.02</v>
      </c>
      <c r="CE49" s="96">
        <v>0</v>
      </c>
      <c r="CF49" s="121"/>
      <c r="CG49" s="121"/>
      <c r="CH49" s="124"/>
      <c r="CI49" s="124"/>
      <c r="CJ49" s="72"/>
      <c r="CK49" s="96">
        <v>0.02</v>
      </c>
      <c r="CL49" s="96">
        <v>0</v>
      </c>
      <c r="CM49" s="121"/>
      <c r="CN49" s="121"/>
      <c r="CO49" s="124"/>
      <c r="CP49" s="124"/>
      <c r="CQ49" s="72"/>
      <c r="CR49" s="96">
        <v>0.02</v>
      </c>
      <c r="CS49" s="96">
        <v>0</v>
      </c>
      <c r="CT49" s="121"/>
      <c r="CU49" s="121"/>
      <c r="CV49" s="124"/>
      <c r="CW49" s="124"/>
      <c r="CX49" s="72"/>
      <c r="CZ49" s="2828">
        <f t="shared" si="0"/>
        <v>0.06</v>
      </c>
      <c r="DA49" s="2828">
        <f t="shared" si="1"/>
        <v>0.06</v>
      </c>
      <c r="DB49" s="2828">
        <f t="shared" si="2"/>
        <v>1</v>
      </c>
      <c r="DC49" s="100"/>
      <c r="DD49" s="100"/>
      <c r="DE49" s="140"/>
      <c r="DF49" s="140"/>
      <c r="DG49" s="124"/>
      <c r="DH49" s="140"/>
      <c r="DI49" s="2828">
        <f t="shared" si="3"/>
        <v>7.9999999999999988E-2</v>
      </c>
      <c r="DJ49" s="2828">
        <f t="shared" si="3"/>
        <v>0.06</v>
      </c>
      <c r="DK49" s="2828">
        <f t="shared" si="4"/>
        <v>0.75000000000000011</v>
      </c>
      <c r="DL49" s="100"/>
      <c r="DM49" s="100"/>
      <c r="DN49" s="140"/>
      <c r="DO49" s="140"/>
      <c r="DP49" s="140"/>
      <c r="DQ49" s="140"/>
      <c r="DR49" s="325">
        <f t="shared" si="5"/>
        <v>0.13999999999999999</v>
      </c>
      <c r="DS49" s="325">
        <f t="shared" si="5"/>
        <v>0.06</v>
      </c>
      <c r="DT49" s="2828">
        <f t="shared" si="8"/>
        <v>0.4285714285714286</v>
      </c>
      <c r="DU49" s="100"/>
      <c r="DV49" s="100"/>
      <c r="DW49" s="140"/>
      <c r="DX49" s="124"/>
      <c r="DY49" s="124"/>
      <c r="DZ49" s="98"/>
      <c r="EA49" s="325">
        <f t="shared" si="6"/>
        <v>0.19999999999999996</v>
      </c>
      <c r="EB49" s="325">
        <f t="shared" si="6"/>
        <v>0.06</v>
      </c>
      <c r="EC49" s="2828">
        <f t="shared" si="7"/>
        <v>0.30000000000000004</v>
      </c>
      <c r="ED49" s="100"/>
      <c r="EE49" s="100"/>
      <c r="EF49" s="98"/>
      <c r="EG49" s="124"/>
      <c r="EH49" s="124"/>
      <c r="EI49" s="98"/>
    </row>
    <row r="50" spans="1:143" s="324" customFormat="1" ht="63.75" thickBot="1">
      <c r="A50" s="115"/>
      <c r="B50" s="116"/>
      <c r="C50" s="132"/>
      <c r="D50" s="133"/>
      <c r="E50" s="132"/>
      <c r="F50" s="134"/>
      <c r="G50" s="133"/>
      <c r="H50" s="135"/>
      <c r="I50" s="135"/>
      <c r="J50" s="101"/>
      <c r="K50" s="117"/>
      <c r="L50" s="117"/>
      <c r="M50" s="117"/>
      <c r="N50" s="136"/>
      <c r="O50" s="146"/>
      <c r="P50" s="146"/>
      <c r="Q50" s="111" t="s">
        <v>179</v>
      </c>
      <c r="R50" s="95">
        <v>0.2</v>
      </c>
      <c r="S50" s="96">
        <v>0.02</v>
      </c>
      <c r="T50" s="137">
        <v>0.02</v>
      </c>
      <c r="U50" s="136"/>
      <c r="V50" s="136"/>
      <c r="W50" s="124"/>
      <c r="X50" s="124"/>
      <c r="Y50" s="125" t="s">
        <v>162</v>
      </c>
      <c r="Z50" s="96">
        <v>0.02</v>
      </c>
      <c r="AA50" s="137">
        <v>0.02</v>
      </c>
      <c r="AB50" s="136"/>
      <c r="AC50" s="136"/>
      <c r="AD50" s="124"/>
      <c r="AE50" s="124"/>
      <c r="AF50" s="125" t="s">
        <v>162</v>
      </c>
      <c r="AG50" s="96">
        <v>0.02</v>
      </c>
      <c r="AH50" s="137">
        <v>0.02</v>
      </c>
      <c r="AI50" s="136"/>
      <c r="AJ50" s="136"/>
      <c r="AK50" s="124"/>
      <c r="AL50" s="124"/>
      <c r="AM50" s="125" t="s">
        <v>162</v>
      </c>
      <c r="AN50" s="96">
        <v>0</v>
      </c>
      <c r="AO50" s="96">
        <v>0</v>
      </c>
      <c r="AP50" s="136"/>
      <c r="AQ50" s="136"/>
      <c r="AR50" s="124"/>
      <c r="AS50" s="124"/>
      <c r="AT50" s="71" t="s">
        <v>163</v>
      </c>
      <c r="AU50" s="96">
        <v>0.01</v>
      </c>
      <c r="AV50" s="96">
        <v>0.02</v>
      </c>
      <c r="AW50" s="136"/>
      <c r="AX50" s="136"/>
      <c r="AY50" s="124"/>
      <c r="AZ50" s="124"/>
      <c r="BA50" s="71" t="s">
        <v>180</v>
      </c>
      <c r="BB50" s="96">
        <v>0.01</v>
      </c>
      <c r="BC50" s="96">
        <v>0.01</v>
      </c>
      <c r="BD50" s="136"/>
      <c r="BE50" s="136"/>
      <c r="BF50" s="124"/>
      <c r="BG50" s="124"/>
      <c r="BH50" s="71" t="s">
        <v>181</v>
      </c>
      <c r="BI50" s="96">
        <v>0.02</v>
      </c>
      <c r="BJ50" s="96">
        <v>0</v>
      </c>
      <c r="BK50" s="136"/>
      <c r="BL50" s="136"/>
      <c r="BM50" s="124"/>
      <c r="BN50" s="124"/>
      <c r="BO50" s="72"/>
      <c r="BP50" s="96">
        <v>0.02</v>
      </c>
      <c r="BQ50" s="96">
        <v>0</v>
      </c>
      <c r="BR50" s="136"/>
      <c r="BS50" s="136"/>
      <c r="BT50" s="124"/>
      <c r="BU50" s="124"/>
      <c r="BV50" s="72"/>
      <c r="BW50" s="96">
        <v>0.02</v>
      </c>
      <c r="BX50" s="96">
        <v>0</v>
      </c>
      <c r="BY50" s="136"/>
      <c r="BZ50" s="136"/>
      <c r="CA50" s="124"/>
      <c r="CB50" s="124"/>
      <c r="CC50" s="72"/>
      <c r="CD50" s="96">
        <v>0.02</v>
      </c>
      <c r="CE50" s="96">
        <v>0</v>
      </c>
      <c r="CF50" s="136"/>
      <c r="CG50" s="136"/>
      <c r="CH50" s="124"/>
      <c r="CI50" s="124"/>
      <c r="CJ50" s="72"/>
      <c r="CK50" s="96">
        <v>0.02</v>
      </c>
      <c r="CL50" s="96">
        <v>0</v>
      </c>
      <c r="CM50" s="136"/>
      <c r="CN50" s="136"/>
      <c r="CO50" s="124"/>
      <c r="CP50" s="124"/>
      <c r="CQ50" s="72"/>
      <c r="CR50" s="96">
        <v>0.02</v>
      </c>
      <c r="CS50" s="96">
        <v>0</v>
      </c>
      <c r="CT50" s="136"/>
      <c r="CU50" s="136"/>
      <c r="CV50" s="124"/>
      <c r="CW50" s="124"/>
      <c r="CX50" s="72"/>
      <c r="CZ50" s="2828">
        <f t="shared" si="0"/>
        <v>0.06</v>
      </c>
      <c r="DA50" s="2828">
        <f t="shared" si="1"/>
        <v>0.09</v>
      </c>
      <c r="DB50" s="2828">
        <f t="shared" si="2"/>
        <v>1.5</v>
      </c>
      <c r="DC50" s="103"/>
      <c r="DD50" s="103"/>
      <c r="DE50" s="140"/>
      <c r="DF50" s="140"/>
      <c r="DG50" s="124"/>
      <c r="DH50" s="140"/>
      <c r="DI50" s="2837">
        <f t="shared" si="3"/>
        <v>7.9999999999999988E-2</v>
      </c>
      <c r="DJ50" s="2837">
        <f t="shared" si="3"/>
        <v>0.09</v>
      </c>
      <c r="DK50" s="2837">
        <f t="shared" si="4"/>
        <v>1.1250000000000002</v>
      </c>
      <c r="DL50" s="2843"/>
      <c r="DM50" s="103"/>
      <c r="DN50" s="140"/>
      <c r="DO50" s="140"/>
      <c r="DP50" s="140"/>
      <c r="DQ50" s="140"/>
      <c r="DR50" s="2836">
        <f t="shared" si="5"/>
        <v>0.13999999999999999</v>
      </c>
      <c r="DS50" s="2836">
        <f t="shared" si="5"/>
        <v>0.09</v>
      </c>
      <c r="DT50" s="2837">
        <f t="shared" si="8"/>
        <v>0.6428571428571429</v>
      </c>
      <c r="DU50" s="103"/>
      <c r="DV50" s="103"/>
      <c r="DW50" s="207"/>
      <c r="DX50" s="124"/>
      <c r="DY50" s="124"/>
      <c r="DZ50" s="98"/>
      <c r="EA50" s="325">
        <f t="shared" si="6"/>
        <v>0.19999999999999996</v>
      </c>
      <c r="EB50" s="325">
        <f t="shared" si="6"/>
        <v>0.09</v>
      </c>
      <c r="EC50" s="2828">
        <f t="shared" si="7"/>
        <v>0.45000000000000007</v>
      </c>
      <c r="ED50" s="103"/>
      <c r="EE50" s="103"/>
      <c r="EF50" s="98"/>
      <c r="EG50" s="124"/>
      <c r="EH50" s="124"/>
      <c r="EI50" s="98"/>
    </row>
    <row r="51" spans="1:143" s="324" customFormat="1" ht="15.75" customHeight="1">
      <c r="A51" s="115"/>
      <c r="B51" s="116"/>
      <c r="C51" s="132"/>
      <c r="D51" s="133"/>
      <c r="E51" s="132"/>
      <c r="F51" s="134"/>
      <c r="G51" s="133"/>
      <c r="H51" s="135"/>
      <c r="I51" s="135"/>
      <c r="J51" s="91">
        <v>3</v>
      </c>
      <c r="K51" s="142" t="s">
        <v>182</v>
      </c>
      <c r="L51" s="142" t="s">
        <v>183</v>
      </c>
      <c r="M51" s="142" t="s">
        <v>160</v>
      </c>
      <c r="N51" s="143">
        <v>0.01</v>
      </c>
      <c r="O51" s="144">
        <v>42550</v>
      </c>
      <c r="P51" s="144">
        <v>42735</v>
      </c>
      <c r="Q51" s="111" t="s">
        <v>184</v>
      </c>
      <c r="R51" s="95">
        <v>0.33</v>
      </c>
      <c r="S51" s="96">
        <v>0.03</v>
      </c>
      <c r="T51" s="137">
        <v>0.03</v>
      </c>
      <c r="U51" s="143">
        <f>+S51+S52+S53</f>
        <v>0.1</v>
      </c>
      <c r="V51" s="143">
        <f>+T51+T52+T53</f>
        <v>0.1</v>
      </c>
      <c r="W51" s="124"/>
      <c r="X51" s="124"/>
      <c r="Y51" s="138" t="s">
        <v>185</v>
      </c>
      <c r="Z51" s="96">
        <v>0.03</v>
      </c>
      <c r="AA51" s="137">
        <v>0.03</v>
      </c>
      <c r="AB51" s="143">
        <f>+Z51+Z52+Z53</f>
        <v>0.09</v>
      </c>
      <c r="AC51" s="143">
        <f>+AA51+AA52+AA53</f>
        <v>0.09</v>
      </c>
      <c r="AD51" s="124"/>
      <c r="AE51" s="124"/>
      <c r="AF51" s="138" t="s">
        <v>185</v>
      </c>
      <c r="AG51" s="96">
        <v>0.03</v>
      </c>
      <c r="AH51" s="137">
        <v>0.03</v>
      </c>
      <c r="AI51" s="143">
        <f>+AG51+AG52+AG53</f>
        <v>0.09</v>
      </c>
      <c r="AJ51" s="143">
        <f>+AH51+AH52+AH53</f>
        <v>0.09</v>
      </c>
      <c r="AK51" s="124"/>
      <c r="AL51" s="124"/>
      <c r="AM51" s="138" t="s">
        <v>185</v>
      </c>
      <c r="AN51" s="96">
        <v>0.03</v>
      </c>
      <c r="AO51" s="96">
        <v>0</v>
      </c>
      <c r="AP51" s="143">
        <f>+AN51+AN52+AN53</f>
        <v>0.09</v>
      </c>
      <c r="AQ51" s="143">
        <f>+AO51+AO52+AO53</f>
        <v>0</v>
      </c>
      <c r="AR51" s="124"/>
      <c r="AS51" s="124"/>
      <c r="AT51" s="71" t="s">
        <v>186</v>
      </c>
      <c r="AU51" s="96">
        <v>0.03</v>
      </c>
      <c r="AV51" s="96">
        <v>0.03</v>
      </c>
      <c r="AW51" s="143">
        <f>+AU51+AU52+AU53</f>
        <v>0.09</v>
      </c>
      <c r="AX51" s="143">
        <f>+AV51+AV52+AV53</f>
        <v>0.06</v>
      </c>
      <c r="AY51" s="124"/>
      <c r="AZ51" s="124"/>
      <c r="BA51" s="71" t="s">
        <v>186</v>
      </c>
      <c r="BB51" s="96">
        <v>0.03</v>
      </c>
      <c r="BC51" s="96">
        <v>0.03</v>
      </c>
      <c r="BD51" s="143">
        <f>+BB51+BB52+BB53</f>
        <v>0.09</v>
      </c>
      <c r="BE51" s="143">
        <v>0.09</v>
      </c>
      <c r="BF51" s="124"/>
      <c r="BG51" s="124"/>
      <c r="BH51" s="71" t="s">
        <v>186</v>
      </c>
      <c r="BI51" s="96">
        <v>0.03</v>
      </c>
      <c r="BJ51" s="96">
        <v>0</v>
      </c>
      <c r="BK51" s="143">
        <f>+BI51+BI52+BI53</f>
        <v>0.09</v>
      </c>
      <c r="BL51" s="143">
        <f>+BJ51+BJ52+BJ53</f>
        <v>0</v>
      </c>
      <c r="BM51" s="124"/>
      <c r="BN51" s="124"/>
      <c r="BO51" s="72"/>
      <c r="BP51" s="96">
        <v>0.03</v>
      </c>
      <c r="BQ51" s="96">
        <v>0</v>
      </c>
      <c r="BR51" s="143">
        <f>+BP51+BP52+BP53</f>
        <v>0.09</v>
      </c>
      <c r="BS51" s="143">
        <f>+BQ51+BQ52+BQ53</f>
        <v>0</v>
      </c>
      <c r="BT51" s="124"/>
      <c r="BU51" s="124"/>
      <c r="BV51" s="72"/>
      <c r="BW51" s="96">
        <v>0.03</v>
      </c>
      <c r="BX51" s="96">
        <v>0</v>
      </c>
      <c r="BY51" s="143">
        <f>+BW51+BW52+BW53</f>
        <v>0.09</v>
      </c>
      <c r="BZ51" s="143">
        <f>+BX51+BX52+BX53</f>
        <v>0</v>
      </c>
      <c r="CA51" s="124"/>
      <c r="CB51" s="124"/>
      <c r="CC51" s="72"/>
      <c r="CD51" s="96">
        <v>0.02</v>
      </c>
      <c r="CE51" s="96">
        <v>0</v>
      </c>
      <c r="CF51" s="143">
        <f>+CD51+CD52+CD53</f>
        <v>0.06</v>
      </c>
      <c r="CG51" s="143">
        <f>+CE51+CE52+CE53</f>
        <v>0</v>
      </c>
      <c r="CH51" s="124"/>
      <c r="CI51" s="124"/>
      <c r="CJ51" s="72"/>
      <c r="CK51" s="96">
        <v>0.02</v>
      </c>
      <c r="CL51" s="96">
        <v>0</v>
      </c>
      <c r="CM51" s="143">
        <f>+CK51+CK52+CK53</f>
        <v>0.06</v>
      </c>
      <c r="CN51" s="143">
        <f>+CL51+CL52+CL53</f>
        <v>0</v>
      </c>
      <c r="CO51" s="124"/>
      <c r="CP51" s="124"/>
      <c r="CQ51" s="72"/>
      <c r="CR51" s="96">
        <v>0.02</v>
      </c>
      <c r="CS51" s="96">
        <v>0</v>
      </c>
      <c r="CT51" s="143">
        <f>+CR51+CR52+CR53</f>
        <v>0.06</v>
      </c>
      <c r="CU51" s="143">
        <f>+CS51+CS52+CS53</f>
        <v>0</v>
      </c>
      <c r="CV51" s="124"/>
      <c r="CW51" s="124"/>
      <c r="CX51" s="72"/>
      <c r="CZ51" s="2828">
        <f t="shared" si="0"/>
        <v>0.09</v>
      </c>
      <c r="DA51" s="2828">
        <f t="shared" si="1"/>
        <v>0.15</v>
      </c>
      <c r="DB51" s="2828">
        <f t="shared" si="2"/>
        <v>1.6666666666666667</v>
      </c>
      <c r="DC51" s="2824">
        <f>+$U$51+$AB$51+$AI$51</f>
        <v>0.28000000000000003</v>
      </c>
      <c r="DD51" s="2824">
        <f>+$V$51+$AC$51+$AJ$51</f>
        <v>0.28000000000000003</v>
      </c>
      <c r="DE51" s="130">
        <f>+DD51/DC51</f>
        <v>1</v>
      </c>
      <c r="DF51" s="140"/>
      <c r="DG51" s="124"/>
      <c r="DH51" s="140"/>
      <c r="DI51" s="2840">
        <f t="shared" si="3"/>
        <v>0.18</v>
      </c>
      <c r="DJ51" s="2840">
        <f t="shared" si="3"/>
        <v>0.15</v>
      </c>
      <c r="DK51" s="2840">
        <f t="shared" si="4"/>
        <v>0.83333333333333337</v>
      </c>
      <c r="DL51" s="100">
        <f>+$U$51+$AB$51+$AI$51+$AP$51+$AW$51+$BD$51</f>
        <v>0.54999999999999993</v>
      </c>
      <c r="DM51" s="2824">
        <f>+$V$51+$AC$51+$AJ$51+$AQ$51+$AX$51+$BE$51</f>
        <v>0.43000000000000005</v>
      </c>
      <c r="DN51" s="130">
        <f>+DM51/DL51</f>
        <v>0.78181818181818197</v>
      </c>
      <c r="DO51" s="140"/>
      <c r="DP51" s="140"/>
      <c r="DQ51" s="140"/>
      <c r="DR51" s="2265">
        <f t="shared" si="5"/>
        <v>0.27</v>
      </c>
      <c r="DS51" s="2265">
        <f t="shared" si="5"/>
        <v>0.15</v>
      </c>
      <c r="DT51" s="2840">
        <f t="shared" si="8"/>
        <v>0.55555555555555547</v>
      </c>
      <c r="DU51" s="2824">
        <f>+$U$51+$AB$51+$AI$51+$AP$51+$AW$51+$BD$51+$BK$51+$BR$51+$BY$51</f>
        <v>0.81999999999999984</v>
      </c>
      <c r="DV51" s="2824">
        <f>+$V$51+$AC$51+$AJ$51+$AQ$51+$AX$51+$BE$51+$BL$51+$BS$51+$BZ$51</f>
        <v>0.43000000000000005</v>
      </c>
      <c r="DW51" s="140">
        <f>+DV51/DU51</f>
        <v>0.52439024390243916</v>
      </c>
      <c r="DX51" s="124"/>
      <c r="DY51" s="124"/>
      <c r="DZ51" s="98"/>
      <c r="EA51" s="325">
        <f t="shared" si="6"/>
        <v>0.33000000000000007</v>
      </c>
      <c r="EB51" s="325">
        <f t="shared" si="6"/>
        <v>0.15</v>
      </c>
      <c r="EC51" s="2828">
        <f t="shared" si="7"/>
        <v>0.45454545454545442</v>
      </c>
      <c r="ED51" s="2824">
        <f>+$U$51+$AB$51+$AI$51+$AP$51+$AW$51+$BD$51+$BK$51+$BR$51+$BY$51+$CF$51+$CM$51+$CT$51</f>
        <v>1</v>
      </c>
      <c r="EE51" s="2824">
        <f>+$V$51+$AC$51+$AJ$51+$AQ$51+$AX$51+$BE$51+$BL$51+$BS$51+$BZ$51+$CG$51+$CN$51+$CU$51</f>
        <v>0.43000000000000005</v>
      </c>
      <c r="EF51" s="91">
        <f>+EE51/ED51</f>
        <v>0.43000000000000005</v>
      </c>
      <c r="EG51" s="124"/>
      <c r="EH51" s="124"/>
      <c r="EI51" s="98"/>
    </row>
    <row r="52" spans="1:143" s="324" customFormat="1" ht="94.5">
      <c r="A52" s="115"/>
      <c r="B52" s="116"/>
      <c r="C52" s="132"/>
      <c r="D52" s="133"/>
      <c r="E52" s="132"/>
      <c r="F52" s="134"/>
      <c r="G52" s="133"/>
      <c r="H52" s="135"/>
      <c r="I52" s="135"/>
      <c r="J52" s="98"/>
      <c r="K52" s="120"/>
      <c r="L52" s="120"/>
      <c r="M52" s="120"/>
      <c r="N52" s="121"/>
      <c r="O52" s="122"/>
      <c r="P52" s="122"/>
      <c r="Q52" s="111" t="s">
        <v>187</v>
      </c>
      <c r="R52" s="95">
        <v>0.33</v>
      </c>
      <c r="S52" s="96">
        <v>0.03</v>
      </c>
      <c r="T52" s="137">
        <v>0.03</v>
      </c>
      <c r="U52" s="121"/>
      <c r="V52" s="121"/>
      <c r="W52" s="124"/>
      <c r="X52" s="124"/>
      <c r="Y52" s="138" t="s">
        <v>185</v>
      </c>
      <c r="Z52" s="96">
        <v>0.03</v>
      </c>
      <c r="AA52" s="137">
        <v>0.03</v>
      </c>
      <c r="AB52" s="121"/>
      <c r="AC52" s="121"/>
      <c r="AD52" s="124"/>
      <c r="AE52" s="124"/>
      <c r="AF52" s="138" t="s">
        <v>185</v>
      </c>
      <c r="AG52" s="96">
        <v>0.03</v>
      </c>
      <c r="AH52" s="137">
        <v>0.03</v>
      </c>
      <c r="AI52" s="121"/>
      <c r="AJ52" s="121"/>
      <c r="AK52" s="124"/>
      <c r="AL52" s="124"/>
      <c r="AM52" s="138" t="s">
        <v>185</v>
      </c>
      <c r="AN52" s="96">
        <v>0.03</v>
      </c>
      <c r="AO52" s="96">
        <v>0</v>
      </c>
      <c r="AP52" s="121"/>
      <c r="AQ52" s="121"/>
      <c r="AR52" s="124"/>
      <c r="AS52" s="124"/>
      <c r="AT52" s="71" t="s">
        <v>186</v>
      </c>
      <c r="AU52" s="96">
        <v>0.03</v>
      </c>
      <c r="AV52" s="96">
        <v>0.03</v>
      </c>
      <c r="AW52" s="121"/>
      <c r="AX52" s="121"/>
      <c r="AY52" s="124"/>
      <c r="AZ52" s="124"/>
      <c r="BA52" s="71" t="s">
        <v>186</v>
      </c>
      <c r="BB52" s="96">
        <v>0.03</v>
      </c>
      <c r="BC52" s="96">
        <v>0.03</v>
      </c>
      <c r="BD52" s="121"/>
      <c r="BE52" s="121"/>
      <c r="BF52" s="124"/>
      <c r="BG52" s="124"/>
      <c r="BH52" s="71" t="s">
        <v>186</v>
      </c>
      <c r="BI52" s="96">
        <v>0.03</v>
      </c>
      <c r="BJ52" s="96">
        <v>0</v>
      </c>
      <c r="BK52" s="121"/>
      <c r="BL52" s="121"/>
      <c r="BM52" s="124"/>
      <c r="BN52" s="124"/>
      <c r="BO52" s="72"/>
      <c r="BP52" s="96">
        <v>0.03</v>
      </c>
      <c r="BQ52" s="96">
        <v>0</v>
      </c>
      <c r="BR52" s="121"/>
      <c r="BS52" s="121"/>
      <c r="BT52" s="124"/>
      <c r="BU52" s="124"/>
      <c r="BV52" s="72"/>
      <c r="BW52" s="96">
        <v>0.03</v>
      </c>
      <c r="BX52" s="96">
        <v>0</v>
      </c>
      <c r="BY52" s="121"/>
      <c r="BZ52" s="121"/>
      <c r="CA52" s="124"/>
      <c r="CB52" s="124"/>
      <c r="CC52" s="72"/>
      <c r="CD52" s="96">
        <v>0.02</v>
      </c>
      <c r="CE52" s="96">
        <v>0</v>
      </c>
      <c r="CF52" s="121"/>
      <c r="CG52" s="121"/>
      <c r="CH52" s="124"/>
      <c r="CI52" s="124"/>
      <c r="CJ52" s="72"/>
      <c r="CK52" s="96">
        <v>0.02</v>
      </c>
      <c r="CL52" s="96">
        <v>0</v>
      </c>
      <c r="CM52" s="121"/>
      <c r="CN52" s="121"/>
      <c r="CO52" s="124"/>
      <c r="CP52" s="124"/>
      <c r="CQ52" s="72"/>
      <c r="CR52" s="96">
        <v>0.02</v>
      </c>
      <c r="CS52" s="96">
        <v>0</v>
      </c>
      <c r="CT52" s="121"/>
      <c r="CU52" s="121"/>
      <c r="CV52" s="124"/>
      <c r="CW52" s="124"/>
      <c r="CX52" s="72"/>
      <c r="CZ52" s="2828">
        <f t="shared" si="0"/>
        <v>0.09</v>
      </c>
      <c r="DA52" s="2828">
        <f t="shared" si="1"/>
        <v>0.15</v>
      </c>
      <c r="DB52" s="2828">
        <f t="shared" si="2"/>
        <v>1.6666666666666667</v>
      </c>
      <c r="DC52" s="100"/>
      <c r="DD52" s="100"/>
      <c r="DE52" s="140"/>
      <c r="DF52" s="140"/>
      <c r="DG52" s="124"/>
      <c r="DH52" s="140"/>
      <c r="DI52" s="2828">
        <f t="shared" si="3"/>
        <v>0.18</v>
      </c>
      <c r="DJ52" s="2828">
        <f t="shared" si="3"/>
        <v>0.15</v>
      </c>
      <c r="DK52" s="2828">
        <f t="shared" si="4"/>
        <v>0.83333333333333337</v>
      </c>
      <c r="DL52" s="100"/>
      <c r="DM52" s="100"/>
      <c r="DN52" s="140"/>
      <c r="DO52" s="140"/>
      <c r="DP52" s="140"/>
      <c r="DQ52" s="140"/>
      <c r="DR52" s="325">
        <f t="shared" si="5"/>
        <v>0.27</v>
      </c>
      <c r="DS52" s="325">
        <f t="shared" si="5"/>
        <v>0.15</v>
      </c>
      <c r="DT52" s="2828">
        <f t="shared" si="8"/>
        <v>0.55555555555555547</v>
      </c>
      <c r="DU52" s="100"/>
      <c r="DV52" s="100"/>
      <c r="DW52" s="140"/>
      <c r="DX52" s="124"/>
      <c r="DY52" s="124"/>
      <c r="DZ52" s="98"/>
      <c r="EA52" s="325">
        <f t="shared" si="6"/>
        <v>0.33000000000000007</v>
      </c>
      <c r="EB52" s="325">
        <f t="shared" si="6"/>
        <v>0.15</v>
      </c>
      <c r="EC52" s="2828">
        <f t="shared" si="7"/>
        <v>0.45454545454545442</v>
      </c>
      <c r="ED52" s="100"/>
      <c r="EE52" s="100"/>
      <c r="EF52" s="98"/>
      <c r="EG52" s="124"/>
      <c r="EH52" s="124"/>
      <c r="EI52" s="98"/>
      <c r="EK52" s="2857">
        <f>+'[2]1. PROGRAMACION CUATRIENIO '!F26-'[2]1. PROGRAMACION CUATRIENIO '!F25</f>
        <v>4.1999999999999815E-3</v>
      </c>
      <c r="EL52" s="324">
        <f>+EK52*DM51</f>
        <v>1.8059999999999923E-3</v>
      </c>
    </row>
    <row r="53" spans="1:143" s="324" customFormat="1" ht="95.25" thickBot="1">
      <c r="A53" s="115"/>
      <c r="B53" s="116"/>
      <c r="C53" s="132"/>
      <c r="D53" s="133"/>
      <c r="E53" s="132"/>
      <c r="F53" s="134"/>
      <c r="G53" s="133"/>
      <c r="H53" s="135"/>
      <c r="I53" s="135"/>
      <c r="J53" s="101"/>
      <c r="K53" s="117"/>
      <c r="L53" s="117"/>
      <c r="M53" s="117"/>
      <c r="N53" s="136"/>
      <c r="O53" s="146"/>
      <c r="P53" s="146"/>
      <c r="Q53" s="111" t="s">
        <v>188</v>
      </c>
      <c r="R53" s="95">
        <v>0.34</v>
      </c>
      <c r="S53" s="96">
        <v>0.04</v>
      </c>
      <c r="T53" s="137">
        <v>0.04</v>
      </c>
      <c r="U53" s="136"/>
      <c r="V53" s="136"/>
      <c r="W53" s="124"/>
      <c r="X53" s="124"/>
      <c r="Y53" s="138" t="s">
        <v>185</v>
      </c>
      <c r="Z53" s="96">
        <v>0.03</v>
      </c>
      <c r="AA53" s="137">
        <v>0.03</v>
      </c>
      <c r="AB53" s="136"/>
      <c r="AC53" s="136"/>
      <c r="AD53" s="124"/>
      <c r="AE53" s="124"/>
      <c r="AF53" s="138" t="s">
        <v>185</v>
      </c>
      <c r="AG53" s="96">
        <v>0.03</v>
      </c>
      <c r="AH53" s="137">
        <v>0.03</v>
      </c>
      <c r="AI53" s="136"/>
      <c r="AJ53" s="136"/>
      <c r="AK53" s="124"/>
      <c r="AL53" s="124"/>
      <c r="AM53" s="138" t="s">
        <v>185</v>
      </c>
      <c r="AN53" s="96">
        <v>0.03</v>
      </c>
      <c r="AO53" s="96">
        <v>0</v>
      </c>
      <c r="AP53" s="136"/>
      <c r="AQ53" s="136"/>
      <c r="AR53" s="124"/>
      <c r="AS53" s="124"/>
      <c r="AT53" s="71" t="s">
        <v>186</v>
      </c>
      <c r="AU53" s="96">
        <v>0.03</v>
      </c>
      <c r="AV53" s="96">
        <v>0</v>
      </c>
      <c r="AW53" s="136"/>
      <c r="AX53" s="136"/>
      <c r="AY53" s="124"/>
      <c r="AZ53" s="124"/>
      <c r="BA53" s="71" t="s">
        <v>163</v>
      </c>
      <c r="BB53" s="96">
        <v>0.03</v>
      </c>
      <c r="BC53" s="96">
        <v>0.03</v>
      </c>
      <c r="BD53" s="136"/>
      <c r="BE53" s="136"/>
      <c r="BF53" s="124"/>
      <c r="BG53" s="124"/>
      <c r="BH53" s="71" t="s">
        <v>189</v>
      </c>
      <c r="BI53" s="96">
        <v>0.03</v>
      </c>
      <c r="BJ53" s="96">
        <v>0</v>
      </c>
      <c r="BK53" s="136"/>
      <c r="BL53" s="136"/>
      <c r="BM53" s="124"/>
      <c r="BN53" s="124"/>
      <c r="BO53" s="72"/>
      <c r="BP53" s="96">
        <v>0.03</v>
      </c>
      <c r="BQ53" s="96">
        <v>0</v>
      </c>
      <c r="BR53" s="136"/>
      <c r="BS53" s="136"/>
      <c r="BT53" s="124"/>
      <c r="BU53" s="124"/>
      <c r="BV53" s="72"/>
      <c r="BW53" s="96">
        <v>0.03</v>
      </c>
      <c r="BX53" s="96">
        <v>0</v>
      </c>
      <c r="BY53" s="136"/>
      <c r="BZ53" s="136"/>
      <c r="CA53" s="124"/>
      <c r="CB53" s="124"/>
      <c r="CC53" s="72"/>
      <c r="CD53" s="96">
        <v>0.02</v>
      </c>
      <c r="CE53" s="96">
        <v>0</v>
      </c>
      <c r="CF53" s="136"/>
      <c r="CG53" s="136"/>
      <c r="CH53" s="124"/>
      <c r="CI53" s="124"/>
      <c r="CJ53" s="72"/>
      <c r="CK53" s="96">
        <v>0.02</v>
      </c>
      <c r="CL53" s="96">
        <v>0</v>
      </c>
      <c r="CM53" s="136"/>
      <c r="CN53" s="136"/>
      <c r="CO53" s="124"/>
      <c r="CP53" s="124"/>
      <c r="CQ53" s="72"/>
      <c r="CR53" s="96">
        <v>0.02</v>
      </c>
      <c r="CS53" s="96">
        <v>0</v>
      </c>
      <c r="CT53" s="136"/>
      <c r="CU53" s="136"/>
      <c r="CV53" s="124"/>
      <c r="CW53" s="124"/>
      <c r="CX53" s="72"/>
      <c r="CZ53" s="2828">
        <f t="shared" si="0"/>
        <v>0.1</v>
      </c>
      <c r="DA53" s="2828">
        <f t="shared" si="1"/>
        <v>0.13</v>
      </c>
      <c r="DB53" s="2828">
        <f t="shared" si="2"/>
        <v>1.3</v>
      </c>
      <c r="DC53" s="103"/>
      <c r="DD53" s="103"/>
      <c r="DE53" s="140"/>
      <c r="DF53" s="140"/>
      <c r="DG53" s="124"/>
      <c r="DH53" s="140"/>
      <c r="DI53" s="2837">
        <f t="shared" si="3"/>
        <v>0.19</v>
      </c>
      <c r="DJ53" s="2837">
        <f t="shared" si="3"/>
        <v>0.13</v>
      </c>
      <c r="DK53" s="2837">
        <f t="shared" si="4"/>
        <v>0.68421052631578949</v>
      </c>
      <c r="DL53" s="103"/>
      <c r="DM53" s="103"/>
      <c r="DN53" s="207"/>
      <c r="DO53" s="140"/>
      <c r="DP53" s="140"/>
      <c r="DQ53" s="140"/>
      <c r="DR53" s="2836">
        <f t="shared" si="5"/>
        <v>0.28000000000000003</v>
      </c>
      <c r="DS53" s="2836">
        <f t="shared" si="5"/>
        <v>0.13</v>
      </c>
      <c r="DT53" s="2837">
        <f t="shared" si="8"/>
        <v>0.46428571428571425</v>
      </c>
      <c r="DU53" s="103"/>
      <c r="DV53" s="103"/>
      <c r="DW53" s="207"/>
      <c r="DX53" s="124"/>
      <c r="DY53" s="124"/>
      <c r="DZ53" s="98"/>
      <c r="EA53" s="325">
        <f t="shared" si="6"/>
        <v>0.34000000000000008</v>
      </c>
      <c r="EB53" s="325">
        <f t="shared" si="6"/>
        <v>0.13</v>
      </c>
      <c r="EC53" s="2828">
        <f t="shared" si="7"/>
        <v>0.38235294117647051</v>
      </c>
      <c r="ED53" s="103"/>
      <c r="EE53" s="103"/>
      <c r="EF53" s="98"/>
      <c r="EG53" s="124"/>
      <c r="EH53" s="124"/>
      <c r="EI53" s="98"/>
    </row>
    <row r="54" spans="1:143" s="324" customFormat="1" ht="15.75" customHeight="1">
      <c r="A54" s="115"/>
      <c r="B54" s="116"/>
      <c r="C54" s="132"/>
      <c r="D54" s="133"/>
      <c r="E54" s="132"/>
      <c r="F54" s="134"/>
      <c r="G54" s="133"/>
      <c r="H54" s="135"/>
      <c r="I54" s="135"/>
      <c r="J54" s="91">
        <v>4</v>
      </c>
      <c r="K54" s="142" t="s">
        <v>190</v>
      </c>
      <c r="L54" s="142" t="s">
        <v>191</v>
      </c>
      <c r="M54" s="142" t="s">
        <v>192</v>
      </c>
      <c r="N54" s="143">
        <v>0.01</v>
      </c>
      <c r="O54" s="144">
        <v>42550</v>
      </c>
      <c r="P54" s="144">
        <v>42735</v>
      </c>
      <c r="Q54" s="111" t="s">
        <v>193</v>
      </c>
      <c r="R54" s="95">
        <v>0.34</v>
      </c>
      <c r="S54" s="96">
        <v>0.02</v>
      </c>
      <c r="T54" s="137">
        <v>0.02</v>
      </c>
      <c r="U54" s="143">
        <f>+S54+S55+S56</f>
        <v>0.06</v>
      </c>
      <c r="V54" s="143">
        <f>+T54+T55+T56</f>
        <v>0.06</v>
      </c>
      <c r="W54" s="124"/>
      <c r="X54" s="124"/>
      <c r="Y54" s="138" t="s">
        <v>194</v>
      </c>
      <c r="Z54" s="96">
        <v>0.02</v>
      </c>
      <c r="AA54" s="137">
        <v>0.02</v>
      </c>
      <c r="AB54" s="143">
        <f>+Z54+Z55+Z56</f>
        <v>0.06</v>
      </c>
      <c r="AC54" s="143">
        <f>+AA54+AA55+AA56</f>
        <v>0.06</v>
      </c>
      <c r="AD54" s="124"/>
      <c r="AE54" s="124"/>
      <c r="AF54" s="138" t="s">
        <v>194</v>
      </c>
      <c r="AG54" s="96">
        <v>0.03</v>
      </c>
      <c r="AH54" s="137">
        <v>0.03</v>
      </c>
      <c r="AI54" s="143">
        <f>+AG54+AG55+AG56</f>
        <v>0.08</v>
      </c>
      <c r="AJ54" s="143">
        <f>+AH54+AH55+AH56</f>
        <v>0.08</v>
      </c>
      <c r="AK54" s="124"/>
      <c r="AL54" s="124"/>
      <c r="AM54" s="138" t="s">
        <v>194</v>
      </c>
      <c r="AN54" s="96">
        <v>0.03</v>
      </c>
      <c r="AO54" s="96">
        <v>0</v>
      </c>
      <c r="AP54" s="143">
        <f>+AN54+AN55+AN56</f>
        <v>0.08</v>
      </c>
      <c r="AQ54" s="143">
        <f>+AO54+AO55+AO56</f>
        <v>0</v>
      </c>
      <c r="AR54" s="124"/>
      <c r="AS54" s="124"/>
      <c r="AT54" s="71" t="s">
        <v>195</v>
      </c>
      <c r="AU54" s="96">
        <v>0.03</v>
      </c>
      <c r="AV54" s="96">
        <v>0.03</v>
      </c>
      <c r="AW54" s="143">
        <f>+AU54+AU55+AU56</f>
        <v>0.08</v>
      </c>
      <c r="AX54" s="143">
        <f>+AV54+AV55+AV56</f>
        <v>0.08</v>
      </c>
      <c r="AY54" s="124"/>
      <c r="AZ54" s="124"/>
      <c r="BA54" s="71" t="s">
        <v>195</v>
      </c>
      <c r="BB54" s="96">
        <v>0.03</v>
      </c>
      <c r="BC54" s="96">
        <v>0.03</v>
      </c>
      <c r="BD54" s="143">
        <f>+BB54+BB55+BB56</f>
        <v>0.08</v>
      </c>
      <c r="BE54" s="143">
        <v>7.0000000000000007E-2</v>
      </c>
      <c r="BF54" s="124"/>
      <c r="BG54" s="124"/>
      <c r="BH54" s="71" t="s">
        <v>195</v>
      </c>
      <c r="BI54" s="96">
        <v>0.03</v>
      </c>
      <c r="BJ54" s="96">
        <v>0</v>
      </c>
      <c r="BK54" s="143">
        <f>+BI54+BI55+BI56</f>
        <v>0.08</v>
      </c>
      <c r="BL54" s="143">
        <f>+BJ54+BJ55+BJ56</f>
        <v>0</v>
      </c>
      <c r="BM54" s="124"/>
      <c r="BN54" s="124"/>
      <c r="BO54" s="72"/>
      <c r="BP54" s="96">
        <v>0.03</v>
      </c>
      <c r="BQ54" s="96">
        <v>0</v>
      </c>
      <c r="BR54" s="143">
        <f>+BP54+BP55+BP56</f>
        <v>0.08</v>
      </c>
      <c r="BS54" s="143">
        <f>+BQ54+BQ55+BQ56</f>
        <v>0</v>
      </c>
      <c r="BT54" s="124"/>
      <c r="BU54" s="124"/>
      <c r="BV54" s="72"/>
      <c r="BW54" s="96">
        <v>0.03</v>
      </c>
      <c r="BX54" s="96">
        <v>0</v>
      </c>
      <c r="BY54" s="143">
        <f>+BW54+BW55+BW56</f>
        <v>0.09</v>
      </c>
      <c r="BZ54" s="143">
        <f>+BX54+BX55+BX56</f>
        <v>0</v>
      </c>
      <c r="CA54" s="124"/>
      <c r="CB54" s="124"/>
      <c r="CC54" s="72"/>
      <c r="CD54" s="96">
        <v>0.02</v>
      </c>
      <c r="CE54" s="96">
        <v>0</v>
      </c>
      <c r="CF54" s="143">
        <f>+CD54+CD55+CD56</f>
        <v>0.09</v>
      </c>
      <c r="CG54" s="143">
        <f>+CE54+CE55+CE56</f>
        <v>0</v>
      </c>
      <c r="CH54" s="124"/>
      <c r="CI54" s="124"/>
      <c r="CJ54" s="72"/>
      <c r="CK54" s="96">
        <v>0.03</v>
      </c>
      <c r="CL54" s="96">
        <v>0</v>
      </c>
      <c r="CM54" s="143">
        <f>+CK54+CK55+CK56</f>
        <v>0.11</v>
      </c>
      <c r="CN54" s="143">
        <f>+CL54+CL55+CL56</f>
        <v>0</v>
      </c>
      <c r="CO54" s="124"/>
      <c r="CP54" s="124"/>
      <c r="CQ54" s="72"/>
      <c r="CR54" s="96">
        <v>0.04</v>
      </c>
      <c r="CS54" s="96">
        <v>0</v>
      </c>
      <c r="CT54" s="143">
        <f>+CR54+CR55+CR56</f>
        <v>0.11000000000000001</v>
      </c>
      <c r="CU54" s="143">
        <f>+CS54+CS55+CS56</f>
        <v>0</v>
      </c>
      <c r="CV54" s="124"/>
      <c r="CW54" s="124"/>
      <c r="CX54" s="72"/>
      <c r="CZ54" s="2828">
        <f t="shared" si="0"/>
        <v>7.0000000000000007E-2</v>
      </c>
      <c r="DA54" s="2828">
        <f t="shared" si="1"/>
        <v>0.13</v>
      </c>
      <c r="DB54" s="2828">
        <f t="shared" si="2"/>
        <v>1.857142857142857</v>
      </c>
      <c r="DC54" s="2824">
        <f>+$U$54+$AB$54+$AI$54</f>
        <v>0.2</v>
      </c>
      <c r="DD54" s="2824">
        <f>+$V$54+$AC$54+$AJ$54</f>
        <v>0.2</v>
      </c>
      <c r="DE54" s="130">
        <f>+DD54/DC54</f>
        <v>1</v>
      </c>
      <c r="DF54" s="140"/>
      <c r="DG54" s="124"/>
      <c r="DH54" s="140"/>
      <c r="DI54" s="2840">
        <f t="shared" si="3"/>
        <v>0.16</v>
      </c>
      <c r="DJ54" s="2840">
        <f t="shared" si="3"/>
        <v>0.13</v>
      </c>
      <c r="DK54" s="2840">
        <f t="shared" si="4"/>
        <v>0.8125</v>
      </c>
      <c r="DL54" s="2824">
        <f>+$U$54+$AB$54+$AI$54+$AP$54+$AW$54+$BD$54</f>
        <v>0.44000000000000006</v>
      </c>
      <c r="DM54" s="2824">
        <f>+$V$54+$AC$54+$AJ$54+$AQ$54+$AX$54+$BE$54</f>
        <v>0.35000000000000003</v>
      </c>
      <c r="DN54" s="140">
        <f>+DM54/DL54</f>
        <v>0.79545454545454541</v>
      </c>
      <c r="DO54" s="140"/>
      <c r="DP54" s="140"/>
      <c r="DQ54" s="140"/>
      <c r="DR54" s="2265">
        <f t="shared" si="5"/>
        <v>0.25</v>
      </c>
      <c r="DS54" s="2265">
        <f t="shared" si="5"/>
        <v>0.13</v>
      </c>
      <c r="DT54" s="2840">
        <f t="shared" si="8"/>
        <v>0.52</v>
      </c>
      <c r="DU54" s="2824">
        <f>+$U$54+$AB$54+$AI$54+$AP$54+$AW$54+$BD$54+$BK$54+$BR$54+$BY$54</f>
        <v>0.69</v>
      </c>
      <c r="DV54" s="2824">
        <f>+$V$54+$AC$54+$AJ$54+$AQ$54+$AX$54+$BE$54+$BL$54+$BS$54+$BZ$54</f>
        <v>0.35000000000000003</v>
      </c>
      <c r="DW54" s="140">
        <f>+DV54/DU54</f>
        <v>0.50724637681159424</v>
      </c>
      <c r="DX54" s="124"/>
      <c r="DY54" s="124"/>
      <c r="DZ54" s="98"/>
      <c r="EA54" s="325">
        <f t="shared" si="6"/>
        <v>0.34</v>
      </c>
      <c r="EB54" s="325">
        <f t="shared" si="6"/>
        <v>0.13</v>
      </c>
      <c r="EC54" s="2828">
        <f t="shared" si="7"/>
        <v>0.38235294117647056</v>
      </c>
      <c r="ED54" s="2824">
        <f>+$U$54+$AB$54+$AI$54+$AP$54+$AW$54+$BD$54+$BK$54+$BR$54+$BY$54+$CF$54+$CM$54+$CT$54</f>
        <v>0.99999999999999989</v>
      </c>
      <c r="EE54" s="2824">
        <f>+$V$54+$AC$54+$AJ$54+$AQ$54+$AX$54+$BE$54+$BL$54+$BS$54+$BZ$54+$CG$54+$CN$54+$CU$54</f>
        <v>0.35000000000000003</v>
      </c>
      <c r="EF54" s="91">
        <f>+EE54/ED54</f>
        <v>0.35000000000000009</v>
      </c>
      <c r="EG54" s="124"/>
      <c r="EH54" s="124"/>
      <c r="EI54" s="98"/>
    </row>
    <row r="55" spans="1:143" s="324" customFormat="1" ht="15.75">
      <c r="A55" s="115"/>
      <c r="B55" s="116"/>
      <c r="C55" s="132"/>
      <c r="D55" s="133"/>
      <c r="E55" s="132"/>
      <c r="F55" s="134"/>
      <c r="G55" s="133"/>
      <c r="H55" s="135"/>
      <c r="I55" s="135"/>
      <c r="J55" s="98"/>
      <c r="K55" s="120"/>
      <c r="L55" s="120"/>
      <c r="M55" s="120"/>
      <c r="N55" s="121"/>
      <c r="O55" s="122"/>
      <c r="P55" s="122"/>
      <c r="Q55" s="111" t="s">
        <v>196</v>
      </c>
      <c r="R55" s="95">
        <v>0.33</v>
      </c>
      <c r="S55" s="96">
        <v>0.02</v>
      </c>
      <c r="T55" s="137">
        <v>0.02</v>
      </c>
      <c r="U55" s="121"/>
      <c r="V55" s="121"/>
      <c r="W55" s="124"/>
      <c r="X55" s="124"/>
      <c r="Y55" s="138" t="s">
        <v>197</v>
      </c>
      <c r="Z55" s="96">
        <v>0.02</v>
      </c>
      <c r="AA55" s="137">
        <v>0.02</v>
      </c>
      <c r="AB55" s="121"/>
      <c r="AC55" s="121"/>
      <c r="AD55" s="124"/>
      <c r="AE55" s="124"/>
      <c r="AF55" s="138" t="s">
        <v>197</v>
      </c>
      <c r="AG55" s="96">
        <v>0.03</v>
      </c>
      <c r="AH55" s="137">
        <v>0.03</v>
      </c>
      <c r="AI55" s="121"/>
      <c r="AJ55" s="121"/>
      <c r="AK55" s="124"/>
      <c r="AL55" s="124"/>
      <c r="AM55" s="138" t="s">
        <v>197</v>
      </c>
      <c r="AN55" s="96">
        <v>0.03</v>
      </c>
      <c r="AO55" s="96">
        <v>0</v>
      </c>
      <c r="AP55" s="121"/>
      <c r="AQ55" s="121"/>
      <c r="AR55" s="124"/>
      <c r="AS55" s="124"/>
      <c r="AT55" s="71" t="s">
        <v>197</v>
      </c>
      <c r="AU55" s="96">
        <v>0.03</v>
      </c>
      <c r="AV55" s="96">
        <v>0.03</v>
      </c>
      <c r="AW55" s="121"/>
      <c r="AX55" s="121"/>
      <c r="AY55" s="124"/>
      <c r="AZ55" s="124"/>
      <c r="BA55" s="71" t="s">
        <v>197</v>
      </c>
      <c r="BB55" s="96">
        <v>0.03</v>
      </c>
      <c r="BC55" s="96">
        <v>0.03</v>
      </c>
      <c r="BD55" s="121"/>
      <c r="BE55" s="121"/>
      <c r="BF55" s="124"/>
      <c r="BG55" s="124"/>
      <c r="BH55" s="71" t="s">
        <v>197</v>
      </c>
      <c r="BI55" s="96">
        <v>0.03</v>
      </c>
      <c r="BJ55" s="96">
        <v>0</v>
      </c>
      <c r="BK55" s="121"/>
      <c r="BL55" s="121"/>
      <c r="BM55" s="124"/>
      <c r="BN55" s="124"/>
      <c r="BO55" s="72"/>
      <c r="BP55" s="96">
        <v>0.03</v>
      </c>
      <c r="BQ55" s="96">
        <v>0</v>
      </c>
      <c r="BR55" s="121"/>
      <c r="BS55" s="121"/>
      <c r="BT55" s="124"/>
      <c r="BU55" s="124"/>
      <c r="BV55" s="72"/>
      <c r="BW55" s="96">
        <v>0.03</v>
      </c>
      <c r="BX55" s="96">
        <v>0</v>
      </c>
      <c r="BY55" s="121"/>
      <c r="BZ55" s="121"/>
      <c r="CA55" s="124"/>
      <c r="CB55" s="124"/>
      <c r="CC55" s="72"/>
      <c r="CD55" s="96">
        <v>0.02</v>
      </c>
      <c r="CE55" s="96">
        <v>0</v>
      </c>
      <c r="CF55" s="121"/>
      <c r="CG55" s="121"/>
      <c r="CH55" s="124"/>
      <c r="CI55" s="124"/>
      <c r="CJ55" s="72"/>
      <c r="CK55" s="96">
        <v>0.03</v>
      </c>
      <c r="CL55" s="96">
        <v>0</v>
      </c>
      <c r="CM55" s="121"/>
      <c r="CN55" s="121"/>
      <c r="CO55" s="124"/>
      <c r="CP55" s="124"/>
      <c r="CQ55" s="72"/>
      <c r="CR55" s="96">
        <v>0.03</v>
      </c>
      <c r="CS55" s="96">
        <v>0</v>
      </c>
      <c r="CT55" s="121"/>
      <c r="CU55" s="121"/>
      <c r="CV55" s="124"/>
      <c r="CW55" s="124"/>
      <c r="CX55" s="72"/>
      <c r="CZ55" s="2828">
        <f t="shared" si="0"/>
        <v>7.0000000000000007E-2</v>
      </c>
      <c r="DA55" s="2828">
        <f t="shared" si="1"/>
        <v>0.13</v>
      </c>
      <c r="DB55" s="2828">
        <f t="shared" si="2"/>
        <v>1.857142857142857</v>
      </c>
      <c r="DC55" s="100"/>
      <c r="DD55" s="100"/>
      <c r="DE55" s="140"/>
      <c r="DF55" s="140"/>
      <c r="DG55" s="124"/>
      <c r="DH55" s="140"/>
      <c r="DI55" s="2828">
        <f t="shared" si="3"/>
        <v>0.16</v>
      </c>
      <c r="DJ55" s="2828">
        <f t="shared" si="3"/>
        <v>0.13</v>
      </c>
      <c r="DK55" s="2828">
        <f t="shared" si="4"/>
        <v>0.8125</v>
      </c>
      <c r="DL55" s="100"/>
      <c r="DM55" s="100"/>
      <c r="DN55" s="140"/>
      <c r="DO55" s="140"/>
      <c r="DP55" s="140"/>
      <c r="DQ55" s="140"/>
      <c r="DR55" s="325">
        <f t="shared" si="5"/>
        <v>0.25</v>
      </c>
      <c r="DS55" s="325">
        <f t="shared" si="5"/>
        <v>0.13</v>
      </c>
      <c r="DT55" s="2828">
        <f t="shared" si="8"/>
        <v>0.52</v>
      </c>
      <c r="DU55" s="100"/>
      <c r="DV55" s="100"/>
      <c r="DW55" s="140"/>
      <c r="DX55" s="124"/>
      <c r="DY55" s="124"/>
      <c r="DZ55" s="98"/>
      <c r="EA55" s="325">
        <f t="shared" si="6"/>
        <v>0.33000000000000007</v>
      </c>
      <c r="EB55" s="325">
        <f t="shared" si="6"/>
        <v>0.13</v>
      </c>
      <c r="EC55" s="2828">
        <f t="shared" si="7"/>
        <v>0.39393939393939387</v>
      </c>
      <c r="ED55" s="100"/>
      <c r="EE55" s="100"/>
      <c r="EF55" s="98"/>
      <c r="EG55" s="124"/>
      <c r="EH55" s="124"/>
      <c r="EI55" s="98"/>
    </row>
    <row r="56" spans="1:143" s="324" customFormat="1" ht="47.25">
      <c r="A56" s="115"/>
      <c r="B56" s="116"/>
      <c r="C56" s="132"/>
      <c r="D56" s="133"/>
      <c r="E56" s="132"/>
      <c r="F56" s="134"/>
      <c r="G56" s="133"/>
      <c r="H56" s="135"/>
      <c r="I56" s="135"/>
      <c r="J56" s="101"/>
      <c r="K56" s="117"/>
      <c r="L56" s="117"/>
      <c r="M56" s="117"/>
      <c r="N56" s="136"/>
      <c r="O56" s="146"/>
      <c r="P56" s="146"/>
      <c r="Q56" s="111" t="s">
        <v>198</v>
      </c>
      <c r="R56" s="95">
        <v>0.33</v>
      </c>
      <c r="S56" s="96">
        <v>0.02</v>
      </c>
      <c r="T56" s="137">
        <v>0.02</v>
      </c>
      <c r="U56" s="136"/>
      <c r="V56" s="136"/>
      <c r="W56" s="124"/>
      <c r="X56" s="124"/>
      <c r="Y56" s="138" t="s">
        <v>199</v>
      </c>
      <c r="Z56" s="96">
        <v>0.02</v>
      </c>
      <c r="AA56" s="137">
        <v>0.02</v>
      </c>
      <c r="AB56" s="136"/>
      <c r="AC56" s="136"/>
      <c r="AD56" s="124"/>
      <c r="AE56" s="124"/>
      <c r="AF56" s="138" t="s">
        <v>199</v>
      </c>
      <c r="AG56" s="96">
        <v>0.02</v>
      </c>
      <c r="AH56" s="137">
        <v>0.02</v>
      </c>
      <c r="AI56" s="136"/>
      <c r="AJ56" s="136"/>
      <c r="AK56" s="124"/>
      <c r="AL56" s="124"/>
      <c r="AM56" s="138" t="s">
        <v>199</v>
      </c>
      <c r="AN56" s="96">
        <v>0.02</v>
      </c>
      <c r="AO56" s="96">
        <v>0</v>
      </c>
      <c r="AP56" s="136"/>
      <c r="AQ56" s="136"/>
      <c r="AR56" s="124"/>
      <c r="AS56" s="124"/>
      <c r="AT56" s="71" t="s">
        <v>200</v>
      </c>
      <c r="AU56" s="96">
        <v>0.02</v>
      </c>
      <c r="AV56" s="96">
        <v>0.02</v>
      </c>
      <c r="AW56" s="136"/>
      <c r="AX56" s="136"/>
      <c r="AY56" s="124"/>
      <c r="AZ56" s="124"/>
      <c r="BA56" s="71" t="s">
        <v>201</v>
      </c>
      <c r="BB56" s="96">
        <v>0.02</v>
      </c>
      <c r="BC56" s="96">
        <v>0.02</v>
      </c>
      <c r="BD56" s="136"/>
      <c r="BE56" s="136"/>
      <c r="BF56" s="124"/>
      <c r="BG56" s="124"/>
      <c r="BH56" s="71" t="s">
        <v>201</v>
      </c>
      <c r="BI56" s="96">
        <v>0.02</v>
      </c>
      <c r="BJ56" s="96">
        <v>0</v>
      </c>
      <c r="BK56" s="136"/>
      <c r="BL56" s="136"/>
      <c r="BM56" s="124"/>
      <c r="BN56" s="124"/>
      <c r="BO56" s="72"/>
      <c r="BP56" s="96">
        <v>0.02</v>
      </c>
      <c r="BQ56" s="96">
        <v>0</v>
      </c>
      <c r="BR56" s="136"/>
      <c r="BS56" s="136"/>
      <c r="BT56" s="124"/>
      <c r="BU56" s="124"/>
      <c r="BV56" s="72"/>
      <c r="BW56" s="96">
        <v>0.03</v>
      </c>
      <c r="BX56" s="96">
        <v>0</v>
      </c>
      <c r="BY56" s="136"/>
      <c r="BZ56" s="136"/>
      <c r="CA56" s="124"/>
      <c r="CB56" s="124"/>
      <c r="CC56" s="72"/>
      <c r="CD56" s="96">
        <v>0.05</v>
      </c>
      <c r="CE56" s="96">
        <v>0</v>
      </c>
      <c r="CF56" s="136"/>
      <c r="CG56" s="136"/>
      <c r="CH56" s="124"/>
      <c r="CI56" s="124"/>
      <c r="CJ56" s="72"/>
      <c r="CK56" s="96">
        <v>0.05</v>
      </c>
      <c r="CL56" s="96">
        <v>0</v>
      </c>
      <c r="CM56" s="136"/>
      <c r="CN56" s="136"/>
      <c r="CO56" s="124"/>
      <c r="CP56" s="124"/>
      <c r="CQ56" s="72"/>
      <c r="CR56" s="96">
        <v>0.04</v>
      </c>
      <c r="CS56" s="96">
        <v>0</v>
      </c>
      <c r="CT56" s="136"/>
      <c r="CU56" s="136"/>
      <c r="CV56" s="124"/>
      <c r="CW56" s="124"/>
      <c r="CX56" s="72"/>
      <c r="CZ56" s="2828">
        <f t="shared" si="0"/>
        <v>0.06</v>
      </c>
      <c r="DA56" s="2828">
        <f t="shared" si="1"/>
        <v>0.1</v>
      </c>
      <c r="DB56" s="2828">
        <f t="shared" si="2"/>
        <v>1.6666666666666667</v>
      </c>
      <c r="DC56" s="103"/>
      <c r="DD56" s="103"/>
      <c r="DE56" s="140"/>
      <c r="DF56" s="140"/>
      <c r="DG56" s="124"/>
      <c r="DH56" s="140"/>
      <c r="DI56" s="2828">
        <f t="shared" si="3"/>
        <v>0.12000000000000001</v>
      </c>
      <c r="DJ56" s="2828">
        <f t="shared" si="3"/>
        <v>0.1</v>
      </c>
      <c r="DK56" s="2828">
        <f t="shared" si="4"/>
        <v>0.83333333333333326</v>
      </c>
      <c r="DL56" s="103"/>
      <c r="DM56" s="103"/>
      <c r="DN56" s="140"/>
      <c r="DO56" s="140"/>
      <c r="DP56" s="140"/>
      <c r="DQ56" s="140"/>
      <c r="DR56" s="325">
        <f t="shared" si="5"/>
        <v>0.19</v>
      </c>
      <c r="DS56" s="325">
        <f t="shared" si="5"/>
        <v>0.1</v>
      </c>
      <c r="DT56" s="2828">
        <f t="shared" si="8"/>
        <v>0.52631578947368418</v>
      </c>
      <c r="DU56" s="103"/>
      <c r="DV56" s="103"/>
      <c r="DW56" s="156"/>
      <c r="DX56" s="124"/>
      <c r="DY56" s="124"/>
      <c r="DZ56" s="98"/>
      <c r="EA56" s="325">
        <f t="shared" si="6"/>
        <v>0.32999999999999996</v>
      </c>
      <c r="EB56" s="325">
        <f t="shared" si="6"/>
        <v>0.1</v>
      </c>
      <c r="EC56" s="2828">
        <f t="shared" si="7"/>
        <v>0.30303030303030309</v>
      </c>
      <c r="ED56" s="103"/>
      <c r="EE56" s="103"/>
      <c r="EF56" s="98"/>
      <c r="EG56" s="124"/>
      <c r="EH56" s="124"/>
      <c r="EI56" s="98"/>
    </row>
    <row r="57" spans="1:143" s="324" customFormat="1" ht="28.5" customHeight="1">
      <c r="A57" s="115"/>
      <c r="B57" s="116"/>
      <c r="C57" s="132"/>
      <c r="D57" s="133"/>
      <c r="E57" s="132"/>
      <c r="F57" s="133"/>
      <c r="G57" s="133"/>
      <c r="H57" s="133"/>
      <c r="I57" s="133"/>
      <c r="J57" s="91">
        <v>5</v>
      </c>
      <c r="K57" s="142" t="s">
        <v>202</v>
      </c>
      <c r="L57" s="142" t="s">
        <v>203</v>
      </c>
      <c r="M57" s="142" t="s">
        <v>204</v>
      </c>
      <c r="N57" s="143">
        <v>0.01</v>
      </c>
      <c r="O57" s="144">
        <v>42550</v>
      </c>
      <c r="P57" s="144">
        <v>42735</v>
      </c>
      <c r="Q57" s="111" t="s">
        <v>205</v>
      </c>
      <c r="R57" s="95">
        <v>0.5</v>
      </c>
      <c r="S57" s="96">
        <v>0</v>
      </c>
      <c r="T57" s="2858">
        <v>0</v>
      </c>
      <c r="U57" s="143">
        <f>+S57+S58</f>
        <v>0</v>
      </c>
      <c r="V57" s="143">
        <f>+T57+T58</f>
        <v>0</v>
      </c>
      <c r="W57" s="124"/>
      <c r="X57" s="124"/>
      <c r="Y57" s="138" t="s">
        <v>163</v>
      </c>
      <c r="Z57" s="96">
        <v>0</v>
      </c>
      <c r="AA57" s="2858">
        <v>0</v>
      </c>
      <c r="AB57" s="143">
        <f>+Z57+Z58</f>
        <v>0</v>
      </c>
      <c r="AC57" s="143">
        <f>+AA57+AA58</f>
        <v>0</v>
      </c>
      <c r="AD57" s="124"/>
      <c r="AE57" s="124"/>
      <c r="AF57" s="72" t="s">
        <v>163</v>
      </c>
      <c r="AG57" s="96">
        <v>0.05</v>
      </c>
      <c r="AH57" s="2858">
        <v>0.05</v>
      </c>
      <c r="AI57" s="143">
        <f>+AG57+AG58</f>
        <v>0.1</v>
      </c>
      <c r="AJ57" s="143">
        <f>+AH57+AH58</f>
        <v>0.1</v>
      </c>
      <c r="AK57" s="124"/>
      <c r="AL57" s="124"/>
      <c r="AM57" s="138" t="s">
        <v>206</v>
      </c>
      <c r="AN57" s="96">
        <v>0.05</v>
      </c>
      <c r="AO57" s="2859">
        <v>0</v>
      </c>
      <c r="AP57" s="143">
        <f>+AN57+AN58</f>
        <v>0.1</v>
      </c>
      <c r="AQ57" s="143">
        <f>+AO57+AO58</f>
        <v>0</v>
      </c>
      <c r="AR57" s="124"/>
      <c r="AS57" s="124"/>
      <c r="AT57" s="71" t="s">
        <v>207</v>
      </c>
      <c r="AU57" s="96">
        <v>0.05</v>
      </c>
      <c r="AV57" s="2859">
        <v>0.05</v>
      </c>
      <c r="AW57" s="143">
        <f>+AU57+AU58</f>
        <v>0.1</v>
      </c>
      <c r="AX57" s="143">
        <f>+AV57+AV58</f>
        <v>0.1</v>
      </c>
      <c r="AY57" s="124"/>
      <c r="AZ57" s="124"/>
      <c r="BA57" s="71" t="s">
        <v>207</v>
      </c>
      <c r="BB57" s="96">
        <v>0.05</v>
      </c>
      <c r="BC57" s="2859">
        <v>0.05</v>
      </c>
      <c r="BD57" s="143">
        <f>+BB57+BB58</f>
        <v>0.1</v>
      </c>
      <c r="BE57" s="143">
        <v>0.05</v>
      </c>
      <c r="BF57" s="124"/>
      <c r="BG57" s="124"/>
      <c r="BH57" s="71" t="s">
        <v>207</v>
      </c>
      <c r="BI57" s="96">
        <v>0.05</v>
      </c>
      <c r="BJ57" s="2859">
        <v>0</v>
      </c>
      <c r="BK57" s="143">
        <f>+BI57+BI58</f>
        <v>0.1</v>
      </c>
      <c r="BL57" s="143">
        <f>+BJ57+BJ58</f>
        <v>0</v>
      </c>
      <c r="BM57" s="124"/>
      <c r="BN57" s="124"/>
      <c r="BO57" s="72"/>
      <c r="BP57" s="96">
        <v>0.05</v>
      </c>
      <c r="BQ57" s="2859">
        <v>0</v>
      </c>
      <c r="BR57" s="143">
        <f>+BP57+BP58</f>
        <v>0.1</v>
      </c>
      <c r="BS57" s="143">
        <f>+BQ57+BQ58</f>
        <v>0</v>
      </c>
      <c r="BT57" s="124"/>
      <c r="BU57" s="124"/>
      <c r="BV57" s="72"/>
      <c r="BW57" s="96">
        <v>0.05</v>
      </c>
      <c r="BX57" s="2859">
        <v>0</v>
      </c>
      <c r="BY57" s="143">
        <f>+BW57+BW58</f>
        <v>0.1</v>
      </c>
      <c r="BZ57" s="143">
        <f>+BX57+BX58</f>
        <v>0</v>
      </c>
      <c r="CA57" s="124"/>
      <c r="CB57" s="124"/>
      <c r="CC57" s="72"/>
      <c r="CD57" s="96">
        <v>0.05</v>
      </c>
      <c r="CE57" s="2859">
        <v>0</v>
      </c>
      <c r="CF57" s="143">
        <f>+CD57+CD58</f>
        <v>0.1</v>
      </c>
      <c r="CG57" s="143">
        <f>+CE57+CE58</f>
        <v>0</v>
      </c>
      <c r="CH57" s="124"/>
      <c r="CI57" s="124"/>
      <c r="CJ57" s="72"/>
      <c r="CK57" s="96">
        <v>0.05</v>
      </c>
      <c r="CL57" s="2859">
        <v>0</v>
      </c>
      <c r="CM57" s="143">
        <f>+CK57+CK58</f>
        <v>0.1</v>
      </c>
      <c r="CN57" s="143">
        <f>+CL57+CL58</f>
        <v>0</v>
      </c>
      <c r="CO57" s="124"/>
      <c r="CP57" s="124"/>
      <c r="CQ57" s="72"/>
      <c r="CR57" s="96">
        <v>0.05</v>
      </c>
      <c r="CS57" s="2859">
        <v>0</v>
      </c>
      <c r="CT57" s="143">
        <f>+CR57+CR58</f>
        <v>0.1</v>
      </c>
      <c r="CU57" s="143">
        <f>+CS57+CS58</f>
        <v>0</v>
      </c>
      <c r="CV57" s="124"/>
      <c r="CW57" s="124"/>
      <c r="CX57" s="72"/>
      <c r="CZ57" s="2828">
        <f t="shared" si="0"/>
        <v>0.05</v>
      </c>
      <c r="DA57" s="2828">
        <f t="shared" si="1"/>
        <v>0.15000000000000002</v>
      </c>
      <c r="DB57" s="2828">
        <f t="shared" si="2"/>
        <v>3.0000000000000004</v>
      </c>
      <c r="DC57" s="97">
        <f>+U57+AB57+AI57</f>
        <v>0.1</v>
      </c>
      <c r="DD57" s="97">
        <f>+V57+AC57+AJ57</f>
        <v>0.1</v>
      </c>
      <c r="DE57" s="130">
        <f>+DD57/DC57</f>
        <v>1</v>
      </c>
      <c r="DF57" s="140"/>
      <c r="DG57" s="124"/>
      <c r="DH57" s="140"/>
      <c r="DI57" s="2828">
        <f t="shared" si="3"/>
        <v>0.2</v>
      </c>
      <c r="DJ57" s="2828">
        <f t="shared" si="3"/>
        <v>0.15000000000000002</v>
      </c>
      <c r="DK57" s="2828">
        <f t="shared" si="4"/>
        <v>0.75000000000000011</v>
      </c>
      <c r="DL57" s="97">
        <f>+$U$57+$AB$57+$AI$57+$AP$57+$AW$57+$BD$57</f>
        <v>0.4</v>
      </c>
      <c r="DM57" s="97">
        <f>+$V$57+$AC$57+$AJ$57+$AQ$57+$AX$57+$BE$57</f>
        <v>0.25</v>
      </c>
      <c r="DN57" s="130">
        <f>+DM57/DL57</f>
        <v>0.625</v>
      </c>
      <c r="DO57" s="140"/>
      <c r="DP57" s="140"/>
      <c r="DQ57" s="140"/>
      <c r="DR57" s="325">
        <f t="shared" si="5"/>
        <v>0.35</v>
      </c>
      <c r="DS57" s="325">
        <f t="shared" si="5"/>
        <v>0.15000000000000002</v>
      </c>
      <c r="DT57" s="2828">
        <f t="shared" si="8"/>
        <v>0.42857142857142866</v>
      </c>
      <c r="DU57" s="97">
        <f>+$CT$57+$CM$57+$CF$57+$BY$57+$BR$57+$BK$57+$BD$57+$AW$57+$AP$57</f>
        <v>0.89999999999999991</v>
      </c>
      <c r="DV57" s="97">
        <f>+$CU$57+$CN$57+$CG$57+$BZ$57+$BS$57+$BL$57+$BE$57+$AX$57+$AQ$57</f>
        <v>0.15000000000000002</v>
      </c>
      <c r="DW57" s="130">
        <f>+DV57/DU57</f>
        <v>0.16666666666666671</v>
      </c>
      <c r="DX57" s="124"/>
      <c r="DY57" s="124"/>
      <c r="DZ57" s="98"/>
      <c r="EA57" s="325">
        <f t="shared" si="6"/>
        <v>0.49999999999999994</v>
      </c>
      <c r="EB57" s="325">
        <f t="shared" si="6"/>
        <v>0.15000000000000002</v>
      </c>
      <c r="EC57" s="2828">
        <f t="shared" si="7"/>
        <v>0.3000000000000001</v>
      </c>
      <c r="ED57" s="97">
        <f>+$CT$57+$CM$57+$CF$57+$BY$57+$BR$57+$BK$57+$BD$57+$AW$57+$AP$57+$AI$57+$AB$57+$U$57</f>
        <v>0.99999999999999989</v>
      </c>
      <c r="EE57" s="97">
        <f>+$CU$57+$CN$57+$CG$57+$BZ$57+$BS$57+$BL$57+$BE$57+$AX$57+$AQ$57+$AJ$57+$AC$57+$V$57</f>
        <v>0.25</v>
      </c>
      <c r="EF57" s="91">
        <f>+EE57/ED57</f>
        <v>0.25</v>
      </c>
      <c r="EG57" s="124"/>
      <c r="EH57" s="124"/>
      <c r="EI57" s="98"/>
    </row>
    <row r="58" spans="1:143" s="324" customFormat="1" ht="32.25" thickBot="1">
      <c r="A58" s="115"/>
      <c r="B58" s="116"/>
      <c r="C58" s="142"/>
      <c r="D58" s="91"/>
      <c r="E58" s="142"/>
      <c r="F58" s="91"/>
      <c r="G58" s="91"/>
      <c r="H58" s="91"/>
      <c r="I58" s="91"/>
      <c r="J58" s="98"/>
      <c r="K58" s="120"/>
      <c r="L58" s="120"/>
      <c r="M58" s="120"/>
      <c r="N58" s="121"/>
      <c r="O58" s="122"/>
      <c r="P58" s="122"/>
      <c r="Q58" s="150" t="s">
        <v>208</v>
      </c>
      <c r="R58" s="151">
        <v>0.5</v>
      </c>
      <c r="S58" s="2860">
        <v>0</v>
      </c>
      <c r="T58" s="137">
        <v>0</v>
      </c>
      <c r="U58" s="121"/>
      <c r="V58" s="121"/>
      <c r="W58" s="124"/>
      <c r="X58" s="124"/>
      <c r="Y58" s="152" t="s">
        <v>163</v>
      </c>
      <c r="Z58" s="2860">
        <v>0</v>
      </c>
      <c r="AA58" s="137">
        <v>0</v>
      </c>
      <c r="AB58" s="121"/>
      <c r="AC58" s="121"/>
      <c r="AD58" s="124"/>
      <c r="AE58" s="124"/>
      <c r="AF58" s="153" t="s">
        <v>163</v>
      </c>
      <c r="AG58" s="2860">
        <v>0.05</v>
      </c>
      <c r="AH58" s="137">
        <v>0.05</v>
      </c>
      <c r="AI58" s="121"/>
      <c r="AJ58" s="121"/>
      <c r="AK58" s="124"/>
      <c r="AL58" s="124"/>
      <c r="AM58" s="152" t="s">
        <v>209</v>
      </c>
      <c r="AN58" s="2860">
        <v>0.05</v>
      </c>
      <c r="AO58" s="96">
        <v>0</v>
      </c>
      <c r="AP58" s="121"/>
      <c r="AQ58" s="121"/>
      <c r="AR58" s="124"/>
      <c r="AS58" s="124"/>
      <c r="AT58" s="154" t="s">
        <v>210</v>
      </c>
      <c r="AU58" s="2860">
        <v>0.05</v>
      </c>
      <c r="AV58" s="96">
        <v>0.05</v>
      </c>
      <c r="AW58" s="121"/>
      <c r="AX58" s="121"/>
      <c r="AY58" s="124"/>
      <c r="AZ58" s="124"/>
      <c r="BA58" s="154" t="s">
        <v>210</v>
      </c>
      <c r="BB58" s="2860">
        <v>0.05</v>
      </c>
      <c r="BC58" s="96">
        <v>0.05</v>
      </c>
      <c r="BD58" s="121"/>
      <c r="BE58" s="155"/>
      <c r="BF58" s="124"/>
      <c r="BG58" s="124"/>
      <c r="BH58" s="154" t="s">
        <v>210</v>
      </c>
      <c r="BI58" s="2860">
        <v>0.05</v>
      </c>
      <c r="BJ58" s="96">
        <v>0</v>
      </c>
      <c r="BK58" s="121"/>
      <c r="BL58" s="121"/>
      <c r="BM58" s="124"/>
      <c r="BN58" s="124"/>
      <c r="BO58" s="153"/>
      <c r="BP58" s="2860">
        <v>0.05</v>
      </c>
      <c r="BQ58" s="96">
        <v>0</v>
      </c>
      <c r="BR58" s="121"/>
      <c r="BS58" s="121"/>
      <c r="BT58" s="124"/>
      <c r="BU58" s="124"/>
      <c r="BV58" s="153"/>
      <c r="BW58" s="2860">
        <v>0.05</v>
      </c>
      <c r="BX58" s="96">
        <v>0</v>
      </c>
      <c r="BY58" s="121"/>
      <c r="BZ58" s="121"/>
      <c r="CA58" s="124"/>
      <c r="CB58" s="124"/>
      <c r="CC58" s="153"/>
      <c r="CD58" s="2860">
        <v>0.05</v>
      </c>
      <c r="CE58" s="96">
        <v>0</v>
      </c>
      <c r="CF58" s="121"/>
      <c r="CG58" s="121"/>
      <c r="CH58" s="124"/>
      <c r="CI58" s="124"/>
      <c r="CJ58" s="153"/>
      <c r="CK58" s="2860">
        <v>0.05</v>
      </c>
      <c r="CL58" s="96">
        <v>0</v>
      </c>
      <c r="CM58" s="121"/>
      <c r="CN58" s="121"/>
      <c r="CO58" s="124"/>
      <c r="CP58" s="124"/>
      <c r="CQ58" s="153"/>
      <c r="CR58" s="2860">
        <v>0.05</v>
      </c>
      <c r="CS58" s="96">
        <v>0</v>
      </c>
      <c r="CT58" s="121"/>
      <c r="CU58" s="121"/>
      <c r="CV58" s="124"/>
      <c r="CW58" s="124"/>
      <c r="CX58" s="72"/>
      <c r="CZ58" s="2828">
        <f t="shared" si="0"/>
        <v>0.05</v>
      </c>
      <c r="DA58" s="2828">
        <f t="shared" si="1"/>
        <v>0.15000000000000002</v>
      </c>
      <c r="DB58" s="2828">
        <f t="shared" si="2"/>
        <v>3.0000000000000004</v>
      </c>
      <c r="DC58" s="103"/>
      <c r="DD58" s="103"/>
      <c r="DE58" s="156"/>
      <c r="DF58" s="156"/>
      <c r="DG58" s="157"/>
      <c r="DH58" s="156"/>
      <c r="DI58" s="2828">
        <f t="shared" si="3"/>
        <v>0.2</v>
      </c>
      <c r="DJ58" s="2828">
        <f t="shared" si="3"/>
        <v>0.15000000000000002</v>
      </c>
      <c r="DK58" s="2828">
        <f t="shared" si="4"/>
        <v>0.75000000000000011</v>
      </c>
      <c r="DL58" s="103"/>
      <c r="DM58" s="103"/>
      <c r="DN58" s="207"/>
      <c r="DO58" s="156"/>
      <c r="DP58" s="156"/>
      <c r="DQ58" s="156"/>
      <c r="DR58" s="2836">
        <f t="shared" si="5"/>
        <v>0.35</v>
      </c>
      <c r="DS58" s="2836">
        <f t="shared" si="5"/>
        <v>0.15000000000000002</v>
      </c>
      <c r="DT58" s="2837">
        <f t="shared" si="8"/>
        <v>0.42857142857142866</v>
      </c>
      <c r="DU58" s="2843"/>
      <c r="DV58" s="2843"/>
      <c r="DW58" s="207"/>
      <c r="DX58" s="157"/>
      <c r="DY58" s="157"/>
      <c r="DZ58" s="101"/>
      <c r="EA58" s="325">
        <f t="shared" si="6"/>
        <v>0.49999999999999994</v>
      </c>
      <c r="EB58" s="325">
        <f t="shared" si="6"/>
        <v>0.15000000000000002</v>
      </c>
      <c r="EC58" s="2828">
        <f t="shared" si="7"/>
        <v>0.3000000000000001</v>
      </c>
      <c r="ED58" s="103"/>
      <c r="EE58" s="103"/>
      <c r="EF58" s="101"/>
      <c r="EG58" s="157"/>
      <c r="EH58" s="157"/>
      <c r="EI58" s="101"/>
    </row>
    <row r="59" spans="1:143" s="324" customFormat="1" ht="15.75" customHeight="1">
      <c r="A59" s="176" t="s">
        <v>77</v>
      </c>
      <c r="B59" s="2820"/>
      <c r="C59" s="178"/>
      <c r="D59" s="178">
        <v>3</v>
      </c>
      <c r="E59" s="178" t="str">
        <f>+'[1]2. RESUMEN EJECUTIVO'!B22</f>
        <v>Gestionar la implementación del 100% de los lineamientos ambientales en las unidades operativas activas de la entidad.</v>
      </c>
      <c r="F59" s="181">
        <v>0.4</v>
      </c>
      <c r="G59" s="179" t="s">
        <v>78</v>
      </c>
      <c r="H59" s="181">
        <v>1</v>
      </c>
      <c r="I59" s="181">
        <f>+N59+N62+N65+N68</f>
        <v>0.04</v>
      </c>
      <c r="J59" s="182">
        <v>1</v>
      </c>
      <c r="K59" s="2861" t="s">
        <v>211</v>
      </c>
      <c r="L59" s="2861" t="s">
        <v>212</v>
      </c>
      <c r="M59" s="2861" t="s">
        <v>213</v>
      </c>
      <c r="N59" s="129">
        <v>0.01</v>
      </c>
      <c r="O59" s="2862">
        <v>42767</v>
      </c>
      <c r="P59" s="2862">
        <v>43100</v>
      </c>
      <c r="Q59" s="166" t="s">
        <v>214</v>
      </c>
      <c r="R59" s="167">
        <v>0.4</v>
      </c>
      <c r="S59" s="2863">
        <v>0</v>
      </c>
      <c r="T59" s="169">
        <v>0</v>
      </c>
      <c r="U59" s="129">
        <f>+S59+S60+S61</f>
        <v>0</v>
      </c>
      <c r="V59" s="129">
        <f>+T59+T60+T61</f>
        <v>0</v>
      </c>
      <c r="W59" s="185">
        <f>(((U59*$N$59)+(U62*$N$62)+(U65*$N$65)+(U68*$N$68))*$H$59)/($N$59+$N$62+$N$65+$N$68)</f>
        <v>0</v>
      </c>
      <c r="X59" s="185">
        <f>(((V59*$N$59)+(V62*$N$62)+(V65*$N$65)+(V68*$N$68))*$H$59)/($N$59+$N$62+$N$65+$N$68)</f>
        <v>0</v>
      </c>
      <c r="Y59" s="164"/>
      <c r="Z59" s="2863">
        <v>0</v>
      </c>
      <c r="AA59" s="169">
        <v>0</v>
      </c>
      <c r="AB59" s="129">
        <f>+Z59+Z60+Z61</f>
        <v>0</v>
      </c>
      <c r="AC59" s="129">
        <f>+AA59+AA60+AA61</f>
        <v>0</v>
      </c>
      <c r="AD59" s="185">
        <f>(((AB59*$N$59)+(AB62*$N$62)+(AB65*$N$65)+(AB68*$N$68))*$H$59)/($N$59+$N$62+$N$65+$N$68)</f>
        <v>4.7500000000000001E-2</v>
      </c>
      <c r="AE59" s="185">
        <f>(((AC59*$N$59)+(AC62*$N$62)+(AC65*$N$65)+(AC68*$N$68))*$H$59)/($N$59+$N$62+$N$65+$N$68)</f>
        <v>4.7500000000000001E-2</v>
      </c>
      <c r="AF59" s="164"/>
      <c r="AG59" s="2863">
        <v>0</v>
      </c>
      <c r="AH59" s="169">
        <v>0</v>
      </c>
      <c r="AI59" s="129">
        <f>+AG59+AG60+AG61</f>
        <v>0</v>
      </c>
      <c r="AJ59" s="129">
        <f>+AH59+AH60+AH61</f>
        <v>0</v>
      </c>
      <c r="AK59" s="185">
        <f>(((AI59*$N$59)+(AI62*$N$62)+(AI65*$N$65)+(AI68*$N$68))*$H$59)/($N$59+$N$62+$N$65+$N$68)</f>
        <v>0.1225</v>
      </c>
      <c r="AL59" s="185">
        <f>(((AJ59*$N$59)+(AJ62*$N$62)+(AJ65*$N$65)+(AJ68*$N$68))*$H$59)/($N$59+$N$62+$N$65+$N$68)</f>
        <v>0.1225</v>
      </c>
      <c r="AM59" s="164"/>
      <c r="AN59" s="2863">
        <v>0</v>
      </c>
      <c r="AO59" s="169">
        <v>0</v>
      </c>
      <c r="AP59" s="129">
        <f>+AN59+AN60+AN61</f>
        <v>0</v>
      </c>
      <c r="AQ59" s="129">
        <f>+AO59+AO60+AO61</f>
        <v>0</v>
      </c>
      <c r="AR59" s="185">
        <f>(((AP59*$N$59)+(AP62*$N$62)+(AP65*$N$65)+(AP68*$N$68))*$H$59)/($N$59+$N$62+$N$65+$N$68)</f>
        <v>0.10250000000000001</v>
      </c>
      <c r="AS59" s="185">
        <f>(((AQ59*$N$59)+(AQ62*$N$62)+(AQ65*$N$65)+(AQ68*$N$68))*$H$59)/($N$59+$N$62+$N$65+$N$68)</f>
        <v>0.10250000000000001</v>
      </c>
      <c r="AT59" s="187" t="s">
        <v>215</v>
      </c>
      <c r="AU59" s="2863">
        <v>0.1</v>
      </c>
      <c r="AV59" s="169">
        <v>0</v>
      </c>
      <c r="AW59" s="129">
        <f>+AU59+AU60+AU61</f>
        <v>0.1</v>
      </c>
      <c r="AX59" s="129">
        <f>+AV59+AV60+AV61</f>
        <v>0</v>
      </c>
      <c r="AY59" s="185">
        <f>(((AW59*$N$59)+(AW62*$N$62)+(AW65*$N$65)+(AW68*$N$68))*$H$59)/($N$59+$N$62+$N$65+$N$68)</f>
        <v>0.09</v>
      </c>
      <c r="AZ59" s="185">
        <f>(((AX59*$N$59)+(AX62*$N$62)+(AX65*$N$65)+(AX68*$N$68))*$H$59)/($N$59+$N$62+$N$65+$N$68)</f>
        <v>6.5000000000000002E-2</v>
      </c>
      <c r="BA59" s="187"/>
      <c r="BB59" s="2863">
        <v>0.1</v>
      </c>
      <c r="BC59" s="169">
        <v>0</v>
      </c>
      <c r="BD59" s="129">
        <f>+BB59+BB60+BB61</f>
        <v>0.1</v>
      </c>
      <c r="BE59" s="129">
        <f>+BC59+BC60+BC61</f>
        <v>0</v>
      </c>
      <c r="BF59" s="185">
        <f>(((BD59*$N$59)+(BD62*$N$62)+(BD65*$N$65)+(BD68*$N$68))*$H$59)/($N$59+$N$62+$N$65+$N$68)</f>
        <v>0.13750000000000001</v>
      </c>
      <c r="BG59" s="185">
        <f>(((BE59*$N$59)+(BE62*$N$62)+(BE65*$N$65)+(BE68*$N$68))*$H$59)/($N$59+$N$62+$N$65+$N$68)</f>
        <v>0.11250000000000002</v>
      </c>
      <c r="BH59" s="187" t="s">
        <v>216</v>
      </c>
      <c r="BI59" s="2863">
        <v>0.2</v>
      </c>
      <c r="BJ59" s="169">
        <v>0</v>
      </c>
      <c r="BK59" s="129">
        <f>+BI59+BI60+BI61</f>
        <v>0.2</v>
      </c>
      <c r="BL59" s="129">
        <f>+BJ59+BJ60+BJ61</f>
        <v>0</v>
      </c>
      <c r="BM59" s="185">
        <f>(((BK59*$N$59)+(BK62*$N$62)+(BK65*$N$65)+(BK68*$N$68))*$H$59)/($N$59+$N$62+$N$65+$N$68)</f>
        <v>0.10249999999999998</v>
      </c>
      <c r="BN59" s="185">
        <f>(((BL59*$N$59)+(BL62*$N$62)+(BL65*$N$65)+(BL68*$N$68))*$H$59)/($N$59+$N$62+$N$65+$N$68)</f>
        <v>0</v>
      </c>
      <c r="BO59" s="164"/>
      <c r="BP59" s="2863">
        <v>0</v>
      </c>
      <c r="BQ59" s="169">
        <v>0</v>
      </c>
      <c r="BR59" s="129">
        <f>+BP59+BP60+BP61</f>
        <v>0.1</v>
      </c>
      <c r="BS59" s="129">
        <f>+BQ59+BQ60+BQ61</f>
        <v>0</v>
      </c>
      <c r="BT59" s="185">
        <f>(((BR59*$N$59)+(BR62*$N$62)+(BR65*$N$65)+(BR68*$N$68))*$H$59)/($N$59+$N$62+$N$65+$N$68)</f>
        <v>6.5000000000000002E-2</v>
      </c>
      <c r="BU59" s="185">
        <f>(((BS59*$N$59)+(BS62*$N$62)+(BS65*$N$65)+(BS68*$N$68))*$H$59)/($N$59+$N$62+$N$65+$N$68)</f>
        <v>0</v>
      </c>
      <c r="BV59" s="164"/>
      <c r="BW59" s="2863">
        <v>0</v>
      </c>
      <c r="BX59" s="169">
        <v>0</v>
      </c>
      <c r="BY59" s="129">
        <f>+BW59+BW60+BW61</f>
        <v>0.1</v>
      </c>
      <c r="BZ59" s="129">
        <f>+BX59+BX60+BX61</f>
        <v>0</v>
      </c>
      <c r="CA59" s="185">
        <f>(((BY59*$N$59)+(BY62*$N$62)+(BY65*$N$65)+(BY68*$N$68))*$H$59)/($N$59+$N$62+$N$65+$N$68)</f>
        <v>6.7500000000000004E-2</v>
      </c>
      <c r="CB59" s="185">
        <f>(((BZ59*$N$59)+(BZ62*$N$62)+(BZ65*$N$65)+(BZ68*$N$68))*$H$59)/($N$59+$N$62+$N$65+$N$68)</f>
        <v>0</v>
      </c>
      <c r="CC59" s="164"/>
      <c r="CD59" s="2863">
        <v>0</v>
      </c>
      <c r="CE59" s="169">
        <v>0</v>
      </c>
      <c r="CF59" s="129">
        <f>+CD59+CD60+CD61</f>
        <v>0.1</v>
      </c>
      <c r="CG59" s="129">
        <f>+CE59+CE60+CE61</f>
        <v>0</v>
      </c>
      <c r="CH59" s="185">
        <f>(((CF59*$N$59)+(CF62*$N$62)+(CF65*$N$65)+(CF68*$N$68))*$H$59)/($N$59+$N$62+$N$65+$N$68)</f>
        <v>6.7500000000000004E-2</v>
      </c>
      <c r="CI59" s="185">
        <f>(((CG59*$N$59)+(CG62*$N$62)+(CG65*$N$65)+(CG68*$N$68))*$H$59)/($N$59+$N$62+$N$65+$N$68)</f>
        <v>0</v>
      </c>
      <c r="CJ59" s="164"/>
      <c r="CK59" s="2863">
        <v>0</v>
      </c>
      <c r="CL59" s="169">
        <v>0</v>
      </c>
      <c r="CM59" s="129">
        <f>+CK59+CK60+CK61</f>
        <v>0.15000000000000002</v>
      </c>
      <c r="CN59" s="129">
        <f>+CL59+CL60+CL61</f>
        <v>0</v>
      </c>
      <c r="CO59" s="185">
        <f>(((CM59*$N$59)+(CM62*$N$62)+(CM65*$N$65)+(CM68*$N$68))*$H$59)/($N$59+$N$62+$N$65+$N$68)</f>
        <v>0.08</v>
      </c>
      <c r="CP59" s="185">
        <f>(((CN59*$N$59)+(CN62*$N$62)+(CN65*$N$65)+(CN68*$N$68))*$H$59)/($N$59+$N$62+$N$65+$N$68)</f>
        <v>0</v>
      </c>
      <c r="CQ59" s="164"/>
      <c r="CR59" s="2863">
        <v>0</v>
      </c>
      <c r="CS59" s="169">
        <v>0</v>
      </c>
      <c r="CT59" s="129">
        <f>+CR59+CR60+CR61</f>
        <v>0.15</v>
      </c>
      <c r="CU59" s="129">
        <f>+CS59+CS60+CS61</f>
        <v>0</v>
      </c>
      <c r="CV59" s="185">
        <f>(((CT59*$N$59)+(CT62*$N$62)+(CT65*$N$65)+(CT68*$N$68))*$H$59)/($N$59+$N$62+$N$65+$N$68)</f>
        <v>0.11750000000000002</v>
      </c>
      <c r="CW59" s="185">
        <f>(((CU59*$N$59)+(CU62*$N$62)+(CU65*$N$65)+(CU68*$N$68))*$H$59)/($N$59+$N$62+$N$65+$N$68)</f>
        <v>0</v>
      </c>
      <c r="CX59" s="72"/>
      <c r="CZ59" s="2828">
        <f t="shared" si="0"/>
        <v>0</v>
      </c>
      <c r="DA59" s="2828">
        <f t="shared" si="1"/>
        <v>0</v>
      </c>
      <c r="DB59" s="2828" t="e">
        <f t="shared" si="2"/>
        <v>#DIV/0!</v>
      </c>
      <c r="DC59" s="2824">
        <f>+$U$59+$AB$59+$AI$59</f>
        <v>0</v>
      </c>
      <c r="DD59" s="2824">
        <f>+$V$59+$AC$59+$AJ$59</f>
        <v>0</v>
      </c>
      <c r="DE59" s="130" t="e">
        <f>+DD59/DC59</f>
        <v>#DIV/0!</v>
      </c>
      <c r="DF59" s="130">
        <f>+W59+AD59+AK59</f>
        <v>0.16999999999999998</v>
      </c>
      <c r="DG59" s="130">
        <f>+X59+AE59+AL59</f>
        <v>0.16999999999999998</v>
      </c>
      <c r="DH59" s="130">
        <f>+DG59/DF59</f>
        <v>1</v>
      </c>
      <c r="DI59" s="2828">
        <f t="shared" si="3"/>
        <v>0.2</v>
      </c>
      <c r="DJ59" s="2828">
        <f t="shared" si="3"/>
        <v>0</v>
      </c>
      <c r="DK59" s="2828">
        <f t="shared" si="4"/>
        <v>0</v>
      </c>
      <c r="DL59" s="2824">
        <f>+$U$59+$AB$59+$AI$59+$AP$59+$AW$59+$BD$59</f>
        <v>0.2</v>
      </c>
      <c r="DM59" s="2824">
        <f>+$V$59+$AC$59+$AJ$59+$AQ$59+$AX$59+$BE$59</f>
        <v>0</v>
      </c>
      <c r="DN59" s="140">
        <f>+DM59/DL59</f>
        <v>0</v>
      </c>
      <c r="DO59" s="130">
        <f>+$W$59+$AD$59+$AK$59+$AR$59+$AY$59+$BF$59</f>
        <v>0.49999999999999994</v>
      </c>
      <c r="DP59" s="2864">
        <f>+$X$59+$AE$59+$AL$59+$AS$59+$AZ$59+$BG$59</f>
        <v>0.44999999999999996</v>
      </c>
      <c r="DQ59" s="130">
        <f>+DP59/DO59</f>
        <v>0.9</v>
      </c>
      <c r="DR59" s="2841">
        <f t="shared" si="5"/>
        <v>0.4</v>
      </c>
      <c r="DS59" s="2841">
        <f t="shared" si="5"/>
        <v>0</v>
      </c>
      <c r="DT59" s="2842">
        <f t="shared" si="8"/>
        <v>0</v>
      </c>
      <c r="DU59" s="2824">
        <f>+$U$59+$AB$59+$AI$59+$AP$59+$AW$59+$BD$59+$BK$59+$BR$59+$BY$59</f>
        <v>0.6</v>
      </c>
      <c r="DV59" s="2824">
        <f>+$V$59+$AC$59+$AJ$59+$AQ$59+$AX$59+$BE$59+$BL$59+$BS$59+$BZ$59</f>
        <v>0</v>
      </c>
      <c r="DW59" s="185">
        <f>+DV59/DU59</f>
        <v>0</v>
      </c>
      <c r="DX59" s="130">
        <f>+$W$59+$AD$59+$AK$59+$AR$59+$AY$59+$BF$59+$BM$59+$BT$59+$CA$59</f>
        <v>0.73499999999999999</v>
      </c>
      <c r="DY59" s="130">
        <f>+$X$59+$AE$59+$AL$59+$AS$59+$AZ$59+$BG$59+$BN$59+$BU$59+$CB$59</f>
        <v>0.44999999999999996</v>
      </c>
      <c r="DZ59" s="91">
        <f>+DY59/DX59</f>
        <v>0.61224489795918358</v>
      </c>
      <c r="EA59" s="325">
        <f t="shared" si="6"/>
        <v>0.4</v>
      </c>
      <c r="EB59" s="325">
        <f t="shared" si="6"/>
        <v>0</v>
      </c>
      <c r="EC59" s="2828">
        <f t="shared" si="7"/>
        <v>0</v>
      </c>
      <c r="ED59" s="2824">
        <f>+$U$59+$AB$59+$AI$59+$AP$59+$AW$59+$BD$59+$BK$59+$BR$59+$BY$59+$CF$59+$CM$59+$CT$59</f>
        <v>1</v>
      </c>
      <c r="EE59" s="2824">
        <f>+$V$59+$AC$59+$AJ$59+$AQ$59+$AX$59+$BE$59+$BL$59+$BS$59+$BZ$59+$CG$59+$CN$59+$CU$59</f>
        <v>0</v>
      </c>
      <c r="EF59" s="91">
        <f>+EE59/ED59</f>
        <v>0</v>
      </c>
      <c r="EG59" s="130">
        <f>+$W$59+$AD$59+$AK$59+$AR$59+$AY$59+$BF$59+$BM$59+$BT$59+$CA$59+$CH$59+$CO$59+$CV$59</f>
        <v>1</v>
      </c>
      <c r="EH59" s="130">
        <f>+$X$59+$AE$59+$AL$59+$AS$59+$AZ$59+$BG$59+$BN$59+$BU$59+$CB$59+$CI$59+$CP$59+$CW$59</f>
        <v>0.44999999999999996</v>
      </c>
      <c r="EI59" s="91">
        <f>+EH59/EG59</f>
        <v>0.44999999999999996</v>
      </c>
    </row>
    <row r="60" spans="1:143" s="324" customFormat="1" ht="28.5">
      <c r="A60" s="189"/>
      <c r="B60" s="116"/>
      <c r="C60" s="194"/>
      <c r="D60" s="194"/>
      <c r="E60" s="194"/>
      <c r="F60" s="133"/>
      <c r="G60" s="133"/>
      <c r="H60" s="135"/>
      <c r="I60" s="135"/>
      <c r="J60" s="98"/>
      <c r="K60" s="120"/>
      <c r="L60" s="120"/>
      <c r="M60" s="120"/>
      <c r="N60" s="121"/>
      <c r="O60" s="122"/>
      <c r="P60" s="122"/>
      <c r="Q60" s="111" t="s">
        <v>217</v>
      </c>
      <c r="R60" s="95">
        <v>0.4</v>
      </c>
      <c r="S60" s="2865">
        <v>0</v>
      </c>
      <c r="T60" s="96">
        <v>0</v>
      </c>
      <c r="U60" s="121"/>
      <c r="V60" s="121"/>
      <c r="W60" s="140"/>
      <c r="X60" s="140"/>
      <c r="Y60" s="72"/>
      <c r="Z60" s="2865">
        <v>0</v>
      </c>
      <c r="AA60" s="96">
        <v>0</v>
      </c>
      <c r="AB60" s="121"/>
      <c r="AC60" s="121"/>
      <c r="AD60" s="140"/>
      <c r="AE60" s="140"/>
      <c r="AF60" s="72"/>
      <c r="AG60" s="2865">
        <v>0</v>
      </c>
      <c r="AH60" s="96">
        <v>0</v>
      </c>
      <c r="AI60" s="121"/>
      <c r="AJ60" s="121"/>
      <c r="AK60" s="140"/>
      <c r="AL60" s="140"/>
      <c r="AM60" s="72"/>
      <c r="AN60" s="2865">
        <v>0</v>
      </c>
      <c r="AO60" s="96">
        <v>0</v>
      </c>
      <c r="AP60" s="121"/>
      <c r="AQ60" s="121"/>
      <c r="AR60" s="140"/>
      <c r="AS60" s="140"/>
      <c r="AT60" s="71"/>
      <c r="AU60" s="2865">
        <v>0</v>
      </c>
      <c r="AV60" s="96">
        <v>0</v>
      </c>
      <c r="AW60" s="121"/>
      <c r="AX60" s="121"/>
      <c r="AY60" s="140"/>
      <c r="AZ60" s="140"/>
      <c r="BA60" s="71"/>
      <c r="BB60" s="2865">
        <v>0</v>
      </c>
      <c r="BC60" s="96">
        <v>0</v>
      </c>
      <c r="BD60" s="121"/>
      <c r="BE60" s="121"/>
      <c r="BF60" s="140"/>
      <c r="BG60" s="140"/>
      <c r="BH60" s="71"/>
      <c r="BI60" s="2865">
        <v>0</v>
      </c>
      <c r="BJ60" s="96">
        <v>0</v>
      </c>
      <c r="BK60" s="121"/>
      <c r="BL60" s="121"/>
      <c r="BM60" s="140"/>
      <c r="BN60" s="140"/>
      <c r="BO60" s="72"/>
      <c r="BP60" s="2865">
        <v>0.1</v>
      </c>
      <c r="BQ60" s="96">
        <v>0</v>
      </c>
      <c r="BR60" s="121"/>
      <c r="BS60" s="121"/>
      <c r="BT60" s="140"/>
      <c r="BU60" s="140"/>
      <c r="BV60" s="72"/>
      <c r="BW60" s="2865">
        <v>0.1</v>
      </c>
      <c r="BX60" s="96">
        <v>0</v>
      </c>
      <c r="BY60" s="121"/>
      <c r="BZ60" s="121"/>
      <c r="CA60" s="140"/>
      <c r="CB60" s="140"/>
      <c r="CC60" s="72"/>
      <c r="CD60" s="2865">
        <v>0.1</v>
      </c>
      <c r="CE60" s="96">
        <v>0</v>
      </c>
      <c r="CF60" s="121"/>
      <c r="CG60" s="121"/>
      <c r="CH60" s="140"/>
      <c r="CI60" s="140"/>
      <c r="CJ60" s="72"/>
      <c r="CK60" s="2865">
        <v>0.1</v>
      </c>
      <c r="CL60" s="96">
        <v>0</v>
      </c>
      <c r="CM60" s="121"/>
      <c r="CN60" s="121"/>
      <c r="CO60" s="140"/>
      <c r="CP60" s="140"/>
      <c r="CQ60" s="72"/>
      <c r="CR60" s="2865">
        <v>0</v>
      </c>
      <c r="CS60" s="96">
        <v>0</v>
      </c>
      <c r="CT60" s="121"/>
      <c r="CU60" s="121"/>
      <c r="CV60" s="140"/>
      <c r="CW60" s="140"/>
      <c r="CX60" s="72"/>
      <c r="CZ60" s="2828">
        <f t="shared" si="0"/>
        <v>0</v>
      </c>
      <c r="DA60" s="2828">
        <f t="shared" si="1"/>
        <v>0</v>
      </c>
      <c r="DB60" s="2828" t="e">
        <f t="shared" si="2"/>
        <v>#DIV/0!</v>
      </c>
      <c r="DC60" s="100"/>
      <c r="DD60" s="100"/>
      <c r="DE60" s="140"/>
      <c r="DF60" s="140"/>
      <c r="DG60" s="140"/>
      <c r="DH60" s="140"/>
      <c r="DI60" s="2828">
        <f t="shared" si="3"/>
        <v>0</v>
      </c>
      <c r="DJ60" s="2828">
        <f t="shared" si="3"/>
        <v>0</v>
      </c>
      <c r="DK60" s="2828" t="e">
        <f t="shared" si="4"/>
        <v>#DIV/0!</v>
      </c>
      <c r="DL60" s="100"/>
      <c r="DM60" s="100"/>
      <c r="DN60" s="140"/>
      <c r="DO60" s="140"/>
      <c r="DP60" s="2866"/>
      <c r="DQ60" s="140"/>
      <c r="DR60" s="325">
        <f t="shared" si="5"/>
        <v>0.2</v>
      </c>
      <c r="DS60" s="325">
        <f t="shared" si="5"/>
        <v>0</v>
      </c>
      <c r="DT60" s="2828">
        <f t="shared" si="8"/>
        <v>0</v>
      </c>
      <c r="DU60" s="100"/>
      <c r="DV60" s="100"/>
      <c r="DW60" s="140"/>
      <c r="DX60" s="140"/>
      <c r="DY60" s="140"/>
      <c r="DZ60" s="98"/>
      <c r="EA60" s="325">
        <f t="shared" si="6"/>
        <v>0.4</v>
      </c>
      <c r="EB60" s="325">
        <f t="shared" si="6"/>
        <v>0</v>
      </c>
      <c r="EC60" s="2828">
        <f t="shared" si="7"/>
        <v>0</v>
      </c>
      <c r="ED60" s="100"/>
      <c r="EE60" s="100"/>
      <c r="EF60" s="98"/>
      <c r="EG60" s="140"/>
      <c r="EH60" s="140"/>
      <c r="EI60" s="98"/>
      <c r="EJ60" s="324">
        <v>25</v>
      </c>
    </row>
    <row r="61" spans="1:143" s="324" customFormat="1" ht="28.5" customHeight="1" thickBot="1">
      <c r="A61" s="189"/>
      <c r="B61" s="116"/>
      <c r="C61" s="194"/>
      <c r="D61" s="194"/>
      <c r="E61" s="194"/>
      <c r="F61" s="133"/>
      <c r="G61" s="133"/>
      <c r="H61" s="135"/>
      <c r="I61" s="135"/>
      <c r="J61" s="101"/>
      <c r="K61" s="117"/>
      <c r="L61" s="117"/>
      <c r="M61" s="117"/>
      <c r="N61" s="136"/>
      <c r="O61" s="146"/>
      <c r="P61" s="146"/>
      <c r="Q61" s="111" t="s">
        <v>218</v>
      </c>
      <c r="R61" s="95">
        <v>0.2</v>
      </c>
      <c r="S61" s="2865">
        <v>0</v>
      </c>
      <c r="T61" s="96">
        <v>0</v>
      </c>
      <c r="U61" s="136"/>
      <c r="V61" s="136"/>
      <c r="W61" s="140"/>
      <c r="X61" s="140"/>
      <c r="Y61" s="72"/>
      <c r="Z61" s="2865">
        <v>0</v>
      </c>
      <c r="AA61" s="96">
        <v>0</v>
      </c>
      <c r="AB61" s="136"/>
      <c r="AC61" s="136"/>
      <c r="AD61" s="140"/>
      <c r="AE61" s="140"/>
      <c r="AF61" s="72"/>
      <c r="AG61" s="2865">
        <v>0</v>
      </c>
      <c r="AH61" s="96">
        <v>0</v>
      </c>
      <c r="AI61" s="136"/>
      <c r="AJ61" s="136"/>
      <c r="AK61" s="140"/>
      <c r="AL61" s="140"/>
      <c r="AM61" s="72"/>
      <c r="AN61" s="2865">
        <v>0</v>
      </c>
      <c r="AO61" s="96">
        <v>0</v>
      </c>
      <c r="AP61" s="136"/>
      <c r="AQ61" s="136"/>
      <c r="AR61" s="140"/>
      <c r="AS61" s="140"/>
      <c r="AT61" s="71"/>
      <c r="AU61" s="2865">
        <v>0</v>
      </c>
      <c r="AV61" s="96">
        <v>0</v>
      </c>
      <c r="AW61" s="136"/>
      <c r="AX61" s="136"/>
      <c r="AY61" s="140"/>
      <c r="AZ61" s="140"/>
      <c r="BA61" s="71"/>
      <c r="BB61" s="2865">
        <v>0</v>
      </c>
      <c r="BC61" s="96">
        <v>0</v>
      </c>
      <c r="BD61" s="136"/>
      <c r="BE61" s="136"/>
      <c r="BF61" s="140"/>
      <c r="BG61" s="140"/>
      <c r="BH61" s="71"/>
      <c r="BI61" s="2865">
        <v>0</v>
      </c>
      <c r="BJ61" s="96">
        <v>0</v>
      </c>
      <c r="BK61" s="136"/>
      <c r="BL61" s="136"/>
      <c r="BM61" s="140"/>
      <c r="BN61" s="140"/>
      <c r="BO61" s="72"/>
      <c r="BP61" s="2865">
        <v>0</v>
      </c>
      <c r="BQ61" s="96">
        <v>0</v>
      </c>
      <c r="BR61" s="136"/>
      <c r="BS61" s="136"/>
      <c r="BT61" s="140"/>
      <c r="BU61" s="140"/>
      <c r="BV61" s="72"/>
      <c r="BW61" s="2865">
        <v>0</v>
      </c>
      <c r="BX61" s="96">
        <v>0</v>
      </c>
      <c r="BY61" s="136"/>
      <c r="BZ61" s="136"/>
      <c r="CA61" s="140"/>
      <c r="CB61" s="140"/>
      <c r="CC61" s="72"/>
      <c r="CD61" s="2865">
        <v>0</v>
      </c>
      <c r="CE61" s="96">
        <v>0</v>
      </c>
      <c r="CF61" s="136"/>
      <c r="CG61" s="136"/>
      <c r="CH61" s="140"/>
      <c r="CI61" s="140"/>
      <c r="CJ61" s="72"/>
      <c r="CK61" s="2865">
        <v>0.05</v>
      </c>
      <c r="CL61" s="96">
        <v>0</v>
      </c>
      <c r="CM61" s="136"/>
      <c r="CN61" s="136"/>
      <c r="CO61" s="140"/>
      <c r="CP61" s="140"/>
      <c r="CQ61" s="72"/>
      <c r="CR61" s="2865">
        <v>0.15</v>
      </c>
      <c r="CS61" s="96">
        <v>0</v>
      </c>
      <c r="CT61" s="136"/>
      <c r="CU61" s="136"/>
      <c r="CV61" s="140"/>
      <c r="CW61" s="140"/>
      <c r="CX61" s="72"/>
      <c r="CZ61" s="2828">
        <f t="shared" si="0"/>
        <v>0</v>
      </c>
      <c r="DA61" s="2828">
        <f t="shared" si="1"/>
        <v>0</v>
      </c>
      <c r="DB61" s="2828" t="e">
        <f t="shared" si="2"/>
        <v>#DIV/0!</v>
      </c>
      <c r="DC61" s="103"/>
      <c r="DD61" s="103"/>
      <c r="DE61" s="140"/>
      <c r="DF61" s="140"/>
      <c r="DG61" s="140"/>
      <c r="DH61" s="140"/>
      <c r="DI61" s="2837">
        <f t="shared" si="3"/>
        <v>0</v>
      </c>
      <c r="DJ61" s="2837">
        <f t="shared" si="3"/>
        <v>0</v>
      </c>
      <c r="DK61" s="2837" t="e">
        <f t="shared" si="4"/>
        <v>#DIV/0!</v>
      </c>
      <c r="DL61" s="103"/>
      <c r="DM61" s="103"/>
      <c r="DN61" s="207"/>
      <c r="DO61" s="140"/>
      <c r="DP61" s="2866"/>
      <c r="DQ61" s="140"/>
      <c r="DR61" s="2836">
        <f t="shared" si="5"/>
        <v>0</v>
      </c>
      <c r="DS61" s="2836">
        <f t="shared" si="5"/>
        <v>0</v>
      </c>
      <c r="DT61" s="2837" t="e">
        <f t="shared" si="8"/>
        <v>#DIV/0!</v>
      </c>
      <c r="DU61" s="2843"/>
      <c r="DV61" s="2843"/>
      <c r="DW61" s="207"/>
      <c r="DX61" s="140"/>
      <c r="DY61" s="140"/>
      <c r="DZ61" s="98"/>
      <c r="EA61" s="325">
        <f t="shared" si="6"/>
        <v>0.2</v>
      </c>
      <c r="EB61" s="325">
        <f t="shared" si="6"/>
        <v>0</v>
      </c>
      <c r="EC61" s="2828">
        <f t="shared" si="7"/>
        <v>0</v>
      </c>
      <c r="ED61" s="103"/>
      <c r="EE61" s="103"/>
      <c r="EF61" s="98"/>
      <c r="EG61" s="140"/>
      <c r="EH61" s="140"/>
      <c r="EI61" s="98"/>
      <c r="EJ61" s="324">
        <f>+EJ60*DQ59</f>
        <v>22.5</v>
      </c>
      <c r="EL61" s="324">
        <v>23.75</v>
      </c>
    </row>
    <row r="62" spans="1:143" s="324" customFormat="1" ht="15.75" customHeight="1">
      <c r="A62" s="189"/>
      <c r="B62" s="116"/>
      <c r="C62" s="194"/>
      <c r="D62" s="194"/>
      <c r="E62" s="194"/>
      <c r="F62" s="133"/>
      <c r="G62" s="133"/>
      <c r="H62" s="135"/>
      <c r="I62" s="135"/>
      <c r="J62" s="91">
        <v>2</v>
      </c>
      <c r="K62" s="142" t="s">
        <v>219</v>
      </c>
      <c r="L62" s="142" t="s">
        <v>220</v>
      </c>
      <c r="M62" s="142" t="s">
        <v>221</v>
      </c>
      <c r="N62" s="143">
        <v>0.01</v>
      </c>
      <c r="O62" s="144">
        <v>42767</v>
      </c>
      <c r="P62" s="144">
        <v>43100</v>
      </c>
      <c r="Q62" s="111" t="s">
        <v>222</v>
      </c>
      <c r="R62" s="95">
        <v>0.2</v>
      </c>
      <c r="S62" s="2865">
        <v>0</v>
      </c>
      <c r="T62" s="96">
        <v>0</v>
      </c>
      <c r="U62" s="143">
        <f>+S62+S63+S64</f>
        <v>0</v>
      </c>
      <c r="V62" s="143">
        <f>+T62+T63+T64</f>
        <v>0</v>
      </c>
      <c r="W62" s="140"/>
      <c r="X62" s="140"/>
      <c r="Y62" s="72"/>
      <c r="Z62" s="2865">
        <v>0</v>
      </c>
      <c r="AA62" s="96">
        <v>0</v>
      </c>
      <c r="AB62" s="143">
        <f>+Z62+Z63+Z64</f>
        <v>0</v>
      </c>
      <c r="AC62" s="143">
        <f>+AA62+AA63+AA64</f>
        <v>0</v>
      </c>
      <c r="AD62" s="140"/>
      <c r="AE62" s="140"/>
      <c r="AF62" s="72"/>
      <c r="AG62" s="2865">
        <v>0.2</v>
      </c>
      <c r="AH62" s="96">
        <v>0.2</v>
      </c>
      <c r="AI62" s="143">
        <f>+AG62+AG63+AG64</f>
        <v>0.3</v>
      </c>
      <c r="AJ62" s="143">
        <f>+AH62+AH63+AH64</f>
        <v>0.3</v>
      </c>
      <c r="AK62" s="140"/>
      <c r="AL62" s="140"/>
      <c r="AM62" s="72" t="s">
        <v>223</v>
      </c>
      <c r="AN62" s="2865">
        <v>0</v>
      </c>
      <c r="AO62" s="96">
        <v>0</v>
      </c>
      <c r="AP62" s="143">
        <f>+AN62+AN63+AN64</f>
        <v>0.2</v>
      </c>
      <c r="AQ62" s="143">
        <f>+AO62+AO63+AO64</f>
        <v>0.2</v>
      </c>
      <c r="AR62" s="140"/>
      <c r="AS62" s="140"/>
      <c r="AT62" s="71"/>
      <c r="AU62" s="2865">
        <v>0</v>
      </c>
      <c r="AV62" s="96">
        <v>0</v>
      </c>
      <c r="AW62" s="143">
        <f>+AU62+AU63+AU64</f>
        <v>0.15</v>
      </c>
      <c r="AX62" s="143">
        <f>+AV62+AV63+AV64</f>
        <v>0.15</v>
      </c>
      <c r="AY62" s="140"/>
      <c r="AZ62" s="140"/>
      <c r="BA62" s="71"/>
      <c r="BB62" s="2865">
        <v>0</v>
      </c>
      <c r="BC62" s="96">
        <v>0</v>
      </c>
      <c r="BD62" s="143">
        <f>+BB62+BB63+BB64</f>
        <v>0.15000000000000002</v>
      </c>
      <c r="BE62" s="143">
        <f>+BC62+BC63+BC64</f>
        <v>0.15000000000000002</v>
      </c>
      <c r="BF62" s="140"/>
      <c r="BG62" s="140"/>
      <c r="BH62" s="71"/>
      <c r="BI62" s="2865">
        <v>0</v>
      </c>
      <c r="BJ62" s="96">
        <v>0</v>
      </c>
      <c r="BK62" s="143">
        <f>+BI62+BI63+BI64</f>
        <v>0.05</v>
      </c>
      <c r="BL62" s="143">
        <f>+BJ62+BJ63+BJ64</f>
        <v>0</v>
      </c>
      <c r="BM62" s="140"/>
      <c r="BN62" s="140"/>
      <c r="BO62" s="72"/>
      <c r="BP62" s="2865">
        <v>0</v>
      </c>
      <c r="BQ62" s="96">
        <v>0</v>
      </c>
      <c r="BR62" s="143">
        <f>+BP62+BP63+BP64</f>
        <v>0.05</v>
      </c>
      <c r="BS62" s="143">
        <f>+BQ62+BQ63+BQ64</f>
        <v>0</v>
      </c>
      <c r="BT62" s="140"/>
      <c r="BU62" s="140"/>
      <c r="BV62" s="72"/>
      <c r="BW62" s="2865">
        <v>0</v>
      </c>
      <c r="BX62" s="96">
        <v>0</v>
      </c>
      <c r="BY62" s="143">
        <f>+BW62+BW63+BW64</f>
        <v>0.05</v>
      </c>
      <c r="BZ62" s="143">
        <f>+BX62+BX63+BX64</f>
        <v>0</v>
      </c>
      <c r="CA62" s="140"/>
      <c r="CB62" s="140"/>
      <c r="CC62" s="72"/>
      <c r="CD62" s="2865">
        <v>0</v>
      </c>
      <c r="CE62" s="96">
        <v>0</v>
      </c>
      <c r="CF62" s="143">
        <f>+CD62+CD63+CD64</f>
        <v>0</v>
      </c>
      <c r="CG62" s="143">
        <f>+CE62+CE63+CE64</f>
        <v>0</v>
      </c>
      <c r="CH62" s="140"/>
      <c r="CI62" s="140"/>
      <c r="CJ62" s="72"/>
      <c r="CK62" s="2865">
        <v>0</v>
      </c>
      <c r="CL62" s="96">
        <v>0</v>
      </c>
      <c r="CM62" s="143">
        <f>+CK62+CK63+CK64</f>
        <v>0.05</v>
      </c>
      <c r="CN62" s="143">
        <f>+CL62+CL63+CL64</f>
        <v>0</v>
      </c>
      <c r="CO62" s="140"/>
      <c r="CP62" s="140"/>
      <c r="CQ62" s="72"/>
      <c r="CR62" s="2865">
        <v>0</v>
      </c>
      <c r="CS62" s="96">
        <v>0</v>
      </c>
      <c r="CT62" s="143">
        <f>+CR62+CR63+CR64</f>
        <v>0</v>
      </c>
      <c r="CU62" s="143">
        <f>+CS62+CS63+CS64</f>
        <v>0</v>
      </c>
      <c r="CV62" s="140"/>
      <c r="CW62" s="140"/>
      <c r="CX62" s="72"/>
      <c r="CZ62" s="2828">
        <f t="shared" si="0"/>
        <v>0.2</v>
      </c>
      <c r="DA62" s="2828">
        <f t="shared" si="1"/>
        <v>0.2</v>
      </c>
      <c r="DB62" s="2828">
        <f t="shared" si="2"/>
        <v>1</v>
      </c>
      <c r="DC62" s="2824">
        <f>+$U$62+$AB$62+$AI$62</f>
        <v>0.3</v>
      </c>
      <c r="DD62" s="2824">
        <f>+$V$62+$AC$62+$AJ$62</f>
        <v>0.3</v>
      </c>
      <c r="DE62" s="130">
        <f>+DD62/DC62</f>
        <v>1</v>
      </c>
      <c r="DF62" s="140"/>
      <c r="DG62" s="140"/>
      <c r="DH62" s="140"/>
      <c r="DI62" s="2840">
        <f t="shared" si="3"/>
        <v>0.2</v>
      </c>
      <c r="DJ62" s="2840">
        <f t="shared" si="3"/>
        <v>0.2</v>
      </c>
      <c r="DK62" s="2840">
        <f t="shared" si="4"/>
        <v>1</v>
      </c>
      <c r="DL62" s="2824">
        <f>+$U$62+$AB$62+$AI$62+$AP$62+$AW$62+$BD$62</f>
        <v>0.8</v>
      </c>
      <c r="DM62" s="2824">
        <f>+$V$62+$AC$62+$AJ$62+$AQ$62+$AX$62+$BE$62</f>
        <v>0.8</v>
      </c>
      <c r="DN62" s="140">
        <f>+DM62/DL62</f>
        <v>1</v>
      </c>
      <c r="DO62" s="140"/>
      <c r="DP62" s="2866"/>
      <c r="DQ62" s="140"/>
      <c r="DR62" s="2265">
        <f t="shared" si="5"/>
        <v>0.2</v>
      </c>
      <c r="DS62" s="2265">
        <f t="shared" si="5"/>
        <v>0.2</v>
      </c>
      <c r="DT62" s="2840">
        <f t="shared" si="8"/>
        <v>1</v>
      </c>
      <c r="DU62" s="100">
        <f>+$U$62+$AB$62+$AI$62+$AP$62+$AW$62+$BD$62+$BK$62+$BR$62+$BY$62</f>
        <v>0.95000000000000018</v>
      </c>
      <c r="DV62" s="100">
        <f>+$V$62+$AC$62+$AJ$62+$AQ$62+$AX$62+$BE$62+$BL$62+$BS$62+$BZ$62</f>
        <v>0.8</v>
      </c>
      <c r="DW62" s="140">
        <f>+DV62/DU62</f>
        <v>0.84210526315789458</v>
      </c>
      <c r="DX62" s="140"/>
      <c r="DY62" s="140"/>
      <c r="DZ62" s="98"/>
      <c r="EA62" s="325">
        <f t="shared" si="6"/>
        <v>0.2</v>
      </c>
      <c r="EB62" s="325">
        <f t="shared" si="6"/>
        <v>0.2</v>
      </c>
      <c r="EC62" s="2828">
        <f t="shared" si="7"/>
        <v>1</v>
      </c>
      <c r="ED62" s="2824">
        <f>+$U$62+$AB$62+$AI$62+$AP$62+$AW$62+$BD$62+$BK$62+$BR$62+$BY$62+$CF$62+$CM$62+$CT$62</f>
        <v>1.0000000000000002</v>
      </c>
      <c r="EE62" s="2824">
        <f>+$V$62+$AC$62+$AJ$62+$AQ$62+$AX$62+$BE$62+$BL$62+$BS$62+$BZ$62+$CG$62+$CN$62+$CU$62</f>
        <v>0.8</v>
      </c>
      <c r="EF62" s="91">
        <f>+EE62/ED62</f>
        <v>0.79999999999999982</v>
      </c>
      <c r="EG62" s="140"/>
      <c r="EH62" s="140"/>
      <c r="EI62" s="98"/>
      <c r="EJ62" s="2867">
        <f>+AD59+AK59+AR59+AY59+BF59+BM59+BT59+CA59+CH59+CO59+CV59</f>
        <v>1</v>
      </c>
      <c r="EK62" s="2867">
        <f>+AE59+AL59+AS59+AZ59+BG59+BN59+BU59+CB59+CI59+CP59+CW59</f>
        <v>0.44999999999999996</v>
      </c>
      <c r="EL62" s="2868">
        <v>0.47499999999999998</v>
      </c>
      <c r="EM62" s="324">
        <f>+EJ60*EL62</f>
        <v>11.875</v>
      </c>
    </row>
    <row r="63" spans="1:143" s="324" customFormat="1" ht="409.5">
      <c r="A63" s="189"/>
      <c r="B63" s="116"/>
      <c r="C63" s="194"/>
      <c r="D63" s="194"/>
      <c r="E63" s="194"/>
      <c r="F63" s="133"/>
      <c r="G63" s="133"/>
      <c r="H63" s="135"/>
      <c r="I63" s="135"/>
      <c r="J63" s="98"/>
      <c r="K63" s="120"/>
      <c r="L63" s="120"/>
      <c r="M63" s="120"/>
      <c r="N63" s="121"/>
      <c r="O63" s="122"/>
      <c r="P63" s="122"/>
      <c r="Q63" s="111" t="s">
        <v>214</v>
      </c>
      <c r="R63" s="95">
        <v>0.5</v>
      </c>
      <c r="S63" s="2865">
        <v>0</v>
      </c>
      <c r="T63" s="96">
        <v>0</v>
      </c>
      <c r="U63" s="121"/>
      <c r="V63" s="121"/>
      <c r="W63" s="140"/>
      <c r="X63" s="140"/>
      <c r="Y63" s="72"/>
      <c r="Z63" s="2865">
        <v>0</v>
      </c>
      <c r="AA63" s="96">
        <v>0</v>
      </c>
      <c r="AB63" s="121"/>
      <c r="AC63" s="121"/>
      <c r="AD63" s="140"/>
      <c r="AE63" s="140"/>
      <c r="AF63" s="72"/>
      <c r="AG63" s="2865">
        <v>0.05</v>
      </c>
      <c r="AH63" s="96">
        <v>0.05</v>
      </c>
      <c r="AI63" s="121"/>
      <c r="AJ63" s="121"/>
      <c r="AK63" s="140"/>
      <c r="AL63" s="140"/>
      <c r="AM63" s="72" t="s">
        <v>224</v>
      </c>
      <c r="AN63" s="2865">
        <v>0.2</v>
      </c>
      <c r="AO63" s="96">
        <v>0.2</v>
      </c>
      <c r="AP63" s="121"/>
      <c r="AQ63" s="121"/>
      <c r="AR63" s="140"/>
      <c r="AS63" s="140"/>
      <c r="AT63" s="71" t="s">
        <v>225</v>
      </c>
      <c r="AU63" s="2865">
        <v>0.15</v>
      </c>
      <c r="AV63" s="96">
        <v>0.15</v>
      </c>
      <c r="AW63" s="121"/>
      <c r="AX63" s="121"/>
      <c r="AY63" s="140"/>
      <c r="AZ63" s="140"/>
      <c r="BA63" s="71"/>
      <c r="BB63" s="2865">
        <v>0.1</v>
      </c>
      <c r="BC63" s="96">
        <v>0.1</v>
      </c>
      <c r="BD63" s="121"/>
      <c r="BE63" s="121"/>
      <c r="BF63" s="140"/>
      <c r="BG63" s="140"/>
      <c r="BH63" s="71" t="s">
        <v>226</v>
      </c>
      <c r="BI63" s="2865">
        <v>0</v>
      </c>
      <c r="BJ63" s="96">
        <v>0</v>
      </c>
      <c r="BK63" s="121"/>
      <c r="BL63" s="121"/>
      <c r="BM63" s="140"/>
      <c r="BN63" s="140"/>
      <c r="BO63" s="72"/>
      <c r="BP63" s="2865">
        <v>0</v>
      </c>
      <c r="BQ63" s="96">
        <v>0</v>
      </c>
      <c r="BR63" s="121"/>
      <c r="BS63" s="121"/>
      <c r="BT63" s="140"/>
      <c r="BU63" s="140"/>
      <c r="BV63" s="72"/>
      <c r="BW63" s="2865">
        <v>0</v>
      </c>
      <c r="BX63" s="96">
        <v>0</v>
      </c>
      <c r="BY63" s="121"/>
      <c r="BZ63" s="121"/>
      <c r="CA63" s="140"/>
      <c r="CB63" s="140"/>
      <c r="CC63" s="72"/>
      <c r="CD63" s="2865">
        <v>0</v>
      </c>
      <c r="CE63" s="96">
        <v>0</v>
      </c>
      <c r="CF63" s="121"/>
      <c r="CG63" s="121"/>
      <c r="CH63" s="140"/>
      <c r="CI63" s="140"/>
      <c r="CJ63" s="72"/>
      <c r="CK63" s="2865">
        <v>0</v>
      </c>
      <c r="CL63" s="96">
        <v>0</v>
      </c>
      <c r="CM63" s="121"/>
      <c r="CN63" s="121"/>
      <c r="CO63" s="140"/>
      <c r="CP63" s="140"/>
      <c r="CQ63" s="72"/>
      <c r="CR63" s="2865">
        <v>0</v>
      </c>
      <c r="CS63" s="96">
        <v>0</v>
      </c>
      <c r="CT63" s="121"/>
      <c r="CU63" s="121"/>
      <c r="CV63" s="140"/>
      <c r="CW63" s="140"/>
      <c r="CX63" s="72"/>
      <c r="CZ63" s="2828">
        <f t="shared" si="0"/>
        <v>0.05</v>
      </c>
      <c r="DA63" s="2828">
        <f t="shared" si="1"/>
        <v>0.5</v>
      </c>
      <c r="DB63" s="2828">
        <f t="shared" si="2"/>
        <v>10</v>
      </c>
      <c r="DC63" s="100"/>
      <c r="DD63" s="100"/>
      <c r="DE63" s="140"/>
      <c r="DF63" s="140"/>
      <c r="DG63" s="140"/>
      <c r="DH63" s="140"/>
      <c r="DI63" s="2828">
        <f t="shared" si="3"/>
        <v>0.5</v>
      </c>
      <c r="DJ63" s="2828">
        <f t="shared" si="3"/>
        <v>0.5</v>
      </c>
      <c r="DK63" s="2828">
        <f t="shared" si="4"/>
        <v>1</v>
      </c>
      <c r="DL63" s="100"/>
      <c r="DM63" s="100"/>
      <c r="DN63" s="140"/>
      <c r="DO63" s="140"/>
      <c r="DP63" s="2866"/>
      <c r="DQ63" s="140"/>
      <c r="DR63" s="325">
        <f t="shared" si="5"/>
        <v>0.5</v>
      </c>
      <c r="DS63" s="325">
        <f t="shared" si="5"/>
        <v>0.5</v>
      </c>
      <c r="DT63" s="2828">
        <f t="shared" si="8"/>
        <v>1</v>
      </c>
      <c r="DU63" s="100"/>
      <c r="DV63" s="100"/>
      <c r="DW63" s="140"/>
      <c r="DX63" s="140"/>
      <c r="DY63" s="140"/>
      <c r="DZ63" s="98"/>
      <c r="EA63" s="325">
        <f t="shared" si="6"/>
        <v>0.5</v>
      </c>
      <c r="EB63" s="325">
        <f t="shared" si="6"/>
        <v>0.5</v>
      </c>
      <c r="EC63" s="2828">
        <f t="shared" si="7"/>
        <v>1</v>
      </c>
      <c r="ED63" s="100"/>
      <c r="EE63" s="100"/>
      <c r="EF63" s="98"/>
      <c r="EG63" s="140"/>
      <c r="EH63" s="140"/>
      <c r="EI63" s="98"/>
    </row>
    <row r="64" spans="1:143" s="324" customFormat="1" ht="48" thickBot="1">
      <c r="A64" s="189"/>
      <c r="B64" s="116"/>
      <c r="C64" s="194"/>
      <c r="D64" s="194"/>
      <c r="E64" s="194"/>
      <c r="F64" s="133"/>
      <c r="G64" s="133"/>
      <c r="H64" s="135"/>
      <c r="I64" s="135"/>
      <c r="J64" s="101"/>
      <c r="K64" s="117"/>
      <c r="L64" s="117"/>
      <c r="M64" s="117"/>
      <c r="N64" s="136"/>
      <c r="O64" s="146"/>
      <c r="P64" s="146"/>
      <c r="Q64" s="111" t="s">
        <v>227</v>
      </c>
      <c r="R64" s="95">
        <v>0.3</v>
      </c>
      <c r="S64" s="2865">
        <v>0</v>
      </c>
      <c r="T64" s="96">
        <v>0</v>
      </c>
      <c r="U64" s="136"/>
      <c r="V64" s="136"/>
      <c r="W64" s="140"/>
      <c r="X64" s="140"/>
      <c r="Y64" s="72"/>
      <c r="Z64" s="2865">
        <v>0</v>
      </c>
      <c r="AA64" s="96">
        <v>0</v>
      </c>
      <c r="AB64" s="136"/>
      <c r="AC64" s="136"/>
      <c r="AD64" s="140"/>
      <c r="AE64" s="140"/>
      <c r="AF64" s="72"/>
      <c r="AG64" s="2865">
        <v>0.05</v>
      </c>
      <c r="AH64" s="96">
        <v>0.05</v>
      </c>
      <c r="AI64" s="136"/>
      <c r="AJ64" s="136"/>
      <c r="AK64" s="140"/>
      <c r="AL64" s="140"/>
      <c r="AM64" s="72" t="s">
        <v>228</v>
      </c>
      <c r="AN64" s="2865">
        <v>0</v>
      </c>
      <c r="AO64" s="96">
        <v>0</v>
      </c>
      <c r="AP64" s="136"/>
      <c r="AQ64" s="136"/>
      <c r="AR64" s="140"/>
      <c r="AS64" s="140"/>
      <c r="AT64" s="71"/>
      <c r="AU64" s="2865">
        <v>0</v>
      </c>
      <c r="AV64" s="96">
        <v>0</v>
      </c>
      <c r="AW64" s="136"/>
      <c r="AX64" s="136"/>
      <c r="AY64" s="140"/>
      <c r="AZ64" s="140"/>
      <c r="BA64" s="71"/>
      <c r="BB64" s="2865">
        <v>0.05</v>
      </c>
      <c r="BC64" s="96">
        <v>0.05</v>
      </c>
      <c r="BD64" s="136"/>
      <c r="BE64" s="136"/>
      <c r="BF64" s="140"/>
      <c r="BG64" s="140"/>
      <c r="BH64" s="71" t="s">
        <v>228</v>
      </c>
      <c r="BI64" s="2865">
        <v>0.05</v>
      </c>
      <c r="BJ64" s="96">
        <v>0</v>
      </c>
      <c r="BK64" s="136"/>
      <c r="BL64" s="136"/>
      <c r="BM64" s="140"/>
      <c r="BN64" s="140"/>
      <c r="BO64" s="72"/>
      <c r="BP64" s="2865">
        <v>0.05</v>
      </c>
      <c r="BQ64" s="96">
        <v>0</v>
      </c>
      <c r="BR64" s="136"/>
      <c r="BS64" s="136"/>
      <c r="BT64" s="140"/>
      <c r="BU64" s="140"/>
      <c r="BV64" s="72"/>
      <c r="BW64" s="2865">
        <v>0.05</v>
      </c>
      <c r="BX64" s="96">
        <v>0</v>
      </c>
      <c r="BY64" s="136"/>
      <c r="BZ64" s="136"/>
      <c r="CA64" s="140"/>
      <c r="CB64" s="140"/>
      <c r="CC64" s="72"/>
      <c r="CD64" s="2865"/>
      <c r="CE64" s="96">
        <v>0</v>
      </c>
      <c r="CF64" s="136"/>
      <c r="CG64" s="136"/>
      <c r="CH64" s="140"/>
      <c r="CI64" s="140"/>
      <c r="CJ64" s="72"/>
      <c r="CK64" s="2865">
        <v>0.05</v>
      </c>
      <c r="CL64" s="96">
        <v>0</v>
      </c>
      <c r="CM64" s="136"/>
      <c r="CN64" s="136"/>
      <c r="CO64" s="140"/>
      <c r="CP64" s="140"/>
      <c r="CQ64" s="72"/>
      <c r="CR64" s="2865">
        <v>0</v>
      </c>
      <c r="CS64" s="96">
        <v>0</v>
      </c>
      <c r="CT64" s="136"/>
      <c r="CU64" s="136"/>
      <c r="CV64" s="140"/>
      <c r="CW64" s="140"/>
      <c r="CX64" s="72"/>
      <c r="CZ64" s="2828">
        <f t="shared" si="0"/>
        <v>0.05</v>
      </c>
      <c r="DA64" s="2828">
        <f t="shared" si="1"/>
        <v>0.1</v>
      </c>
      <c r="DB64" s="2828">
        <f t="shared" si="2"/>
        <v>2</v>
      </c>
      <c r="DC64" s="103"/>
      <c r="DD64" s="103"/>
      <c r="DE64" s="140"/>
      <c r="DF64" s="140"/>
      <c r="DG64" s="140"/>
      <c r="DH64" s="140"/>
      <c r="DI64" s="2828">
        <f t="shared" si="3"/>
        <v>0.1</v>
      </c>
      <c r="DJ64" s="2828">
        <f t="shared" si="3"/>
        <v>0.1</v>
      </c>
      <c r="DK64" s="2828">
        <f t="shared" si="4"/>
        <v>1</v>
      </c>
      <c r="DL64" s="103"/>
      <c r="DM64" s="103"/>
      <c r="DN64" s="140"/>
      <c r="DO64" s="140"/>
      <c r="DP64" s="2866"/>
      <c r="DQ64" s="140"/>
      <c r="DR64" s="325">
        <f t="shared" si="5"/>
        <v>0.25</v>
      </c>
      <c r="DS64" s="325">
        <f t="shared" si="5"/>
        <v>0.1</v>
      </c>
      <c r="DT64" s="2828">
        <f t="shared" si="8"/>
        <v>0.4</v>
      </c>
      <c r="DU64" s="103"/>
      <c r="DV64" s="103"/>
      <c r="DW64" s="140"/>
      <c r="DX64" s="140"/>
      <c r="DY64" s="140"/>
      <c r="DZ64" s="98"/>
      <c r="EA64" s="325">
        <f t="shared" si="6"/>
        <v>0.3</v>
      </c>
      <c r="EB64" s="325">
        <f t="shared" si="6"/>
        <v>0.1</v>
      </c>
      <c r="EC64" s="2828">
        <f t="shared" si="7"/>
        <v>0.33333333333333337</v>
      </c>
      <c r="ED64" s="103"/>
      <c r="EE64" s="103"/>
      <c r="EF64" s="98"/>
      <c r="EG64" s="140"/>
      <c r="EH64" s="140"/>
      <c r="EI64" s="98"/>
    </row>
    <row r="65" spans="1:142" s="324" customFormat="1" ht="28.5" customHeight="1">
      <c r="A65" s="189"/>
      <c r="B65" s="116"/>
      <c r="C65" s="194"/>
      <c r="D65" s="194"/>
      <c r="E65" s="194"/>
      <c r="F65" s="133"/>
      <c r="G65" s="133"/>
      <c r="H65" s="135"/>
      <c r="I65" s="135"/>
      <c r="J65" s="91">
        <v>3</v>
      </c>
      <c r="K65" s="142" t="s">
        <v>229</v>
      </c>
      <c r="L65" s="142" t="s">
        <v>230</v>
      </c>
      <c r="M65" s="142" t="s">
        <v>231</v>
      </c>
      <c r="N65" s="143">
        <v>0.01</v>
      </c>
      <c r="O65" s="144">
        <v>42767</v>
      </c>
      <c r="P65" s="144">
        <v>43100</v>
      </c>
      <c r="Q65" s="111" t="s">
        <v>232</v>
      </c>
      <c r="R65" s="95">
        <v>0.7</v>
      </c>
      <c r="S65" s="2865">
        <v>0</v>
      </c>
      <c r="T65" s="96">
        <v>0</v>
      </c>
      <c r="U65" s="143">
        <f>+S65+S66+S67</f>
        <v>0</v>
      </c>
      <c r="V65" s="143">
        <f>+T65+T66+T67</f>
        <v>0</v>
      </c>
      <c r="W65" s="140"/>
      <c r="X65" s="140"/>
      <c r="Y65" s="72"/>
      <c r="Z65" s="2865">
        <v>0.06</v>
      </c>
      <c r="AA65" s="96">
        <v>0.06</v>
      </c>
      <c r="AB65" s="143">
        <f>+Z65+Z66+Z67</f>
        <v>0.09</v>
      </c>
      <c r="AC65" s="143">
        <f>+AA65+AA66+AA67</f>
        <v>0.09</v>
      </c>
      <c r="AD65" s="140"/>
      <c r="AE65" s="140"/>
      <c r="AF65" s="72" t="s">
        <v>233</v>
      </c>
      <c r="AG65" s="2865">
        <v>0.06</v>
      </c>
      <c r="AH65" s="96">
        <v>0.06</v>
      </c>
      <c r="AI65" s="143">
        <f>+AG65+AG66+AG67</f>
        <v>0.09</v>
      </c>
      <c r="AJ65" s="143">
        <f>+AH65+AH66+AH67</f>
        <v>0.09</v>
      </c>
      <c r="AK65" s="140"/>
      <c r="AL65" s="140"/>
      <c r="AM65" s="72" t="s">
        <v>233</v>
      </c>
      <c r="AN65" s="2865">
        <v>0.06</v>
      </c>
      <c r="AO65" s="96">
        <v>0.06</v>
      </c>
      <c r="AP65" s="143">
        <f>+AN65+AN66+AN67</f>
        <v>0.06</v>
      </c>
      <c r="AQ65" s="143">
        <f>+AO65+AO66+AO67</f>
        <v>0.06</v>
      </c>
      <c r="AR65" s="140"/>
      <c r="AS65" s="140"/>
      <c r="AT65" s="71" t="s">
        <v>233</v>
      </c>
      <c r="AU65" s="2865">
        <v>0.06</v>
      </c>
      <c r="AV65" s="96">
        <v>0.06</v>
      </c>
      <c r="AW65" s="143">
        <f>+AU65+AU66+AU67</f>
        <v>0.06</v>
      </c>
      <c r="AX65" s="143">
        <f>+AV65+AV66+AV67</f>
        <v>0.06</v>
      </c>
      <c r="AY65" s="140"/>
      <c r="AZ65" s="140"/>
      <c r="BA65" s="71"/>
      <c r="BB65" s="2865">
        <v>0.06</v>
      </c>
      <c r="BC65" s="96">
        <v>0.06</v>
      </c>
      <c r="BD65" s="143">
        <f>+BB65+BB66+BB67</f>
        <v>0.1</v>
      </c>
      <c r="BE65" s="143">
        <f>+BC65+BC66+BC67</f>
        <v>0.1</v>
      </c>
      <c r="BF65" s="140"/>
      <c r="BG65" s="140"/>
      <c r="BH65" s="71" t="s">
        <v>233</v>
      </c>
      <c r="BI65" s="2865">
        <v>0.06</v>
      </c>
      <c r="BJ65" s="96">
        <v>0</v>
      </c>
      <c r="BK65" s="143">
        <f>+BI65+BI66+BI67</f>
        <v>0.06</v>
      </c>
      <c r="BL65" s="143">
        <f>+BJ65+BJ66+BJ67</f>
        <v>0</v>
      </c>
      <c r="BM65" s="140"/>
      <c r="BN65" s="140"/>
      <c r="BO65" s="72"/>
      <c r="BP65" s="2865">
        <v>0.06</v>
      </c>
      <c r="BQ65" s="96">
        <v>0</v>
      </c>
      <c r="BR65" s="143">
        <f>+BP65+BP66+BP67</f>
        <v>0.06</v>
      </c>
      <c r="BS65" s="143">
        <f>+BQ65+BQ66+BQ67</f>
        <v>0</v>
      </c>
      <c r="BT65" s="140"/>
      <c r="BU65" s="140"/>
      <c r="BV65" s="72"/>
      <c r="BW65" s="2865">
        <v>7.0000000000000007E-2</v>
      </c>
      <c r="BX65" s="96">
        <v>0</v>
      </c>
      <c r="BY65" s="143">
        <f>+BW65+BW66+BW67</f>
        <v>7.0000000000000007E-2</v>
      </c>
      <c r="BZ65" s="143">
        <f>+BX65+BX66+BX67</f>
        <v>0</v>
      </c>
      <c r="CA65" s="140"/>
      <c r="CB65" s="140"/>
      <c r="CC65" s="72"/>
      <c r="CD65" s="2865">
        <v>7.0000000000000007E-2</v>
      </c>
      <c r="CE65" s="96">
        <v>0</v>
      </c>
      <c r="CF65" s="143">
        <f>+CD65+CD66+CD67</f>
        <v>7.0000000000000007E-2</v>
      </c>
      <c r="CG65" s="143">
        <f>+CE65+CE66+CE67</f>
        <v>0</v>
      </c>
      <c r="CH65" s="140"/>
      <c r="CI65" s="140"/>
      <c r="CJ65" s="72"/>
      <c r="CK65" s="2865">
        <v>7.0000000000000007E-2</v>
      </c>
      <c r="CL65" s="96">
        <v>0</v>
      </c>
      <c r="CM65" s="143">
        <f>+CK65+CK66+CK67</f>
        <v>7.0000000000000007E-2</v>
      </c>
      <c r="CN65" s="143">
        <f>+CL65+CL66+CL67</f>
        <v>0</v>
      </c>
      <c r="CO65" s="140"/>
      <c r="CP65" s="140"/>
      <c r="CQ65" s="72"/>
      <c r="CR65" s="2865">
        <v>7.0000000000000007E-2</v>
      </c>
      <c r="CS65" s="96">
        <v>0</v>
      </c>
      <c r="CT65" s="143">
        <f>+CR65+CR66+CR67</f>
        <v>0.27</v>
      </c>
      <c r="CU65" s="143">
        <f>+CS65+CS66+CS67</f>
        <v>0</v>
      </c>
      <c r="CV65" s="140"/>
      <c r="CW65" s="140"/>
      <c r="CX65" s="72"/>
      <c r="CZ65" s="2828">
        <f t="shared" si="0"/>
        <v>0.12</v>
      </c>
      <c r="DA65" s="2828">
        <f t="shared" si="1"/>
        <v>0.3</v>
      </c>
      <c r="DB65" s="2828">
        <f t="shared" si="2"/>
        <v>2.5</v>
      </c>
      <c r="DC65" s="2824">
        <f>+$U$65+$AB$65+$AI$65</f>
        <v>0.18</v>
      </c>
      <c r="DD65" s="2824">
        <f>+$V$65+$AC$65+$AJ$65</f>
        <v>0.18</v>
      </c>
      <c r="DE65" s="130">
        <f>+DD65/DC65</f>
        <v>1</v>
      </c>
      <c r="DF65" s="140"/>
      <c r="DG65" s="140"/>
      <c r="DH65" s="140"/>
      <c r="DI65" s="2828">
        <f t="shared" si="3"/>
        <v>0.3</v>
      </c>
      <c r="DJ65" s="2828">
        <f t="shared" si="3"/>
        <v>0.3</v>
      </c>
      <c r="DK65" s="2828">
        <f t="shared" si="4"/>
        <v>1</v>
      </c>
      <c r="DL65" s="2824">
        <f>+$U$65+$AB$65+$AI$65+$AP$65+$AW$65+$BD$65</f>
        <v>0.4</v>
      </c>
      <c r="DM65" s="2824">
        <f>+$V$65+$AC$65+$AJ$65+$AQ$65+$AX$65+$BE$65</f>
        <v>0.4</v>
      </c>
      <c r="DN65" s="130">
        <f>+DM65/DL65</f>
        <v>1</v>
      </c>
      <c r="DO65" s="140"/>
      <c r="DP65" s="2866"/>
      <c r="DQ65" s="140"/>
      <c r="DR65" s="325">
        <f t="shared" si="5"/>
        <v>0.49</v>
      </c>
      <c r="DS65" s="325">
        <f t="shared" si="5"/>
        <v>0.3</v>
      </c>
      <c r="DT65" s="2828">
        <f t="shared" si="8"/>
        <v>0.61224489795918369</v>
      </c>
      <c r="DU65" s="2824">
        <f>+$U$65+$AB$65+$AI$65+$AP$65+$AW$65+$BD$65+$BK$65+$BR$65+$BY$65</f>
        <v>0.59000000000000008</v>
      </c>
      <c r="DV65" s="2824">
        <f>+$V$65+$AC$65+$AJ$65+$AQ$65+$AX$65+$BE$65+$BL$65+$BS$65+$BZ$65</f>
        <v>0.4</v>
      </c>
      <c r="DW65" s="130">
        <f>+DV65/DU65</f>
        <v>0.67796610169491522</v>
      </c>
      <c r="DX65" s="140"/>
      <c r="DY65" s="140"/>
      <c r="DZ65" s="98"/>
      <c r="EA65" s="325">
        <f t="shared" si="6"/>
        <v>0.70000000000000018</v>
      </c>
      <c r="EB65" s="325">
        <f t="shared" si="6"/>
        <v>0.3</v>
      </c>
      <c r="EC65" s="2828">
        <f t="shared" si="7"/>
        <v>0.42857142857142844</v>
      </c>
      <c r="ED65" s="2824">
        <f>+$U$65+$AB$65+$AI$65+$AP$65+$AW$65+$BD$65+$BK$65+$BR$65+$BY$65+$CF$65+$CM$65+$CT$65</f>
        <v>1.0000000000000002</v>
      </c>
      <c r="EE65" s="2824">
        <f>+$V$65+$AC$65+$AJ$65+$AQ$65+$AX$65+$BE$65+$BL$65+$BS$65+$BZ$65+$CG$65+$CN$65+$CU$65</f>
        <v>0.4</v>
      </c>
      <c r="EF65" s="91">
        <f>+EE65/ED65</f>
        <v>0.39999999999999991</v>
      </c>
      <c r="EG65" s="140"/>
      <c r="EH65" s="140"/>
      <c r="EI65" s="98"/>
    </row>
    <row r="66" spans="1:142" s="324" customFormat="1" ht="47.25">
      <c r="A66" s="189"/>
      <c r="B66" s="116"/>
      <c r="C66" s="194"/>
      <c r="D66" s="194"/>
      <c r="E66" s="194"/>
      <c r="F66" s="133"/>
      <c r="G66" s="133"/>
      <c r="H66" s="135"/>
      <c r="I66" s="135"/>
      <c r="J66" s="98"/>
      <c r="K66" s="120"/>
      <c r="L66" s="120"/>
      <c r="M66" s="120"/>
      <c r="N66" s="121"/>
      <c r="O66" s="122"/>
      <c r="P66" s="122"/>
      <c r="Q66" s="111" t="s">
        <v>234</v>
      </c>
      <c r="R66" s="95">
        <v>0.2</v>
      </c>
      <c r="S66" s="2865">
        <v>0</v>
      </c>
      <c r="T66" s="96">
        <v>0</v>
      </c>
      <c r="U66" s="121"/>
      <c r="V66" s="121"/>
      <c r="W66" s="140"/>
      <c r="X66" s="140"/>
      <c r="Y66" s="72"/>
      <c r="Z66" s="2865">
        <v>0.03</v>
      </c>
      <c r="AA66" s="96">
        <v>0.03</v>
      </c>
      <c r="AB66" s="121"/>
      <c r="AC66" s="121"/>
      <c r="AD66" s="140"/>
      <c r="AE66" s="140"/>
      <c r="AF66" s="72" t="s">
        <v>235</v>
      </c>
      <c r="AG66" s="2865">
        <v>0.03</v>
      </c>
      <c r="AH66" s="96">
        <v>0.03</v>
      </c>
      <c r="AI66" s="121"/>
      <c r="AJ66" s="121"/>
      <c r="AK66" s="140"/>
      <c r="AL66" s="140"/>
      <c r="AM66" s="72" t="s">
        <v>235</v>
      </c>
      <c r="AN66" s="2865">
        <v>0</v>
      </c>
      <c r="AO66" s="96">
        <v>0</v>
      </c>
      <c r="AP66" s="121"/>
      <c r="AQ66" s="121"/>
      <c r="AR66" s="140"/>
      <c r="AS66" s="140"/>
      <c r="AT66" s="71"/>
      <c r="AU66" s="2865">
        <v>0</v>
      </c>
      <c r="AV66" s="96">
        <v>0</v>
      </c>
      <c r="AW66" s="121"/>
      <c r="AX66" s="121"/>
      <c r="AY66" s="140"/>
      <c r="AZ66" s="140"/>
      <c r="BA66" s="71"/>
      <c r="BB66" s="2865">
        <v>0.04</v>
      </c>
      <c r="BC66" s="96">
        <v>0.04</v>
      </c>
      <c r="BD66" s="121"/>
      <c r="BE66" s="121"/>
      <c r="BF66" s="140"/>
      <c r="BG66" s="140"/>
      <c r="BH66" s="71" t="s">
        <v>236</v>
      </c>
      <c r="BI66" s="2865">
        <v>0</v>
      </c>
      <c r="BJ66" s="96">
        <v>0</v>
      </c>
      <c r="BK66" s="121"/>
      <c r="BL66" s="121"/>
      <c r="BM66" s="140"/>
      <c r="BN66" s="140"/>
      <c r="BO66" s="72"/>
      <c r="BP66" s="2865">
        <v>0</v>
      </c>
      <c r="BQ66" s="96">
        <v>0</v>
      </c>
      <c r="BR66" s="121"/>
      <c r="BS66" s="121"/>
      <c r="BT66" s="140"/>
      <c r="BU66" s="140"/>
      <c r="BV66" s="72"/>
      <c r="BW66" s="2865">
        <v>0</v>
      </c>
      <c r="BX66" s="96">
        <v>0</v>
      </c>
      <c r="BY66" s="121"/>
      <c r="BZ66" s="121"/>
      <c r="CA66" s="140"/>
      <c r="CB66" s="140"/>
      <c r="CC66" s="72"/>
      <c r="CD66" s="2865">
        <v>0</v>
      </c>
      <c r="CE66" s="96">
        <v>0</v>
      </c>
      <c r="CF66" s="121"/>
      <c r="CG66" s="121"/>
      <c r="CH66" s="140"/>
      <c r="CI66" s="140"/>
      <c r="CJ66" s="72"/>
      <c r="CK66" s="2865">
        <v>0</v>
      </c>
      <c r="CL66" s="96">
        <v>0</v>
      </c>
      <c r="CM66" s="121"/>
      <c r="CN66" s="121"/>
      <c r="CO66" s="140"/>
      <c r="CP66" s="140"/>
      <c r="CQ66" s="72"/>
      <c r="CR66" s="2865">
        <v>0.1</v>
      </c>
      <c r="CS66" s="96">
        <v>0</v>
      </c>
      <c r="CT66" s="121"/>
      <c r="CU66" s="121"/>
      <c r="CV66" s="140"/>
      <c r="CW66" s="140"/>
      <c r="CX66" s="72"/>
      <c r="CZ66" s="2828">
        <f t="shared" si="0"/>
        <v>0.06</v>
      </c>
      <c r="DA66" s="2828">
        <f t="shared" si="1"/>
        <v>0.1</v>
      </c>
      <c r="DB66" s="2828">
        <f t="shared" si="2"/>
        <v>1.6666666666666667</v>
      </c>
      <c r="DC66" s="100"/>
      <c r="DD66" s="100"/>
      <c r="DE66" s="140"/>
      <c r="DF66" s="140"/>
      <c r="DG66" s="140"/>
      <c r="DH66" s="140"/>
      <c r="DI66" s="2828">
        <f t="shared" si="3"/>
        <v>0.1</v>
      </c>
      <c r="DJ66" s="2828">
        <f t="shared" si="3"/>
        <v>0.1</v>
      </c>
      <c r="DK66" s="2828">
        <f t="shared" si="4"/>
        <v>1</v>
      </c>
      <c r="DL66" s="100"/>
      <c r="DM66" s="100"/>
      <c r="DN66" s="140"/>
      <c r="DO66" s="140"/>
      <c r="DP66" s="2866"/>
      <c r="DQ66" s="140"/>
      <c r="DR66" s="325">
        <f t="shared" si="5"/>
        <v>0.1</v>
      </c>
      <c r="DS66" s="325">
        <f t="shared" si="5"/>
        <v>0.1</v>
      </c>
      <c r="DT66" s="2828">
        <f t="shared" si="8"/>
        <v>1</v>
      </c>
      <c r="DU66" s="100"/>
      <c r="DV66" s="100"/>
      <c r="DW66" s="140"/>
      <c r="DX66" s="140"/>
      <c r="DY66" s="140"/>
      <c r="DZ66" s="98"/>
      <c r="EA66" s="325">
        <f t="shared" si="6"/>
        <v>0.2</v>
      </c>
      <c r="EB66" s="325">
        <f t="shared" si="6"/>
        <v>0.1</v>
      </c>
      <c r="EC66" s="2828">
        <f t="shared" si="7"/>
        <v>0.5</v>
      </c>
      <c r="ED66" s="100"/>
      <c r="EE66" s="100"/>
      <c r="EF66" s="98"/>
      <c r="EG66" s="140"/>
      <c r="EH66" s="140"/>
      <c r="EI66" s="98"/>
    </row>
    <row r="67" spans="1:142" s="324" customFormat="1" ht="16.5" thickBot="1">
      <c r="A67" s="189"/>
      <c r="B67" s="116"/>
      <c r="C67" s="194"/>
      <c r="D67" s="194"/>
      <c r="E67" s="194"/>
      <c r="F67" s="133"/>
      <c r="G67" s="133"/>
      <c r="H67" s="135"/>
      <c r="I67" s="135"/>
      <c r="J67" s="101"/>
      <c r="K67" s="117"/>
      <c r="L67" s="117"/>
      <c r="M67" s="117"/>
      <c r="N67" s="136"/>
      <c r="O67" s="146"/>
      <c r="P67" s="146"/>
      <c r="Q67" s="111" t="s">
        <v>237</v>
      </c>
      <c r="R67" s="95">
        <v>0.1</v>
      </c>
      <c r="S67" s="2865">
        <v>0</v>
      </c>
      <c r="T67" s="96">
        <v>0</v>
      </c>
      <c r="U67" s="136"/>
      <c r="V67" s="136"/>
      <c r="W67" s="140"/>
      <c r="X67" s="140"/>
      <c r="Y67" s="72"/>
      <c r="Z67" s="2865">
        <v>0</v>
      </c>
      <c r="AA67" s="96">
        <v>0</v>
      </c>
      <c r="AB67" s="136"/>
      <c r="AC67" s="136"/>
      <c r="AD67" s="140"/>
      <c r="AE67" s="140"/>
      <c r="AF67" s="72"/>
      <c r="AG67" s="2865">
        <v>0</v>
      </c>
      <c r="AH67" s="96">
        <v>0</v>
      </c>
      <c r="AI67" s="136"/>
      <c r="AJ67" s="136"/>
      <c r="AK67" s="140"/>
      <c r="AL67" s="140"/>
      <c r="AM67" s="72"/>
      <c r="AN67" s="2865">
        <v>0</v>
      </c>
      <c r="AO67" s="96">
        <v>0</v>
      </c>
      <c r="AP67" s="136"/>
      <c r="AQ67" s="136"/>
      <c r="AR67" s="140"/>
      <c r="AS67" s="140"/>
      <c r="AT67" s="71"/>
      <c r="AU67" s="2865">
        <v>0</v>
      </c>
      <c r="AV67" s="96">
        <v>0</v>
      </c>
      <c r="AW67" s="136"/>
      <c r="AX67" s="136"/>
      <c r="AY67" s="140"/>
      <c r="AZ67" s="140"/>
      <c r="BA67" s="71"/>
      <c r="BB67" s="2865">
        <v>0</v>
      </c>
      <c r="BC67" s="96">
        <v>0</v>
      </c>
      <c r="BD67" s="136"/>
      <c r="BE67" s="136"/>
      <c r="BF67" s="140"/>
      <c r="BG67" s="140"/>
      <c r="BH67" s="71"/>
      <c r="BI67" s="2865">
        <v>0</v>
      </c>
      <c r="BJ67" s="96">
        <v>0</v>
      </c>
      <c r="BK67" s="136"/>
      <c r="BL67" s="136"/>
      <c r="BM67" s="140"/>
      <c r="BN67" s="140"/>
      <c r="BO67" s="72"/>
      <c r="BP67" s="2865">
        <v>0</v>
      </c>
      <c r="BQ67" s="96">
        <v>0</v>
      </c>
      <c r="BR67" s="136"/>
      <c r="BS67" s="136"/>
      <c r="BT67" s="140"/>
      <c r="BU67" s="140"/>
      <c r="BV67" s="72"/>
      <c r="BW67" s="2865">
        <v>0</v>
      </c>
      <c r="BX67" s="96">
        <v>0</v>
      </c>
      <c r="BY67" s="136"/>
      <c r="BZ67" s="136"/>
      <c r="CA67" s="140"/>
      <c r="CB67" s="140"/>
      <c r="CC67" s="72"/>
      <c r="CD67" s="2865">
        <v>0</v>
      </c>
      <c r="CE67" s="96">
        <v>0</v>
      </c>
      <c r="CF67" s="136"/>
      <c r="CG67" s="136"/>
      <c r="CH67" s="140"/>
      <c r="CI67" s="140"/>
      <c r="CJ67" s="72"/>
      <c r="CK67" s="2865">
        <v>0</v>
      </c>
      <c r="CL67" s="96">
        <v>0</v>
      </c>
      <c r="CM67" s="136"/>
      <c r="CN67" s="136"/>
      <c r="CO67" s="140"/>
      <c r="CP67" s="140"/>
      <c r="CQ67" s="72"/>
      <c r="CR67" s="2865">
        <v>0.1</v>
      </c>
      <c r="CS67" s="96">
        <v>0</v>
      </c>
      <c r="CT67" s="136"/>
      <c r="CU67" s="136"/>
      <c r="CV67" s="140"/>
      <c r="CW67" s="140"/>
      <c r="CX67" s="72"/>
      <c r="CZ67" s="2828">
        <f t="shared" si="0"/>
        <v>0</v>
      </c>
      <c r="DA67" s="2828">
        <f t="shared" si="1"/>
        <v>0</v>
      </c>
      <c r="DB67" s="2828" t="e">
        <f t="shared" si="2"/>
        <v>#DIV/0!</v>
      </c>
      <c r="DC67" s="103"/>
      <c r="DD67" s="103"/>
      <c r="DE67" s="140"/>
      <c r="DF67" s="140"/>
      <c r="DG67" s="140"/>
      <c r="DH67" s="140"/>
      <c r="DI67" s="2828">
        <f t="shared" si="3"/>
        <v>0</v>
      </c>
      <c r="DJ67" s="2828">
        <f t="shared" si="3"/>
        <v>0</v>
      </c>
      <c r="DK67" s="2828" t="e">
        <f t="shared" si="4"/>
        <v>#DIV/0!</v>
      </c>
      <c r="DL67" s="103"/>
      <c r="DM67" s="103"/>
      <c r="DN67" s="140"/>
      <c r="DO67" s="140"/>
      <c r="DP67" s="2866"/>
      <c r="DQ67" s="140"/>
      <c r="DR67" s="325">
        <f t="shared" si="5"/>
        <v>0</v>
      </c>
      <c r="DS67" s="325">
        <f t="shared" si="5"/>
        <v>0</v>
      </c>
      <c r="DT67" s="2828" t="e">
        <f t="shared" si="8"/>
        <v>#DIV/0!</v>
      </c>
      <c r="DU67" s="103"/>
      <c r="DV67" s="103"/>
      <c r="DW67" s="207"/>
      <c r="DX67" s="140"/>
      <c r="DY67" s="140"/>
      <c r="DZ67" s="98"/>
      <c r="EA67" s="325">
        <f t="shared" si="6"/>
        <v>0.1</v>
      </c>
      <c r="EB67" s="325">
        <f t="shared" si="6"/>
        <v>0</v>
      </c>
      <c r="EC67" s="2828">
        <f t="shared" si="7"/>
        <v>0</v>
      </c>
      <c r="ED67" s="103"/>
      <c r="EE67" s="103"/>
      <c r="EF67" s="98"/>
      <c r="EG67" s="140"/>
      <c r="EH67" s="140"/>
      <c r="EI67" s="98"/>
    </row>
    <row r="68" spans="1:142" s="324" customFormat="1" ht="35.25" customHeight="1">
      <c r="A68" s="189"/>
      <c r="B68" s="116"/>
      <c r="C68" s="194"/>
      <c r="D68" s="194"/>
      <c r="E68" s="194"/>
      <c r="F68" s="133"/>
      <c r="G68" s="133"/>
      <c r="H68" s="135"/>
      <c r="I68" s="135"/>
      <c r="J68" s="91">
        <v>4</v>
      </c>
      <c r="K68" s="142" t="s">
        <v>238</v>
      </c>
      <c r="L68" s="142" t="s">
        <v>239</v>
      </c>
      <c r="M68" s="142" t="s">
        <v>240</v>
      </c>
      <c r="N68" s="143">
        <v>0.01</v>
      </c>
      <c r="O68" s="144">
        <v>42767</v>
      </c>
      <c r="P68" s="144">
        <v>43100</v>
      </c>
      <c r="Q68" s="111" t="s">
        <v>241</v>
      </c>
      <c r="R68" s="95">
        <v>0.2</v>
      </c>
      <c r="S68" s="2865">
        <v>0</v>
      </c>
      <c r="T68" s="96">
        <v>0</v>
      </c>
      <c r="U68" s="143">
        <f>+S68+S69+S70</f>
        <v>0</v>
      </c>
      <c r="V68" s="143">
        <f>+T68+T69+T70</f>
        <v>0</v>
      </c>
      <c r="W68" s="140"/>
      <c r="X68" s="140"/>
      <c r="Y68" s="72"/>
      <c r="Z68" s="2865">
        <v>0.05</v>
      </c>
      <c r="AA68" s="96">
        <v>0.05</v>
      </c>
      <c r="AB68" s="143">
        <f>+Z68+Z69+Z70</f>
        <v>0.1</v>
      </c>
      <c r="AC68" s="143">
        <f>+AA68+AA69+AA70</f>
        <v>0.1</v>
      </c>
      <c r="AD68" s="140"/>
      <c r="AE68" s="140"/>
      <c r="AF68" s="72" t="s">
        <v>242</v>
      </c>
      <c r="AG68" s="2865">
        <v>0</v>
      </c>
      <c r="AH68" s="96">
        <v>0</v>
      </c>
      <c r="AI68" s="143">
        <f>+AG68+AG69+AG70</f>
        <v>0.1</v>
      </c>
      <c r="AJ68" s="143">
        <f>+AH68+AH69+AH70</f>
        <v>0.1</v>
      </c>
      <c r="AK68" s="140"/>
      <c r="AL68" s="140"/>
      <c r="AM68" s="72"/>
      <c r="AN68" s="2865">
        <v>0</v>
      </c>
      <c r="AO68" s="96">
        <v>0</v>
      </c>
      <c r="AP68" s="143">
        <f>+AN68+AN69+AN70</f>
        <v>0.15000000000000002</v>
      </c>
      <c r="AQ68" s="143">
        <f>+AO68+AO69+AO70</f>
        <v>0.15000000000000002</v>
      </c>
      <c r="AR68" s="140"/>
      <c r="AS68" s="140"/>
      <c r="AT68" s="71"/>
      <c r="AU68" s="2865">
        <v>0</v>
      </c>
      <c r="AV68" s="96">
        <v>0</v>
      </c>
      <c r="AW68" s="143">
        <f>+AU68+AU69+AU70</f>
        <v>0.05</v>
      </c>
      <c r="AX68" s="143">
        <f>+AV68+AV69+AV70</f>
        <v>0.05</v>
      </c>
      <c r="AY68" s="140"/>
      <c r="AZ68" s="140"/>
      <c r="BA68" s="71"/>
      <c r="BB68" s="2865">
        <v>0.15</v>
      </c>
      <c r="BC68" s="96">
        <v>0.15</v>
      </c>
      <c r="BD68" s="143">
        <f>+BB68+BB69+BB70</f>
        <v>0.2</v>
      </c>
      <c r="BE68" s="143">
        <f>+BC68+BC69+BC70</f>
        <v>0.2</v>
      </c>
      <c r="BF68" s="140"/>
      <c r="BG68" s="140"/>
      <c r="BH68" s="71" t="s">
        <v>243</v>
      </c>
      <c r="BI68" s="2865">
        <v>0</v>
      </c>
      <c r="BJ68" s="96">
        <v>0</v>
      </c>
      <c r="BK68" s="143">
        <f>+BI68+BI69+BI70</f>
        <v>0.1</v>
      </c>
      <c r="BL68" s="143">
        <f>+BJ68+BJ69+BJ70</f>
        <v>0</v>
      </c>
      <c r="BM68" s="140"/>
      <c r="BN68" s="140"/>
      <c r="BO68" s="72"/>
      <c r="BP68" s="2865">
        <v>0</v>
      </c>
      <c r="BQ68" s="96">
        <v>0</v>
      </c>
      <c r="BR68" s="143">
        <f>+BP68+BP69+BP70</f>
        <v>0.05</v>
      </c>
      <c r="BS68" s="143">
        <f>+BQ68+BQ69+BQ70</f>
        <v>0</v>
      </c>
      <c r="BT68" s="140"/>
      <c r="BU68" s="140"/>
      <c r="BV68" s="72"/>
      <c r="BW68" s="2865">
        <v>0</v>
      </c>
      <c r="BX68" s="96">
        <v>0</v>
      </c>
      <c r="BY68" s="143">
        <f>+BW68+BW69+BW70</f>
        <v>0.05</v>
      </c>
      <c r="BZ68" s="143">
        <f>+BX68+BX69+BX70</f>
        <v>0</v>
      </c>
      <c r="CA68" s="140"/>
      <c r="CB68" s="140"/>
      <c r="CC68" s="72"/>
      <c r="CD68" s="2865">
        <v>0</v>
      </c>
      <c r="CE68" s="96">
        <v>0</v>
      </c>
      <c r="CF68" s="143">
        <f>+CD68+CD69+CD70</f>
        <v>0.1</v>
      </c>
      <c r="CG68" s="143">
        <f>+CE68+CE69+CE70</f>
        <v>0</v>
      </c>
      <c r="CH68" s="140"/>
      <c r="CI68" s="140"/>
      <c r="CJ68" s="72"/>
      <c r="CK68" s="2865">
        <v>0</v>
      </c>
      <c r="CL68" s="96">
        <v>0</v>
      </c>
      <c r="CM68" s="143">
        <f>+CK68+CK69+CK70</f>
        <v>0.05</v>
      </c>
      <c r="CN68" s="143">
        <f>+CL68+CL69+CL70</f>
        <v>0</v>
      </c>
      <c r="CO68" s="140"/>
      <c r="CP68" s="140"/>
      <c r="CQ68" s="72"/>
      <c r="CR68" s="2865">
        <v>0</v>
      </c>
      <c r="CS68" s="96">
        <v>0</v>
      </c>
      <c r="CT68" s="143">
        <f>+CR68+CR69+CR70</f>
        <v>0.05</v>
      </c>
      <c r="CU68" s="143">
        <f>+CS68+CS69+CS70</f>
        <v>0</v>
      </c>
      <c r="CV68" s="140"/>
      <c r="CW68" s="140"/>
      <c r="CX68" s="72"/>
      <c r="CZ68" s="2828">
        <f t="shared" si="0"/>
        <v>0.05</v>
      </c>
      <c r="DA68" s="2828">
        <f t="shared" si="1"/>
        <v>0.2</v>
      </c>
      <c r="DB68" s="2828">
        <f t="shared" si="2"/>
        <v>4</v>
      </c>
      <c r="DC68" s="2824">
        <f>+$U$68+$AB$68+$AI$68</f>
        <v>0.2</v>
      </c>
      <c r="DD68" s="2824">
        <f>+$V$68+$AC$68+$AJ$68</f>
        <v>0.2</v>
      </c>
      <c r="DE68" s="130">
        <f>+DD68/DC68</f>
        <v>1</v>
      </c>
      <c r="DF68" s="140"/>
      <c r="DG68" s="140"/>
      <c r="DH68" s="140"/>
      <c r="DI68" s="2828">
        <f t="shared" si="3"/>
        <v>0.2</v>
      </c>
      <c r="DJ68" s="2828">
        <f t="shared" si="3"/>
        <v>0.2</v>
      </c>
      <c r="DK68" s="2828">
        <f t="shared" si="4"/>
        <v>1</v>
      </c>
      <c r="DL68" s="2824">
        <f>+$U$68+$AB$68+$AI$68+$AP$68+$AW$68+$BD$68</f>
        <v>0.60000000000000009</v>
      </c>
      <c r="DM68" s="2824">
        <f>+$V$68+$AC$68+$AJ$68+$AQ$68+$AX$68+$BE$68</f>
        <v>0.60000000000000009</v>
      </c>
      <c r="DN68" s="130">
        <f>+DM68/DL68</f>
        <v>1</v>
      </c>
      <c r="DO68" s="140"/>
      <c r="DP68" s="2866"/>
      <c r="DQ68" s="140"/>
      <c r="DR68" s="325">
        <f t="shared" si="5"/>
        <v>0.2</v>
      </c>
      <c r="DS68" s="325">
        <f t="shared" si="5"/>
        <v>0.2</v>
      </c>
      <c r="DT68" s="2828">
        <f t="shared" si="8"/>
        <v>1</v>
      </c>
      <c r="DU68" s="2824">
        <f>+$U$68+$AB$68+$AI$68+$AP$68+$AW$68+$BD$68+$BK$68+$BR$68+$BY$68</f>
        <v>0.80000000000000016</v>
      </c>
      <c r="DV68" s="2824">
        <f>+$V$68+$AC$68+$AJ$68+$AQ$68+$AX$68+$BE$68+$BL$68+$BS$68+$BZ$68</f>
        <v>0.60000000000000009</v>
      </c>
      <c r="DW68" s="185">
        <f>+DV68/DU68</f>
        <v>0.75</v>
      </c>
      <c r="DX68" s="140"/>
      <c r="DY68" s="140"/>
      <c r="DZ68" s="98"/>
      <c r="EA68" s="325">
        <f t="shared" si="6"/>
        <v>0.2</v>
      </c>
      <c r="EB68" s="325">
        <f t="shared" si="6"/>
        <v>0.2</v>
      </c>
      <c r="EC68" s="2828">
        <f t="shared" si="7"/>
        <v>1</v>
      </c>
      <c r="ED68" s="2824">
        <f>+$U$68+$AB$68+$AI$68+$AP$68+$AW$68+$BD$68+$BK$68+$BR$68+$BY$68+$CF$68+$CM$68+$CT$68</f>
        <v>1.0000000000000002</v>
      </c>
      <c r="EE68" s="2824">
        <f>+$V$68+$AC$68+$AJ$68+$AQ$68+$AX$68+$BE$68+$BL$68+$BS$68+$BZ$68+$CG$68+$CN$68+$CU$68</f>
        <v>0.60000000000000009</v>
      </c>
      <c r="EF68" s="91">
        <f>+EE68/ED68</f>
        <v>0.6</v>
      </c>
      <c r="EG68" s="140"/>
      <c r="EH68" s="140"/>
      <c r="EI68" s="98"/>
    </row>
    <row r="69" spans="1:142" s="324" customFormat="1" ht="35.25" customHeight="1">
      <c r="A69" s="189"/>
      <c r="B69" s="116"/>
      <c r="C69" s="194"/>
      <c r="D69" s="194"/>
      <c r="E69" s="194"/>
      <c r="F69" s="133"/>
      <c r="G69" s="133"/>
      <c r="H69" s="133"/>
      <c r="I69" s="133"/>
      <c r="J69" s="98"/>
      <c r="K69" s="120"/>
      <c r="L69" s="120"/>
      <c r="M69" s="120"/>
      <c r="N69" s="121"/>
      <c r="O69" s="122"/>
      <c r="P69" s="122"/>
      <c r="Q69" s="111" t="s">
        <v>244</v>
      </c>
      <c r="R69" s="95">
        <v>0.6</v>
      </c>
      <c r="S69" s="2865">
        <v>0</v>
      </c>
      <c r="T69" s="96">
        <v>0</v>
      </c>
      <c r="U69" s="121"/>
      <c r="V69" s="121"/>
      <c r="W69" s="140"/>
      <c r="X69" s="140"/>
      <c r="Y69" s="72"/>
      <c r="Z69" s="2865">
        <v>0.05</v>
      </c>
      <c r="AA69" s="96">
        <v>0.05</v>
      </c>
      <c r="AB69" s="121"/>
      <c r="AC69" s="121"/>
      <c r="AD69" s="140"/>
      <c r="AE69" s="140"/>
      <c r="AF69" s="72" t="s">
        <v>245</v>
      </c>
      <c r="AG69" s="2865">
        <v>0.1</v>
      </c>
      <c r="AH69" s="96">
        <v>0.1</v>
      </c>
      <c r="AI69" s="121"/>
      <c r="AJ69" s="121"/>
      <c r="AK69" s="140"/>
      <c r="AL69" s="140"/>
      <c r="AM69" s="72" t="s">
        <v>246</v>
      </c>
      <c r="AN69" s="2865">
        <v>0.1</v>
      </c>
      <c r="AO69" s="96">
        <v>0.1</v>
      </c>
      <c r="AP69" s="121"/>
      <c r="AQ69" s="121"/>
      <c r="AR69" s="140"/>
      <c r="AS69" s="140"/>
      <c r="AT69" s="71" t="s">
        <v>246</v>
      </c>
      <c r="AU69" s="2865">
        <v>0.05</v>
      </c>
      <c r="AV69" s="96">
        <v>0.05</v>
      </c>
      <c r="AW69" s="121"/>
      <c r="AX69" s="121"/>
      <c r="AY69" s="140"/>
      <c r="AZ69" s="140"/>
      <c r="BA69" s="71"/>
      <c r="BB69" s="2865">
        <v>0.05</v>
      </c>
      <c r="BC69" s="96">
        <v>0.05</v>
      </c>
      <c r="BD69" s="121"/>
      <c r="BE69" s="121"/>
      <c r="BF69" s="140"/>
      <c r="BG69" s="140"/>
      <c r="BH69" s="71" t="s">
        <v>246</v>
      </c>
      <c r="BI69" s="2865">
        <v>0.05</v>
      </c>
      <c r="BJ69" s="96">
        <v>0</v>
      </c>
      <c r="BK69" s="121"/>
      <c r="BL69" s="121"/>
      <c r="BM69" s="140"/>
      <c r="BN69" s="140"/>
      <c r="BO69" s="72"/>
      <c r="BP69" s="2865">
        <v>0.05</v>
      </c>
      <c r="BQ69" s="96">
        <v>0</v>
      </c>
      <c r="BR69" s="121"/>
      <c r="BS69" s="121"/>
      <c r="BT69" s="140"/>
      <c r="BU69" s="140"/>
      <c r="BV69" s="72"/>
      <c r="BW69" s="2865">
        <v>0.05</v>
      </c>
      <c r="BX69" s="96">
        <v>0</v>
      </c>
      <c r="BY69" s="121"/>
      <c r="BZ69" s="121"/>
      <c r="CA69" s="140"/>
      <c r="CB69" s="140"/>
      <c r="CC69" s="72"/>
      <c r="CD69" s="2865">
        <v>0.05</v>
      </c>
      <c r="CE69" s="96">
        <v>0</v>
      </c>
      <c r="CF69" s="121"/>
      <c r="CG69" s="121"/>
      <c r="CH69" s="140"/>
      <c r="CI69" s="140"/>
      <c r="CJ69" s="72"/>
      <c r="CK69" s="2865">
        <v>0.05</v>
      </c>
      <c r="CL69" s="96">
        <v>0</v>
      </c>
      <c r="CM69" s="121"/>
      <c r="CN69" s="121"/>
      <c r="CO69" s="140"/>
      <c r="CP69" s="140"/>
      <c r="CQ69" s="72"/>
      <c r="CR69" s="2865">
        <v>0</v>
      </c>
      <c r="CS69" s="96">
        <v>0</v>
      </c>
      <c r="CT69" s="121"/>
      <c r="CU69" s="121"/>
      <c r="CV69" s="140"/>
      <c r="CW69" s="140"/>
      <c r="CX69" s="72"/>
      <c r="CZ69" s="2828">
        <f t="shared" si="0"/>
        <v>0.15000000000000002</v>
      </c>
      <c r="DA69" s="2828">
        <f t="shared" si="1"/>
        <v>0.35</v>
      </c>
      <c r="DB69" s="2828">
        <f t="shared" si="2"/>
        <v>2.333333333333333</v>
      </c>
      <c r="DC69" s="100"/>
      <c r="DD69" s="100"/>
      <c r="DE69" s="140"/>
      <c r="DF69" s="140"/>
      <c r="DG69" s="140"/>
      <c r="DH69" s="140"/>
      <c r="DI69" s="2828">
        <f t="shared" si="3"/>
        <v>0.35</v>
      </c>
      <c r="DJ69" s="2828">
        <f t="shared" si="3"/>
        <v>0.35</v>
      </c>
      <c r="DK69" s="2828">
        <f t="shared" si="4"/>
        <v>1</v>
      </c>
      <c r="DL69" s="100"/>
      <c r="DM69" s="100"/>
      <c r="DN69" s="140"/>
      <c r="DO69" s="140"/>
      <c r="DP69" s="2866"/>
      <c r="DQ69" s="140"/>
      <c r="DR69" s="325">
        <f t="shared" si="5"/>
        <v>0.49999999999999994</v>
      </c>
      <c r="DS69" s="325">
        <f t="shared" si="5"/>
        <v>0.35</v>
      </c>
      <c r="DT69" s="2828">
        <f t="shared" si="8"/>
        <v>0.70000000000000007</v>
      </c>
      <c r="DU69" s="100"/>
      <c r="DV69" s="100"/>
      <c r="DW69" s="140"/>
      <c r="DX69" s="140"/>
      <c r="DY69" s="140"/>
      <c r="DZ69" s="98"/>
      <c r="EA69" s="325">
        <f t="shared" si="6"/>
        <v>0.6</v>
      </c>
      <c r="EB69" s="325">
        <f t="shared" si="6"/>
        <v>0.35</v>
      </c>
      <c r="EC69" s="2828">
        <f t="shared" si="7"/>
        <v>0.58333333333333337</v>
      </c>
      <c r="ED69" s="100"/>
      <c r="EE69" s="100"/>
      <c r="EF69" s="101"/>
      <c r="EG69" s="140"/>
      <c r="EH69" s="140"/>
      <c r="EI69" s="98"/>
    </row>
    <row r="70" spans="1:142" s="324" customFormat="1" ht="41.25" customHeight="1" thickBot="1">
      <c r="A70" s="2848"/>
      <c r="B70" s="2849"/>
      <c r="C70" s="202"/>
      <c r="D70" s="202"/>
      <c r="E70" s="202"/>
      <c r="F70" s="203"/>
      <c r="G70" s="203"/>
      <c r="H70" s="203"/>
      <c r="I70" s="203"/>
      <c r="J70" s="158"/>
      <c r="K70" s="159"/>
      <c r="L70" s="159"/>
      <c r="M70" s="159"/>
      <c r="N70" s="155"/>
      <c r="O70" s="2869"/>
      <c r="P70" s="2869"/>
      <c r="Q70" s="160" t="s">
        <v>247</v>
      </c>
      <c r="R70" s="161">
        <v>0.2</v>
      </c>
      <c r="S70" s="2870">
        <v>0</v>
      </c>
      <c r="T70" s="162">
        <v>0</v>
      </c>
      <c r="U70" s="155">
        <f>+S70</f>
        <v>0</v>
      </c>
      <c r="V70" s="155">
        <f>+T70</f>
        <v>0</v>
      </c>
      <c r="W70" s="207"/>
      <c r="X70" s="207"/>
      <c r="Y70" s="163"/>
      <c r="Z70" s="2870">
        <v>0</v>
      </c>
      <c r="AA70" s="162">
        <v>0</v>
      </c>
      <c r="AB70" s="155">
        <f>+Z70</f>
        <v>0</v>
      </c>
      <c r="AC70" s="155">
        <f>+AA70</f>
        <v>0</v>
      </c>
      <c r="AD70" s="207"/>
      <c r="AE70" s="207"/>
      <c r="AF70" s="163"/>
      <c r="AG70" s="2870">
        <v>0</v>
      </c>
      <c r="AH70" s="162">
        <v>0</v>
      </c>
      <c r="AI70" s="155">
        <f>+AG70</f>
        <v>0</v>
      </c>
      <c r="AJ70" s="155">
        <f>+AH70</f>
        <v>0</v>
      </c>
      <c r="AK70" s="207"/>
      <c r="AL70" s="207"/>
      <c r="AM70" s="163"/>
      <c r="AN70" s="2870">
        <v>0.05</v>
      </c>
      <c r="AO70" s="162">
        <v>0.05</v>
      </c>
      <c r="AP70" s="155">
        <f>+AN70</f>
        <v>0.05</v>
      </c>
      <c r="AQ70" s="155">
        <f>+AO70</f>
        <v>0.05</v>
      </c>
      <c r="AR70" s="207"/>
      <c r="AS70" s="207"/>
      <c r="AT70" s="208"/>
      <c r="AU70" s="2870">
        <v>0</v>
      </c>
      <c r="AV70" s="162">
        <v>0</v>
      </c>
      <c r="AW70" s="155">
        <f>+AU70</f>
        <v>0</v>
      </c>
      <c r="AX70" s="155">
        <f>+AV70</f>
        <v>0</v>
      </c>
      <c r="AY70" s="207"/>
      <c r="AZ70" s="207"/>
      <c r="BA70" s="208"/>
      <c r="BB70" s="2870">
        <v>0</v>
      </c>
      <c r="BC70" s="162">
        <v>0</v>
      </c>
      <c r="BD70" s="155">
        <f>+BB70</f>
        <v>0</v>
      </c>
      <c r="BE70" s="155"/>
      <c r="BF70" s="207"/>
      <c r="BG70" s="207"/>
      <c r="BH70" s="208"/>
      <c r="BI70" s="2870">
        <v>0.05</v>
      </c>
      <c r="BJ70" s="162">
        <v>0</v>
      </c>
      <c r="BK70" s="155">
        <f>+BI70</f>
        <v>0.05</v>
      </c>
      <c r="BL70" s="155">
        <f>+BJ70</f>
        <v>0</v>
      </c>
      <c r="BM70" s="207"/>
      <c r="BN70" s="207"/>
      <c r="BO70" s="163"/>
      <c r="BP70" s="2870">
        <v>0</v>
      </c>
      <c r="BQ70" s="162">
        <v>0</v>
      </c>
      <c r="BR70" s="155">
        <f>+BP70</f>
        <v>0</v>
      </c>
      <c r="BS70" s="155">
        <f>+BQ70</f>
        <v>0</v>
      </c>
      <c r="BT70" s="207"/>
      <c r="BU70" s="207"/>
      <c r="BV70" s="163"/>
      <c r="BW70" s="2870">
        <v>0</v>
      </c>
      <c r="BX70" s="162">
        <v>0</v>
      </c>
      <c r="BY70" s="155">
        <f>+BW70</f>
        <v>0</v>
      </c>
      <c r="BZ70" s="155">
        <f>+BX70</f>
        <v>0</v>
      </c>
      <c r="CA70" s="207"/>
      <c r="CB70" s="207"/>
      <c r="CC70" s="163"/>
      <c r="CD70" s="2870">
        <v>0.05</v>
      </c>
      <c r="CE70" s="162">
        <v>0</v>
      </c>
      <c r="CF70" s="155">
        <f>+CD70</f>
        <v>0.05</v>
      </c>
      <c r="CG70" s="155">
        <f>+CE70</f>
        <v>0</v>
      </c>
      <c r="CH70" s="207"/>
      <c r="CI70" s="207"/>
      <c r="CJ70" s="163"/>
      <c r="CK70" s="2870">
        <v>0</v>
      </c>
      <c r="CL70" s="162">
        <v>0</v>
      </c>
      <c r="CM70" s="155">
        <f>+CK70</f>
        <v>0</v>
      </c>
      <c r="CN70" s="155">
        <f>+CL70</f>
        <v>0</v>
      </c>
      <c r="CO70" s="207"/>
      <c r="CP70" s="207"/>
      <c r="CQ70" s="163"/>
      <c r="CR70" s="2870">
        <v>0.05</v>
      </c>
      <c r="CS70" s="162">
        <v>0</v>
      </c>
      <c r="CT70" s="155">
        <f>+CR70</f>
        <v>0.05</v>
      </c>
      <c r="CU70" s="155">
        <f>+CS70</f>
        <v>0</v>
      </c>
      <c r="CV70" s="207"/>
      <c r="CW70" s="207"/>
      <c r="CX70" s="72"/>
      <c r="CZ70" s="2828">
        <f t="shared" si="0"/>
        <v>0</v>
      </c>
      <c r="DA70" s="2828">
        <f t="shared" si="1"/>
        <v>0.05</v>
      </c>
      <c r="DB70" s="2828" t="e">
        <f t="shared" si="2"/>
        <v>#DIV/0!</v>
      </c>
      <c r="DC70" s="103"/>
      <c r="DD70" s="103"/>
      <c r="DE70" s="156"/>
      <c r="DF70" s="156"/>
      <c r="DG70" s="156"/>
      <c r="DH70" s="156"/>
      <c r="DI70" s="2828">
        <f t="shared" si="3"/>
        <v>0.05</v>
      </c>
      <c r="DJ70" s="2828">
        <f t="shared" si="3"/>
        <v>0.05</v>
      </c>
      <c r="DK70" s="2828">
        <f t="shared" si="4"/>
        <v>1</v>
      </c>
      <c r="DL70" s="103"/>
      <c r="DM70" s="103"/>
      <c r="DN70" s="156"/>
      <c r="DO70" s="156"/>
      <c r="DP70" s="2871"/>
      <c r="DQ70" s="156"/>
      <c r="DR70" s="325">
        <f t="shared" si="5"/>
        <v>0.1</v>
      </c>
      <c r="DS70" s="325">
        <f t="shared" si="5"/>
        <v>0.05</v>
      </c>
      <c r="DT70" s="2828">
        <f t="shared" si="8"/>
        <v>0.5</v>
      </c>
      <c r="DU70" s="103"/>
      <c r="DV70" s="103"/>
      <c r="DW70" s="207"/>
      <c r="DX70" s="156"/>
      <c r="DY70" s="156"/>
      <c r="DZ70" s="101"/>
      <c r="EA70" s="325">
        <f t="shared" si="6"/>
        <v>0.2</v>
      </c>
      <c r="EB70" s="325">
        <f t="shared" si="6"/>
        <v>0.05</v>
      </c>
      <c r="EC70" s="2828">
        <f t="shared" si="7"/>
        <v>0.25</v>
      </c>
      <c r="ED70" s="103"/>
      <c r="EE70" s="103"/>
      <c r="EF70" s="72"/>
      <c r="EG70" s="156"/>
      <c r="EH70" s="156"/>
      <c r="EI70" s="101"/>
    </row>
    <row r="71" spans="1:142" s="324" customFormat="1" ht="44.25" customHeight="1" thickBot="1">
      <c r="A71" s="176" t="s">
        <v>77</v>
      </c>
      <c r="B71" s="177"/>
      <c r="C71" s="178"/>
      <c r="D71" s="179">
        <v>4</v>
      </c>
      <c r="E71" s="178" t="str">
        <f>+'[1]2. RESUMEN EJECUTIVO'!B23</f>
        <v>Implementar el 100% de las normas internacionales de contabilidad para el sector público</v>
      </c>
      <c r="F71" s="181">
        <v>1</v>
      </c>
      <c r="G71" s="179" t="s">
        <v>78</v>
      </c>
      <c r="H71" s="181">
        <v>1</v>
      </c>
      <c r="I71" s="181">
        <f>+N71</f>
        <v>0.01</v>
      </c>
      <c r="J71" s="178">
        <v>1</v>
      </c>
      <c r="K71" s="2872" t="s">
        <v>248</v>
      </c>
      <c r="L71" s="2872" t="s">
        <v>249</v>
      </c>
      <c r="M71" s="2873" t="s">
        <v>250</v>
      </c>
      <c r="N71" s="2824">
        <v>0.01</v>
      </c>
      <c r="O71" s="2874">
        <v>42736</v>
      </c>
      <c r="P71" s="2874">
        <v>43100</v>
      </c>
      <c r="Q71" s="166" t="s">
        <v>251</v>
      </c>
      <c r="R71" s="167">
        <v>0.5</v>
      </c>
      <c r="S71" s="2863">
        <v>0</v>
      </c>
      <c r="T71" s="167">
        <v>0</v>
      </c>
      <c r="U71" s="2875">
        <f>+S71+S72</f>
        <v>0.03</v>
      </c>
      <c r="V71" s="2875">
        <f>+T71+T72</f>
        <v>0.03</v>
      </c>
      <c r="W71" s="185">
        <f>(((U71*$N$71))*$H$71)/($N$71)</f>
        <v>2.9999999999999995E-2</v>
      </c>
      <c r="X71" s="185">
        <f>(((V71*$N$71))*$H$71)/($N$71)</f>
        <v>2.9999999999999995E-2</v>
      </c>
      <c r="Y71" s="164"/>
      <c r="Z71" s="2863">
        <v>0</v>
      </c>
      <c r="AA71" s="169">
        <v>0</v>
      </c>
      <c r="AB71" s="2875">
        <f>+Z71+Z72</f>
        <v>0.03</v>
      </c>
      <c r="AC71" s="2875">
        <f>+AA71+AA72</f>
        <v>0.03</v>
      </c>
      <c r="AD71" s="185">
        <f>(((AB71*$N$71))*$H$71)/($N$71)</f>
        <v>2.9999999999999995E-2</v>
      </c>
      <c r="AE71" s="185">
        <f>(((AC71*$N$71))*$H$71)/($N$71)</f>
        <v>2.9999999999999995E-2</v>
      </c>
      <c r="AF71" s="2876"/>
      <c r="AG71" s="2863">
        <v>0.03</v>
      </c>
      <c r="AH71" s="169">
        <v>0.03</v>
      </c>
      <c r="AI71" s="2875">
        <f>+AG71+AG72</f>
        <v>0.06</v>
      </c>
      <c r="AJ71" s="2875">
        <f>+AH71+AH72</f>
        <v>0.06</v>
      </c>
      <c r="AK71" s="185">
        <f>(((AI71*$N$71))*$H$71)/($N$71)</f>
        <v>5.9999999999999991E-2</v>
      </c>
      <c r="AL71" s="185">
        <f>(((AJ71*$N$71))*$H$71)/($N$71)</f>
        <v>5.9999999999999991E-2</v>
      </c>
      <c r="AM71" s="2876" t="s">
        <v>252</v>
      </c>
      <c r="AN71" s="2863">
        <v>0.03</v>
      </c>
      <c r="AO71" s="169">
        <v>0</v>
      </c>
      <c r="AP71" s="2875">
        <f>+AN71+AN72</f>
        <v>0.06</v>
      </c>
      <c r="AQ71" s="2875">
        <f>+AO71+AO72</f>
        <v>0.03</v>
      </c>
      <c r="AR71" s="185">
        <f>(((AP71*$N$71))*$H$71)/($N$71)</f>
        <v>5.9999999999999991E-2</v>
      </c>
      <c r="AS71" s="185">
        <f>(((AQ71*$N$71))*$H$71)/($N$71)</f>
        <v>2.9999999999999995E-2</v>
      </c>
      <c r="AT71" s="187"/>
      <c r="AU71" s="2863">
        <v>0.03</v>
      </c>
      <c r="AV71" s="169">
        <v>0.06</v>
      </c>
      <c r="AW71" s="2875">
        <f>+AU71+AU72</f>
        <v>0.06</v>
      </c>
      <c r="AX71" s="2875">
        <f>+AV71+AV72</f>
        <v>0.09</v>
      </c>
      <c r="AY71" s="185">
        <f>(((AW71*$N$71))*$H$71)/($N$71)</f>
        <v>5.9999999999999991E-2</v>
      </c>
      <c r="AZ71" s="185">
        <f>(((AX71*$N$71))*$H$71)/($N$71)</f>
        <v>0.09</v>
      </c>
      <c r="BA71" s="187" t="s">
        <v>253</v>
      </c>
      <c r="BB71" s="2863">
        <v>0.05</v>
      </c>
      <c r="BC71" s="169">
        <v>0.05</v>
      </c>
      <c r="BD71" s="2875">
        <f>+BB71+BB72</f>
        <v>0.08</v>
      </c>
      <c r="BE71" s="2824">
        <f>+BC71+BC72</f>
        <v>0.13</v>
      </c>
      <c r="BF71" s="185">
        <f>(((BD71*$N$71))*$H$71)/($N$71)</f>
        <v>0.08</v>
      </c>
      <c r="BG71" s="185">
        <f>(((BE71*$N$71))*$H$71)/($N$71)</f>
        <v>0.13</v>
      </c>
      <c r="BH71" s="187" t="s">
        <v>254</v>
      </c>
      <c r="BI71" s="2863">
        <v>0.03</v>
      </c>
      <c r="BJ71" s="169">
        <v>0</v>
      </c>
      <c r="BK71" s="2875">
        <f>+BI71+BI72</f>
        <v>0.06</v>
      </c>
      <c r="BL71" s="2875">
        <f>+BJ71+BJ72</f>
        <v>0</v>
      </c>
      <c r="BM71" s="185">
        <f>(((BK71*$N$71))*$H$71)/($N$71)</f>
        <v>5.9999999999999991E-2</v>
      </c>
      <c r="BN71" s="185">
        <f>(((BL71*$N$71))*$H$71)/($N$71)</f>
        <v>0</v>
      </c>
      <c r="BO71" s="164"/>
      <c r="BP71" s="2863">
        <v>0.03</v>
      </c>
      <c r="BQ71" s="169">
        <v>0</v>
      </c>
      <c r="BR71" s="2875">
        <f>+BP71+BP72</f>
        <v>0.06</v>
      </c>
      <c r="BS71" s="2875">
        <f>+BQ71+BQ72</f>
        <v>0</v>
      </c>
      <c r="BT71" s="185">
        <f>(((BR71*$N$71))*$H$71)/($N$71)</f>
        <v>5.9999999999999991E-2</v>
      </c>
      <c r="BU71" s="185">
        <f>(((BS71*$N$71))*$H$71)/($N$71)</f>
        <v>0</v>
      </c>
      <c r="BV71" s="164"/>
      <c r="BW71" s="2863">
        <v>0.03</v>
      </c>
      <c r="BX71" s="169">
        <v>0</v>
      </c>
      <c r="BY71" s="2875">
        <f>+BW71+BW72</f>
        <v>0.06</v>
      </c>
      <c r="BZ71" s="2875">
        <f>+BX71+BX72</f>
        <v>0</v>
      </c>
      <c r="CA71" s="185">
        <f>(((BY71*$N$71))*$H$71)/($N$71)</f>
        <v>5.9999999999999991E-2</v>
      </c>
      <c r="CB71" s="185">
        <f>(((BZ71*$N$71))*$H$71)/($N$71)</f>
        <v>0</v>
      </c>
      <c r="CC71" s="164"/>
      <c r="CD71" s="2863">
        <v>0.05</v>
      </c>
      <c r="CE71" s="169">
        <v>0</v>
      </c>
      <c r="CF71" s="2875">
        <f>+CD71+CD72</f>
        <v>0.11</v>
      </c>
      <c r="CG71" s="2875">
        <f>+CE71+CE72</f>
        <v>0</v>
      </c>
      <c r="CH71" s="185">
        <f>(((CF71*$N$71))*$H$71)/($N$71)</f>
        <v>0.11</v>
      </c>
      <c r="CI71" s="185">
        <f>(((CG71*$N$71))*$H$71)/($N$71)</f>
        <v>0</v>
      </c>
      <c r="CJ71" s="164"/>
      <c r="CK71" s="2863">
        <v>0.08</v>
      </c>
      <c r="CL71" s="169">
        <v>0</v>
      </c>
      <c r="CM71" s="2875">
        <f>+CK71+CK72</f>
        <v>0.14000000000000001</v>
      </c>
      <c r="CN71" s="2875">
        <f>+CL71+CL72</f>
        <v>0</v>
      </c>
      <c r="CO71" s="185">
        <f>(((CM71*$N$71))*$H$71)/($N$71)</f>
        <v>0.14000000000000001</v>
      </c>
      <c r="CP71" s="185">
        <f>(((CN71*$N$71))*$H$71)/($N$71)</f>
        <v>0</v>
      </c>
      <c r="CQ71" s="164"/>
      <c r="CR71" s="2863">
        <v>0.14000000000000001</v>
      </c>
      <c r="CS71" s="169">
        <v>0</v>
      </c>
      <c r="CT71" s="2875">
        <f>+CR71+CR72</f>
        <v>0.25</v>
      </c>
      <c r="CU71" s="2875">
        <f>+CS71+CS72</f>
        <v>0</v>
      </c>
      <c r="CV71" s="185">
        <f>(((CT71*$N$71))*$H$71)/($N$71)</f>
        <v>0.25</v>
      </c>
      <c r="CW71" s="185">
        <f>(((CU71*$N$71))*$H$71)/($N$71)</f>
        <v>0</v>
      </c>
      <c r="CX71" s="72"/>
      <c r="CZ71" s="2828">
        <f t="shared" si="0"/>
        <v>0.03</v>
      </c>
      <c r="DA71" s="2828">
        <f t="shared" si="1"/>
        <v>0.14000000000000001</v>
      </c>
      <c r="DB71" s="2828">
        <f t="shared" si="2"/>
        <v>4.666666666666667</v>
      </c>
      <c r="DC71" s="2875">
        <f>+$U$71+$AB$71+$AI$71</f>
        <v>0.12</v>
      </c>
      <c r="DD71" s="2875">
        <f>+$U$71+$AB$71+$AI$71</f>
        <v>0.12</v>
      </c>
      <c r="DE71" s="130">
        <f>+DD71/DC71</f>
        <v>1</v>
      </c>
      <c r="DF71" s="130">
        <f>+W71+AD71+AK71</f>
        <v>0.11999999999999998</v>
      </c>
      <c r="DG71" s="130">
        <f>+X71+AE71+AL71</f>
        <v>0.11999999999999998</v>
      </c>
      <c r="DH71" s="130">
        <f>+DG71/DF71</f>
        <v>1</v>
      </c>
      <c r="DI71" s="2828">
        <f t="shared" si="3"/>
        <v>0.14000000000000001</v>
      </c>
      <c r="DJ71" s="2828">
        <f t="shared" si="3"/>
        <v>0.14000000000000001</v>
      </c>
      <c r="DK71" s="2828">
        <f t="shared" si="4"/>
        <v>1</v>
      </c>
      <c r="DL71" s="2875">
        <f>+$U$71+$AB$71+$AI$71+$AP$71+$AW$71+$BD$71</f>
        <v>0.32</v>
      </c>
      <c r="DM71" s="2875">
        <f>+$U$71+$AB$71+$AI$71+$AP$71+$AW$71+$BD$71</f>
        <v>0.32</v>
      </c>
      <c r="DN71" s="130">
        <f>+DM71/DL71</f>
        <v>1</v>
      </c>
      <c r="DO71" s="130">
        <f>+$W$71+$AD$71+$AK$71+$AR$71+$AY$71+$BF$71</f>
        <v>0.31999999999999995</v>
      </c>
      <c r="DP71" s="130">
        <f>+$X$71+$AE$71+$AL$71+$AS$71+$AZ$71+$BG$71</f>
        <v>0.37</v>
      </c>
      <c r="DQ71" s="130">
        <f>+DP71/DO71</f>
        <v>1.1562500000000002</v>
      </c>
      <c r="DR71" s="325">
        <f t="shared" si="5"/>
        <v>0.23</v>
      </c>
      <c r="DS71" s="325">
        <f t="shared" si="5"/>
        <v>0.14000000000000001</v>
      </c>
      <c r="DT71" s="2828">
        <f t="shared" si="8"/>
        <v>0.60869565217391308</v>
      </c>
      <c r="DU71" s="2875">
        <f>+$U$71+$AB$71+$AI$71+$AP$71+$AW$71+$BD$71+$BK$71+$BR$71+$BY$71</f>
        <v>0.5</v>
      </c>
      <c r="DV71" s="2875">
        <f>+$U$71+$AB$71+$AI$71+$AP$71+$AW$71+$BD$71+$BK$71+$BR$71+$BY$71</f>
        <v>0.5</v>
      </c>
      <c r="DW71" s="140">
        <f>+DV71/DU71</f>
        <v>1</v>
      </c>
      <c r="DX71" s="130">
        <f>+$W$71+$AD$71+$AK$71+$AR$71+$AY$71+$BF$71+$BM$71+$BT$71+$CA$71</f>
        <v>0.49999999999999994</v>
      </c>
      <c r="DY71" s="130">
        <f>+$X$71+$AE$71+$AL$71+$AS$71+$AZ$71+$BG$71+$BN$71+$BU$71+$CB$71</f>
        <v>0.37</v>
      </c>
      <c r="DZ71" s="91">
        <f>+DY71/DX71</f>
        <v>0.7400000000000001</v>
      </c>
      <c r="EA71" s="325">
        <f t="shared" si="6"/>
        <v>0.5</v>
      </c>
      <c r="EB71" s="325">
        <f t="shared" si="6"/>
        <v>0.14000000000000001</v>
      </c>
      <c r="EC71" s="2828">
        <f t="shared" si="7"/>
        <v>0.28000000000000003</v>
      </c>
      <c r="ED71" s="2875">
        <f>+$U$71+$AB$71+$AI$71+$AP$71+$AW$71+$BD$71+$BK$71+$BR$71+$BY$71+$CF$71+$CM$71+$CT$71</f>
        <v>1</v>
      </c>
      <c r="EE71" s="2875">
        <f>+$U$71+$AB$71+$AI$71+$AP$71+$AW$71+$BD$71+$BK$71+$BR$71+$BY$71+$CF$71+$CM$71+$CT$71</f>
        <v>1</v>
      </c>
      <c r="EF71" s="91">
        <f>+EE71/ED71</f>
        <v>1</v>
      </c>
      <c r="EG71" s="130">
        <f>+$W$71+$AD$71+$AK$71+$AR$71+$AY$71+$BF$71+$BM$71+$BT$71+$CA$71+$CH$71+$CO$71+$CV$71</f>
        <v>1</v>
      </c>
      <c r="EH71" s="130">
        <f>+$X$71+$AE$71+$AL$71+$AS$71+$AZ$71+$BG$71+$BN$71+$BU$71+$CB$71+$CI$71+$CP$71+$CW$71</f>
        <v>0.37</v>
      </c>
      <c r="EI71" s="91">
        <f>+EH71/EG71</f>
        <v>0.37</v>
      </c>
    </row>
    <row r="72" spans="1:142" s="324" customFormat="1" ht="34.5" customHeight="1" thickBot="1">
      <c r="A72" s="200"/>
      <c r="B72" s="201"/>
      <c r="C72" s="202"/>
      <c r="D72" s="203"/>
      <c r="E72" s="202"/>
      <c r="F72" s="203"/>
      <c r="G72" s="203"/>
      <c r="H72" s="203"/>
      <c r="I72" s="203"/>
      <c r="J72" s="202"/>
      <c r="K72" s="2852"/>
      <c r="L72" s="2852"/>
      <c r="M72" s="2853"/>
      <c r="N72" s="2843"/>
      <c r="O72" s="2854"/>
      <c r="P72" s="2854"/>
      <c r="Q72" s="160" t="s">
        <v>255</v>
      </c>
      <c r="R72" s="161">
        <v>0.5</v>
      </c>
      <c r="S72" s="2870">
        <v>0.03</v>
      </c>
      <c r="T72" s="2877">
        <v>0.03</v>
      </c>
      <c r="U72" s="2855"/>
      <c r="V72" s="2855"/>
      <c r="W72" s="207"/>
      <c r="X72" s="207"/>
      <c r="Y72" s="2876" t="s">
        <v>256</v>
      </c>
      <c r="Z72" s="2870">
        <v>0.03</v>
      </c>
      <c r="AA72" s="162">
        <v>0.03</v>
      </c>
      <c r="AB72" s="2855"/>
      <c r="AC72" s="2855"/>
      <c r="AD72" s="207"/>
      <c r="AE72" s="207"/>
      <c r="AF72" s="2876" t="s">
        <v>256</v>
      </c>
      <c r="AG72" s="2870">
        <v>0.03</v>
      </c>
      <c r="AH72" s="162">
        <v>0.03</v>
      </c>
      <c r="AI72" s="2855"/>
      <c r="AJ72" s="2855"/>
      <c r="AK72" s="207"/>
      <c r="AL72" s="207"/>
      <c r="AM72" s="2876" t="s">
        <v>256</v>
      </c>
      <c r="AN72" s="2870">
        <v>0.03</v>
      </c>
      <c r="AO72" s="162">
        <v>0.03</v>
      </c>
      <c r="AP72" s="2855"/>
      <c r="AQ72" s="2855"/>
      <c r="AR72" s="207"/>
      <c r="AS72" s="207"/>
      <c r="AT72" s="208" t="s">
        <v>256</v>
      </c>
      <c r="AU72" s="2870">
        <v>0.03</v>
      </c>
      <c r="AV72" s="162">
        <v>0.03</v>
      </c>
      <c r="AW72" s="2855"/>
      <c r="AX72" s="2855"/>
      <c r="AY72" s="207"/>
      <c r="AZ72" s="207"/>
      <c r="BA72" s="208" t="s">
        <v>256</v>
      </c>
      <c r="BB72" s="2870">
        <v>0.03</v>
      </c>
      <c r="BC72" s="162">
        <v>0.08</v>
      </c>
      <c r="BD72" s="2855"/>
      <c r="BE72" s="2843"/>
      <c r="BF72" s="207"/>
      <c r="BG72" s="207"/>
      <c r="BH72" s="208" t="s">
        <v>256</v>
      </c>
      <c r="BI72" s="2870">
        <v>0.03</v>
      </c>
      <c r="BJ72" s="162">
        <v>0</v>
      </c>
      <c r="BK72" s="2855"/>
      <c r="BL72" s="2855"/>
      <c r="BM72" s="207"/>
      <c r="BN72" s="207"/>
      <c r="BO72" s="163"/>
      <c r="BP72" s="2870">
        <v>0.03</v>
      </c>
      <c r="BQ72" s="162">
        <v>0</v>
      </c>
      <c r="BR72" s="2855"/>
      <c r="BS72" s="2855"/>
      <c r="BT72" s="207"/>
      <c r="BU72" s="207"/>
      <c r="BV72" s="163"/>
      <c r="BW72" s="2870">
        <v>0.03</v>
      </c>
      <c r="BX72" s="162">
        <v>0</v>
      </c>
      <c r="BY72" s="2855"/>
      <c r="BZ72" s="2855"/>
      <c r="CA72" s="207"/>
      <c r="CB72" s="207"/>
      <c r="CC72" s="163"/>
      <c r="CD72" s="2870">
        <v>0.06</v>
      </c>
      <c r="CE72" s="162">
        <v>0</v>
      </c>
      <c r="CF72" s="2855"/>
      <c r="CG72" s="2855"/>
      <c r="CH72" s="207"/>
      <c r="CI72" s="207"/>
      <c r="CJ72" s="163"/>
      <c r="CK72" s="2870">
        <v>0.06</v>
      </c>
      <c r="CL72" s="162">
        <v>0</v>
      </c>
      <c r="CM72" s="2855"/>
      <c r="CN72" s="2855"/>
      <c r="CO72" s="207"/>
      <c r="CP72" s="207"/>
      <c r="CQ72" s="163"/>
      <c r="CR72" s="2870">
        <v>0.11</v>
      </c>
      <c r="CS72" s="162">
        <v>0</v>
      </c>
      <c r="CT72" s="2855"/>
      <c r="CU72" s="2855"/>
      <c r="CV72" s="207"/>
      <c r="CW72" s="207"/>
      <c r="CX72" s="72"/>
      <c r="CZ72" s="2828">
        <f t="shared" si="0"/>
        <v>0.09</v>
      </c>
      <c r="DA72" s="2828">
        <f t="shared" si="1"/>
        <v>0.22999999999999998</v>
      </c>
      <c r="DB72" s="2828">
        <f t="shared" si="2"/>
        <v>2.5555555555555554</v>
      </c>
      <c r="DC72" s="2855"/>
      <c r="DD72" s="2855"/>
      <c r="DE72" s="156"/>
      <c r="DF72" s="140"/>
      <c r="DG72" s="140"/>
      <c r="DH72" s="140"/>
      <c r="DI72" s="2828">
        <f t="shared" si="3"/>
        <v>0.18</v>
      </c>
      <c r="DJ72" s="2828">
        <f t="shared" si="3"/>
        <v>0.22999999999999998</v>
      </c>
      <c r="DK72" s="2828">
        <f t="shared" si="4"/>
        <v>1.2777777777777777</v>
      </c>
      <c r="DL72" s="2855"/>
      <c r="DM72" s="2855"/>
      <c r="DN72" s="156"/>
      <c r="DO72" s="140"/>
      <c r="DP72" s="140"/>
      <c r="DQ72" s="140"/>
      <c r="DR72" s="325">
        <f t="shared" si="5"/>
        <v>0.27</v>
      </c>
      <c r="DS72" s="325">
        <f t="shared" si="5"/>
        <v>0.22999999999999998</v>
      </c>
      <c r="DT72" s="2828">
        <f t="shared" si="8"/>
        <v>0.85185185185185175</v>
      </c>
      <c r="DU72" s="2855"/>
      <c r="DV72" s="2855"/>
      <c r="DW72" s="207"/>
      <c r="DX72" s="140"/>
      <c r="DY72" s="140"/>
      <c r="DZ72" s="98"/>
      <c r="EA72" s="325">
        <f t="shared" si="6"/>
        <v>0.5</v>
      </c>
      <c r="EB72" s="325">
        <f t="shared" si="6"/>
        <v>0.22999999999999998</v>
      </c>
      <c r="EC72" s="2828">
        <f t="shared" si="7"/>
        <v>0.45999999999999996</v>
      </c>
      <c r="ED72" s="2855"/>
      <c r="EE72" s="2855"/>
      <c r="EF72" s="101"/>
      <c r="EG72" s="140"/>
      <c r="EH72" s="140"/>
      <c r="EI72" s="98"/>
    </row>
    <row r="73" spans="1:142" s="324" customFormat="1" ht="63">
      <c r="A73" s="176" t="s">
        <v>77</v>
      </c>
      <c r="B73" s="177"/>
      <c r="C73" s="178"/>
      <c r="D73" s="179">
        <v>5</v>
      </c>
      <c r="E73" s="178" t="str">
        <f>+'[1]2. RESUMEN EJECUTIVO'!B24</f>
        <v>Garantizar el 100% del recurso humano para atender las necesidades de la entidad.</v>
      </c>
      <c r="F73" s="181">
        <v>1</v>
      </c>
      <c r="G73" s="179" t="s">
        <v>78</v>
      </c>
      <c r="H73" s="181">
        <v>1</v>
      </c>
      <c r="I73" s="181">
        <f>+N73+N74+N75+N76</f>
        <v>0.3</v>
      </c>
      <c r="J73" s="164">
        <v>1</v>
      </c>
      <c r="K73" s="165" t="s">
        <v>257</v>
      </c>
      <c r="L73" s="165" t="s">
        <v>258</v>
      </c>
      <c r="M73" s="2878" t="s">
        <v>259</v>
      </c>
      <c r="N73" s="168">
        <v>0.02</v>
      </c>
      <c r="O73" s="2879">
        <v>42736</v>
      </c>
      <c r="P73" s="2879">
        <v>43100</v>
      </c>
      <c r="Q73" s="166" t="s">
        <v>260</v>
      </c>
      <c r="R73" s="167">
        <v>1</v>
      </c>
      <c r="S73" s="2863">
        <v>0.08</v>
      </c>
      <c r="T73" s="167">
        <v>0.08</v>
      </c>
      <c r="U73" s="168">
        <f t="shared" ref="U73:V76" si="9">+S73</f>
        <v>0.08</v>
      </c>
      <c r="V73" s="168">
        <f t="shared" si="9"/>
        <v>0.08</v>
      </c>
      <c r="W73" s="185">
        <f>(((U73*$N$73)+(U74*$N$74)+(U75*$N$75)+(U76*$N$76))*$H$73)/($N$73+$N$74+$N$75+$N$76)</f>
        <v>0.08</v>
      </c>
      <c r="X73" s="185">
        <f>(((V73*$N$73)+(V74*$N$74)+(V75*$N$75)+(V76*$N$76))*$H$73)/($N$73+$N$74+$N$75+$N$76)</f>
        <v>0.08</v>
      </c>
      <c r="Y73" s="164" t="s">
        <v>261</v>
      </c>
      <c r="Z73" s="2863">
        <v>0.08</v>
      </c>
      <c r="AA73" s="169">
        <v>0.08</v>
      </c>
      <c r="AB73" s="168">
        <f t="shared" ref="AB73:AC76" si="10">+Z73</f>
        <v>0.08</v>
      </c>
      <c r="AC73" s="168">
        <f t="shared" si="10"/>
        <v>0.08</v>
      </c>
      <c r="AD73" s="185">
        <f>(((AB73*$N$73)+(AB74*$N$74)+(AB75*$N$75)+(AB76*$N$76))*$H$73)/($N$73+$N$74+$N$75+$N$76)</f>
        <v>0.08</v>
      </c>
      <c r="AE73" s="185">
        <f>(((AC73*$N$73)+(AC74*$N$74)+(AC75*$N$75)+(AC76*$N$76))*$H$73)/($N$73+$N$74+$N$75+$N$76)</f>
        <v>0.08</v>
      </c>
      <c r="AF73" s="164" t="s">
        <v>262</v>
      </c>
      <c r="AG73" s="2863">
        <v>0.08</v>
      </c>
      <c r="AH73" s="169">
        <v>0.08</v>
      </c>
      <c r="AI73" s="168">
        <f t="shared" ref="AI73:AJ76" si="11">+AG73</f>
        <v>0.08</v>
      </c>
      <c r="AJ73" s="168">
        <f t="shared" si="11"/>
        <v>0.08</v>
      </c>
      <c r="AK73" s="185">
        <f>(((AI73*$N$73)+(AI74*$N$74)+(AI75*$N$75)+(AI76*$N$76))*$H$73)/($N$73+$N$74+$N$75+$N$76)</f>
        <v>0.08</v>
      </c>
      <c r="AL73" s="185">
        <f>(((AJ73*$N$73)+(AJ74*$N$74)+(AJ75*$N$75)+(AJ76*$N$76))*$H$73)/($N$73+$N$74+$N$75+$N$76)</f>
        <v>0.08</v>
      </c>
      <c r="AM73" s="164" t="s">
        <v>263</v>
      </c>
      <c r="AN73" s="2863">
        <v>0.08</v>
      </c>
      <c r="AO73" s="169">
        <v>0.08</v>
      </c>
      <c r="AP73" s="168">
        <f t="shared" ref="AP73:AQ76" si="12">+AN73</f>
        <v>0.08</v>
      </c>
      <c r="AQ73" s="168">
        <f t="shared" si="12"/>
        <v>0.08</v>
      </c>
      <c r="AR73" s="185">
        <f>(((AP73*$N$73)+(AP74*$N$74)+(AP75*$N$75)+(AP76*$N$76))*$H$73)/($N$73+$N$74+$N$75+$N$76)</f>
        <v>0.08</v>
      </c>
      <c r="AS73" s="185">
        <f>(((AQ73*$N$73)+(AQ74*$N$74)+(AQ75*$N$75)+(AQ76*$N$76))*$H$73)/($N$73+$N$74+$N$75+$N$76)</f>
        <v>0.08</v>
      </c>
      <c r="AT73" s="2880" t="s">
        <v>264</v>
      </c>
      <c r="AU73" s="2863">
        <v>0.08</v>
      </c>
      <c r="AV73" s="169">
        <v>0.08</v>
      </c>
      <c r="AW73" s="168">
        <f t="shared" ref="AW73:AX76" si="13">+AU73</f>
        <v>0.08</v>
      </c>
      <c r="AX73" s="168">
        <f t="shared" si="13"/>
        <v>0.08</v>
      </c>
      <c r="AY73" s="185">
        <f>(((AW73*$N$73)+(AW74*$N$74)+(AW75*$N$75)+(AW76*$N$76))*$H$73)/($N$73+$N$74+$N$75+$N$76)</f>
        <v>0.08</v>
      </c>
      <c r="AZ73" s="185">
        <f>(((AX73*$N$73)+(AX74*$N$74)+(AX75*$N$75)+(AX76*$N$76))*$H$73)/($N$73+$N$74+$N$75+$N$76)</f>
        <v>0.08</v>
      </c>
      <c r="BA73" s="2880" t="s">
        <v>264</v>
      </c>
      <c r="BB73" s="2863">
        <v>0.1</v>
      </c>
      <c r="BC73" s="169">
        <v>0.1</v>
      </c>
      <c r="BD73" s="168">
        <f t="shared" ref="BD73:BE76" si="14">+BB73</f>
        <v>0.1</v>
      </c>
      <c r="BE73" s="168">
        <f t="shared" si="14"/>
        <v>0.1</v>
      </c>
      <c r="BF73" s="185">
        <f>(((BD73*$N$73)+(BD74*$N$74)+(BD75*$N$75)+(BD76*$N$76))*$H$73)/($N$73+$N$74+$N$75+$N$76)</f>
        <v>0.1</v>
      </c>
      <c r="BG73" s="185">
        <f>(((BE73*$N$73)+(BE74*$N$74)+(BE75*$N$75)+(BE76*$N$76))*$H$73)/($N$73+$N$74+$N$75+$N$76)</f>
        <v>0.1</v>
      </c>
      <c r="BH73" s="2880" t="s">
        <v>264</v>
      </c>
      <c r="BI73" s="2863">
        <v>0.08</v>
      </c>
      <c r="BJ73" s="169">
        <v>0</v>
      </c>
      <c r="BK73" s="168">
        <f t="shared" ref="BK73:BL76" si="15">+BI73</f>
        <v>0.08</v>
      </c>
      <c r="BL73" s="168">
        <f t="shared" si="15"/>
        <v>0</v>
      </c>
      <c r="BM73" s="185">
        <f>(((BK73*$N$73)+(BK74*$N$74)+(BK75*$N$75)+(BK76*$N$76))*$H$73)/($N$73+$N$74+$N$75+$N$76)</f>
        <v>0.08</v>
      </c>
      <c r="BN73" s="185">
        <f>(((BL73*$N$73)+(BL74*$N$74)+(BL75*$N$75)+(BL76*$N$76))*$H$73)/($N$73+$N$74+$N$75+$N$76)</f>
        <v>0</v>
      </c>
      <c r="BO73" s="164"/>
      <c r="BP73" s="2863">
        <v>0.08</v>
      </c>
      <c r="BQ73" s="169">
        <v>0</v>
      </c>
      <c r="BR73" s="168">
        <f t="shared" ref="BR73:BS76" si="16">+BP73</f>
        <v>0.08</v>
      </c>
      <c r="BS73" s="168">
        <f t="shared" si="16"/>
        <v>0</v>
      </c>
      <c r="BT73" s="185">
        <f>(((BR73*$N$73)+(BR74*$N$74)+(BR75*$N$75)+(BR76*$N$76))*$H$73)/($N$73+$N$74+$N$75+$N$76)</f>
        <v>0.08</v>
      </c>
      <c r="BU73" s="185">
        <f>(((BS73*$N$73)+(BS74*$N$74)+(BS75*$N$75)+(BS76*$N$76))*$H$73)/($N$73+$N$74+$N$75+$N$76)</f>
        <v>0</v>
      </c>
      <c r="BV73" s="164"/>
      <c r="BW73" s="2863">
        <v>0.08</v>
      </c>
      <c r="BX73" s="169">
        <v>0</v>
      </c>
      <c r="BY73" s="168">
        <f t="shared" ref="BY73:BZ76" si="17">+BW73</f>
        <v>0.08</v>
      </c>
      <c r="BZ73" s="168">
        <f t="shared" si="17"/>
        <v>0</v>
      </c>
      <c r="CA73" s="185">
        <f>(((BY73*$N$73)+(BY74*$N$74)+(BY75*$N$75)+(BY76*$N$76))*$H$73)/($N$73+$N$74+$N$75+$N$76)</f>
        <v>0.08</v>
      </c>
      <c r="CB73" s="185">
        <f>(((BZ73*$N$73)+(BZ74*$N$74)+(BZ75*$N$75)+(BZ76*$N$76))*$H$73)/($N$73+$N$74+$N$75+$N$76)</f>
        <v>0</v>
      </c>
      <c r="CC73" s="164"/>
      <c r="CD73" s="2863">
        <v>0.08</v>
      </c>
      <c r="CE73" s="169">
        <v>0</v>
      </c>
      <c r="CF73" s="168">
        <f t="shared" ref="CF73:CG76" si="18">+CD73</f>
        <v>0.08</v>
      </c>
      <c r="CG73" s="168">
        <f t="shared" si="18"/>
        <v>0</v>
      </c>
      <c r="CH73" s="185">
        <f>(((CF73*$N$73)+(CF74*$N$74)+(CF75*$N$75)+(CF76*$N$76))*$H$73)/($N$73+$N$74+$N$75+$N$76)</f>
        <v>0.08</v>
      </c>
      <c r="CI73" s="185">
        <f>(((CG73*$N$73)+(CG74*$N$74)+(CG75*$N$75)+(CG76*$N$76))*$H$73)/($N$73+$N$74+$N$75+$N$76)</f>
        <v>0</v>
      </c>
      <c r="CJ73" s="164"/>
      <c r="CK73" s="2863">
        <v>0.08</v>
      </c>
      <c r="CL73" s="169">
        <v>0</v>
      </c>
      <c r="CM73" s="168">
        <f t="shared" ref="CM73:CN76" si="19">+CK73</f>
        <v>0.08</v>
      </c>
      <c r="CN73" s="168">
        <f t="shared" si="19"/>
        <v>0</v>
      </c>
      <c r="CO73" s="185">
        <f>(((CM73*$N$73)+(CM74*$N$74)+(CM75*$N$75)+(CM76*$N$76))*$H$73)/($N$73+$N$74+$N$75+$N$76)</f>
        <v>0.08</v>
      </c>
      <c r="CP73" s="185">
        <f>(((CN73*$N$73)+(CN74*$N$74)+(CN75*$N$75)+(CN76*$N$76))*$H$73)/($N$73+$N$74+$N$75+$N$76)</f>
        <v>0</v>
      </c>
      <c r="CQ73" s="164"/>
      <c r="CR73" s="2863">
        <v>0.1</v>
      </c>
      <c r="CS73" s="169">
        <v>0</v>
      </c>
      <c r="CT73" s="168">
        <f t="shared" ref="CT73:CU76" si="20">+CR73</f>
        <v>0.1</v>
      </c>
      <c r="CU73" s="168">
        <f t="shared" si="20"/>
        <v>0</v>
      </c>
      <c r="CV73" s="185">
        <f>(((CT73*$N$73)+(CT74*$N$74)+(CT75*$N$75)+(CT76*$N$76))*$H$73)/($N$73+$N$74+$N$75+$N$76)</f>
        <v>0.1</v>
      </c>
      <c r="CW73" s="185">
        <f>(((CU73*$N$73)+(CU74*$N$74)+(CU75*$N$75)+(CU76*$N$76))*$H$73)/($N$73+$N$74+$N$75+$N$76)</f>
        <v>0</v>
      </c>
      <c r="CX73" s="72"/>
      <c r="CZ73" s="2828">
        <f t="shared" si="0"/>
        <v>0.24</v>
      </c>
      <c r="DA73" s="2828">
        <f t="shared" si="1"/>
        <v>0.5</v>
      </c>
      <c r="DB73" s="2828">
        <f t="shared" si="2"/>
        <v>2.0833333333333335</v>
      </c>
      <c r="DC73" s="168">
        <f>+$U$73+$AB$73+$AI$73</f>
        <v>0.24</v>
      </c>
      <c r="DD73" s="168">
        <f>+$U$73+$AB$73+$AI$73</f>
        <v>0.24</v>
      </c>
      <c r="DE73" s="2860">
        <f>+DD73/DC73</f>
        <v>1</v>
      </c>
      <c r="DF73" s="130">
        <f>+W73+AD73+AK73</f>
        <v>0.24</v>
      </c>
      <c r="DG73" s="130">
        <f>+X73+AE73+AL73</f>
        <v>0.24</v>
      </c>
      <c r="DH73" s="130">
        <f>+DG73/DF73</f>
        <v>1</v>
      </c>
      <c r="DI73" s="2828">
        <f t="shared" si="3"/>
        <v>0.5</v>
      </c>
      <c r="DJ73" s="2828">
        <f t="shared" si="3"/>
        <v>0.5</v>
      </c>
      <c r="DK73" s="2828">
        <f t="shared" si="4"/>
        <v>1</v>
      </c>
      <c r="DL73" s="168">
        <f>+$U$73+$AB$73+$AI$73+$AP$73+$AW$73+$BD$73</f>
        <v>0.5</v>
      </c>
      <c r="DM73" s="168">
        <f>+V73+AC73+AJ73+AQ73+AX73+BE73</f>
        <v>0.5</v>
      </c>
      <c r="DN73" s="1868">
        <f>+DM73/DL73</f>
        <v>1</v>
      </c>
      <c r="DO73" s="130">
        <f>+$W$73+$AD$73+$AK$73+$AR$73+$AY$73+$BF$73</f>
        <v>0.5</v>
      </c>
      <c r="DP73" s="130">
        <f>+$X$73+$AE$73+$AL$73+$AS$73+$AZ$73+$BG$73</f>
        <v>0.5</v>
      </c>
      <c r="DQ73" s="130">
        <f>+DP73/DO73</f>
        <v>1</v>
      </c>
      <c r="DR73" s="325">
        <f t="shared" si="5"/>
        <v>0.73999999999999988</v>
      </c>
      <c r="DS73" s="325">
        <f t="shared" si="5"/>
        <v>0.5</v>
      </c>
      <c r="DT73" s="2828">
        <f t="shared" si="8"/>
        <v>0.67567567567567577</v>
      </c>
      <c r="DU73" s="168">
        <f>+$U$73+$AB$73+$AI$73+$AP$73+$AW$73+$BD$73+$BK$73+$BR$73+$BY$73</f>
        <v>0.73999999999999988</v>
      </c>
      <c r="DV73" s="168">
        <f>+$U$73+$AB$73+$AI$73+$AP$73+$AW$73+$BD$73+$BK$73+$BR$73+$BY$73</f>
        <v>0.73999999999999988</v>
      </c>
      <c r="DW73" s="2840">
        <f>+DV73/DU73</f>
        <v>1</v>
      </c>
      <c r="DX73" s="130">
        <f>+$W$73+$AD$73+$AK$73+$AR$73+$AY$73+$BF$73+$BM$73+$BT$73+$CA$73</f>
        <v>0.73999999999999988</v>
      </c>
      <c r="DY73" s="130">
        <f>+$X$73+$AE$73+$AL$73+$AS$73+$AZ$73+$BG$73+$BN$73+$BU$73+$CB$73</f>
        <v>0.5</v>
      </c>
      <c r="DZ73" s="91">
        <f>+DY73/DX73</f>
        <v>0.67567567567567577</v>
      </c>
      <c r="EA73" s="325">
        <f t="shared" si="6"/>
        <v>0.99999999999999978</v>
      </c>
      <c r="EB73" s="325">
        <f t="shared" si="6"/>
        <v>0.5</v>
      </c>
      <c r="EC73" s="2828">
        <f t="shared" si="7"/>
        <v>0.50000000000000011</v>
      </c>
      <c r="ED73" s="168">
        <f>+$U$73+$AB$73+$AI$73+$AP$73+$AW$73+$BD$73+$BK$73+$BR$73+$BY$73+$CF$73+$CM$73+$CT$73</f>
        <v>0.99999999999999978</v>
      </c>
      <c r="EE73" s="168">
        <f>+$U$73+$AB$73+$AI$73+$AP$73+$AW$73+$BD$73+$BK$73+$BR$73+$BY$73+$CF$73+$CM$73+$CT$73</f>
        <v>0.99999999999999978</v>
      </c>
      <c r="EF73" s="1867">
        <f>+EE73/ED73</f>
        <v>1</v>
      </c>
      <c r="EG73" s="130">
        <f>+$W$73+$AD$73+$AK$73+$AR$73+$AY$73+$BF$73+$BM$73+$BT$73+$CA$73+$CH$73+$CO$73+$CV$73</f>
        <v>0.99999999999999978</v>
      </c>
      <c r="EH73" s="130">
        <f>+$X$73+$AE$73+$AL$73+$AS$73+$AZ$73+$BG$73+$BN$73+$BU$73+$CB$73+$CI$73+$CP$73+$CW$73</f>
        <v>0.5</v>
      </c>
      <c r="EI73" s="91">
        <f>+EH73/EG73</f>
        <v>0.50000000000000011</v>
      </c>
    </row>
    <row r="74" spans="1:142" s="324" customFormat="1" ht="78.75">
      <c r="A74" s="193"/>
      <c r="B74" s="190"/>
      <c r="C74" s="194"/>
      <c r="D74" s="133"/>
      <c r="E74" s="194"/>
      <c r="F74" s="133"/>
      <c r="G74" s="133"/>
      <c r="H74" s="133"/>
      <c r="I74" s="133"/>
      <c r="J74" s="72">
        <v>2</v>
      </c>
      <c r="K74" s="173" t="s">
        <v>265</v>
      </c>
      <c r="L74" s="173" t="s">
        <v>258</v>
      </c>
      <c r="M74" s="2032" t="s">
        <v>259</v>
      </c>
      <c r="N74" s="175">
        <v>0.01</v>
      </c>
      <c r="O74" s="2881">
        <v>42736</v>
      </c>
      <c r="P74" s="2881">
        <v>43100</v>
      </c>
      <c r="Q74" s="174" t="s">
        <v>266</v>
      </c>
      <c r="R74" s="95">
        <v>1</v>
      </c>
      <c r="S74" s="2865">
        <v>0.08</v>
      </c>
      <c r="T74" s="96">
        <v>0.08</v>
      </c>
      <c r="U74" s="175">
        <f t="shared" si="9"/>
        <v>0.08</v>
      </c>
      <c r="V74" s="175">
        <f t="shared" si="9"/>
        <v>0.08</v>
      </c>
      <c r="W74" s="140"/>
      <c r="X74" s="140"/>
      <c r="Y74" s="174" t="s">
        <v>266</v>
      </c>
      <c r="Z74" s="2865">
        <v>0.08</v>
      </c>
      <c r="AA74" s="96">
        <v>0.08</v>
      </c>
      <c r="AB74" s="175">
        <f t="shared" si="10"/>
        <v>0.08</v>
      </c>
      <c r="AC74" s="175">
        <f t="shared" si="10"/>
        <v>0.08</v>
      </c>
      <c r="AD74" s="140"/>
      <c r="AE74" s="140"/>
      <c r="AF74" s="174" t="s">
        <v>266</v>
      </c>
      <c r="AG74" s="2865">
        <v>0.08</v>
      </c>
      <c r="AH74" s="96">
        <v>0.08</v>
      </c>
      <c r="AI74" s="175">
        <f t="shared" si="11"/>
        <v>0.08</v>
      </c>
      <c r="AJ74" s="175">
        <f t="shared" si="11"/>
        <v>0.08</v>
      </c>
      <c r="AK74" s="140"/>
      <c r="AL74" s="140"/>
      <c r="AM74" s="72"/>
      <c r="AN74" s="2865">
        <v>0.08</v>
      </c>
      <c r="AO74" s="96">
        <v>0.08</v>
      </c>
      <c r="AP74" s="175">
        <f t="shared" si="12"/>
        <v>0.08</v>
      </c>
      <c r="AQ74" s="175">
        <f t="shared" si="12"/>
        <v>0.08</v>
      </c>
      <c r="AR74" s="140"/>
      <c r="AS74" s="140"/>
      <c r="AT74" s="71" t="s">
        <v>264</v>
      </c>
      <c r="AU74" s="2865">
        <v>0.08</v>
      </c>
      <c r="AV74" s="96">
        <v>0.08</v>
      </c>
      <c r="AW74" s="175">
        <f t="shared" si="13"/>
        <v>0.08</v>
      </c>
      <c r="AX74" s="175">
        <f t="shared" si="13"/>
        <v>0.08</v>
      </c>
      <c r="AY74" s="140"/>
      <c r="AZ74" s="140"/>
      <c r="BA74" s="71" t="s">
        <v>264</v>
      </c>
      <c r="BB74" s="2865">
        <v>0.1</v>
      </c>
      <c r="BC74" s="96">
        <v>0.1</v>
      </c>
      <c r="BD74" s="175">
        <f t="shared" si="14"/>
        <v>0.1</v>
      </c>
      <c r="BE74" s="175">
        <f t="shared" si="14"/>
        <v>0.1</v>
      </c>
      <c r="BF74" s="140"/>
      <c r="BG74" s="140"/>
      <c r="BH74" s="71" t="s">
        <v>264</v>
      </c>
      <c r="BI74" s="2865">
        <v>0.08</v>
      </c>
      <c r="BJ74" s="96">
        <v>0</v>
      </c>
      <c r="BK74" s="175">
        <f t="shared" si="15"/>
        <v>0.08</v>
      </c>
      <c r="BL74" s="175">
        <f t="shared" si="15"/>
        <v>0</v>
      </c>
      <c r="BM74" s="140"/>
      <c r="BN74" s="140"/>
      <c r="BO74" s="72"/>
      <c r="BP74" s="2865">
        <v>0.08</v>
      </c>
      <c r="BQ74" s="96">
        <v>0</v>
      </c>
      <c r="BR74" s="175">
        <f t="shared" si="16"/>
        <v>0.08</v>
      </c>
      <c r="BS74" s="175">
        <f t="shared" si="16"/>
        <v>0</v>
      </c>
      <c r="BT74" s="140"/>
      <c r="BU74" s="140"/>
      <c r="BV74" s="72"/>
      <c r="BW74" s="2865">
        <v>0.08</v>
      </c>
      <c r="BX74" s="96">
        <v>0</v>
      </c>
      <c r="BY74" s="175">
        <f t="shared" si="17"/>
        <v>0.08</v>
      </c>
      <c r="BZ74" s="175">
        <f t="shared" si="17"/>
        <v>0</v>
      </c>
      <c r="CA74" s="140"/>
      <c r="CB74" s="140"/>
      <c r="CC74" s="72"/>
      <c r="CD74" s="2865">
        <v>0.08</v>
      </c>
      <c r="CE74" s="96">
        <v>0</v>
      </c>
      <c r="CF74" s="175">
        <f t="shared" si="18"/>
        <v>0.08</v>
      </c>
      <c r="CG74" s="175">
        <f t="shared" si="18"/>
        <v>0</v>
      </c>
      <c r="CH74" s="140"/>
      <c r="CI74" s="140"/>
      <c r="CJ74" s="72"/>
      <c r="CK74" s="2865">
        <v>0.08</v>
      </c>
      <c r="CL74" s="96">
        <v>0</v>
      </c>
      <c r="CM74" s="175">
        <f t="shared" si="19"/>
        <v>0.08</v>
      </c>
      <c r="CN74" s="175">
        <f t="shared" si="19"/>
        <v>0</v>
      </c>
      <c r="CO74" s="140"/>
      <c r="CP74" s="140"/>
      <c r="CQ74" s="72"/>
      <c r="CR74" s="2865">
        <v>0.1</v>
      </c>
      <c r="CS74" s="96">
        <v>0</v>
      </c>
      <c r="CT74" s="175">
        <f t="shared" si="20"/>
        <v>0.1</v>
      </c>
      <c r="CU74" s="175">
        <f t="shared" si="20"/>
        <v>0</v>
      </c>
      <c r="CV74" s="140"/>
      <c r="CW74" s="140"/>
      <c r="CX74" s="72"/>
      <c r="CZ74" s="2828">
        <f t="shared" si="0"/>
        <v>0.24</v>
      </c>
      <c r="DA74" s="2828">
        <f t="shared" si="1"/>
        <v>0.5</v>
      </c>
      <c r="DB74" s="2828">
        <f t="shared" si="2"/>
        <v>2.0833333333333335</v>
      </c>
      <c r="DC74" s="175">
        <f t="shared" ref="DC74:DD77" si="21">+U74+AB74+AI74</f>
        <v>0.24</v>
      </c>
      <c r="DD74" s="175">
        <f t="shared" si="21"/>
        <v>0.24</v>
      </c>
      <c r="DE74" s="1868">
        <f>+DD74/DC74</f>
        <v>1</v>
      </c>
      <c r="DF74" s="140"/>
      <c r="DG74" s="140"/>
      <c r="DH74" s="140"/>
      <c r="DI74" s="2828">
        <f t="shared" si="3"/>
        <v>0.5</v>
      </c>
      <c r="DJ74" s="2828">
        <f t="shared" si="3"/>
        <v>0.5</v>
      </c>
      <c r="DK74" s="2828">
        <f t="shared" si="4"/>
        <v>1</v>
      </c>
      <c r="DL74" s="175">
        <f>+$U$74+$AB$74+$AI$74+$AP$74+$AW$74+$BD$74</f>
        <v>0.5</v>
      </c>
      <c r="DM74" s="175">
        <f t="shared" ref="DM74:DM97" si="22">+V74+AC74+AJ74+AQ74+AX74+BE74</f>
        <v>0.5</v>
      </c>
      <c r="DN74" s="1868">
        <f>+DM74/DL74</f>
        <v>1</v>
      </c>
      <c r="DO74" s="140"/>
      <c r="DP74" s="140"/>
      <c r="DQ74" s="140"/>
      <c r="DR74" s="325">
        <f t="shared" si="5"/>
        <v>0.73999999999999988</v>
      </c>
      <c r="DS74" s="325">
        <f t="shared" si="5"/>
        <v>0.5</v>
      </c>
      <c r="DT74" s="2828">
        <f t="shared" si="8"/>
        <v>0.67567567567567577</v>
      </c>
      <c r="DU74" s="175">
        <f>+$CT$74+$CM$74+$CF$74+$BY$74+$BR$74+$BK$74+$BD$74+$AW$74+$AP$74</f>
        <v>0.7599999999999999</v>
      </c>
      <c r="DV74" s="175">
        <f>+$CU$74+$CN$74+$CG$74+$BZ$74+$BS$74+$BL$74+$BE$74+$AX$74+$AQ$74</f>
        <v>0.26</v>
      </c>
      <c r="DW74" s="2840">
        <f>+DV74/DU74</f>
        <v>0.3421052631578948</v>
      </c>
      <c r="DX74" s="140"/>
      <c r="DY74" s="140"/>
      <c r="DZ74" s="98"/>
      <c r="EA74" s="325">
        <f t="shared" si="6"/>
        <v>0.99999999999999978</v>
      </c>
      <c r="EB74" s="325">
        <f t="shared" si="6"/>
        <v>0.5</v>
      </c>
      <c r="EC74" s="2828">
        <f t="shared" si="7"/>
        <v>0.50000000000000011</v>
      </c>
      <c r="ED74" s="175">
        <f>+$CT$74+$CM$74+$CF$74+$BY$74+$BR$74+$BK$74+$BD$74+$AW$74+$AP$74+$AI$74+$AB$74+$U$74</f>
        <v>0.99999999999999978</v>
      </c>
      <c r="EE74" s="175">
        <f>+$CU$74+$CN$74+$CG$74+$BZ$74+$BS$74+$BL$74+$BE$74+$AX$74+$AQ$74+$AJ$74+$AC$74+$V$74</f>
        <v>0.5</v>
      </c>
      <c r="EF74" s="1867">
        <f>+EE74/ED74</f>
        <v>0.50000000000000011</v>
      </c>
      <c r="EG74" s="140"/>
      <c r="EH74" s="140"/>
      <c r="EI74" s="98"/>
    </row>
    <row r="75" spans="1:142" s="324" customFormat="1" ht="128.25">
      <c r="A75" s="193"/>
      <c r="B75" s="190"/>
      <c r="C75" s="194"/>
      <c r="D75" s="133"/>
      <c r="E75" s="194"/>
      <c r="F75" s="133"/>
      <c r="G75" s="133"/>
      <c r="H75" s="133"/>
      <c r="I75" s="133"/>
      <c r="J75" s="72">
        <v>3</v>
      </c>
      <c r="K75" s="173" t="s">
        <v>267</v>
      </c>
      <c r="L75" s="173" t="s">
        <v>258</v>
      </c>
      <c r="M75" s="2032" t="s">
        <v>268</v>
      </c>
      <c r="N75" s="175">
        <v>0.02</v>
      </c>
      <c r="O75" s="2881">
        <v>42737</v>
      </c>
      <c r="P75" s="2881">
        <v>43100</v>
      </c>
      <c r="Q75" s="174" t="s">
        <v>260</v>
      </c>
      <c r="R75" s="95">
        <v>1</v>
      </c>
      <c r="S75" s="2865">
        <v>0.08</v>
      </c>
      <c r="T75" s="137">
        <v>0.08</v>
      </c>
      <c r="U75" s="175">
        <f t="shared" si="9"/>
        <v>0.08</v>
      </c>
      <c r="V75" s="175">
        <f t="shared" si="9"/>
        <v>0.08</v>
      </c>
      <c r="W75" s="140"/>
      <c r="X75" s="140"/>
      <c r="Y75" s="174" t="s">
        <v>260</v>
      </c>
      <c r="Z75" s="2865">
        <v>0.08</v>
      </c>
      <c r="AA75" s="96">
        <v>0.08</v>
      </c>
      <c r="AB75" s="175">
        <f t="shared" si="10"/>
        <v>0.08</v>
      </c>
      <c r="AC75" s="175">
        <f t="shared" si="10"/>
        <v>0.08</v>
      </c>
      <c r="AD75" s="140"/>
      <c r="AE75" s="140"/>
      <c r="AF75" s="174" t="s">
        <v>260</v>
      </c>
      <c r="AG75" s="2865">
        <v>0.08</v>
      </c>
      <c r="AH75" s="96">
        <v>0.08</v>
      </c>
      <c r="AI75" s="175">
        <f t="shared" si="11"/>
        <v>0.08</v>
      </c>
      <c r="AJ75" s="175">
        <f t="shared" si="11"/>
        <v>0.08</v>
      </c>
      <c r="AK75" s="140"/>
      <c r="AL75" s="140"/>
      <c r="AM75" s="72"/>
      <c r="AN75" s="2865">
        <v>0.08</v>
      </c>
      <c r="AO75" s="96">
        <v>0.08</v>
      </c>
      <c r="AP75" s="175">
        <f t="shared" si="12"/>
        <v>0.08</v>
      </c>
      <c r="AQ75" s="175">
        <f t="shared" si="12"/>
        <v>0.08</v>
      </c>
      <c r="AR75" s="140"/>
      <c r="AS75" s="140"/>
      <c r="AT75" s="71" t="s">
        <v>264</v>
      </c>
      <c r="AU75" s="2865">
        <v>0.08</v>
      </c>
      <c r="AV75" s="96">
        <v>0.08</v>
      </c>
      <c r="AW75" s="175">
        <f t="shared" si="13"/>
        <v>0.08</v>
      </c>
      <c r="AX75" s="175">
        <f t="shared" si="13"/>
        <v>0.08</v>
      </c>
      <c r="AY75" s="140"/>
      <c r="AZ75" s="140"/>
      <c r="BA75" s="71" t="s">
        <v>264</v>
      </c>
      <c r="BB75" s="2865">
        <v>0.1</v>
      </c>
      <c r="BC75" s="96">
        <v>0.1</v>
      </c>
      <c r="BD75" s="175">
        <f t="shared" si="14"/>
        <v>0.1</v>
      </c>
      <c r="BE75" s="175">
        <f t="shared" si="14"/>
        <v>0.1</v>
      </c>
      <c r="BF75" s="140"/>
      <c r="BG75" s="140"/>
      <c r="BH75" s="71" t="s">
        <v>264</v>
      </c>
      <c r="BI75" s="2865">
        <v>0.08</v>
      </c>
      <c r="BJ75" s="96">
        <v>0</v>
      </c>
      <c r="BK75" s="175">
        <f t="shared" si="15"/>
        <v>0.08</v>
      </c>
      <c r="BL75" s="175">
        <f t="shared" si="15"/>
        <v>0</v>
      </c>
      <c r="BM75" s="140"/>
      <c r="BN75" s="140"/>
      <c r="BO75" s="72"/>
      <c r="BP75" s="2865">
        <v>0.08</v>
      </c>
      <c r="BQ75" s="96">
        <v>0</v>
      </c>
      <c r="BR75" s="175">
        <f t="shared" si="16"/>
        <v>0.08</v>
      </c>
      <c r="BS75" s="175">
        <f t="shared" si="16"/>
        <v>0</v>
      </c>
      <c r="BT75" s="140"/>
      <c r="BU75" s="140"/>
      <c r="BV75" s="72"/>
      <c r="BW75" s="2865">
        <v>0.08</v>
      </c>
      <c r="BX75" s="96">
        <v>0</v>
      </c>
      <c r="BY75" s="175">
        <f t="shared" si="17"/>
        <v>0.08</v>
      </c>
      <c r="BZ75" s="175">
        <f t="shared" si="17"/>
        <v>0</v>
      </c>
      <c r="CA75" s="140"/>
      <c r="CB75" s="140"/>
      <c r="CC75" s="72"/>
      <c r="CD75" s="2865">
        <v>0.08</v>
      </c>
      <c r="CE75" s="96">
        <v>0</v>
      </c>
      <c r="CF75" s="175">
        <f t="shared" si="18"/>
        <v>0.08</v>
      </c>
      <c r="CG75" s="175">
        <f t="shared" si="18"/>
        <v>0</v>
      </c>
      <c r="CH75" s="140"/>
      <c r="CI75" s="140"/>
      <c r="CJ75" s="72"/>
      <c r="CK75" s="2865">
        <v>0.08</v>
      </c>
      <c r="CL75" s="96">
        <v>0</v>
      </c>
      <c r="CM75" s="175">
        <f t="shared" si="19"/>
        <v>0.08</v>
      </c>
      <c r="CN75" s="175">
        <f t="shared" si="19"/>
        <v>0</v>
      </c>
      <c r="CO75" s="140"/>
      <c r="CP75" s="140"/>
      <c r="CQ75" s="72"/>
      <c r="CR75" s="2865">
        <v>0.1</v>
      </c>
      <c r="CS75" s="96">
        <v>0</v>
      </c>
      <c r="CT75" s="175">
        <f t="shared" si="20"/>
        <v>0.1</v>
      </c>
      <c r="CU75" s="175">
        <f t="shared" si="20"/>
        <v>0</v>
      </c>
      <c r="CV75" s="140"/>
      <c r="CW75" s="140"/>
      <c r="CX75" s="72"/>
      <c r="CZ75" s="2828">
        <f t="shared" si="0"/>
        <v>0.24</v>
      </c>
      <c r="DA75" s="2828">
        <f t="shared" si="1"/>
        <v>0.5</v>
      </c>
      <c r="DB75" s="2828">
        <f t="shared" si="2"/>
        <v>2.0833333333333335</v>
      </c>
      <c r="DC75" s="175">
        <f t="shared" si="21"/>
        <v>0.24</v>
      </c>
      <c r="DD75" s="175">
        <f t="shared" si="21"/>
        <v>0.24</v>
      </c>
      <c r="DE75" s="1868">
        <f>+DD75/DC75</f>
        <v>1</v>
      </c>
      <c r="DF75" s="140"/>
      <c r="DG75" s="140"/>
      <c r="DH75" s="140"/>
      <c r="DI75" s="2828">
        <f t="shared" si="3"/>
        <v>0.5</v>
      </c>
      <c r="DJ75" s="2828">
        <f t="shared" si="3"/>
        <v>0.5</v>
      </c>
      <c r="DK75" s="2828">
        <f t="shared" si="4"/>
        <v>1</v>
      </c>
      <c r="DL75" s="175">
        <f>++$U$75+$AB$75+$AI$75+$AP$75+$AW$75+$BD$75</f>
        <v>0.5</v>
      </c>
      <c r="DM75" s="175">
        <f t="shared" si="22"/>
        <v>0.5</v>
      </c>
      <c r="DN75" s="1868">
        <f>+DM75/DL75</f>
        <v>1</v>
      </c>
      <c r="DO75" s="140"/>
      <c r="DP75" s="140"/>
      <c r="DQ75" s="140"/>
      <c r="DR75" s="325">
        <f t="shared" si="5"/>
        <v>0.73999999999999988</v>
      </c>
      <c r="DS75" s="325">
        <f t="shared" si="5"/>
        <v>0.5</v>
      </c>
      <c r="DT75" s="2828">
        <f t="shared" si="8"/>
        <v>0.67567567567567577</v>
      </c>
      <c r="DU75" s="175">
        <f>+$CT$75+$CM$75+$CF$75+$BY$75+$BR$75+$BK$75+$BD$75+$AW$75+$AP$75</f>
        <v>0.7599999999999999</v>
      </c>
      <c r="DV75" s="175">
        <f>+$CU$75+$CN$75+$CG$75+$BZ$75+$BS$75+$BL$75+$BE$75+$AX$75+$AQ$75</f>
        <v>0.26</v>
      </c>
      <c r="DW75" s="1868">
        <f>+DV75/DU75</f>
        <v>0.3421052631578948</v>
      </c>
      <c r="DX75" s="140"/>
      <c r="DY75" s="140"/>
      <c r="DZ75" s="98"/>
      <c r="EA75" s="325">
        <f t="shared" si="6"/>
        <v>0.99999999999999978</v>
      </c>
      <c r="EB75" s="325">
        <f t="shared" si="6"/>
        <v>0.5</v>
      </c>
      <c r="EC75" s="2828">
        <f t="shared" si="7"/>
        <v>0.50000000000000011</v>
      </c>
      <c r="ED75" s="175">
        <f>+$CT$75+$CM$75+$CF$75+$BY$75+$BR$75+$BK$75+$BD$75+$AW$75+$AP$75+$AI$75+$AB$75+$U$75</f>
        <v>0.99999999999999978</v>
      </c>
      <c r="EE75" s="175">
        <f>+$CU$75+$CN$75+$CG$75+$BZ$75+$BS$75+$BL$75+$BE$75+$AX$75+$AQ$75+$AJ$75+$AC$75+$V$75</f>
        <v>0.5</v>
      </c>
      <c r="EF75" s="1867">
        <f>+EE75/ED75</f>
        <v>0.50000000000000011</v>
      </c>
      <c r="EG75" s="140"/>
      <c r="EH75" s="140"/>
      <c r="EI75" s="98"/>
    </row>
    <row r="76" spans="1:142" s="324" customFormat="1" ht="111" thickBot="1">
      <c r="A76" s="200"/>
      <c r="B76" s="201"/>
      <c r="C76" s="202"/>
      <c r="D76" s="203"/>
      <c r="E76" s="202"/>
      <c r="F76" s="203"/>
      <c r="G76" s="203"/>
      <c r="H76" s="203"/>
      <c r="I76" s="203"/>
      <c r="J76" s="163">
        <v>4</v>
      </c>
      <c r="K76" s="2882" t="s">
        <v>269</v>
      </c>
      <c r="L76" s="2882" t="s">
        <v>270</v>
      </c>
      <c r="M76" s="2883" t="s">
        <v>271</v>
      </c>
      <c r="N76" s="2884">
        <v>0.25</v>
      </c>
      <c r="O76" s="2885">
        <v>42737</v>
      </c>
      <c r="P76" s="2885">
        <v>43100</v>
      </c>
      <c r="Q76" s="160" t="s">
        <v>272</v>
      </c>
      <c r="R76" s="161">
        <v>1</v>
      </c>
      <c r="S76" s="2870">
        <v>0.08</v>
      </c>
      <c r="T76" s="2877">
        <v>0.08</v>
      </c>
      <c r="U76" s="2884">
        <f t="shared" si="9"/>
        <v>0.08</v>
      </c>
      <c r="V76" s="2884">
        <f t="shared" si="9"/>
        <v>0.08</v>
      </c>
      <c r="W76" s="207"/>
      <c r="X76" s="207"/>
      <c r="Y76" s="2882" t="s">
        <v>273</v>
      </c>
      <c r="Z76" s="2870">
        <v>0.08</v>
      </c>
      <c r="AA76" s="162">
        <v>0.08</v>
      </c>
      <c r="AB76" s="2884">
        <f t="shared" si="10"/>
        <v>0.08</v>
      </c>
      <c r="AC76" s="2884">
        <f t="shared" si="10"/>
        <v>0.08</v>
      </c>
      <c r="AD76" s="207"/>
      <c r="AE76" s="207"/>
      <c r="AF76" s="2882" t="s">
        <v>274</v>
      </c>
      <c r="AG76" s="2870">
        <v>0.08</v>
      </c>
      <c r="AH76" s="162">
        <v>0.08</v>
      </c>
      <c r="AI76" s="2884">
        <f t="shared" si="11"/>
        <v>0.08</v>
      </c>
      <c r="AJ76" s="2884">
        <f t="shared" si="11"/>
        <v>0.08</v>
      </c>
      <c r="AK76" s="207"/>
      <c r="AL76" s="207"/>
      <c r="AM76" s="2882" t="s">
        <v>275</v>
      </c>
      <c r="AN76" s="2886">
        <v>0.08</v>
      </c>
      <c r="AO76" s="162">
        <v>0.08</v>
      </c>
      <c r="AP76" s="2884">
        <f t="shared" si="12"/>
        <v>0.08</v>
      </c>
      <c r="AQ76" s="2884">
        <f t="shared" si="12"/>
        <v>0.08</v>
      </c>
      <c r="AR76" s="207"/>
      <c r="AS76" s="207"/>
      <c r="AT76" s="208" t="s">
        <v>276</v>
      </c>
      <c r="AU76" s="2870">
        <v>0.08</v>
      </c>
      <c r="AV76" s="162">
        <v>0.08</v>
      </c>
      <c r="AW76" s="2884">
        <f t="shared" si="13"/>
        <v>0.08</v>
      </c>
      <c r="AX76" s="2884">
        <f t="shared" si="13"/>
        <v>0.08</v>
      </c>
      <c r="AY76" s="207"/>
      <c r="AZ76" s="207"/>
      <c r="BA76" s="208" t="s">
        <v>276</v>
      </c>
      <c r="BB76" s="2870">
        <v>0.1</v>
      </c>
      <c r="BC76" s="162">
        <v>0.1</v>
      </c>
      <c r="BD76" s="2884">
        <f t="shared" si="14"/>
        <v>0.1</v>
      </c>
      <c r="BE76" s="2884">
        <f t="shared" si="14"/>
        <v>0.1</v>
      </c>
      <c r="BF76" s="207"/>
      <c r="BG76" s="207"/>
      <c r="BH76" s="208" t="s">
        <v>276</v>
      </c>
      <c r="BI76" s="2870">
        <v>0.08</v>
      </c>
      <c r="BJ76" s="162">
        <v>0</v>
      </c>
      <c r="BK76" s="2884">
        <f t="shared" si="15"/>
        <v>0.08</v>
      </c>
      <c r="BL76" s="2884">
        <f t="shared" si="15"/>
        <v>0</v>
      </c>
      <c r="BM76" s="207"/>
      <c r="BN76" s="207"/>
      <c r="BO76" s="163"/>
      <c r="BP76" s="2870">
        <v>0.08</v>
      </c>
      <c r="BQ76" s="162">
        <v>0</v>
      </c>
      <c r="BR76" s="2884">
        <f t="shared" si="16"/>
        <v>0.08</v>
      </c>
      <c r="BS76" s="2884">
        <f t="shared" si="16"/>
        <v>0</v>
      </c>
      <c r="BT76" s="207"/>
      <c r="BU76" s="207"/>
      <c r="BV76" s="163"/>
      <c r="BW76" s="2870">
        <v>0.08</v>
      </c>
      <c r="BX76" s="162">
        <v>0</v>
      </c>
      <c r="BY76" s="2884">
        <f t="shared" si="17"/>
        <v>0.08</v>
      </c>
      <c r="BZ76" s="2884">
        <f t="shared" si="17"/>
        <v>0</v>
      </c>
      <c r="CA76" s="207"/>
      <c r="CB76" s="207"/>
      <c r="CC76" s="163"/>
      <c r="CD76" s="2870">
        <v>0.08</v>
      </c>
      <c r="CE76" s="162">
        <v>0</v>
      </c>
      <c r="CF76" s="2884">
        <f t="shared" si="18"/>
        <v>0.08</v>
      </c>
      <c r="CG76" s="2884">
        <f t="shared" si="18"/>
        <v>0</v>
      </c>
      <c r="CH76" s="207"/>
      <c r="CI76" s="207"/>
      <c r="CJ76" s="163"/>
      <c r="CK76" s="2870">
        <v>0.08</v>
      </c>
      <c r="CL76" s="162">
        <v>0</v>
      </c>
      <c r="CM76" s="2884">
        <f t="shared" si="19"/>
        <v>0.08</v>
      </c>
      <c r="CN76" s="2884">
        <f t="shared" si="19"/>
        <v>0</v>
      </c>
      <c r="CO76" s="207"/>
      <c r="CP76" s="207"/>
      <c r="CQ76" s="163"/>
      <c r="CR76" s="2870">
        <v>0.1</v>
      </c>
      <c r="CS76" s="162">
        <v>0</v>
      </c>
      <c r="CT76" s="2884">
        <f t="shared" si="20"/>
        <v>0.1</v>
      </c>
      <c r="CU76" s="2884">
        <f t="shared" si="20"/>
        <v>0</v>
      </c>
      <c r="CV76" s="207"/>
      <c r="CW76" s="207"/>
      <c r="CX76" s="72"/>
      <c r="CZ76" s="2828">
        <f t="shared" si="0"/>
        <v>0.24</v>
      </c>
      <c r="DA76" s="2828">
        <f t="shared" si="1"/>
        <v>0.5</v>
      </c>
      <c r="DB76" s="2828">
        <f t="shared" si="2"/>
        <v>2.0833333333333335</v>
      </c>
      <c r="DC76" s="175">
        <f t="shared" si="21"/>
        <v>0.24</v>
      </c>
      <c r="DD76" s="175">
        <f t="shared" si="21"/>
        <v>0.24</v>
      </c>
      <c r="DE76" s="1868">
        <f>+DD76/DC76</f>
        <v>1</v>
      </c>
      <c r="DF76" s="156"/>
      <c r="DG76" s="156"/>
      <c r="DH76" s="156"/>
      <c r="DI76" s="2828">
        <f t="shared" si="3"/>
        <v>0.5</v>
      </c>
      <c r="DJ76" s="2828">
        <f t="shared" si="3"/>
        <v>0.5</v>
      </c>
      <c r="DK76" s="2828">
        <f t="shared" si="4"/>
        <v>1</v>
      </c>
      <c r="DL76" s="175">
        <f>++$U$76+$AB$76+$AI$76+$AP$76+$AW$76+$BD$76</f>
        <v>0.5</v>
      </c>
      <c r="DM76" s="175">
        <f t="shared" si="22"/>
        <v>0.5</v>
      </c>
      <c r="DN76" s="1868">
        <f>+DM76/DL76</f>
        <v>1</v>
      </c>
      <c r="DO76" s="156"/>
      <c r="DP76" s="156"/>
      <c r="DQ76" s="156"/>
      <c r="DR76" s="325">
        <f t="shared" si="5"/>
        <v>0.73999999999999988</v>
      </c>
      <c r="DS76" s="325">
        <f t="shared" si="5"/>
        <v>0.5</v>
      </c>
      <c r="DT76" s="2828">
        <f t="shared" si="8"/>
        <v>0.67567567567567577</v>
      </c>
      <c r="DU76" s="175">
        <f>+$CT$76+$CM$76+$CF$76+$BY$76+$BR$76+$BK$76+$BD$76+$AW$76+$AP$76</f>
        <v>0.7599999999999999</v>
      </c>
      <c r="DV76" s="175">
        <f>+$CU$76+$CN$76+$CG$76+$BZ$76+$BS$76+$BL$76+$BE$76+$AX$76+$AQ$76</f>
        <v>0.26</v>
      </c>
      <c r="DW76" s="2887">
        <f>+DV76/DU76</f>
        <v>0.3421052631578948</v>
      </c>
      <c r="DX76" s="156"/>
      <c r="DY76" s="156"/>
      <c r="DZ76" s="101"/>
      <c r="EA76" s="325">
        <f t="shared" si="6"/>
        <v>0.99999999999999978</v>
      </c>
      <c r="EB76" s="325">
        <f t="shared" si="6"/>
        <v>0.5</v>
      </c>
      <c r="EC76" s="2828">
        <f t="shared" si="7"/>
        <v>0.50000000000000011</v>
      </c>
      <c r="ED76" s="175">
        <f>+$CT$76+$CM$76+$CF$76+$BY$76+$BR$76+$BK$76+$BD$76+$AW$76+$AP$76+$AI$76+$AB$76+$U$76</f>
        <v>0.99999999999999978</v>
      </c>
      <c r="EE76" s="175">
        <f>+$CU$76+$CN$76+$CG$76+$BZ$76+$BS$76+$BL$76+$BE$76+$AX$76+$AQ$76+$AJ$76+$AC$76+$V$76</f>
        <v>0.5</v>
      </c>
      <c r="EF76" s="1867">
        <f>+EE76/ED76</f>
        <v>0.50000000000000011</v>
      </c>
      <c r="EG76" s="156"/>
      <c r="EH76" s="156"/>
      <c r="EI76" s="101"/>
    </row>
    <row r="77" spans="1:142" s="324" customFormat="1" ht="78.75" customHeight="1" thickBot="1">
      <c r="A77" s="176" t="s">
        <v>77</v>
      </c>
      <c r="B77" s="177"/>
      <c r="C77" s="178"/>
      <c r="D77" s="179">
        <v>6</v>
      </c>
      <c r="E77" s="178" t="str">
        <f>+'[1]2. RESUMEN EJECUTIVO'!B25</f>
        <v>Realizar un (1) proceso de reorganización institucional del Talento Humano</v>
      </c>
      <c r="F77" s="180">
        <v>0.3</v>
      </c>
      <c r="G77" s="179" t="s">
        <v>78</v>
      </c>
      <c r="H77" s="181">
        <v>1</v>
      </c>
      <c r="I77" s="181">
        <f>+N77+N79</f>
        <v>6.9999999999999993E-2</v>
      </c>
      <c r="J77" s="182">
        <v>1</v>
      </c>
      <c r="K77" s="183" t="s">
        <v>277</v>
      </c>
      <c r="L77" s="183" t="s">
        <v>278</v>
      </c>
      <c r="M77" s="183" t="s">
        <v>271</v>
      </c>
      <c r="N77" s="129">
        <v>0.01</v>
      </c>
      <c r="O77" s="184">
        <v>42737</v>
      </c>
      <c r="P77" s="184">
        <v>43100</v>
      </c>
      <c r="Q77" s="166" t="s">
        <v>279</v>
      </c>
      <c r="R77" s="167">
        <v>0.3</v>
      </c>
      <c r="S77" s="2863">
        <v>0.1</v>
      </c>
      <c r="T77" s="167">
        <v>0.1</v>
      </c>
      <c r="U77" s="129">
        <f>+S77+S78</f>
        <v>0.1</v>
      </c>
      <c r="V77" s="129">
        <f>+T77+T78</f>
        <v>0.1</v>
      </c>
      <c r="W77" s="185">
        <f>(((U77*$N$77)+(U79*$N$79))*$H$77)/($N$77+$N$79)</f>
        <v>1.4285714285714287E-2</v>
      </c>
      <c r="X77" s="185">
        <f>(((V77*$N$77)+(V79*$N$79))*$H$77)/($N$77+$N$79)</f>
        <v>1.4285714285714287E-2</v>
      </c>
      <c r="Y77" s="186" t="s">
        <v>280</v>
      </c>
      <c r="Z77" s="2863">
        <v>0.1</v>
      </c>
      <c r="AA77" s="169">
        <v>0.1</v>
      </c>
      <c r="AB77" s="129">
        <f>+Z77+Z78</f>
        <v>0.1</v>
      </c>
      <c r="AC77" s="129">
        <f>+AA77+AA78</f>
        <v>0.1</v>
      </c>
      <c r="AD77" s="185">
        <f>(((AB77*$N$77)+(AB79*$N$79))*$H$77)/($N$77+$N$79)</f>
        <v>1.4285714285714287E-2</v>
      </c>
      <c r="AE77" s="185">
        <f>(((AC77*$N$77)+(AC79*$N$79))*$H$77)/($N$77+$N$79)</f>
        <v>1.4285714285714287E-2</v>
      </c>
      <c r="AF77" s="186" t="s">
        <v>280</v>
      </c>
      <c r="AG77" s="2863">
        <v>0.1</v>
      </c>
      <c r="AH77" s="169">
        <v>0.1</v>
      </c>
      <c r="AI77" s="129">
        <f>+AG77+AG78</f>
        <v>0.1</v>
      </c>
      <c r="AJ77" s="129">
        <f>+AH77+AH78</f>
        <v>0.1</v>
      </c>
      <c r="AK77" s="185">
        <f>(((AI77*$N$77)+(AI79*$N$79))*$H$77)/($N$77+$N$79)</f>
        <v>0.12571428571428572</v>
      </c>
      <c r="AL77" s="185">
        <f>(((AJ77*$N$77)+(AJ79*$N$79))*$H$77)/($N$77+$N$79)</f>
        <v>0.12571428571428572</v>
      </c>
      <c r="AM77" s="186" t="s">
        <v>281</v>
      </c>
      <c r="AN77" s="2863">
        <v>0</v>
      </c>
      <c r="AO77" s="169">
        <v>0</v>
      </c>
      <c r="AP77" s="129">
        <f>+AN77+AN78</f>
        <v>0.05</v>
      </c>
      <c r="AQ77" s="129">
        <f>+AO77+AO78</f>
        <v>0.05</v>
      </c>
      <c r="AR77" s="185">
        <f>(((AP77*$N$77)+(AP79*$N$79))*$H$77)/($N$77+$N$79)</f>
        <v>0.13571428571428576</v>
      </c>
      <c r="AS77" s="185">
        <f>(((AQ77*$N$77)+(AQ79*$N$79))*$H$77)/($N$77+$N$79)</f>
        <v>0.13571428571428576</v>
      </c>
      <c r="AT77" s="187"/>
      <c r="AU77" s="2863">
        <v>0</v>
      </c>
      <c r="AV77" s="169">
        <v>0</v>
      </c>
      <c r="AW77" s="129">
        <f>+AU77+AU78</f>
        <v>0.05</v>
      </c>
      <c r="AX77" s="129">
        <f>+AV77+AV78</f>
        <v>0.05</v>
      </c>
      <c r="AY77" s="185">
        <f>(((AW77*$N$77)+(AW79*$N$79))*$H$77)/($N$77+$N$79)</f>
        <v>0.13571428571428576</v>
      </c>
      <c r="AZ77" s="185">
        <f>(((AX77*$N$77)+(AX79*$N$79))*$H$77)/($N$77+$N$79)</f>
        <v>0.13571428571428576</v>
      </c>
      <c r="BA77" s="187"/>
      <c r="BB77" s="2863">
        <v>0</v>
      </c>
      <c r="BC77" s="169">
        <v>0</v>
      </c>
      <c r="BD77" s="129">
        <f>+BB77+BB78</f>
        <v>0.05</v>
      </c>
      <c r="BE77" s="129">
        <f>+BC77+BC78</f>
        <v>0.05</v>
      </c>
      <c r="BF77" s="185">
        <f>(((BD77*$N$77)+(BD79*$N$79))*$H$77)/($N$77+$N$79)</f>
        <v>0.14428571428571429</v>
      </c>
      <c r="BG77" s="185">
        <f>(((BE77*$N$77)+(BE79*$N$79))*$H$77)/($N$77+$N$79)</f>
        <v>0.14428571428571429</v>
      </c>
      <c r="BH77" s="164"/>
      <c r="BI77" s="2863">
        <v>0</v>
      </c>
      <c r="BJ77" s="169">
        <v>0</v>
      </c>
      <c r="BK77" s="129">
        <f>+BI77+BI78</f>
        <v>0.05</v>
      </c>
      <c r="BL77" s="129">
        <f>+BJ77+BJ78</f>
        <v>0</v>
      </c>
      <c r="BM77" s="185">
        <f>(((BK77*$N$77)+(BK79*$N$79))*$H$77)/($N$77+$N$79)</f>
        <v>0.12714285714285717</v>
      </c>
      <c r="BN77" s="185">
        <f>(((BL77*$N$77)+(BL79*$N$79))*$H$77)/($N$77+$N$79)</f>
        <v>0</v>
      </c>
      <c r="BO77" s="164"/>
      <c r="BP77" s="2863">
        <v>0</v>
      </c>
      <c r="BQ77" s="169">
        <v>0</v>
      </c>
      <c r="BR77" s="129">
        <f>+BP77+BP78</f>
        <v>0.1</v>
      </c>
      <c r="BS77" s="129">
        <f>+BQ77+BQ78</f>
        <v>0</v>
      </c>
      <c r="BT77" s="185">
        <f>(((BR77*$N$77)+(BR79*$N$79))*$H$77)/($N$77+$N$79)</f>
        <v>6.5714285714285725E-2</v>
      </c>
      <c r="BU77" s="185">
        <f>(((BS77*$N$77)+(BS79*$N$79))*$H$77)/($N$77+$N$79)</f>
        <v>0</v>
      </c>
      <c r="BV77" s="164"/>
      <c r="BW77" s="2863">
        <v>0</v>
      </c>
      <c r="BX77" s="169">
        <v>0</v>
      </c>
      <c r="BY77" s="129">
        <f>+BW77+BW78</f>
        <v>0.1</v>
      </c>
      <c r="BZ77" s="129">
        <f>+BX77+BX78</f>
        <v>0</v>
      </c>
      <c r="CA77" s="185">
        <f>(((BY77*$N$77)+(BY79*$N$79))*$H$77)/($N$77+$N$79)</f>
        <v>6.5714285714285725E-2</v>
      </c>
      <c r="CB77" s="185">
        <f>(((BZ77*$N$77)+(BZ79*$N$79))*$H$77)/($N$77+$N$79)</f>
        <v>0</v>
      </c>
      <c r="CC77" s="164"/>
      <c r="CD77" s="2863">
        <v>0</v>
      </c>
      <c r="CE77" s="169">
        <v>0</v>
      </c>
      <c r="CF77" s="129">
        <f>+CD77+CD78</f>
        <v>0.1</v>
      </c>
      <c r="CG77" s="129">
        <f>+CE77+CE78</f>
        <v>0</v>
      </c>
      <c r="CH77" s="185">
        <f>(((CF77*$N$77)+(CF79*$N$79))*$H$77)/($N$77+$N$79)</f>
        <v>5.7142857142857148E-2</v>
      </c>
      <c r="CI77" s="185">
        <f>(((CG77*$N$77)+(CG79*$N$79))*$H$77)/($N$77+$N$79)</f>
        <v>0</v>
      </c>
      <c r="CJ77" s="164"/>
      <c r="CK77" s="2863">
        <v>0</v>
      </c>
      <c r="CL77" s="169">
        <v>0</v>
      </c>
      <c r="CM77" s="129">
        <f>+CK77+CK78</f>
        <v>0.1</v>
      </c>
      <c r="CN77" s="129">
        <f>+CL77+CL78</f>
        <v>0</v>
      </c>
      <c r="CO77" s="185">
        <f>(((CM77*$N$77)+(CM79*$N$79))*$H$77)/($N$77+$N$79)</f>
        <v>5.7142857142857148E-2</v>
      </c>
      <c r="CP77" s="185">
        <f>(((CN77*$N$77)+(CN79*$N$79))*$H$77)/($N$77+$N$79)</f>
        <v>0</v>
      </c>
      <c r="CQ77" s="164"/>
      <c r="CR77" s="2863">
        <v>0</v>
      </c>
      <c r="CS77" s="169">
        <v>0</v>
      </c>
      <c r="CT77" s="129">
        <f>+CR77+CR78</f>
        <v>0.1</v>
      </c>
      <c r="CU77" s="129">
        <f>+CS77+CS78</f>
        <v>0</v>
      </c>
      <c r="CV77" s="185">
        <f>(((CT77*$N$77)+(CT79*$N$79))*$H$77)/($N$77+$N$79)</f>
        <v>5.7142857142857148E-2</v>
      </c>
      <c r="CW77" s="185">
        <f>(((CU77*$N$77)+(CU79*$N$79))*$H$77)/($N$77+$N$79)</f>
        <v>0</v>
      </c>
      <c r="CX77" s="72"/>
      <c r="CZ77" s="2828">
        <f t="shared" si="0"/>
        <v>0.30000000000000004</v>
      </c>
      <c r="DA77" s="2828">
        <f t="shared" si="1"/>
        <v>0.30000000000000004</v>
      </c>
      <c r="DB77" s="2828">
        <f t="shared" si="2"/>
        <v>1</v>
      </c>
      <c r="DC77" s="129">
        <f t="shared" si="21"/>
        <v>0.30000000000000004</v>
      </c>
      <c r="DD77" s="129">
        <f t="shared" si="21"/>
        <v>0.30000000000000004</v>
      </c>
      <c r="DE77" s="130">
        <f>+DD77/DC77</f>
        <v>1</v>
      </c>
      <c r="DF77" s="130">
        <f>+W77+AD77+AK77</f>
        <v>0.1542857142857143</v>
      </c>
      <c r="DG77" s="130">
        <f>+X77+AE77+AL77</f>
        <v>0.1542857142857143</v>
      </c>
      <c r="DH77" s="130">
        <f>+DG77/DF77</f>
        <v>1</v>
      </c>
      <c r="DI77" s="2828">
        <f t="shared" si="3"/>
        <v>0.30000000000000004</v>
      </c>
      <c r="DJ77" s="2828">
        <f t="shared" si="3"/>
        <v>0.30000000000000004</v>
      </c>
      <c r="DK77" s="2828">
        <f t="shared" si="4"/>
        <v>1</v>
      </c>
      <c r="DL77" s="129">
        <f>+U77+AB77+AI77+AP77+AW77+BD77</f>
        <v>0.45</v>
      </c>
      <c r="DM77" s="129">
        <f>+V77+AC77+AJ77+AQ77+AX77+BE77</f>
        <v>0.45</v>
      </c>
      <c r="DN77" s="130">
        <f>+DM77/DL77</f>
        <v>1</v>
      </c>
      <c r="DO77" s="130">
        <f>+$W$77+$AD$77+$AK$77+$AR$77+$AY$77+$BF$77</f>
        <v>0.57000000000000006</v>
      </c>
      <c r="DP77" s="130">
        <f>+$X$77+$AE$77+$AL$77+$AS$77+$AZ$77+$BG$77</f>
        <v>0.57000000000000006</v>
      </c>
      <c r="DQ77" s="130">
        <f>+DP77/DO77</f>
        <v>1</v>
      </c>
      <c r="DR77" s="325">
        <f t="shared" si="5"/>
        <v>0.30000000000000004</v>
      </c>
      <c r="DS77" s="325">
        <f t="shared" si="5"/>
        <v>0.30000000000000004</v>
      </c>
      <c r="DT77" s="2828">
        <f t="shared" si="8"/>
        <v>1</v>
      </c>
      <c r="DU77" s="188" t="e">
        <f>+L$77+S$77+Z$77+AG$77+AN$77+AU$77+BB$77+BI$77+BP$77</f>
        <v>#VALUE!</v>
      </c>
      <c r="DV77" s="129">
        <f>+$U$77+$AB$77+$AI$77+$AP$77+$AW$77+$BD$77+$BK$77+$BR$77+$BY$77</f>
        <v>0.7</v>
      </c>
      <c r="DW77" s="2840" t="e">
        <f>+DV77/DU77</f>
        <v>#VALUE!</v>
      </c>
      <c r="DX77" s="130">
        <f>+$W$77+$AD$77+$AK$77+$AR$77+$AY$77+$BF$77+$BM$77+$BT$77+$CA$77</f>
        <v>0.82857142857142874</v>
      </c>
      <c r="DY77" s="130">
        <f>+$X$77+$AE$77+$AL$77+$AS$77+$AZ$77+$BG$77+$BN$77+$BU$77+$CB$77</f>
        <v>0.57000000000000006</v>
      </c>
      <c r="DZ77" s="91">
        <f>+DY77/DX77</f>
        <v>0.68793103448275861</v>
      </c>
      <c r="EA77" s="325">
        <f t="shared" si="6"/>
        <v>0.30000000000000004</v>
      </c>
      <c r="EB77" s="325">
        <f t="shared" si="6"/>
        <v>0.30000000000000004</v>
      </c>
      <c r="EC77" s="2828">
        <f t="shared" si="7"/>
        <v>1</v>
      </c>
      <c r="ED77" s="129">
        <f>+U$77+AB$77+AI$77+AP$77+AW$77+BD$77+BK$77+BR$77+BY$77+CF$77+CM$77+CT$77</f>
        <v>0.99999999999999989</v>
      </c>
      <c r="EE77" s="129">
        <f>+$U$77+$AB$77+$AI$77+$AP$77+$AW$77+$BD$77+$BK$77+$BR$77+$BY$77+$CF$77+$CM$77+$CT$77</f>
        <v>0.99999999999999989</v>
      </c>
      <c r="EF77" s="91">
        <f>+EE77/ED77</f>
        <v>1</v>
      </c>
      <c r="EG77" s="130">
        <f>+$W$77+$AD$77+$AK$77+$AR$77+$AY$77+$BF$77+$BM$77+$BT$77+$CA$77+$CH$77+$CO$77+$CV$77</f>
        <v>1.0000000000000002</v>
      </c>
      <c r="EH77" s="130">
        <f>+$X$77+$AE$77+$AL$77+$AS$77+$AZ$77+$BG$77+$BN$77+$BU$77+$CB$77+$CI$77+$CP$77+$CW$77</f>
        <v>0.57000000000000006</v>
      </c>
      <c r="EI77" s="91">
        <f>+EH77/EG77</f>
        <v>0.56999999999999995</v>
      </c>
    </row>
    <row r="78" spans="1:142" s="324" customFormat="1" ht="174" thickBot="1">
      <c r="A78" s="189"/>
      <c r="B78" s="190"/>
      <c r="C78" s="191"/>
      <c r="D78" s="101"/>
      <c r="E78" s="191"/>
      <c r="F78" s="156"/>
      <c r="G78" s="101"/>
      <c r="H78" s="119"/>
      <c r="I78" s="119"/>
      <c r="J78" s="101"/>
      <c r="K78" s="191"/>
      <c r="L78" s="191"/>
      <c r="M78" s="191"/>
      <c r="N78" s="136"/>
      <c r="O78" s="192"/>
      <c r="P78" s="192"/>
      <c r="Q78" s="123" t="s">
        <v>282</v>
      </c>
      <c r="R78" s="95">
        <v>0.7</v>
      </c>
      <c r="S78" s="2888">
        <v>0</v>
      </c>
      <c r="T78" s="137">
        <v>0</v>
      </c>
      <c r="U78" s="136"/>
      <c r="V78" s="136"/>
      <c r="W78" s="140"/>
      <c r="X78" s="140"/>
      <c r="Y78" s="186" t="s">
        <v>283</v>
      </c>
      <c r="Z78" s="2888">
        <v>0</v>
      </c>
      <c r="AA78" s="127">
        <v>0</v>
      </c>
      <c r="AB78" s="136"/>
      <c r="AC78" s="136"/>
      <c r="AD78" s="140"/>
      <c r="AE78" s="140"/>
      <c r="AF78" s="126"/>
      <c r="AG78" s="2888">
        <v>0</v>
      </c>
      <c r="AH78" s="127">
        <v>0</v>
      </c>
      <c r="AI78" s="136"/>
      <c r="AJ78" s="136"/>
      <c r="AK78" s="140"/>
      <c r="AL78" s="140"/>
      <c r="AM78" s="126"/>
      <c r="AN78" s="2888">
        <v>0.05</v>
      </c>
      <c r="AO78" s="127">
        <v>0.05</v>
      </c>
      <c r="AP78" s="136"/>
      <c r="AQ78" s="136"/>
      <c r="AR78" s="140"/>
      <c r="AS78" s="140"/>
      <c r="AT78" s="128" t="s">
        <v>284</v>
      </c>
      <c r="AU78" s="2888">
        <v>0.05</v>
      </c>
      <c r="AV78" s="127">
        <v>0.05</v>
      </c>
      <c r="AW78" s="136"/>
      <c r="AX78" s="136"/>
      <c r="AY78" s="140"/>
      <c r="AZ78" s="140"/>
      <c r="BA78" s="128" t="s">
        <v>285</v>
      </c>
      <c r="BB78" s="2888">
        <v>0.05</v>
      </c>
      <c r="BC78" s="127">
        <v>0.05</v>
      </c>
      <c r="BD78" s="136"/>
      <c r="BE78" s="136"/>
      <c r="BF78" s="140"/>
      <c r="BG78" s="140"/>
      <c r="BH78" s="128" t="s">
        <v>285</v>
      </c>
      <c r="BI78" s="2888">
        <v>0.05</v>
      </c>
      <c r="BJ78" s="127">
        <v>0</v>
      </c>
      <c r="BK78" s="136"/>
      <c r="BL78" s="136"/>
      <c r="BM78" s="140"/>
      <c r="BN78" s="140"/>
      <c r="BO78" s="126"/>
      <c r="BP78" s="2888">
        <v>0.1</v>
      </c>
      <c r="BQ78" s="127">
        <v>0</v>
      </c>
      <c r="BR78" s="136"/>
      <c r="BS78" s="136"/>
      <c r="BT78" s="140"/>
      <c r="BU78" s="140"/>
      <c r="BV78" s="126"/>
      <c r="BW78" s="2888">
        <v>0.1</v>
      </c>
      <c r="BX78" s="127">
        <v>0</v>
      </c>
      <c r="BY78" s="136"/>
      <c r="BZ78" s="136"/>
      <c r="CA78" s="140"/>
      <c r="CB78" s="140"/>
      <c r="CC78" s="126"/>
      <c r="CD78" s="2888">
        <v>0.1</v>
      </c>
      <c r="CE78" s="127">
        <v>0</v>
      </c>
      <c r="CF78" s="136"/>
      <c r="CG78" s="136"/>
      <c r="CH78" s="140"/>
      <c r="CI78" s="140"/>
      <c r="CJ78" s="126"/>
      <c r="CK78" s="2888">
        <v>0.1</v>
      </c>
      <c r="CL78" s="127">
        <v>0</v>
      </c>
      <c r="CM78" s="136"/>
      <c r="CN78" s="136"/>
      <c r="CO78" s="140"/>
      <c r="CP78" s="140"/>
      <c r="CQ78" s="126"/>
      <c r="CR78" s="2888">
        <v>0.1</v>
      </c>
      <c r="CS78" s="127">
        <v>0</v>
      </c>
      <c r="CT78" s="136"/>
      <c r="CU78" s="136"/>
      <c r="CV78" s="140"/>
      <c r="CW78" s="140"/>
      <c r="CX78" s="72"/>
      <c r="CZ78" s="2828">
        <f t="shared" si="0"/>
        <v>0</v>
      </c>
      <c r="DA78" s="2828">
        <f t="shared" si="1"/>
        <v>0.15000000000000002</v>
      </c>
      <c r="DB78" s="2828" t="e">
        <f t="shared" si="2"/>
        <v>#DIV/0!</v>
      </c>
      <c r="DC78" s="136"/>
      <c r="DD78" s="136"/>
      <c r="DE78" s="140"/>
      <c r="DF78" s="140"/>
      <c r="DG78" s="140"/>
      <c r="DH78" s="140"/>
      <c r="DI78" s="2828">
        <f t="shared" si="3"/>
        <v>0.15000000000000002</v>
      </c>
      <c r="DJ78" s="2828">
        <f t="shared" si="3"/>
        <v>0.15000000000000002</v>
      </c>
      <c r="DK78" s="2828">
        <f t="shared" si="4"/>
        <v>1</v>
      </c>
      <c r="DL78" s="136"/>
      <c r="DM78" s="136">
        <f t="shared" si="22"/>
        <v>0</v>
      </c>
      <c r="DN78" s="140"/>
      <c r="DO78" s="140"/>
      <c r="DP78" s="140"/>
      <c r="DQ78" s="140"/>
      <c r="DR78" s="325">
        <f t="shared" si="5"/>
        <v>0.4</v>
      </c>
      <c r="DS78" s="325">
        <f t="shared" si="5"/>
        <v>0.15000000000000002</v>
      </c>
      <c r="DT78" s="2828">
        <f t="shared" si="8"/>
        <v>0.37500000000000006</v>
      </c>
      <c r="DU78" s="136"/>
      <c r="DV78" s="136"/>
      <c r="DW78" s="130"/>
      <c r="DX78" s="140"/>
      <c r="DY78" s="140"/>
      <c r="DZ78" s="98"/>
      <c r="EA78" s="325">
        <f t="shared" si="6"/>
        <v>0.7</v>
      </c>
      <c r="EB78" s="325">
        <f t="shared" si="6"/>
        <v>0.15000000000000002</v>
      </c>
      <c r="EC78" s="2828">
        <f t="shared" si="7"/>
        <v>0.21428571428571433</v>
      </c>
      <c r="ED78" s="136"/>
      <c r="EE78" s="136"/>
      <c r="EF78" s="98"/>
      <c r="EG78" s="140"/>
      <c r="EH78" s="140"/>
      <c r="EI78" s="98"/>
    </row>
    <row r="79" spans="1:142" s="324" customFormat="1" ht="299.25">
      <c r="A79" s="193"/>
      <c r="B79" s="190"/>
      <c r="C79" s="194"/>
      <c r="D79" s="133"/>
      <c r="E79" s="194"/>
      <c r="F79" s="195"/>
      <c r="G79" s="133"/>
      <c r="H79" s="133"/>
      <c r="I79" s="133"/>
      <c r="J79" s="133">
        <v>2</v>
      </c>
      <c r="K79" s="194" t="s">
        <v>286</v>
      </c>
      <c r="L79" s="194" t="s">
        <v>287</v>
      </c>
      <c r="M79" s="132" t="s">
        <v>271</v>
      </c>
      <c r="N79" s="143">
        <v>0.06</v>
      </c>
      <c r="O79" s="196">
        <v>42737</v>
      </c>
      <c r="P79" s="196">
        <v>43100</v>
      </c>
      <c r="Q79" s="111" t="s">
        <v>288</v>
      </c>
      <c r="R79" s="95">
        <v>0.33</v>
      </c>
      <c r="S79" s="2865">
        <v>0</v>
      </c>
      <c r="T79" s="96">
        <v>0</v>
      </c>
      <c r="U79" s="213">
        <f>+S79+S80+S81</f>
        <v>0</v>
      </c>
      <c r="V79" s="213">
        <f>+T79+T80+T81</f>
        <v>0</v>
      </c>
      <c r="W79" s="140"/>
      <c r="X79" s="140"/>
      <c r="Y79" s="72"/>
      <c r="Z79" s="2865">
        <v>0</v>
      </c>
      <c r="AA79" s="96">
        <v>0</v>
      </c>
      <c r="AB79" s="213">
        <f>+Z79+Z80+Z81</f>
        <v>0</v>
      </c>
      <c r="AC79" s="213">
        <f>+AA79+AA80+AA81</f>
        <v>0</v>
      </c>
      <c r="AD79" s="140"/>
      <c r="AE79" s="140"/>
      <c r="AF79" s="72"/>
      <c r="AG79" s="2865">
        <v>0.08</v>
      </c>
      <c r="AH79" s="96">
        <v>0.08</v>
      </c>
      <c r="AI79" s="213">
        <f>+AG79+AG80+AG81</f>
        <v>0.13</v>
      </c>
      <c r="AJ79" s="213">
        <f>+AH79+AH80+AH81</f>
        <v>0.13</v>
      </c>
      <c r="AK79" s="140"/>
      <c r="AL79" s="140"/>
      <c r="AM79" s="138" t="s">
        <v>289</v>
      </c>
      <c r="AN79" s="2865">
        <v>0.08</v>
      </c>
      <c r="AO79" s="96">
        <v>0.08</v>
      </c>
      <c r="AP79" s="213">
        <f>+AN79+AN80+AN81</f>
        <v>0.15000000000000002</v>
      </c>
      <c r="AQ79" s="213">
        <f>+AO79+AO80+AO81</f>
        <v>0.15000000000000002</v>
      </c>
      <c r="AR79" s="140"/>
      <c r="AS79" s="140"/>
      <c r="AT79" s="71" t="s">
        <v>290</v>
      </c>
      <c r="AU79" s="2865">
        <v>0.08</v>
      </c>
      <c r="AV79" s="96">
        <v>0.08</v>
      </c>
      <c r="AW79" s="213">
        <f>+AU79+AU80+AU81</f>
        <v>0.15000000000000002</v>
      </c>
      <c r="AX79" s="213">
        <f>+AV79+AV80+AV81</f>
        <v>0.15000000000000002</v>
      </c>
      <c r="AY79" s="140"/>
      <c r="AZ79" s="140"/>
      <c r="BA79" s="71" t="s">
        <v>291</v>
      </c>
      <c r="BB79" s="2865">
        <v>0.09</v>
      </c>
      <c r="BC79" s="96">
        <v>0.09</v>
      </c>
      <c r="BD79" s="213">
        <f>+BB79+BB80+BB81</f>
        <v>0.16</v>
      </c>
      <c r="BE79" s="143">
        <f>+BC79+BC80+BC81</f>
        <v>0.16</v>
      </c>
      <c r="BF79" s="140"/>
      <c r="BG79" s="140"/>
      <c r="BH79" s="71" t="s">
        <v>291</v>
      </c>
      <c r="BI79" s="2865">
        <v>0</v>
      </c>
      <c r="BJ79" s="96">
        <v>0</v>
      </c>
      <c r="BK79" s="213">
        <f>+BI79+BI80+BI81</f>
        <v>0.14000000000000001</v>
      </c>
      <c r="BL79" s="213">
        <f>+BJ79+BJ80+BJ81</f>
        <v>0</v>
      </c>
      <c r="BM79" s="140"/>
      <c r="BN79" s="140"/>
      <c r="BO79" s="72"/>
      <c r="BP79" s="2865">
        <v>0</v>
      </c>
      <c r="BQ79" s="96">
        <v>0</v>
      </c>
      <c r="BR79" s="213">
        <f>+BP79+BP80+BP81</f>
        <v>0.06</v>
      </c>
      <c r="BS79" s="213">
        <f>+BQ79+BQ80+BQ81</f>
        <v>0</v>
      </c>
      <c r="BT79" s="140"/>
      <c r="BU79" s="140"/>
      <c r="BV79" s="72"/>
      <c r="BW79" s="2865">
        <v>0</v>
      </c>
      <c r="BX79" s="96">
        <v>0</v>
      </c>
      <c r="BY79" s="213">
        <f>+BW79+BW80+BW81</f>
        <v>0.06</v>
      </c>
      <c r="BZ79" s="213">
        <f>+BX79+BX80+BX81</f>
        <v>0</v>
      </c>
      <c r="CA79" s="140"/>
      <c r="CB79" s="140"/>
      <c r="CC79" s="72"/>
      <c r="CD79" s="2865">
        <v>0</v>
      </c>
      <c r="CE79" s="96">
        <v>0</v>
      </c>
      <c r="CF79" s="213">
        <f>+CD79+CD80+CD81</f>
        <v>0.05</v>
      </c>
      <c r="CG79" s="213">
        <f>+CE79+CE80+CE81</f>
        <v>0</v>
      </c>
      <c r="CH79" s="140"/>
      <c r="CI79" s="140"/>
      <c r="CJ79" s="72"/>
      <c r="CK79" s="2865">
        <v>0</v>
      </c>
      <c r="CL79" s="96">
        <v>0</v>
      </c>
      <c r="CM79" s="213">
        <f>+CK79+CK80+CK81</f>
        <v>0.05</v>
      </c>
      <c r="CN79" s="213">
        <f>+CL79+CL80+CL81</f>
        <v>0</v>
      </c>
      <c r="CO79" s="140"/>
      <c r="CP79" s="140"/>
      <c r="CQ79" s="72"/>
      <c r="CR79" s="2865">
        <v>0</v>
      </c>
      <c r="CS79" s="96">
        <v>0</v>
      </c>
      <c r="CT79" s="213">
        <f>+CR79+CR80+CR81</f>
        <v>0.05</v>
      </c>
      <c r="CU79" s="213">
        <f>+CS79+CS80+CS81</f>
        <v>0</v>
      </c>
      <c r="CV79" s="140"/>
      <c r="CW79" s="140"/>
      <c r="CX79" s="72"/>
      <c r="CZ79" s="2828">
        <f>+S79+AG79+Z79</f>
        <v>0.08</v>
      </c>
      <c r="DA79" s="2828">
        <f t="shared" si="1"/>
        <v>0.32999999999999996</v>
      </c>
      <c r="DB79" s="2828">
        <f t="shared" si="2"/>
        <v>4.1249999999999991</v>
      </c>
      <c r="DC79" s="2824">
        <f>+U79+AB79+AI79</f>
        <v>0.13</v>
      </c>
      <c r="DD79" s="2824">
        <f>+V79+AC79+AJ79</f>
        <v>0.13</v>
      </c>
      <c r="DE79" s="130">
        <f>+DD79/DC79</f>
        <v>1</v>
      </c>
      <c r="DF79" s="140"/>
      <c r="DG79" s="140"/>
      <c r="DH79" s="140"/>
      <c r="DI79" s="2828">
        <f t="shared" si="3"/>
        <v>0.32999999999999996</v>
      </c>
      <c r="DJ79" s="2828">
        <f t="shared" si="3"/>
        <v>0.32999999999999996</v>
      </c>
      <c r="DK79" s="2828">
        <f t="shared" si="4"/>
        <v>1</v>
      </c>
      <c r="DL79" s="2824">
        <f>+$U$79+$AB$79+$AI$79+$AP$79+$AW$79+$BD$79</f>
        <v>0.59000000000000008</v>
      </c>
      <c r="DM79" s="2824">
        <f t="shared" si="22"/>
        <v>0.59000000000000008</v>
      </c>
      <c r="DN79" s="130">
        <f>+DM79/DL79</f>
        <v>1</v>
      </c>
      <c r="DO79" s="140"/>
      <c r="DP79" s="140"/>
      <c r="DQ79" s="140"/>
      <c r="DR79" s="325">
        <f t="shared" si="5"/>
        <v>0.32999999999999996</v>
      </c>
      <c r="DS79" s="325">
        <f t="shared" si="5"/>
        <v>0.32999999999999996</v>
      </c>
      <c r="DT79" s="2828">
        <f t="shared" si="8"/>
        <v>1</v>
      </c>
      <c r="DU79" s="2824">
        <f>+$U$79+$AB$79+$AI$79+$AP$79+$AW$79+$BD$79+$BK$79+$BR$79+$BY$79</f>
        <v>0.85000000000000009</v>
      </c>
      <c r="DV79" s="2824">
        <f>+$V$79+$AC$79+$AJ$79+$AQ$79+$AX$79+$BE$79+$BL$79+$BS$79+$BZ$79</f>
        <v>0.59000000000000008</v>
      </c>
      <c r="DW79" s="140">
        <f>+DV79/DU79</f>
        <v>0.69411764705882351</v>
      </c>
      <c r="DX79" s="140"/>
      <c r="DY79" s="140"/>
      <c r="DZ79" s="98"/>
      <c r="EA79" s="325">
        <f t="shared" si="6"/>
        <v>0.32999999999999996</v>
      </c>
      <c r="EB79" s="325">
        <f t="shared" si="6"/>
        <v>0.32999999999999996</v>
      </c>
      <c r="EC79" s="2828">
        <f t="shared" si="7"/>
        <v>1</v>
      </c>
      <c r="ED79" s="2824">
        <f>+$U$79+$AB$79+$AI$79+$AP$79+$AW$79+$BD$79+$BK$79+$BR$79+$BY$79+$CF$79+$CM$79+$CT$79</f>
        <v>1.0000000000000002</v>
      </c>
      <c r="EE79" s="2824">
        <f>+$V$79+$AC$79+$AJ$79+$AQ$79+$AX$79+$BE$79+$BL$79+$BS$79+$BZ$79+$CG$79+$CN$79+$CU$79</f>
        <v>0.59000000000000008</v>
      </c>
      <c r="EF79" s="91">
        <f>+EE79/ED79</f>
        <v>0.59</v>
      </c>
      <c r="EG79" s="140"/>
      <c r="EH79" s="140"/>
      <c r="EI79" s="98"/>
      <c r="EJ79" s="2867">
        <f>+'[2]1. PROGRAMACION CUATRIENIO '!F46</f>
        <v>0.3</v>
      </c>
      <c r="EK79" s="2889">
        <f>+EJ79*43%</f>
        <v>0.129</v>
      </c>
      <c r="EL79" s="2868">
        <f>+EJ79*DP77</f>
        <v>0.17100000000000001</v>
      </c>
    </row>
    <row r="80" spans="1:142" s="324" customFormat="1" ht="42.75">
      <c r="A80" s="193"/>
      <c r="B80" s="190"/>
      <c r="C80" s="194"/>
      <c r="D80" s="133"/>
      <c r="E80" s="194"/>
      <c r="F80" s="195"/>
      <c r="G80" s="133"/>
      <c r="H80" s="133"/>
      <c r="I80" s="133"/>
      <c r="J80" s="91"/>
      <c r="K80" s="199"/>
      <c r="L80" s="199" t="s">
        <v>292</v>
      </c>
      <c r="M80" s="142"/>
      <c r="N80" s="121"/>
      <c r="O80" s="144">
        <v>42737</v>
      </c>
      <c r="P80" s="144">
        <v>43100</v>
      </c>
      <c r="Q80" s="111" t="s">
        <v>293</v>
      </c>
      <c r="R80" s="95">
        <v>0.33</v>
      </c>
      <c r="S80" s="2865">
        <v>0</v>
      </c>
      <c r="T80" s="96">
        <v>0</v>
      </c>
      <c r="U80" s="143"/>
      <c r="V80" s="143"/>
      <c r="W80" s="140"/>
      <c r="X80" s="140"/>
      <c r="Y80" s="72"/>
      <c r="Z80" s="2865">
        <v>0</v>
      </c>
      <c r="AA80" s="96">
        <v>0</v>
      </c>
      <c r="AB80" s="143"/>
      <c r="AC80" s="143"/>
      <c r="AD80" s="140"/>
      <c r="AE80" s="140"/>
      <c r="AF80" s="72"/>
      <c r="AG80" s="2865">
        <v>0</v>
      </c>
      <c r="AH80" s="96">
        <v>0</v>
      </c>
      <c r="AI80" s="143"/>
      <c r="AJ80" s="143"/>
      <c r="AK80" s="140"/>
      <c r="AL80" s="140"/>
      <c r="AM80" s="72"/>
      <c r="AN80" s="2865">
        <v>0</v>
      </c>
      <c r="AO80" s="96"/>
      <c r="AP80" s="143"/>
      <c r="AQ80" s="143"/>
      <c r="AR80" s="140"/>
      <c r="AS80" s="140"/>
      <c r="AT80" s="71"/>
      <c r="AU80" s="2865">
        <v>0</v>
      </c>
      <c r="AV80" s="96"/>
      <c r="AW80" s="143"/>
      <c r="AX80" s="143"/>
      <c r="AY80" s="140"/>
      <c r="AZ80" s="140"/>
      <c r="BA80" s="71"/>
      <c r="BB80" s="2865">
        <v>0</v>
      </c>
      <c r="BC80" s="96">
        <v>0</v>
      </c>
      <c r="BD80" s="143"/>
      <c r="BE80" s="121"/>
      <c r="BF80" s="140"/>
      <c r="BG80" s="140"/>
      <c r="BH80" s="72"/>
      <c r="BI80" s="2865">
        <v>0.06</v>
      </c>
      <c r="BJ80" s="96">
        <v>0</v>
      </c>
      <c r="BK80" s="143"/>
      <c r="BL80" s="143"/>
      <c r="BM80" s="140"/>
      <c r="BN80" s="140"/>
      <c r="BO80" s="72"/>
      <c r="BP80" s="2865">
        <v>0.06</v>
      </c>
      <c r="BQ80" s="96">
        <v>0</v>
      </c>
      <c r="BR80" s="143"/>
      <c r="BS80" s="143"/>
      <c r="BT80" s="140"/>
      <c r="BU80" s="140"/>
      <c r="BV80" s="72"/>
      <c r="BW80" s="2865">
        <v>0.06</v>
      </c>
      <c r="BX80" s="96">
        <v>0</v>
      </c>
      <c r="BY80" s="143"/>
      <c r="BZ80" s="143"/>
      <c r="CA80" s="140"/>
      <c r="CB80" s="140"/>
      <c r="CC80" s="72"/>
      <c r="CD80" s="2865">
        <v>0.05</v>
      </c>
      <c r="CE80" s="96">
        <v>0</v>
      </c>
      <c r="CF80" s="143"/>
      <c r="CG80" s="143"/>
      <c r="CH80" s="140"/>
      <c r="CI80" s="140"/>
      <c r="CJ80" s="72"/>
      <c r="CK80" s="2865">
        <v>0.05</v>
      </c>
      <c r="CL80" s="96">
        <v>0</v>
      </c>
      <c r="CM80" s="143"/>
      <c r="CN80" s="143"/>
      <c r="CO80" s="140"/>
      <c r="CP80" s="140"/>
      <c r="CQ80" s="72"/>
      <c r="CR80" s="2865">
        <v>0.05</v>
      </c>
      <c r="CS80" s="96">
        <v>0</v>
      </c>
      <c r="CT80" s="143"/>
      <c r="CU80" s="143"/>
      <c r="CV80" s="140"/>
      <c r="CW80" s="140"/>
      <c r="CX80" s="72"/>
      <c r="CZ80" s="2828">
        <f t="shared" si="0"/>
        <v>0</v>
      </c>
      <c r="DA80" s="2828">
        <f t="shared" si="1"/>
        <v>0</v>
      </c>
      <c r="DB80" s="2828" t="e">
        <f t="shared" si="2"/>
        <v>#DIV/0!</v>
      </c>
      <c r="DC80" s="100"/>
      <c r="DD80" s="100"/>
      <c r="DE80" s="140"/>
      <c r="DF80" s="140"/>
      <c r="DG80" s="140"/>
      <c r="DH80" s="140"/>
      <c r="DI80" s="2828">
        <f t="shared" si="3"/>
        <v>0</v>
      </c>
      <c r="DJ80" s="2828">
        <f t="shared" si="3"/>
        <v>0</v>
      </c>
      <c r="DK80" s="2828" t="e">
        <f t="shared" si="4"/>
        <v>#DIV/0!</v>
      </c>
      <c r="DL80" s="100"/>
      <c r="DM80" s="100">
        <f t="shared" si="22"/>
        <v>0</v>
      </c>
      <c r="DN80" s="140"/>
      <c r="DO80" s="140"/>
      <c r="DP80" s="140"/>
      <c r="DQ80" s="140"/>
      <c r="DR80" s="325">
        <f t="shared" si="5"/>
        <v>0.18</v>
      </c>
      <c r="DS80" s="325">
        <f t="shared" si="5"/>
        <v>0</v>
      </c>
      <c r="DT80" s="2828">
        <f t="shared" si="8"/>
        <v>0</v>
      </c>
      <c r="DU80" s="100"/>
      <c r="DV80" s="100"/>
      <c r="DW80" s="156"/>
      <c r="DX80" s="140"/>
      <c r="DY80" s="140"/>
      <c r="DZ80" s="98"/>
      <c r="EA80" s="325">
        <f t="shared" si="6"/>
        <v>0.32999999999999996</v>
      </c>
      <c r="EB80" s="325">
        <f t="shared" si="6"/>
        <v>0</v>
      </c>
      <c r="EC80" s="2828">
        <f t="shared" si="7"/>
        <v>0</v>
      </c>
      <c r="ED80" s="100"/>
      <c r="EE80" s="100"/>
      <c r="EF80" s="98"/>
      <c r="EG80" s="140"/>
      <c r="EH80" s="140"/>
      <c r="EI80" s="98"/>
    </row>
    <row r="81" spans="1:143" s="324" customFormat="1" ht="237" thickBot="1">
      <c r="A81" s="200"/>
      <c r="B81" s="201"/>
      <c r="C81" s="202"/>
      <c r="D81" s="203"/>
      <c r="E81" s="202"/>
      <c r="F81" s="204"/>
      <c r="G81" s="203"/>
      <c r="H81" s="203"/>
      <c r="I81" s="203"/>
      <c r="J81" s="203"/>
      <c r="K81" s="202"/>
      <c r="L81" s="202" t="s">
        <v>294</v>
      </c>
      <c r="M81" s="205"/>
      <c r="N81" s="155"/>
      <c r="O81" s="206">
        <v>42737</v>
      </c>
      <c r="P81" s="206">
        <v>42916</v>
      </c>
      <c r="Q81" s="160" t="s">
        <v>295</v>
      </c>
      <c r="R81" s="161">
        <v>0.34</v>
      </c>
      <c r="S81" s="2870">
        <v>0</v>
      </c>
      <c r="T81" s="162">
        <v>0</v>
      </c>
      <c r="U81" s="214" t="e">
        <f>+#REF!+#REF!+S81+#REF!+#REF!+#REF!+#REF!</f>
        <v>#REF!</v>
      </c>
      <c r="V81" s="214" t="e">
        <f>+#REF!+#REF!+T81+#REF!+#REF!+#REF!+#REF!</f>
        <v>#REF!</v>
      </c>
      <c r="W81" s="207"/>
      <c r="X81" s="207"/>
      <c r="Y81" s="163"/>
      <c r="Z81" s="2870">
        <v>0</v>
      </c>
      <c r="AA81" s="162">
        <v>0</v>
      </c>
      <c r="AB81" s="214" t="e">
        <f>+#REF!+#REF!+Z81+#REF!+#REF!+#REF!+#REF!</f>
        <v>#REF!</v>
      </c>
      <c r="AC81" s="214" t="e">
        <f>+#REF!+#REF!+AA81+#REF!+#REF!+#REF!+#REF!</f>
        <v>#REF!</v>
      </c>
      <c r="AD81" s="207"/>
      <c r="AE81" s="207"/>
      <c r="AF81" s="163"/>
      <c r="AG81" s="2870">
        <v>0.05</v>
      </c>
      <c r="AH81" s="162">
        <v>0.05</v>
      </c>
      <c r="AI81" s="214" t="e">
        <f>+#REF!+#REF!+AG81+#REF!+#REF!+#REF!+#REF!</f>
        <v>#REF!</v>
      </c>
      <c r="AJ81" s="214" t="e">
        <f>+#REF!+#REF!+AH81+#REF!+#REF!+#REF!+#REF!</f>
        <v>#REF!</v>
      </c>
      <c r="AK81" s="207"/>
      <c r="AL81" s="207"/>
      <c r="AM81" s="138" t="s">
        <v>296</v>
      </c>
      <c r="AN81" s="2870">
        <v>7.0000000000000007E-2</v>
      </c>
      <c r="AO81" s="162">
        <v>7.0000000000000007E-2</v>
      </c>
      <c r="AP81" s="214" t="e">
        <f>+#REF!+#REF!+AN81+#REF!+#REF!+#REF!+#REF!</f>
        <v>#REF!</v>
      </c>
      <c r="AQ81" s="214" t="e">
        <f>+#REF!+#REF!+AO81+#REF!+#REF!+#REF!+#REF!</f>
        <v>#REF!</v>
      </c>
      <c r="AR81" s="207"/>
      <c r="AS81" s="207"/>
      <c r="AT81" s="208" t="s">
        <v>297</v>
      </c>
      <c r="AU81" s="2870">
        <v>7.0000000000000007E-2</v>
      </c>
      <c r="AV81" s="162">
        <v>7.0000000000000007E-2</v>
      </c>
      <c r="AW81" s="214" t="e">
        <f>+#REF!+#REF!+AU81+#REF!+#REF!+#REF!+#REF!</f>
        <v>#REF!</v>
      </c>
      <c r="AX81" s="214" t="e">
        <f>+#REF!+#REF!+AV81+#REF!+#REF!+#REF!+#REF!</f>
        <v>#REF!</v>
      </c>
      <c r="AY81" s="207"/>
      <c r="AZ81" s="207"/>
      <c r="BA81" s="208" t="s">
        <v>298</v>
      </c>
      <c r="BB81" s="2870">
        <v>7.0000000000000007E-2</v>
      </c>
      <c r="BC81" s="162">
        <v>7.0000000000000007E-2</v>
      </c>
      <c r="BD81" s="214" t="e">
        <f>+#REF!+#REF!+BB81+#REF!+#REF!+#REF!+#REF!</f>
        <v>#REF!</v>
      </c>
      <c r="BE81" s="155"/>
      <c r="BF81" s="207"/>
      <c r="BG81" s="207"/>
      <c r="BH81" s="163"/>
      <c r="BI81" s="2870">
        <v>0.08</v>
      </c>
      <c r="BJ81" s="162">
        <v>0</v>
      </c>
      <c r="BK81" s="214" t="e">
        <f>+#REF!+#REF!+BI81+#REF!+#REF!+#REF!+#REF!</f>
        <v>#REF!</v>
      </c>
      <c r="BL81" s="214" t="e">
        <f>+#REF!+#REF!+BJ81+#REF!+#REF!+#REF!+#REF!</f>
        <v>#REF!</v>
      </c>
      <c r="BM81" s="207"/>
      <c r="BN81" s="207"/>
      <c r="BO81" s="163"/>
      <c r="BP81" s="2870">
        <v>0</v>
      </c>
      <c r="BQ81" s="162">
        <v>0</v>
      </c>
      <c r="BR81" s="214" t="e">
        <f>+#REF!+#REF!+BP81+#REF!+#REF!+#REF!+#REF!</f>
        <v>#REF!</v>
      </c>
      <c r="BS81" s="214" t="e">
        <f>+#REF!+#REF!+BQ81+#REF!+#REF!+#REF!+#REF!</f>
        <v>#REF!</v>
      </c>
      <c r="BT81" s="207"/>
      <c r="BU81" s="207"/>
      <c r="BV81" s="163"/>
      <c r="BW81" s="2870">
        <v>0</v>
      </c>
      <c r="BX81" s="162">
        <v>0</v>
      </c>
      <c r="BY81" s="214" t="e">
        <f>+#REF!+#REF!+BW81+#REF!+#REF!+#REF!+#REF!</f>
        <v>#REF!</v>
      </c>
      <c r="BZ81" s="214" t="e">
        <f>+#REF!+#REF!+BX81+#REF!+#REF!+#REF!+#REF!</f>
        <v>#REF!</v>
      </c>
      <c r="CA81" s="207"/>
      <c r="CB81" s="207"/>
      <c r="CC81" s="163"/>
      <c r="CD81" s="2870">
        <v>0</v>
      </c>
      <c r="CE81" s="162">
        <v>0</v>
      </c>
      <c r="CF81" s="214" t="e">
        <f>+#REF!+#REF!+CD81+#REF!+#REF!+#REF!+#REF!</f>
        <v>#REF!</v>
      </c>
      <c r="CG81" s="214" t="e">
        <f>+#REF!+#REF!+CE81+#REF!+#REF!+#REF!+#REF!</f>
        <v>#REF!</v>
      </c>
      <c r="CH81" s="207"/>
      <c r="CI81" s="207"/>
      <c r="CJ81" s="163"/>
      <c r="CK81" s="2870">
        <v>0</v>
      </c>
      <c r="CL81" s="162">
        <v>0</v>
      </c>
      <c r="CM81" s="214" t="e">
        <f>+#REF!+#REF!+CK81+#REF!+#REF!+#REF!+#REF!</f>
        <v>#REF!</v>
      </c>
      <c r="CN81" s="214" t="e">
        <f>+#REF!+#REF!+CL81+#REF!+#REF!+#REF!+#REF!</f>
        <v>#REF!</v>
      </c>
      <c r="CO81" s="207"/>
      <c r="CP81" s="207"/>
      <c r="CQ81" s="163"/>
      <c r="CR81" s="2870">
        <v>0</v>
      </c>
      <c r="CS81" s="162">
        <v>0</v>
      </c>
      <c r="CT81" s="214" t="e">
        <f>+#REF!+#REF!+CR81+#REF!+#REF!+#REF!+#REF!</f>
        <v>#REF!</v>
      </c>
      <c r="CU81" s="214" t="e">
        <f>+#REF!+#REF!+CS81+#REF!+#REF!+#REF!+#REF!</f>
        <v>#REF!</v>
      </c>
      <c r="CV81" s="207"/>
      <c r="CW81" s="207"/>
      <c r="CX81" s="72"/>
      <c r="CZ81" s="2828">
        <f t="shared" si="0"/>
        <v>0.05</v>
      </c>
      <c r="DA81" s="2828">
        <f t="shared" si="1"/>
        <v>0.26</v>
      </c>
      <c r="DB81" s="2828">
        <f t="shared" si="2"/>
        <v>5.2</v>
      </c>
      <c r="DC81" s="103"/>
      <c r="DD81" s="103"/>
      <c r="DE81" s="140"/>
      <c r="DF81" s="140"/>
      <c r="DG81" s="140"/>
      <c r="DH81" s="140"/>
      <c r="DI81" s="2828">
        <f t="shared" si="3"/>
        <v>0.26</v>
      </c>
      <c r="DJ81" s="2828">
        <f t="shared" si="3"/>
        <v>0.26</v>
      </c>
      <c r="DK81" s="2828">
        <f t="shared" si="4"/>
        <v>1</v>
      </c>
      <c r="DL81" s="103"/>
      <c r="DM81" s="103" t="e">
        <f t="shared" si="22"/>
        <v>#REF!</v>
      </c>
      <c r="DN81" s="140"/>
      <c r="DO81" s="140"/>
      <c r="DP81" s="140"/>
      <c r="DQ81" s="140"/>
      <c r="DR81" s="325">
        <f t="shared" si="5"/>
        <v>0.34</v>
      </c>
      <c r="DS81" s="325">
        <f t="shared" si="5"/>
        <v>0.26</v>
      </c>
      <c r="DT81" s="2828">
        <f t="shared" si="8"/>
        <v>0.76470588235294112</v>
      </c>
      <c r="DU81" s="103"/>
      <c r="DV81" s="103"/>
      <c r="DW81" s="130"/>
      <c r="DX81" s="140"/>
      <c r="DY81" s="140"/>
      <c r="DZ81" s="98"/>
      <c r="EA81" s="325">
        <f t="shared" si="6"/>
        <v>0.34</v>
      </c>
      <c r="EB81" s="325">
        <f t="shared" si="6"/>
        <v>0.26</v>
      </c>
      <c r="EC81" s="2828">
        <f t="shared" si="7"/>
        <v>0.76470588235294112</v>
      </c>
      <c r="ED81" s="103"/>
      <c r="EE81" s="103"/>
      <c r="EF81" s="98"/>
      <c r="EG81" s="140"/>
      <c r="EH81" s="140"/>
      <c r="EI81" s="98"/>
    </row>
    <row r="82" spans="1:143" s="324" customFormat="1" ht="30.75" customHeight="1">
      <c r="A82" s="176" t="s">
        <v>77</v>
      </c>
      <c r="B82" s="177"/>
      <c r="C82" s="178"/>
      <c r="D82" s="179">
        <v>7</v>
      </c>
      <c r="E82" s="178" t="str">
        <f>+'[1]2. RESUMEN EJECUTIVO'!B26</f>
        <v>Integrar al 100% del talento humano vinculado a los procesos formativos institucionales</v>
      </c>
      <c r="F82" s="181">
        <v>1</v>
      </c>
      <c r="G82" s="179" t="s">
        <v>78</v>
      </c>
      <c r="H82" s="181">
        <v>1</v>
      </c>
      <c r="I82" s="181">
        <f>+N82+N84+N86</f>
        <v>0.03</v>
      </c>
      <c r="J82" s="182">
        <v>1</v>
      </c>
      <c r="K82" s="183" t="s">
        <v>299</v>
      </c>
      <c r="L82" s="183" t="s">
        <v>300</v>
      </c>
      <c r="M82" s="2861" t="s">
        <v>301</v>
      </c>
      <c r="N82" s="129">
        <v>0.01</v>
      </c>
      <c r="O82" s="2862">
        <v>42736</v>
      </c>
      <c r="P82" s="2862">
        <v>42766</v>
      </c>
      <c r="Q82" s="166" t="s">
        <v>302</v>
      </c>
      <c r="R82" s="167">
        <v>0.5</v>
      </c>
      <c r="S82" s="2863">
        <v>0.25</v>
      </c>
      <c r="T82" s="167">
        <v>0.25</v>
      </c>
      <c r="U82" s="129">
        <f>+S82+S83</f>
        <v>0.25</v>
      </c>
      <c r="V82" s="129">
        <f>+T82+T83</f>
        <v>0.25</v>
      </c>
      <c r="W82" s="185">
        <f>(((U82*$N$82)+(U84*$N$84)+(U86*$N$86))*$H$82)/($N$82+$N$84+$N$86)</f>
        <v>8.3333333333333343E-2</v>
      </c>
      <c r="X82" s="185">
        <f>(((V82*$N$82)+(V84*$N$84)+(V86*$N$86))*$H$82)/($N$82+$N$84+$N$86)</f>
        <v>8.3333333333333343E-2</v>
      </c>
      <c r="Y82" s="186" t="s">
        <v>303</v>
      </c>
      <c r="Z82" s="2863">
        <v>0.25</v>
      </c>
      <c r="AA82" s="169">
        <v>0.25</v>
      </c>
      <c r="AB82" s="129">
        <f>+Z82+Z83</f>
        <v>0.45</v>
      </c>
      <c r="AC82" s="129">
        <f>+AA82+AA83</f>
        <v>0.45</v>
      </c>
      <c r="AD82" s="185">
        <f>(((AB82*$N$82)+(AB84*$N$84)+(AB86*$N$86))*$H$82)/($N$82+$N$84+$N$86)</f>
        <v>0.15000000000000002</v>
      </c>
      <c r="AE82" s="185">
        <f>(((AC82*$N$82)+(AC84*$N$84)+(AC86*$N$86))*$H$82)/($N$82+$N$84+$N$86)</f>
        <v>0.15000000000000002</v>
      </c>
      <c r="AF82" s="186" t="s">
        <v>303</v>
      </c>
      <c r="AG82" s="2863">
        <v>0</v>
      </c>
      <c r="AH82" s="169">
        <v>0</v>
      </c>
      <c r="AI82" s="129">
        <f>+AG82+AG83</f>
        <v>0.2</v>
      </c>
      <c r="AJ82" s="129">
        <f>+AH82+AH83</f>
        <v>0.2</v>
      </c>
      <c r="AK82" s="185">
        <f>(((AI82*$N$82)+(AI84*$N$84)+(AI86*$N$86))*$H$82)/($N$82+$N$84+$N$86)</f>
        <v>0.15000000000000002</v>
      </c>
      <c r="AL82" s="185">
        <f>(((AJ82*$N$82)+(AJ84*$N$84)+(AJ86*$N$86))*$H$82)/($N$82+$N$84+$N$86)</f>
        <v>0.15000000000000002</v>
      </c>
      <c r="AM82" s="164"/>
      <c r="AN82" s="2863">
        <v>0</v>
      </c>
      <c r="AO82" s="169">
        <v>0</v>
      </c>
      <c r="AP82" s="129">
        <f>+AN82+AN83</f>
        <v>0.1</v>
      </c>
      <c r="AQ82" s="129">
        <f>+AO82+AO83</f>
        <v>0.1</v>
      </c>
      <c r="AR82" s="185">
        <f>(((AP82*$N$82)+(AP84*$N$84)+(AP86*$N$86))*$H$82)/($N$82+$N$84+$N$86)</f>
        <v>0.11666666666666667</v>
      </c>
      <c r="AS82" s="185">
        <f>(((AQ82*$N$82)+(AQ84*$N$84)+(AQ86*$N$86))*$H$82)/($N$82+$N$84+$N$86)</f>
        <v>0.11666666666666667</v>
      </c>
      <c r="AT82" s="187"/>
      <c r="AU82" s="2863">
        <v>0</v>
      </c>
      <c r="AV82" s="169">
        <v>0</v>
      </c>
      <c r="AW82" s="129">
        <f>+AU82+AU83</f>
        <v>0</v>
      </c>
      <c r="AX82" s="129">
        <f>+AV82+AV83</f>
        <v>0</v>
      </c>
      <c r="AY82" s="185">
        <f>(((AW82*$N$82)+(AW84*$N$84)+(AW86*$N$86))*$H$82)/($N$82+$N$84+$N$86)</f>
        <v>5.3333333333333344E-2</v>
      </c>
      <c r="AZ82" s="185">
        <f>(((AX82*$N$82)+(AX84*$N$84)+(AX86*$N$86))*$H$82)/($N$82+$N$84+$N$86)</f>
        <v>5.3333333333333344E-2</v>
      </c>
      <c r="BA82" s="187"/>
      <c r="BB82" s="2863">
        <v>0</v>
      </c>
      <c r="BC82" s="169">
        <v>0</v>
      </c>
      <c r="BD82" s="129">
        <f>+BB82+BB83</f>
        <v>0</v>
      </c>
      <c r="BE82" s="129">
        <f>+BC82+BC83</f>
        <v>0</v>
      </c>
      <c r="BF82" s="185">
        <f>(((BD82*$N$82)+(BD84*$N$84)+(BD86*$N$86))*$H$82)/($N$82+$N$84+$N$86)</f>
        <v>5.3333333333333344E-2</v>
      </c>
      <c r="BG82" s="185">
        <f>(((BE82*$N$82)+(BE84*$N$84)+(BE86*$N$86))*$H$82)/($N$82+$N$84+$N$86)</f>
        <v>5.3333333333333344E-2</v>
      </c>
      <c r="BH82" s="164"/>
      <c r="BI82" s="2863">
        <v>0</v>
      </c>
      <c r="BJ82" s="169">
        <v>0</v>
      </c>
      <c r="BK82" s="129">
        <f>+BI82+BI83</f>
        <v>0</v>
      </c>
      <c r="BL82" s="129">
        <f>+BJ82+BJ83</f>
        <v>0</v>
      </c>
      <c r="BM82" s="185">
        <f>(((BK82*$N$82)+(BK84*$N$84)+(BK86*$N$86))*$H$82)/($N$82+$N$84+$N$86)</f>
        <v>5.3333333333333344E-2</v>
      </c>
      <c r="BN82" s="185">
        <f>(((BL82*$N$82)+(BL84*$N$84)+(BL86*$N$86))*$H$82)/($N$82+$N$84+$N$86)</f>
        <v>0</v>
      </c>
      <c r="BO82" s="164"/>
      <c r="BP82" s="2863">
        <v>0</v>
      </c>
      <c r="BQ82" s="169">
        <v>0</v>
      </c>
      <c r="BR82" s="129">
        <f>+BP82+BP83</f>
        <v>0</v>
      </c>
      <c r="BS82" s="129">
        <f>+BQ82+BQ83</f>
        <v>0</v>
      </c>
      <c r="BT82" s="185">
        <f>(((BR82*$N$82)+(BR84*$N$84)+(BR86*$N$86))*$H$82)/($N$82+$N$84+$N$86)</f>
        <v>5.3333333333333344E-2</v>
      </c>
      <c r="BU82" s="185">
        <f>(((BS82*$N$82)+(BS84*$N$84)+(BS86*$N$86))*$H$82)/($N$82+$N$84+$N$86)</f>
        <v>0</v>
      </c>
      <c r="BV82" s="164"/>
      <c r="BW82" s="2863">
        <v>0</v>
      </c>
      <c r="BX82" s="169">
        <v>0</v>
      </c>
      <c r="BY82" s="129">
        <f>+BW82+BW83</f>
        <v>0</v>
      </c>
      <c r="BZ82" s="129">
        <f>+BX82+BX83</f>
        <v>0</v>
      </c>
      <c r="CA82" s="185">
        <f>(((BY82*$N$82)+(BY84*$N$84)+(BY86*$N$86))*$H$82)/($N$82+$N$84+$N$86)</f>
        <v>5.3333333333333344E-2</v>
      </c>
      <c r="CB82" s="185">
        <f>(((BZ82*$N$82)+(BZ84*$N$84)+(BZ86*$N$86))*$H$82)/($N$82+$N$84+$N$86)</f>
        <v>0</v>
      </c>
      <c r="CC82" s="164"/>
      <c r="CD82" s="2863">
        <v>0</v>
      </c>
      <c r="CE82" s="169">
        <v>0</v>
      </c>
      <c r="CF82" s="129">
        <f>+CD82+CD83</f>
        <v>0</v>
      </c>
      <c r="CG82" s="129">
        <f>+CE82+CE83</f>
        <v>0</v>
      </c>
      <c r="CH82" s="185">
        <f>(((CF82*$N$82)+(CF84*$N$84)+(CF86*$N$86))*$H$82)/($N$82+$N$84+$N$86)</f>
        <v>5.3333333333333344E-2</v>
      </c>
      <c r="CI82" s="185">
        <f>(((CG82*$N$82)+(CG84*$N$84)+(CG86*$N$86))*$H$82)/($N$82+$N$84+$N$86)</f>
        <v>0</v>
      </c>
      <c r="CJ82" s="164"/>
      <c r="CK82" s="2863">
        <v>0</v>
      </c>
      <c r="CL82" s="169">
        <v>0</v>
      </c>
      <c r="CM82" s="129">
        <f>+CK82+CK83</f>
        <v>0</v>
      </c>
      <c r="CN82" s="129">
        <f>+CL82+CL83</f>
        <v>0</v>
      </c>
      <c r="CO82" s="185">
        <f>(((CM82*$N$82)+(CM84*$N$84)+(CM86*$N$86))*$H$82)/($N$82+$N$84+$N$86)</f>
        <v>8.0000000000000016E-2</v>
      </c>
      <c r="CP82" s="185">
        <f>(((CN82*$N$82)+(CN84*$N$84)+(CN86*$N$86))*$H$82)/($N$82+$N$84+$N$86)</f>
        <v>0</v>
      </c>
      <c r="CQ82" s="164"/>
      <c r="CR82" s="2863">
        <v>0</v>
      </c>
      <c r="CS82" s="169">
        <v>0</v>
      </c>
      <c r="CT82" s="129">
        <f>+CR82+CR83</f>
        <v>0</v>
      </c>
      <c r="CU82" s="129">
        <f>+CS82+CS83</f>
        <v>0</v>
      </c>
      <c r="CV82" s="185">
        <f>(((CT82*$N$82)+(CT84*$N$84)+(CT86*$N$86))*$H$82)/($N$82+$N$84+$N$86)</f>
        <v>0.1</v>
      </c>
      <c r="CW82" s="185">
        <f>(((CU82*$N$82)+(CU84*$N$84)+(CU86*$N$86))*$H$82)/($N$82+$N$84+$N$86)</f>
        <v>0</v>
      </c>
      <c r="CX82" s="72"/>
      <c r="CZ82" s="2828">
        <f t="shared" si="0"/>
        <v>0.5</v>
      </c>
      <c r="DA82" s="2828">
        <f t="shared" si="1"/>
        <v>0.5</v>
      </c>
      <c r="DB82" s="2828">
        <f t="shared" si="2"/>
        <v>1</v>
      </c>
      <c r="DC82" s="129">
        <f>+U82+AB82+AI82</f>
        <v>0.89999999999999991</v>
      </c>
      <c r="DD82" s="129">
        <f>+V82+AC82+AJ82</f>
        <v>0.89999999999999991</v>
      </c>
      <c r="DE82" s="130">
        <f>+DD82/DC82</f>
        <v>1</v>
      </c>
      <c r="DF82" s="130">
        <f>+W82+AD82+AK82</f>
        <v>0.38333333333333341</v>
      </c>
      <c r="DG82" s="130">
        <f>+X82+AE82+AL82</f>
        <v>0.38333333333333341</v>
      </c>
      <c r="DH82" s="130">
        <f>+DG82/DF82</f>
        <v>1</v>
      </c>
      <c r="DI82" s="2828">
        <f t="shared" si="3"/>
        <v>0.5</v>
      </c>
      <c r="DJ82" s="2828">
        <f t="shared" si="3"/>
        <v>0.5</v>
      </c>
      <c r="DK82" s="2828">
        <f t="shared" si="4"/>
        <v>1</v>
      </c>
      <c r="DL82" s="129">
        <f>+$U$82+$AB$82+$AI$82+$AP$82+$AW$82+$BD$82</f>
        <v>0.99999999999999989</v>
      </c>
      <c r="DM82" s="129">
        <f t="shared" si="22"/>
        <v>0.99999999999999989</v>
      </c>
      <c r="DN82" s="130">
        <f>+DM82/DL82</f>
        <v>1</v>
      </c>
      <c r="DO82" s="130">
        <f>+$W$82+$AD$82+$AK$82+$AR$82+$AY$82+$BF$82</f>
        <v>0.6066666666666668</v>
      </c>
      <c r="DP82" s="130">
        <f>+$X$82+$AE$82+$AL$82+$AS$82+$AZ$82+$BG$82</f>
        <v>0.6066666666666668</v>
      </c>
      <c r="DQ82" s="130">
        <f>+DP82/DO82</f>
        <v>1</v>
      </c>
      <c r="DR82" s="325">
        <f t="shared" si="5"/>
        <v>0.5</v>
      </c>
      <c r="DS82" s="325">
        <f t="shared" si="5"/>
        <v>0.5</v>
      </c>
      <c r="DT82" s="2828">
        <f t="shared" si="8"/>
        <v>1</v>
      </c>
      <c r="DU82" s="129">
        <f>+$CT$82+$CM$82+$CF$82+$BY$82+$BR$82+$BK$82+$BD$82+$AW$82+$AP$82</f>
        <v>0.1</v>
      </c>
      <c r="DV82" s="129">
        <f>+$CU$82+$CN$82+$CG$82+$BZ$82+$BS$82+$BL$82+$BE$82+$AX$82+$AQ$82</f>
        <v>0.1</v>
      </c>
      <c r="DW82" s="140">
        <f>+DV82/DU82</f>
        <v>1</v>
      </c>
      <c r="DX82" s="130">
        <f>+$W$82+$AD$82+$AK$82+$AR$82+$AY$82+$BF$82+$BM$82+$BT$82+$CA$82</f>
        <v>0.76666666666666683</v>
      </c>
      <c r="DY82" s="130">
        <f>+$X$82+$AE$82+$AL$82+$AS$82+$AZ$82+$BG$82+$BN$82+$BU$82+$CB$82</f>
        <v>0.6066666666666668</v>
      </c>
      <c r="DZ82" s="91">
        <f>+DY82/DX82</f>
        <v>0.79130434782608694</v>
      </c>
      <c r="EA82" s="325">
        <f t="shared" si="6"/>
        <v>0.5</v>
      </c>
      <c r="EB82" s="325">
        <f t="shared" si="6"/>
        <v>0.5</v>
      </c>
      <c r="EC82" s="2828">
        <f t="shared" si="7"/>
        <v>1</v>
      </c>
      <c r="ED82" s="129">
        <f>+$CT$82+$CM$82+$CF$82+$BY$82+$BR$82+$BK$82+$BD$82+$AW$82+$AP$82+$AI$82+$AB$82+$U$82</f>
        <v>1</v>
      </c>
      <c r="EE82" s="129">
        <f>+$CU$82+$CN$82+$CG$82+$BZ$82+$BS$82+$BL$82+$BE$82+$AX$82+$AQ$82+$AJ$82+$AC$82+$V$82</f>
        <v>1</v>
      </c>
      <c r="EF82" s="91">
        <f>+EE82/ED82</f>
        <v>1</v>
      </c>
      <c r="EG82" s="130">
        <f>+$W$82+$AD$82+$AK$82+$AR$82+$AY$82+$BF$82+$BM$82+$BT$82+$CA$82+$CH$82+$CO$82+$CV$82</f>
        <v>1.0000000000000002</v>
      </c>
      <c r="EH82" s="130">
        <f>+$X$82+$AE$82+$AL$82+$AS$82+$AZ$82+$BG$82+$BN$82+$BU$82+$CB$82+$CI$82+$CP$82+$CW$82</f>
        <v>0.6066666666666668</v>
      </c>
      <c r="EI82" s="91">
        <f>+EH82/EG82</f>
        <v>0.60666666666666669</v>
      </c>
    </row>
    <row r="83" spans="1:143" s="324" customFormat="1" ht="42.75" customHeight="1" thickBot="1">
      <c r="A83" s="189"/>
      <c r="B83" s="190"/>
      <c r="C83" s="194"/>
      <c r="D83" s="133"/>
      <c r="E83" s="194"/>
      <c r="F83" s="135"/>
      <c r="G83" s="133"/>
      <c r="H83" s="135"/>
      <c r="I83" s="135"/>
      <c r="J83" s="101"/>
      <c r="K83" s="191"/>
      <c r="L83" s="191"/>
      <c r="M83" s="117"/>
      <c r="N83" s="136"/>
      <c r="O83" s="146">
        <v>42767</v>
      </c>
      <c r="P83" s="146">
        <v>42794</v>
      </c>
      <c r="Q83" s="111" t="s">
        <v>304</v>
      </c>
      <c r="R83" s="95">
        <v>0.5</v>
      </c>
      <c r="S83" s="2865">
        <v>0</v>
      </c>
      <c r="T83" s="96">
        <v>0</v>
      </c>
      <c r="U83" s="136"/>
      <c r="V83" s="136"/>
      <c r="W83" s="140"/>
      <c r="X83" s="140"/>
      <c r="Y83" s="72"/>
      <c r="Z83" s="2865">
        <v>0.2</v>
      </c>
      <c r="AA83" s="96">
        <v>0.2</v>
      </c>
      <c r="AB83" s="136"/>
      <c r="AC83" s="136"/>
      <c r="AD83" s="140"/>
      <c r="AE83" s="140"/>
      <c r="AF83" s="125" t="s">
        <v>305</v>
      </c>
      <c r="AG83" s="2865">
        <v>0.2</v>
      </c>
      <c r="AH83" s="96">
        <v>0.2</v>
      </c>
      <c r="AI83" s="136"/>
      <c r="AJ83" s="136"/>
      <c r="AK83" s="140"/>
      <c r="AL83" s="140"/>
      <c r="AM83" s="125" t="s">
        <v>305</v>
      </c>
      <c r="AN83" s="2865">
        <v>0.1</v>
      </c>
      <c r="AO83" s="96">
        <v>0.1</v>
      </c>
      <c r="AP83" s="136"/>
      <c r="AQ83" s="136"/>
      <c r="AR83" s="140"/>
      <c r="AS83" s="140"/>
      <c r="AT83" s="71" t="s">
        <v>306</v>
      </c>
      <c r="AU83" s="2865">
        <v>0</v>
      </c>
      <c r="AV83" s="96">
        <v>0</v>
      </c>
      <c r="AW83" s="136"/>
      <c r="AX83" s="136"/>
      <c r="AY83" s="140"/>
      <c r="AZ83" s="140"/>
      <c r="BA83" s="71"/>
      <c r="BB83" s="2865">
        <v>0</v>
      </c>
      <c r="BC83" s="96">
        <v>0</v>
      </c>
      <c r="BD83" s="136"/>
      <c r="BE83" s="136"/>
      <c r="BF83" s="140"/>
      <c r="BG83" s="140"/>
      <c r="BH83" s="72"/>
      <c r="BI83" s="2865">
        <v>0</v>
      </c>
      <c r="BJ83" s="96">
        <v>0</v>
      </c>
      <c r="BK83" s="136"/>
      <c r="BL83" s="136"/>
      <c r="BM83" s="140"/>
      <c r="BN83" s="140"/>
      <c r="BO83" s="72"/>
      <c r="BP83" s="2865">
        <v>0</v>
      </c>
      <c r="BQ83" s="96">
        <v>0</v>
      </c>
      <c r="BR83" s="136"/>
      <c r="BS83" s="136"/>
      <c r="BT83" s="140"/>
      <c r="BU83" s="140"/>
      <c r="BV83" s="72"/>
      <c r="BW83" s="2865">
        <v>0</v>
      </c>
      <c r="BX83" s="96">
        <v>0</v>
      </c>
      <c r="BY83" s="136"/>
      <c r="BZ83" s="136"/>
      <c r="CA83" s="140"/>
      <c r="CB83" s="140"/>
      <c r="CC83" s="72"/>
      <c r="CD83" s="2865">
        <v>0</v>
      </c>
      <c r="CE83" s="96">
        <v>0</v>
      </c>
      <c r="CF83" s="136"/>
      <c r="CG83" s="136"/>
      <c r="CH83" s="140"/>
      <c r="CI83" s="140"/>
      <c r="CJ83" s="72"/>
      <c r="CK83" s="2865">
        <v>0</v>
      </c>
      <c r="CL83" s="96">
        <v>0</v>
      </c>
      <c r="CM83" s="136"/>
      <c r="CN83" s="136"/>
      <c r="CO83" s="140"/>
      <c r="CP83" s="140"/>
      <c r="CQ83" s="72"/>
      <c r="CR83" s="2865">
        <v>0</v>
      </c>
      <c r="CS83" s="96">
        <v>0</v>
      </c>
      <c r="CT83" s="136"/>
      <c r="CU83" s="136"/>
      <c r="CV83" s="140"/>
      <c r="CW83" s="140"/>
      <c r="CX83" s="72"/>
      <c r="CZ83" s="2828">
        <f t="shared" si="0"/>
        <v>0.4</v>
      </c>
      <c r="DA83" s="2828">
        <f t="shared" si="1"/>
        <v>0.5</v>
      </c>
      <c r="DB83" s="2828">
        <f t="shared" si="2"/>
        <v>1.25</v>
      </c>
      <c r="DC83" s="136"/>
      <c r="DD83" s="136"/>
      <c r="DE83" s="140"/>
      <c r="DF83" s="140"/>
      <c r="DG83" s="140"/>
      <c r="DH83" s="140"/>
      <c r="DI83" s="2828">
        <f t="shared" si="3"/>
        <v>0.5</v>
      </c>
      <c r="DJ83" s="2828">
        <f t="shared" si="3"/>
        <v>0.5</v>
      </c>
      <c r="DK83" s="2828">
        <f t="shared" si="4"/>
        <v>1</v>
      </c>
      <c r="DL83" s="136"/>
      <c r="DM83" s="136">
        <f t="shared" si="22"/>
        <v>0</v>
      </c>
      <c r="DN83" s="140"/>
      <c r="DO83" s="140"/>
      <c r="DP83" s="140"/>
      <c r="DQ83" s="140"/>
      <c r="DR83" s="325">
        <f t="shared" si="5"/>
        <v>0.5</v>
      </c>
      <c r="DS83" s="325">
        <f t="shared" si="5"/>
        <v>0.5</v>
      </c>
      <c r="DT83" s="2828">
        <f t="shared" si="8"/>
        <v>1</v>
      </c>
      <c r="DU83" s="136"/>
      <c r="DV83" s="136"/>
      <c r="DW83" s="156"/>
      <c r="DX83" s="140"/>
      <c r="DY83" s="140"/>
      <c r="DZ83" s="98"/>
      <c r="EA83" s="325">
        <f t="shared" si="6"/>
        <v>0.5</v>
      </c>
      <c r="EB83" s="325">
        <f t="shared" si="6"/>
        <v>0.5</v>
      </c>
      <c r="EC83" s="2828">
        <f t="shared" si="7"/>
        <v>1</v>
      </c>
      <c r="ED83" s="136"/>
      <c r="EE83" s="136"/>
      <c r="EF83" s="98"/>
      <c r="EG83" s="140"/>
      <c r="EH83" s="140"/>
      <c r="EI83" s="98"/>
    </row>
    <row r="84" spans="1:143" s="324" customFormat="1" ht="68.25" customHeight="1">
      <c r="A84" s="189"/>
      <c r="B84" s="190"/>
      <c r="C84" s="194"/>
      <c r="D84" s="133"/>
      <c r="E84" s="194"/>
      <c r="F84" s="135"/>
      <c r="G84" s="133"/>
      <c r="H84" s="135"/>
      <c r="I84" s="135"/>
      <c r="J84" s="91">
        <v>2</v>
      </c>
      <c r="K84" s="199" t="s">
        <v>307</v>
      </c>
      <c r="L84" s="199" t="s">
        <v>308</v>
      </c>
      <c r="M84" s="142" t="s">
        <v>301</v>
      </c>
      <c r="N84" s="143">
        <v>0.01</v>
      </c>
      <c r="O84" s="144">
        <v>42795</v>
      </c>
      <c r="P84" s="144">
        <v>42855</v>
      </c>
      <c r="Q84" s="111" t="s">
        <v>309</v>
      </c>
      <c r="R84" s="95">
        <v>0.5</v>
      </c>
      <c r="S84" s="2865">
        <v>0</v>
      </c>
      <c r="T84" s="96">
        <v>0</v>
      </c>
      <c r="U84" s="143">
        <f>+S84+S85</f>
        <v>0</v>
      </c>
      <c r="V84" s="143">
        <f>+T84+T85</f>
        <v>0</v>
      </c>
      <c r="W84" s="140"/>
      <c r="X84" s="140"/>
      <c r="Y84" s="72"/>
      <c r="Z84" s="2865">
        <v>0</v>
      </c>
      <c r="AA84" s="96">
        <v>0</v>
      </c>
      <c r="AB84" s="143">
        <f>+Z84+Z85</f>
        <v>0</v>
      </c>
      <c r="AC84" s="143">
        <f>+AA84+AA85</f>
        <v>0</v>
      </c>
      <c r="AD84" s="140"/>
      <c r="AE84" s="140"/>
      <c r="AF84" s="72"/>
      <c r="AG84" s="2865">
        <v>0.25</v>
      </c>
      <c r="AH84" s="96">
        <v>0.25</v>
      </c>
      <c r="AI84" s="143">
        <f>+AG84+AG85</f>
        <v>0.25</v>
      </c>
      <c r="AJ84" s="143">
        <f>+AH84+AH85</f>
        <v>0.25</v>
      </c>
      <c r="AK84" s="140"/>
      <c r="AL84" s="140"/>
      <c r="AM84" s="173" t="s">
        <v>310</v>
      </c>
      <c r="AN84" s="2865">
        <v>0.25</v>
      </c>
      <c r="AO84" s="96">
        <v>0.25</v>
      </c>
      <c r="AP84" s="143">
        <f>+AN84+AN85</f>
        <v>0.25</v>
      </c>
      <c r="AQ84" s="143">
        <f>+AO84+AO85</f>
        <v>0.25</v>
      </c>
      <c r="AR84" s="140"/>
      <c r="AS84" s="140"/>
      <c r="AT84" s="71" t="s">
        <v>311</v>
      </c>
      <c r="AU84" s="2865">
        <v>0</v>
      </c>
      <c r="AV84" s="96">
        <v>0</v>
      </c>
      <c r="AW84" s="143">
        <f>+AU84+AU85</f>
        <v>7.0000000000000007E-2</v>
      </c>
      <c r="AX84" s="143">
        <f>+AV84+AV85</f>
        <v>7.0000000000000007E-2</v>
      </c>
      <c r="AY84" s="140"/>
      <c r="AZ84" s="140"/>
      <c r="BA84" s="71"/>
      <c r="BB84" s="2865">
        <v>0</v>
      </c>
      <c r="BC84" s="96">
        <v>0</v>
      </c>
      <c r="BD84" s="143">
        <f>+BB84+BB85</f>
        <v>7.0000000000000007E-2</v>
      </c>
      <c r="BE84" s="143">
        <f>+BC84+BC85</f>
        <v>7.0000000000000007E-2</v>
      </c>
      <c r="BF84" s="140"/>
      <c r="BG84" s="140"/>
      <c r="BH84" s="72"/>
      <c r="BI84" s="2865">
        <v>0</v>
      </c>
      <c r="BJ84" s="96">
        <v>0</v>
      </c>
      <c r="BK84" s="143">
        <f>+BI84+BI85</f>
        <v>7.0000000000000007E-2</v>
      </c>
      <c r="BL84" s="143">
        <f>+BJ84+BJ85</f>
        <v>0</v>
      </c>
      <c r="BM84" s="140"/>
      <c r="BN84" s="140"/>
      <c r="BO84" s="72"/>
      <c r="BP84" s="2865">
        <v>0</v>
      </c>
      <c r="BQ84" s="96">
        <v>0</v>
      </c>
      <c r="BR84" s="143">
        <f>+BP84+BP85</f>
        <v>7.0000000000000007E-2</v>
      </c>
      <c r="BS84" s="143">
        <f>+BQ84+BQ85</f>
        <v>0</v>
      </c>
      <c r="BT84" s="140"/>
      <c r="BU84" s="140"/>
      <c r="BV84" s="72"/>
      <c r="BW84" s="2865">
        <v>0</v>
      </c>
      <c r="BX84" s="96">
        <v>0</v>
      </c>
      <c r="BY84" s="143">
        <f>+BW84+BW85</f>
        <v>7.0000000000000007E-2</v>
      </c>
      <c r="BZ84" s="143">
        <f>+BX84+BX85</f>
        <v>0</v>
      </c>
      <c r="CA84" s="140"/>
      <c r="CB84" s="140"/>
      <c r="CC84" s="72"/>
      <c r="CD84" s="2865">
        <v>0</v>
      </c>
      <c r="CE84" s="96">
        <v>0</v>
      </c>
      <c r="CF84" s="143">
        <f>+CD84+CD85</f>
        <v>7.0000000000000007E-2</v>
      </c>
      <c r="CG84" s="143">
        <f>+CE84+CE85</f>
        <v>0</v>
      </c>
      <c r="CH84" s="140"/>
      <c r="CI84" s="140"/>
      <c r="CJ84" s="72"/>
      <c r="CK84" s="2865">
        <v>0</v>
      </c>
      <c r="CL84" s="96">
        <v>0</v>
      </c>
      <c r="CM84" s="143">
        <f>+CK84+CK85</f>
        <v>7.0000000000000007E-2</v>
      </c>
      <c r="CN84" s="143">
        <f>+CL84+CL85</f>
        <v>0</v>
      </c>
      <c r="CO84" s="140"/>
      <c r="CP84" s="140"/>
      <c r="CQ84" s="72"/>
      <c r="CR84" s="2865">
        <v>0</v>
      </c>
      <c r="CS84" s="96">
        <v>0</v>
      </c>
      <c r="CT84" s="143">
        <f>+CR84+CR85</f>
        <v>0.01</v>
      </c>
      <c r="CU84" s="143">
        <f>+CS84+CS85</f>
        <v>0</v>
      </c>
      <c r="CV84" s="140"/>
      <c r="CW84" s="140"/>
      <c r="CX84" s="72"/>
      <c r="CZ84" s="2828">
        <f t="shared" si="0"/>
        <v>0.25</v>
      </c>
      <c r="DA84" s="2828">
        <f t="shared" si="1"/>
        <v>0.5</v>
      </c>
      <c r="DB84" s="2828">
        <f t="shared" si="2"/>
        <v>2</v>
      </c>
      <c r="DC84" s="129">
        <f>+U84+AB84+AI84</f>
        <v>0.25</v>
      </c>
      <c r="DD84" s="129">
        <f>+V84+AC84+AJ84</f>
        <v>0.25</v>
      </c>
      <c r="DE84" s="130">
        <f>+DD84/DC84</f>
        <v>1</v>
      </c>
      <c r="DF84" s="140"/>
      <c r="DG84" s="140"/>
      <c r="DH84" s="140"/>
      <c r="DI84" s="2828">
        <f t="shared" si="3"/>
        <v>0.5</v>
      </c>
      <c r="DJ84" s="2828">
        <f t="shared" si="3"/>
        <v>0.5</v>
      </c>
      <c r="DK84" s="2828">
        <f t="shared" si="4"/>
        <v>1</v>
      </c>
      <c r="DL84" s="129">
        <f>+$U$84+$AB$84+$AI$84+$AP$84+$AW$84+$BD$84</f>
        <v>0.64000000000000012</v>
      </c>
      <c r="DM84" s="129">
        <f t="shared" si="22"/>
        <v>0.64000000000000012</v>
      </c>
      <c r="DN84" s="140">
        <f>+DM84/DL84</f>
        <v>1</v>
      </c>
      <c r="DO84" s="140"/>
      <c r="DP84" s="140"/>
      <c r="DQ84" s="140"/>
      <c r="DR84" s="325">
        <f t="shared" si="5"/>
        <v>0.5</v>
      </c>
      <c r="DS84" s="325">
        <f t="shared" si="5"/>
        <v>0.5</v>
      </c>
      <c r="DT84" s="2828">
        <f t="shared" si="8"/>
        <v>1</v>
      </c>
      <c r="DU84" s="129">
        <f>+$CT$84+$CM$84+$CF$84+$BY$84+$BR$84+$BK$84+$BD$84+$AW$84+$AP$84</f>
        <v>0.75</v>
      </c>
      <c r="DV84" s="129">
        <f>+$CU$84+$CN$84+$CG$84+$BZ$84+$BS$84+$BL$84+$BE$84+$AX$84+$AQ$84</f>
        <v>0.39</v>
      </c>
      <c r="DW84" s="130"/>
      <c r="DX84" s="140"/>
      <c r="DY84" s="140"/>
      <c r="DZ84" s="98"/>
      <c r="EA84" s="325">
        <f t="shared" si="6"/>
        <v>0.5</v>
      </c>
      <c r="EB84" s="325">
        <f t="shared" si="6"/>
        <v>0.5</v>
      </c>
      <c r="EC84" s="2828">
        <f t="shared" si="7"/>
        <v>1</v>
      </c>
      <c r="ED84" s="129">
        <f>+$CT$84+$CM$84+$CF$84+$BY$84+$BR$84+$BK$84+$BD$84+$AW$84+$AP$84+$AI$84+$AB$84+$U$84</f>
        <v>1</v>
      </c>
      <c r="EE84" s="129">
        <f>+$CU$84+$CN$84+$CG$84+$BZ$84+$BS$84+$BL$84+$BE$84+$AX$84+$AQ$84+$AJ$84+$AC$84+$V$84</f>
        <v>0.64</v>
      </c>
      <c r="EF84" s="98"/>
      <c r="EG84" s="140"/>
      <c r="EH84" s="140"/>
      <c r="EI84" s="98"/>
    </row>
    <row r="85" spans="1:143" s="324" customFormat="1" ht="36" customHeight="1" thickBot="1">
      <c r="A85" s="189"/>
      <c r="B85" s="190"/>
      <c r="C85" s="194"/>
      <c r="D85" s="133"/>
      <c r="E85" s="194"/>
      <c r="F85" s="135"/>
      <c r="G85" s="133"/>
      <c r="H85" s="135"/>
      <c r="I85" s="135"/>
      <c r="J85" s="101"/>
      <c r="K85" s="191"/>
      <c r="L85" s="191"/>
      <c r="M85" s="117"/>
      <c r="N85" s="136"/>
      <c r="O85" s="146">
        <v>42856</v>
      </c>
      <c r="P85" s="146">
        <v>43084</v>
      </c>
      <c r="Q85" s="111" t="s">
        <v>312</v>
      </c>
      <c r="R85" s="95">
        <v>0.5</v>
      </c>
      <c r="S85" s="2865">
        <v>0</v>
      </c>
      <c r="T85" s="96">
        <v>0</v>
      </c>
      <c r="U85" s="136"/>
      <c r="V85" s="136"/>
      <c r="W85" s="140"/>
      <c r="X85" s="140"/>
      <c r="Y85" s="72"/>
      <c r="Z85" s="2865">
        <v>0</v>
      </c>
      <c r="AA85" s="96">
        <v>0</v>
      </c>
      <c r="AB85" s="136"/>
      <c r="AC85" s="136"/>
      <c r="AD85" s="140"/>
      <c r="AE85" s="140"/>
      <c r="AF85" s="72"/>
      <c r="AG85" s="2865">
        <v>0</v>
      </c>
      <c r="AH85" s="96">
        <v>0</v>
      </c>
      <c r="AI85" s="136"/>
      <c r="AJ85" s="136"/>
      <c r="AK85" s="140"/>
      <c r="AL85" s="140"/>
      <c r="AM85" s="72"/>
      <c r="AN85" s="2865">
        <v>0</v>
      </c>
      <c r="AO85" s="96">
        <v>0</v>
      </c>
      <c r="AP85" s="136"/>
      <c r="AQ85" s="136"/>
      <c r="AR85" s="140"/>
      <c r="AS85" s="140"/>
      <c r="AT85" s="71"/>
      <c r="AU85" s="2865">
        <v>7.0000000000000007E-2</v>
      </c>
      <c r="AV85" s="96">
        <v>7.0000000000000007E-2</v>
      </c>
      <c r="AW85" s="136"/>
      <c r="AX85" s="136"/>
      <c r="AY85" s="140"/>
      <c r="AZ85" s="140"/>
      <c r="BA85" s="71" t="s">
        <v>313</v>
      </c>
      <c r="BB85" s="2865">
        <v>7.0000000000000007E-2</v>
      </c>
      <c r="BC85" s="96">
        <v>7.0000000000000007E-2</v>
      </c>
      <c r="BD85" s="136"/>
      <c r="BE85" s="136"/>
      <c r="BF85" s="140"/>
      <c r="BG85" s="140"/>
      <c r="BH85" s="72"/>
      <c r="BI85" s="2865">
        <v>7.0000000000000007E-2</v>
      </c>
      <c r="BJ85" s="96">
        <v>0</v>
      </c>
      <c r="BK85" s="136"/>
      <c r="BL85" s="136"/>
      <c r="BM85" s="140"/>
      <c r="BN85" s="140"/>
      <c r="BO85" s="72"/>
      <c r="BP85" s="2865">
        <v>7.0000000000000007E-2</v>
      </c>
      <c r="BQ85" s="96">
        <v>0</v>
      </c>
      <c r="BR85" s="136"/>
      <c r="BS85" s="136"/>
      <c r="BT85" s="140"/>
      <c r="BU85" s="140"/>
      <c r="BV85" s="72"/>
      <c r="BW85" s="2865">
        <v>7.0000000000000007E-2</v>
      </c>
      <c r="BX85" s="96">
        <v>0</v>
      </c>
      <c r="BY85" s="136"/>
      <c r="BZ85" s="136"/>
      <c r="CA85" s="140"/>
      <c r="CB85" s="140"/>
      <c r="CC85" s="72"/>
      <c r="CD85" s="2865">
        <v>7.0000000000000007E-2</v>
      </c>
      <c r="CE85" s="96">
        <v>0</v>
      </c>
      <c r="CF85" s="136"/>
      <c r="CG85" s="136"/>
      <c r="CH85" s="140"/>
      <c r="CI85" s="140"/>
      <c r="CJ85" s="72"/>
      <c r="CK85" s="2865">
        <v>7.0000000000000007E-2</v>
      </c>
      <c r="CL85" s="96">
        <v>0</v>
      </c>
      <c r="CM85" s="136"/>
      <c r="CN85" s="136"/>
      <c r="CO85" s="140"/>
      <c r="CP85" s="140"/>
      <c r="CQ85" s="72"/>
      <c r="CR85" s="2865">
        <v>0.01</v>
      </c>
      <c r="CS85" s="96">
        <v>0</v>
      </c>
      <c r="CT85" s="136"/>
      <c r="CU85" s="136"/>
      <c r="CV85" s="140"/>
      <c r="CW85" s="140"/>
      <c r="CX85" s="72"/>
      <c r="CZ85" s="2828">
        <f t="shared" si="0"/>
        <v>0</v>
      </c>
      <c r="DA85" s="2828">
        <f t="shared" si="1"/>
        <v>0.14000000000000001</v>
      </c>
      <c r="DB85" s="2828" t="e">
        <f t="shared" si="2"/>
        <v>#DIV/0!</v>
      </c>
      <c r="DC85" s="136"/>
      <c r="DD85" s="136"/>
      <c r="DE85" s="140"/>
      <c r="DF85" s="140"/>
      <c r="DG85" s="140"/>
      <c r="DH85" s="140"/>
      <c r="DI85" s="2828">
        <f t="shared" si="3"/>
        <v>0.14000000000000001</v>
      </c>
      <c r="DJ85" s="2828">
        <f t="shared" si="3"/>
        <v>0.14000000000000001</v>
      </c>
      <c r="DK85" s="2828">
        <f t="shared" si="4"/>
        <v>1</v>
      </c>
      <c r="DL85" s="136"/>
      <c r="DM85" s="136">
        <f t="shared" si="22"/>
        <v>0</v>
      </c>
      <c r="DN85" s="140"/>
      <c r="DO85" s="140"/>
      <c r="DP85" s="140"/>
      <c r="DQ85" s="140"/>
      <c r="DR85" s="325">
        <f t="shared" si="5"/>
        <v>0.35000000000000003</v>
      </c>
      <c r="DS85" s="325">
        <f t="shared" si="5"/>
        <v>0.14000000000000001</v>
      </c>
      <c r="DT85" s="2828">
        <f t="shared" si="8"/>
        <v>0.4</v>
      </c>
      <c r="DU85" s="136"/>
      <c r="DV85" s="136"/>
      <c r="DW85" s="140"/>
      <c r="DX85" s="140"/>
      <c r="DY85" s="140"/>
      <c r="DZ85" s="98"/>
      <c r="EA85" s="325">
        <f t="shared" si="6"/>
        <v>0.5</v>
      </c>
      <c r="EB85" s="325">
        <f t="shared" si="6"/>
        <v>0.14000000000000001</v>
      </c>
      <c r="EC85" s="2828">
        <f t="shared" si="7"/>
        <v>0.28000000000000003</v>
      </c>
      <c r="ED85" s="136"/>
      <c r="EE85" s="136"/>
      <c r="EF85" s="98"/>
      <c r="EG85" s="140"/>
      <c r="EH85" s="140"/>
      <c r="EI85" s="98"/>
    </row>
    <row r="86" spans="1:143" s="324" customFormat="1" ht="56.25" customHeight="1">
      <c r="A86" s="189"/>
      <c r="B86" s="190"/>
      <c r="C86" s="194"/>
      <c r="D86" s="133"/>
      <c r="E86" s="194"/>
      <c r="F86" s="135"/>
      <c r="G86" s="133"/>
      <c r="H86" s="135"/>
      <c r="I86" s="135"/>
      <c r="J86" s="91">
        <v>3</v>
      </c>
      <c r="K86" s="199" t="s">
        <v>314</v>
      </c>
      <c r="L86" s="199" t="s">
        <v>315</v>
      </c>
      <c r="M86" s="142" t="s">
        <v>301</v>
      </c>
      <c r="N86" s="143">
        <v>0.01</v>
      </c>
      <c r="O86" s="144">
        <v>42856</v>
      </c>
      <c r="P86" s="144">
        <v>43084</v>
      </c>
      <c r="Q86" s="111" t="s">
        <v>316</v>
      </c>
      <c r="R86" s="95">
        <v>0.5</v>
      </c>
      <c r="S86" s="2865">
        <v>0</v>
      </c>
      <c r="T86" s="96">
        <v>0</v>
      </c>
      <c r="U86" s="143">
        <f>+S86+S87</f>
        <v>0</v>
      </c>
      <c r="V86" s="143">
        <f>+T86+T87</f>
        <v>0</v>
      </c>
      <c r="W86" s="140"/>
      <c r="X86" s="140"/>
      <c r="Y86" s="72"/>
      <c r="Z86" s="2865">
        <v>0</v>
      </c>
      <c r="AA86" s="96">
        <v>0</v>
      </c>
      <c r="AB86" s="143">
        <f>+Z86+Z87</f>
        <v>0</v>
      </c>
      <c r="AC86" s="143">
        <f>+AA86+AA87</f>
        <v>0</v>
      </c>
      <c r="AD86" s="140"/>
      <c r="AE86" s="140"/>
      <c r="AF86" s="72"/>
      <c r="AG86" s="2865">
        <v>0</v>
      </c>
      <c r="AH86" s="96">
        <v>0</v>
      </c>
      <c r="AI86" s="143">
        <f>+AG86+AG87</f>
        <v>0</v>
      </c>
      <c r="AJ86" s="143">
        <f>+AH86+AH87</f>
        <v>0</v>
      </c>
      <c r="AK86" s="140"/>
      <c r="AL86" s="140"/>
      <c r="AM86" s="72"/>
      <c r="AN86" s="2865">
        <v>0</v>
      </c>
      <c r="AO86" s="96">
        <v>0</v>
      </c>
      <c r="AP86" s="143">
        <f>+AN86+AN87</f>
        <v>0</v>
      </c>
      <c r="AQ86" s="143">
        <f>+AO86+AO87</f>
        <v>0</v>
      </c>
      <c r="AR86" s="140"/>
      <c r="AS86" s="140"/>
      <c r="AT86" s="71"/>
      <c r="AU86" s="2865">
        <v>7.0000000000000007E-2</v>
      </c>
      <c r="AV86" s="96">
        <v>7.0000000000000007E-2</v>
      </c>
      <c r="AW86" s="143">
        <f>+AU86+AU87</f>
        <v>9.0000000000000011E-2</v>
      </c>
      <c r="AX86" s="143">
        <f>+AV86+AV87</f>
        <v>9.0000000000000011E-2</v>
      </c>
      <c r="AY86" s="140"/>
      <c r="AZ86" s="140"/>
      <c r="BA86" s="71" t="s">
        <v>317</v>
      </c>
      <c r="BB86" s="2865">
        <v>7.0000000000000007E-2</v>
      </c>
      <c r="BC86" s="96">
        <v>7.0000000000000007E-2</v>
      </c>
      <c r="BD86" s="143">
        <f>+BB86+BB87</f>
        <v>9.0000000000000011E-2</v>
      </c>
      <c r="BE86" s="143">
        <f>+BC86+BC87</f>
        <v>9.0000000000000011E-2</v>
      </c>
      <c r="BF86" s="140"/>
      <c r="BG86" s="140"/>
      <c r="BH86" s="138" t="s">
        <v>318</v>
      </c>
      <c r="BI86" s="2865">
        <v>7.0000000000000007E-2</v>
      </c>
      <c r="BJ86" s="96">
        <v>0</v>
      </c>
      <c r="BK86" s="143">
        <f>+BI86+BI87</f>
        <v>9.0000000000000011E-2</v>
      </c>
      <c r="BL86" s="143">
        <f>+BJ86+BJ87</f>
        <v>0</v>
      </c>
      <c r="BM86" s="140"/>
      <c r="BN86" s="140"/>
      <c r="BO86" s="72"/>
      <c r="BP86" s="2865">
        <v>7.0000000000000007E-2</v>
      </c>
      <c r="BQ86" s="96">
        <v>0</v>
      </c>
      <c r="BR86" s="143">
        <f>+BP86+BP87</f>
        <v>9.0000000000000011E-2</v>
      </c>
      <c r="BS86" s="143">
        <f>+BQ86+BQ87</f>
        <v>0</v>
      </c>
      <c r="BT86" s="140"/>
      <c r="BU86" s="140"/>
      <c r="BV86" s="72"/>
      <c r="BW86" s="2865">
        <v>7.0000000000000007E-2</v>
      </c>
      <c r="BX86" s="96">
        <v>0</v>
      </c>
      <c r="BY86" s="143">
        <f>+BW86+BW87</f>
        <v>9.0000000000000011E-2</v>
      </c>
      <c r="BZ86" s="143">
        <f>+BX86+BX87</f>
        <v>0</v>
      </c>
      <c r="CA86" s="140"/>
      <c r="CB86" s="140"/>
      <c r="CC86" s="72"/>
      <c r="CD86" s="2865">
        <v>7.0000000000000007E-2</v>
      </c>
      <c r="CE86" s="96">
        <v>0</v>
      </c>
      <c r="CF86" s="143">
        <f>+CD86+CD87</f>
        <v>9.0000000000000011E-2</v>
      </c>
      <c r="CG86" s="143">
        <f>+CE86+CE87</f>
        <v>0</v>
      </c>
      <c r="CH86" s="140"/>
      <c r="CI86" s="140"/>
      <c r="CJ86" s="72"/>
      <c r="CK86" s="2865">
        <v>7.0000000000000007E-2</v>
      </c>
      <c r="CL86" s="96">
        <v>0</v>
      </c>
      <c r="CM86" s="143">
        <f>+CK86+CK87</f>
        <v>0.17</v>
      </c>
      <c r="CN86" s="143">
        <f>+CL86+CL87</f>
        <v>0</v>
      </c>
      <c r="CO86" s="140"/>
      <c r="CP86" s="140"/>
      <c r="CQ86" s="72"/>
      <c r="CR86" s="2865">
        <v>0.01</v>
      </c>
      <c r="CS86" s="96">
        <v>0</v>
      </c>
      <c r="CT86" s="143">
        <f>+CR86+CR87</f>
        <v>0.29000000000000004</v>
      </c>
      <c r="CU86" s="143">
        <f>+CS86+CS87</f>
        <v>0</v>
      </c>
      <c r="CV86" s="140"/>
      <c r="CW86" s="140"/>
      <c r="CX86" s="72"/>
      <c r="CZ86" s="2828">
        <f t="shared" ref="CZ86:CZ97" si="23">+S86+Z86+AG86</f>
        <v>0</v>
      </c>
      <c r="DA86" s="2828">
        <f t="shared" ref="DA86:DA101" si="24">+T86+AA86+AH86+AO86+AV86+BC86+BJ86+BQ86+BX86+CE86+CL86+CS86</f>
        <v>0.14000000000000001</v>
      </c>
      <c r="DB86" s="2828" t="e">
        <f t="shared" ref="DB86:DB97" si="25">+DA86/CZ86</f>
        <v>#DIV/0!</v>
      </c>
      <c r="DC86" s="129">
        <f>+U86+AB86+AI86</f>
        <v>0</v>
      </c>
      <c r="DD86" s="129">
        <f>+V86+AC86+AJ86</f>
        <v>0</v>
      </c>
      <c r="DE86" s="130" t="e">
        <f>+DD86/DC86</f>
        <v>#DIV/0!</v>
      </c>
      <c r="DF86" s="140"/>
      <c r="DG86" s="140"/>
      <c r="DH86" s="140"/>
      <c r="DI86" s="2828">
        <f t="shared" ref="DI86:DJ97" si="26">+S86+Z86+AG86+AN86+AU86+BB86</f>
        <v>0.14000000000000001</v>
      </c>
      <c r="DJ86" s="2828">
        <f t="shared" si="26"/>
        <v>0.14000000000000001</v>
      </c>
      <c r="DK86" s="2828">
        <f t="shared" ref="DK86:DK97" si="27">+DJ86/DI86</f>
        <v>1</v>
      </c>
      <c r="DL86" s="129">
        <f>+$U$86+$AB$86+$AI$86+$AP$86+$AW$86+$BD$86</f>
        <v>0.18000000000000002</v>
      </c>
      <c r="DM86" s="129">
        <f t="shared" si="22"/>
        <v>0.18000000000000002</v>
      </c>
      <c r="DN86" s="140">
        <f>+DM86/DL86</f>
        <v>1</v>
      </c>
      <c r="DO86" s="140"/>
      <c r="DP86" s="140"/>
      <c r="DQ86" s="140"/>
      <c r="DR86" s="325">
        <f t="shared" ref="DR86:DS97" si="28">+S86+Z86+AG86+AN86+AU86+BB86+BI86+BP86+BW86</f>
        <v>0.35000000000000003</v>
      </c>
      <c r="DS86" s="325">
        <f t="shared" si="28"/>
        <v>0.14000000000000001</v>
      </c>
      <c r="DT86" s="2828">
        <f t="shared" si="8"/>
        <v>0.4</v>
      </c>
      <c r="DU86" s="129">
        <f>+$CT$86+$CM$86+$CF$86+$BY$86+$BR$86+$BK$86+$BD$86+$AW$86+$AP$86</f>
        <v>0.99999999999999989</v>
      </c>
      <c r="DV86" s="129">
        <f>+$CU$86+$CN$86+$CG$86+$BZ$86+$BS$86+$BL$86+$BE$86+$AX$86+$AQ$86</f>
        <v>0.18000000000000002</v>
      </c>
      <c r="DW86" s="156"/>
      <c r="DX86" s="140"/>
      <c r="DY86" s="140"/>
      <c r="DZ86" s="98"/>
      <c r="EA86" s="325">
        <f t="shared" ref="EA86:EB97" si="29">+S86+Z86+AG86+AN86+AU86+BB86+BI86+BP86+BW86+CD86+CK86+CR86</f>
        <v>0.5</v>
      </c>
      <c r="EB86" s="325">
        <f t="shared" si="29"/>
        <v>0.14000000000000001</v>
      </c>
      <c r="EC86" s="2828">
        <f t="shared" ref="EC86:EC97" si="30">+EB86/EA86</f>
        <v>0.28000000000000003</v>
      </c>
      <c r="ED86" s="129">
        <f>+$CT$86+$CM$86+$CF$86+$BY$86+$BR$86+$BK$86+$BD$86+$AW$86+$AP$86+$AI$86+$AB$86+$U$86</f>
        <v>0.99999999999999989</v>
      </c>
      <c r="EE86" s="129">
        <f>+$CU$86+$CN$86+$CG$86+$BZ$86+$BS$86+$BL$86+$BE$86+$AX$86+$AQ$86+$AJ$86+$AC$86+$V$86</f>
        <v>0.18000000000000002</v>
      </c>
      <c r="EF86" s="98"/>
      <c r="EG86" s="140"/>
      <c r="EH86" s="140"/>
      <c r="EI86" s="98"/>
    </row>
    <row r="87" spans="1:143" s="324" customFormat="1" ht="146.25" customHeight="1" thickBot="1">
      <c r="A87" s="200"/>
      <c r="B87" s="201"/>
      <c r="C87" s="202"/>
      <c r="D87" s="203"/>
      <c r="E87" s="202"/>
      <c r="F87" s="203"/>
      <c r="G87" s="203"/>
      <c r="H87" s="203"/>
      <c r="I87" s="203"/>
      <c r="J87" s="158"/>
      <c r="K87" s="209"/>
      <c r="L87" s="209"/>
      <c r="M87" s="159"/>
      <c r="N87" s="155"/>
      <c r="O87" s="2869">
        <v>43084</v>
      </c>
      <c r="P87" s="2869">
        <v>43100</v>
      </c>
      <c r="Q87" s="160" t="s">
        <v>319</v>
      </c>
      <c r="R87" s="161">
        <v>0.5</v>
      </c>
      <c r="S87" s="2870">
        <v>0</v>
      </c>
      <c r="T87" s="162">
        <v>0</v>
      </c>
      <c r="U87" s="155"/>
      <c r="V87" s="155"/>
      <c r="W87" s="207"/>
      <c r="X87" s="207"/>
      <c r="Y87" s="163"/>
      <c r="Z87" s="2870">
        <v>0</v>
      </c>
      <c r="AA87" s="162">
        <v>0</v>
      </c>
      <c r="AB87" s="155"/>
      <c r="AC87" s="155"/>
      <c r="AD87" s="207"/>
      <c r="AE87" s="207"/>
      <c r="AF87" s="163"/>
      <c r="AG87" s="2870">
        <v>0</v>
      </c>
      <c r="AH87" s="162">
        <v>0</v>
      </c>
      <c r="AI87" s="155"/>
      <c r="AJ87" s="155"/>
      <c r="AK87" s="207"/>
      <c r="AL87" s="207"/>
      <c r="AM87" s="163"/>
      <c r="AN87" s="2870">
        <v>0</v>
      </c>
      <c r="AO87" s="162">
        <v>0</v>
      </c>
      <c r="AP87" s="155"/>
      <c r="AQ87" s="155"/>
      <c r="AR87" s="207"/>
      <c r="AS87" s="207"/>
      <c r="AT87" s="208"/>
      <c r="AU87" s="2870">
        <v>0.02</v>
      </c>
      <c r="AV87" s="162">
        <v>0.02</v>
      </c>
      <c r="AW87" s="155"/>
      <c r="AX87" s="155"/>
      <c r="AY87" s="207"/>
      <c r="AZ87" s="207"/>
      <c r="BA87" s="208" t="s">
        <v>320</v>
      </c>
      <c r="BB87" s="2870">
        <v>0.02</v>
      </c>
      <c r="BC87" s="162">
        <v>0.02</v>
      </c>
      <c r="BD87" s="155"/>
      <c r="BE87" s="155"/>
      <c r="BF87" s="207"/>
      <c r="BG87" s="207"/>
      <c r="BH87" s="2890" t="s">
        <v>317</v>
      </c>
      <c r="BI87" s="2870">
        <v>0.02</v>
      </c>
      <c r="BJ87" s="162">
        <v>0</v>
      </c>
      <c r="BK87" s="155"/>
      <c r="BL87" s="155"/>
      <c r="BM87" s="207"/>
      <c r="BN87" s="207"/>
      <c r="BO87" s="163"/>
      <c r="BP87" s="2870">
        <v>0.02</v>
      </c>
      <c r="BQ87" s="162">
        <v>0</v>
      </c>
      <c r="BR87" s="155"/>
      <c r="BS87" s="155"/>
      <c r="BT87" s="207"/>
      <c r="BU87" s="207"/>
      <c r="BV87" s="163"/>
      <c r="BW87" s="2870">
        <v>0.02</v>
      </c>
      <c r="BX87" s="162">
        <v>0</v>
      </c>
      <c r="BY87" s="155"/>
      <c r="BZ87" s="155"/>
      <c r="CA87" s="207"/>
      <c r="CB87" s="207"/>
      <c r="CC87" s="163"/>
      <c r="CD87" s="2870">
        <v>0.02</v>
      </c>
      <c r="CE87" s="162">
        <v>0</v>
      </c>
      <c r="CF87" s="155"/>
      <c r="CG87" s="155"/>
      <c r="CH87" s="207"/>
      <c r="CI87" s="207"/>
      <c r="CJ87" s="163"/>
      <c r="CK87" s="2870">
        <v>0.1</v>
      </c>
      <c r="CL87" s="162">
        <v>0</v>
      </c>
      <c r="CM87" s="155"/>
      <c r="CN87" s="155"/>
      <c r="CO87" s="207"/>
      <c r="CP87" s="207"/>
      <c r="CQ87" s="163"/>
      <c r="CR87" s="2870">
        <v>0.28000000000000003</v>
      </c>
      <c r="CS87" s="162">
        <v>0</v>
      </c>
      <c r="CT87" s="155"/>
      <c r="CU87" s="155"/>
      <c r="CV87" s="207"/>
      <c r="CW87" s="207"/>
      <c r="CX87" s="72"/>
      <c r="CZ87" s="2828">
        <f t="shared" si="23"/>
        <v>0</v>
      </c>
      <c r="DA87" s="2828">
        <f t="shared" si="24"/>
        <v>0.04</v>
      </c>
      <c r="DB87" s="2828" t="e">
        <f t="shared" si="25"/>
        <v>#DIV/0!</v>
      </c>
      <c r="DC87" s="136"/>
      <c r="DD87" s="136"/>
      <c r="DE87" s="140"/>
      <c r="DF87" s="140"/>
      <c r="DG87" s="140"/>
      <c r="DH87" s="140"/>
      <c r="DI87" s="2828">
        <f t="shared" si="26"/>
        <v>0.04</v>
      </c>
      <c r="DJ87" s="2828">
        <f t="shared" si="26"/>
        <v>0.04</v>
      </c>
      <c r="DK87" s="2828">
        <f t="shared" si="27"/>
        <v>1</v>
      </c>
      <c r="DL87" s="136"/>
      <c r="DM87" s="136">
        <f t="shared" si="22"/>
        <v>0</v>
      </c>
      <c r="DN87" s="140"/>
      <c r="DO87" s="140"/>
      <c r="DP87" s="140"/>
      <c r="DQ87" s="140"/>
      <c r="DR87" s="325">
        <f t="shared" si="28"/>
        <v>0.1</v>
      </c>
      <c r="DS87" s="325">
        <f t="shared" si="28"/>
        <v>0.04</v>
      </c>
      <c r="DT87" s="2828">
        <f t="shared" si="8"/>
        <v>0.39999999999999997</v>
      </c>
      <c r="DU87" s="136"/>
      <c r="DV87" s="136"/>
      <c r="DW87" s="130"/>
      <c r="DX87" s="140"/>
      <c r="DY87" s="140"/>
      <c r="DZ87" s="98"/>
      <c r="EA87" s="325">
        <f t="shared" si="29"/>
        <v>0.5</v>
      </c>
      <c r="EB87" s="325">
        <f t="shared" si="29"/>
        <v>0.04</v>
      </c>
      <c r="EC87" s="2828">
        <f t="shared" si="30"/>
        <v>0.08</v>
      </c>
      <c r="ED87" s="136"/>
      <c r="EE87" s="136"/>
      <c r="EF87" s="101"/>
      <c r="EG87" s="140"/>
      <c r="EH87" s="140"/>
      <c r="EI87" s="98"/>
    </row>
    <row r="88" spans="1:143" s="324" customFormat="1" ht="105" customHeight="1">
      <c r="A88" s="176" t="s">
        <v>77</v>
      </c>
      <c r="B88" s="177"/>
      <c r="C88" s="178"/>
      <c r="D88" s="179">
        <v>8</v>
      </c>
      <c r="E88" s="178" t="str">
        <f>+'[1]2. RESUMEN EJECUTIVO'!B27</f>
        <v>Formular e implementar un (1) subsistema de Seguridad y Salud en el Trabajo</v>
      </c>
      <c r="F88" s="180">
        <v>0.3</v>
      </c>
      <c r="G88" s="179" t="s">
        <v>78</v>
      </c>
      <c r="H88" s="181">
        <v>1</v>
      </c>
      <c r="I88" s="181">
        <f>+N88+N91</f>
        <v>0.02</v>
      </c>
      <c r="J88" s="178">
        <v>1</v>
      </c>
      <c r="K88" s="178" t="s">
        <v>321</v>
      </c>
      <c r="L88" s="178" t="s">
        <v>322</v>
      </c>
      <c r="M88" s="210" t="s">
        <v>323</v>
      </c>
      <c r="N88" s="129">
        <v>0.01</v>
      </c>
      <c r="O88" s="211" t="s">
        <v>324</v>
      </c>
      <c r="P88" s="211" t="s">
        <v>325</v>
      </c>
      <c r="Q88" s="165" t="s">
        <v>326</v>
      </c>
      <c r="R88" s="167">
        <v>0.33</v>
      </c>
      <c r="S88" s="2863">
        <v>0.02</v>
      </c>
      <c r="T88" s="169">
        <v>0.02</v>
      </c>
      <c r="U88" s="2891">
        <f>+S88+S89+S90</f>
        <v>0.02</v>
      </c>
      <c r="V88" s="2891">
        <f>+T88+T89+T90</f>
        <v>0.02</v>
      </c>
      <c r="W88" s="185">
        <f>(((U88*$N$88)+(U91*$N$91))*$H$88)/($N$88+$N$91)</f>
        <v>0.05</v>
      </c>
      <c r="X88" s="185">
        <f>(((V88*$N$88)+(V91*$N$91))*$H$88)/($N$88+$N$91)</f>
        <v>0.05</v>
      </c>
      <c r="Y88" s="165" t="s">
        <v>327</v>
      </c>
      <c r="Z88" s="2863">
        <v>0.02</v>
      </c>
      <c r="AA88" s="169">
        <v>0.02</v>
      </c>
      <c r="AB88" s="2891">
        <f>+Z88+Z89+Z90</f>
        <v>0.02</v>
      </c>
      <c r="AC88" s="2891">
        <f>+AA88+AA89+AA90</f>
        <v>0.02</v>
      </c>
      <c r="AD88" s="185">
        <f>(((AB88*$N$88)+(AB91*$N$91))*$H$88)/($N$88+$N$91)</f>
        <v>0.05</v>
      </c>
      <c r="AE88" s="185">
        <f>(((AC88*$N$88)+(AC91*$N$91))*$H$88)/($N$88+$N$91)</f>
        <v>0.05</v>
      </c>
      <c r="AF88" s="165" t="s">
        <v>328</v>
      </c>
      <c r="AG88" s="2863">
        <v>0.02</v>
      </c>
      <c r="AH88" s="169">
        <v>0.02</v>
      </c>
      <c r="AI88" s="2891">
        <f>+AG88+AG89+AG90</f>
        <v>0.02</v>
      </c>
      <c r="AJ88" s="2891">
        <f>+AH88+AH89+AH90</f>
        <v>0.02</v>
      </c>
      <c r="AK88" s="185">
        <f>(((AI88*$N$88)+(AI91*$N$91))*$H$88)/($N$88+$N$91)</f>
        <v>0.05</v>
      </c>
      <c r="AL88" s="185">
        <f>(((AJ88*$N$88)+(AJ91*$N$91))*$H$88)/($N$88+$N$91)</f>
        <v>0.05</v>
      </c>
      <c r="AM88" s="186" t="s">
        <v>329</v>
      </c>
      <c r="AN88" s="2863">
        <v>0.03</v>
      </c>
      <c r="AO88" s="169">
        <v>0.03</v>
      </c>
      <c r="AP88" s="2891">
        <f>+AN88+AN89+AN90</f>
        <v>0.11000000000000001</v>
      </c>
      <c r="AQ88" s="2891">
        <f>+AO88+AO89+AO90</f>
        <v>0.11000000000000001</v>
      </c>
      <c r="AR88" s="185">
        <f>(((AP88*$N$88)+(AP91*$N$91))*$H$88)/($N$88+$N$91)</f>
        <v>0.12500000000000003</v>
      </c>
      <c r="AS88" s="185">
        <f>(((AQ88*$N$88)+(AQ91*$N$91))*$H$88)/($N$88+$N$91)</f>
        <v>0.12500000000000003</v>
      </c>
      <c r="AT88" s="187" t="s">
        <v>330</v>
      </c>
      <c r="AU88" s="2863">
        <v>0.03</v>
      </c>
      <c r="AV88" s="169">
        <v>0.03</v>
      </c>
      <c r="AW88" s="2891">
        <f>+AU88+AU89+AU90</f>
        <v>0.11000000000000001</v>
      </c>
      <c r="AX88" s="2891">
        <f>+AV88+AV89+AV90</f>
        <v>0.11000000000000001</v>
      </c>
      <c r="AY88" s="185">
        <f>(((AW88*$N$88)+(AW91*$N$91))*$H$88)/($N$88+$N$91)</f>
        <v>0.13</v>
      </c>
      <c r="AZ88" s="185">
        <f>(((AX88*$N$88)+(AX91*$N$91))*$H$88)/($N$88+$N$91)</f>
        <v>0.13</v>
      </c>
      <c r="BA88" s="187" t="s">
        <v>331</v>
      </c>
      <c r="BB88" s="2863">
        <v>0.03</v>
      </c>
      <c r="BC88" s="169">
        <v>0.03</v>
      </c>
      <c r="BD88" s="2891">
        <f>+BB88+BB89+BB90</f>
        <v>0.11000000000000001</v>
      </c>
      <c r="BE88" s="168">
        <f>+BC88+BC89+BC90</f>
        <v>0.11000000000000001</v>
      </c>
      <c r="BF88" s="185">
        <f>(((BD88*$N$88)+(BD91*$N$91))*$H$88)/($N$88+$N$91)</f>
        <v>0.13</v>
      </c>
      <c r="BG88" s="185">
        <f>(((BE88*$N$88)+(BE91*$N$91))*$H$88)/($N$88+$N$91)</f>
        <v>0.12000000000000001</v>
      </c>
      <c r="BH88" s="187" t="s">
        <v>332</v>
      </c>
      <c r="BI88" s="2863">
        <v>0.03</v>
      </c>
      <c r="BJ88" s="169">
        <v>0</v>
      </c>
      <c r="BK88" s="2891">
        <f>+BI88+BI89+BI90</f>
        <v>0.11000000000000001</v>
      </c>
      <c r="BL88" s="2891">
        <f>+BJ88+BJ89+BJ90</f>
        <v>0</v>
      </c>
      <c r="BM88" s="185">
        <f>(((BK88*$N$88)+(BK91*$N$91))*$H$88)/($N$88+$N$91)</f>
        <v>8.5000000000000006E-2</v>
      </c>
      <c r="BN88" s="185">
        <f>(((BL88*$N$88)+(BL91*$N$91))*$H$88)/($N$88+$N$91)</f>
        <v>0</v>
      </c>
      <c r="BO88" s="164"/>
      <c r="BP88" s="2863">
        <v>0.03</v>
      </c>
      <c r="BQ88" s="169">
        <v>0</v>
      </c>
      <c r="BR88" s="2891">
        <f>+BP88+BP89+BP90</f>
        <v>0.11000000000000001</v>
      </c>
      <c r="BS88" s="2891">
        <f>+BQ88+BQ89+BQ90</f>
        <v>0</v>
      </c>
      <c r="BT88" s="185">
        <f>(((BR88*$N$88)+(BR91*$N$91))*$H$88)/($N$88+$N$91)</f>
        <v>8.5000000000000006E-2</v>
      </c>
      <c r="BU88" s="185">
        <f>(((BS88*$N$88)+(BS91*$N$91))*$H$88)/($N$88+$N$91)</f>
        <v>0</v>
      </c>
      <c r="BV88" s="164"/>
      <c r="BW88" s="2863">
        <v>0.03</v>
      </c>
      <c r="BX88" s="169">
        <v>0</v>
      </c>
      <c r="BY88" s="2891">
        <f>+BW88+BW89+BW90</f>
        <v>0.11000000000000001</v>
      </c>
      <c r="BZ88" s="2891">
        <f>+BX88+BX89+BX90</f>
        <v>0</v>
      </c>
      <c r="CA88" s="185">
        <f>(((BY88*$N$88)+(BY91*$N$91))*$H$88)/($N$88+$N$91)</f>
        <v>0.08</v>
      </c>
      <c r="CB88" s="185">
        <f>(((BZ88*$N$88)+(BZ91*$N$91))*$H$88)/($N$88+$N$91)</f>
        <v>0</v>
      </c>
      <c r="CC88" s="164"/>
      <c r="CD88" s="2863">
        <v>0.03</v>
      </c>
      <c r="CE88" s="169">
        <v>0</v>
      </c>
      <c r="CF88" s="2891">
        <f>+CD88+CD89+CD90</f>
        <v>0.09</v>
      </c>
      <c r="CG88" s="2891">
        <f>+CE88+CE89+CE90</f>
        <v>0</v>
      </c>
      <c r="CH88" s="185">
        <f>(((CF88*$N$88)+(CF91*$N$91))*$H$88)/($N$88+$N$91)</f>
        <v>6.9999999999999993E-2</v>
      </c>
      <c r="CI88" s="185">
        <f>(((CG88*$N$88)+(CG91*$N$91))*$H$88)/($N$88+$N$91)</f>
        <v>0</v>
      </c>
      <c r="CJ88" s="164"/>
      <c r="CK88" s="2863">
        <v>0.03</v>
      </c>
      <c r="CL88" s="169">
        <v>0</v>
      </c>
      <c r="CM88" s="2891">
        <f>+CK88+CK89+CK90</f>
        <v>0.09</v>
      </c>
      <c r="CN88" s="2891">
        <f>+CL88+CL89+CL90</f>
        <v>0</v>
      </c>
      <c r="CO88" s="185">
        <f>(((CM88*$N$88)+(CM91*$N$91))*$H$88)/($N$88+$N$91)</f>
        <v>6.9999999999999993E-2</v>
      </c>
      <c r="CP88" s="185">
        <f>(((CN88*$N$88)+(CN91*$N$91))*$H$88)/($N$88+$N$91)</f>
        <v>0</v>
      </c>
      <c r="CQ88" s="164"/>
      <c r="CR88" s="2863">
        <v>0.03</v>
      </c>
      <c r="CS88" s="169">
        <v>0</v>
      </c>
      <c r="CT88" s="2891">
        <f>+CR88+CR89+CR90</f>
        <v>0.09</v>
      </c>
      <c r="CU88" s="2891">
        <f>+CS88+CS89+CS90</f>
        <v>0</v>
      </c>
      <c r="CV88" s="185">
        <f>(((CT88*$N$88)+(CT91*$N$91))*$H$88)/($N$88+$N$91)</f>
        <v>6.9999999999999993E-2</v>
      </c>
      <c r="CW88" s="185">
        <f>(((CU88*$N$88)+(CU91*$N$91))*$H$88)/($N$88+$N$91)</f>
        <v>0</v>
      </c>
      <c r="CX88" s="72"/>
      <c r="CZ88" s="2828">
        <f t="shared" si="23"/>
        <v>0.06</v>
      </c>
      <c r="DA88" s="2828">
        <f t="shared" si="24"/>
        <v>0.15</v>
      </c>
      <c r="DB88" s="2828">
        <f t="shared" si="25"/>
        <v>2.5</v>
      </c>
      <c r="DC88" s="2824">
        <f>+$U$88+$AB$88+$AI$88</f>
        <v>0.06</v>
      </c>
      <c r="DD88" s="2824">
        <f>+$V$88+$AC$88+$AJ$88</f>
        <v>0.06</v>
      </c>
      <c r="DE88" s="130">
        <f>+DD88/DC88</f>
        <v>1</v>
      </c>
      <c r="DF88" s="130">
        <f>+W88+AD88+AK88</f>
        <v>0.15000000000000002</v>
      </c>
      <c r="DG88" s="130">
        <f>+X88+AE88+AL88</f>
        <v>0.15000000000000002</v>
      </c>
      <c r="DH88" s="130">
        <f>+DG88/DF88</f>
        <v>1</v>
      </c>
      <c r="DI88" s="2828">
        <f t="shared" si="26"/>
        <v>0.15</v>
      </c>
      <c r="DJ88" s="2828">
        <f t="shared" si="26"/>
        <v>0.15</v>
      </c>
      <c r="DK88" s="2828">
        <f t="shared" si="27"/>
        <v>1</v>
      </c>
      <c r="DL88" s="2824">
        <f>+$U$88+$AB$88+$AI$88+$AP$88+$AW$88+$BD$88</f>
        <v>0.39</v>
      </c>
      <c r="DM88" s="2824">
        <f t="shared" si="22"/>
        <v>0.39</v>
      </c>
      <c r="DN88" s="130">
        <f>+DM88/DL88</f>
        <v>1</v>
      </c>
      <c r="DO88" s="130">
        <f>+$W$88+$AD$88+$AK$88+$AR$88+$AY$88+$BF$88</f>
        <v>0.53500000000000003</v>
      </c>
      <c r="DP88" s="130">
        <f>+$X$88+$AE$88+$AL$88+$AS$88+$AZ$88+$BG$88</f>
        <v>0.52500000000000002</v>
      </c>
      <c r="DQ88" s="130">
        <f>+DP88/DO88</f>
        <v>0.98130841121495327</v>
      </c>
      <c r="DR88" s="325">
        <f t="shared" si="28"/>
        <v>0.24</v>
      </c>
      <c r="DS88" s="325">
        <f t="shared" si="28"/>
        <v>0.15</v>
      </c>
      <c r="DT88" s="2828">
        <f t="shared" ref="DT88:DT97" si="31">+DS88/DR88</f>
        <v>0.625</v>
      </c>
      <c r="DU88" s="2824">
        <f>+$U$88+$AB$88+$AI$88+$AP$88+$AW$88+$BD$88+$BK$88+$BR$88+$BY$88</f>
        <v>0.72</v>
      </c>
      <c r="DV88" s="2824">
        <f>+$V$88+$AC$88+$AJ$88+$AQ$88+$AX$88+$BE$88+$BL$88+$BS$88+$BZ$88</f>
        <v>0.39</v>
      </c>
      <c r="DW88" s="140">
        <f>+DV88/DU88</f>
        <v>0.54166666666666674</v>
      </c>
      <c r="DX88" s="130">
        <f>+$W$88+$AD$88+$AK$88+$AR$88+$AY$88+$BF$88+$BM$88+$BT$88+$CA$88</f>
        <v>0.78499999999999992</v>
      </c>
      <c r="DY88" s="130">
        <f>+$X$88+$AE$88+$AL$88+$AS$88+$AZ$88+$BG$88+$BN$88+$BU$88+$CB$88</f>
        <v>0.52500000000000002</v>
      </c>
      <c r="DZ88" s="91">
        <f>+DY88/DX88</f>
        <v>0.66878980891719753</v>
      </c>
      <c r="EA88" s="325">
        <f t="shared" si="29"/>
        <v>0.33000000000000007</v>
      </c>
      <c r="EB88" s="325">
        <f t="shared" si="29"/>
        <v>0.15</v>
      </c>
      <c r="EC88" s="2828">
        <f t="shared" si="30"/>
        <v>0.45454545454545442</v>
      </c>
      <c r="ED88" s="2824">
        <f>+$U$88+$AB$88+$AI$88+$AP$88+$AW$88+$BD$88+$BK$88+$BR$88+$BY$88+$CF$88+$CM$88+$CT$88</f>
        <v>0.98999999999999988</v>
      </c>
      <c r="EE88" s="2824">
        <f>+$V$88+$AC$88+$AJ$88+$AQ$88+$AX$88+$BE$88+$BL$88+$BS$88+$BZ$88+$CG$88+$CN$88+$CU$88</f>
        <v>0.39</v>
      </c>
      <c r="EF88" s="91">
        <f>+EE88/ED88</f>
        <v>0.39393939393939398</v>
      </c>
      <c r="EG88" s="130">
        <f>+$W$88+$AD$88+$AK$88+$AR$88+$AY$88+$BF$88+$BM$88+$BT$88+$CA$88+$CH$88+$CO$88+$CV$88</f>
        <v>0.99499999999999977</v>
      </c>
      <c r="EH88" s="130">
        <f>+$X$88+$AE$88+$AL$88+$AS$88+$AZ$88+$BG$88+$BN$88+$BU$88+$CB$88+$CI$88+$CP$88+$CW$88</f>
        <v>0.52500000000000002</v>
      </c>
      <c r="EI88" s="91">
        <f>+EH88/EG88</f>
        <v>0.52763819095477404</v>
      </c>
    </row>
    <row r="89" spans="1:143" s="324" customFormat="1" ht="65.25" customHeight="1">
      <c r="A89" s="193"/>
      <c r="B89" s="190"/>
      <c r="C89" s="194"/>
      <c r="D89" s="133"/>
      <c r="E89" s="194"/>
      <c r="F89" s="195"/>
      <c r="G89" s="133"/>
      <c r="H89" s="133"/>
      <c r="I89" s="133"/>
      <c r="J89" s="194"/>
      <c r="K89" s="194"/>
      <c r="L89" s="194"/>
      <c r="M89" s="132"/>
      <c r="N89" s="121"/>
      <c r="O89" s="196" t="s">
        <v>324</v>
      </c>
      <c r="P89" s="196" t="s">
        <v>325</v>
      </c>
      <c r="Q89" s="173" t="s">
        <v>333</v>
      </c>
      <c r="R89" s="95">
        <v>0.33</v>
      </c>
      <c r="S89" s="2865">
        <v>0</v>
      </c>
      <c r="T89" s="96">
        <v>0</v>
      </c>
      <c r="U89" s="213"/>
      <c r="V89" s="213"/>
      <c r="W89" s="140"/>
      <c r="X89" s="140"/>
      <c r="Y89" s="72"/>
      <c r="Z89" s="2865">
        <v>0</v>
      </c>
      <c r="AA89" s="96">
        <v>0</v>
      </c>
      <c r="AB89" s="213"/>
      <c r="AC89" s="213"/>
      <c r="AD89" s="140"/>
      <c r="AE89" s="140"/>
      <c r="AF89" s="72"/>
      <c r="AG89" s="2865">
        <v>0</v>
      </c>
      <c r="AH89" s="96">
        <v>0</v>
      </c>
      <c r="AI89" s="213"/>
      <c r="AJ89" s="213"/>
      <c r="AK89" s="140"/>
      <c r="AL89" s="140"/>
      <c r="AM89" s="72"/>
      <c r="AN89" s="2865">
        <v>0.04</v>
      </c>
      <c r="AO89" s="96">
        <v>0.04</v>
      </c>
      <c r="AP89" s="213"/>
      <c r="AQ89" s="213"/>
      <c r="AR89" s="140"/>
      <c r="AS89" s="140"/>
      <c r="AT89" s="71" t="s">
        <v>334</v>
      </c>
      <c r="AU89" s="2865">
        <v>0.04</v>
      </c>
      <c r="AV89" s="96">
        <v>0.04</v>
      </c>
      <c r="AW89" s="213"/>
      <c r="AX89" s="213"/>
      <c r="AY89" s="140"/>
      <c r="AZ89" s="140"/>
      <c r="BA89" s="212" t="s">
        <v>335</v>
      </c>
      <c r="BB89" s="2865">
        <v>0.04</v>
      </c>
      <c r="BC89" s="96">
        <v>0.04</v>
      </c>
      <c r="BD89" s="213"/>
      <c r="BE89" s="175"/>
      <c r="BF89" s="140"/>
      <c r="BG89" s="140"/>
      <c r="BH89" s="71" t="s">
        <v>336</v>
      </c>
      <c r="BI89" s="2865">
        <v>0.04</v>
      </c>
      <c r="BJ89" s="96">
        <v>0</v>
      </c>
      <c r="BK89" s="213"/>
      <c r="BL89" s="213"/>
      <c r="BM89" s="140"/>
      <c r="BN89" s="140"/>
      <c r="BO89" s="72"/>
      <c r="BP89" s="2865">
        <v>0.04</v>
      </c>
      <c r="BQ89" s="96">
        <v>0</v>
      </c>
      <c r="BR89" s="213"/>
      <c r="BS89" s="213"/>
      <c r="BT89" s="140"/>
      <c r="BU89" s="140"/>
      <c r="BV89" s="72"/>
      <c r="BW89" s="2865">
        <v>0.04</v>
      </c>
      <c r="BX89" s="96">
        <v>0</v>
      </c>
      <c r="BY89" s="213"/>
      <c r="BZ89" s="213"/>
      <c r="CA89" s="140"/>
      <c r="CB89" s="140"/>
      <c r="CC89" s="72"/>
      <c r="CD89" s="2865">
        <v>0.03</v>
      </c>
      <c r="CE89" s="96">
        <v>0</v>
      </c>
      <c r="CF89" s="213"/>
      <c r="CG89" s="213"/>
      <c r="CH89" s="140"/>
      <c r="CI89" s="140"/>
      <c r="CJ89" s="72"/>
      <c r="CK89" s="2865">
        <v>0.03</v>
      </c>
      <c r="CL89" s="96">
        <v>0</v>
      </c>
      <c r="CM89" s="213"/>
      <c r="CN89" s="213"/>
      <c r="CO89" s="140"/>
      <c r="CP89" s="140"/>
      <c r="CQ89" s="72"/>
      <c r="CR89" s="2865">
        <v>0.03</v>
      </c>
      <c r="CS89" s="96">
        <v>0</v>
      </c>
      <c r="CT89" s="213"/>
      <c r="CU89" s="213"/>
      <c r="CV89" s="140"/>
      <c r="CW89" s="140"/>
      <c r="CX89" s="72"/>
      <c r="CZ89" s="2828">
        <f t="shared" si="23"/>
        <v>0</v>
      </c>
      <c r="DA89" s="2828">
        <f t="shared" si="24"/>
        <v>0.12</v>
      </c>
      <c r="DB89" s="2828" t="e">
        <f t="shared" si="25"/>
        <v>#DIV/0!</v>
      </c>
      <c r="DC89" s="100"/>
      <c r="DD89" s="100"/>
      <c r="DE89" s="140"/>
      <c r="DF89" s="140"/>
      <c r="DG89" s="140"/>
      <c r="DH89" s="140"/>
      <c r="DI89" s="2828">
        <f t="shared" si="26"/>
        <v>0.12</v>
      </c>
      <c r="DJ89" s="2828">
        <f t="shared" si="26"/>
        <v>0.12</v>
      </c>
      <c r="DK89" s="2828">
        <f t="shared" si="27"/>
        <v>1</v>
      </c>
      <c r="DL89" s="100"/>
      <c r="DM89" s="100">
        <f t="shared" si="22"/>
        <v>0</v>
      </c>
      <c r="DN89" s="140"/>
      <c r="DO89" s="140"/>
      <c r="DP89" s="140"/>
      <c r="DQ89" s="140"/>
      <c r="DR89" s="325">
        <f t="shared" si="28"/>
        <v>0.24000000000000002</v>
      </c>
      <c r="DS89" s="325">
        <f t="shared" si="28"/>
        <v>0.12</v>
      </c>
      <c r="DT89" s="2828">
        <f t="shared" si="31"/>
        <v>0.49999999999999994</v>
      </c>
      <c r="DU89" s="100"/>
      <c r="DV89" s="100"/>
      <c r="DW89" s="156"/>
      <c r="DX89" s="140"/>
      <c r="DY89" s="140"/>
      <c r="DZ89" s="98"/>
      <c r="EA89" s="325">
        <f t="shared" si="29"/>
        <v>0.33000000000000007</v>
      </c>
      <c r="EB89" s="325">
        <f t="shared" si="29"/>
        <v>0.12</v>
      </c>
      <c r="EC89" s="2828">
        <f t="shared" si="30"/>
        <v>0.36363636363636354</v>
      </c>
      <c r="ED89" s="100"/>
      <c r="EE89" s="100"/>
      <c r="EF89" s="98"/>
      <c r="EG89" s="140"/>
      <c r="EH89" s="140"/>
      <c r="EI89" s="98"/>
    </row>
    <row r="90" spans="1:143" s="324" customFormat="1" ht="50.25" customHeight="1" thickBot="1">
      <c r="A90" s="193"/>
      <c r="B90" s="190"/>
      <c r="C90" s="194"/>
      <c r="D90" s="133"/>
      <c r="E90" s="194"/>
      <c r="F90" s="195"/>
      <c r="G90" s="133"/>
      <c r="H90" s="133"/>
      <c r="I90" s="133"/>
      <c r="J90" s="194"/>
      <c r="K90" s="194"/>
      <c r="L90" s="194"/>
      <c r="M90" s="132"/>
      <c r="N90" s="136"/>
      <c r="O90" s="196" t="s">
        <v>337</v>
      </c>
      <c r="P90" s="196" t="s">
        <v>325</v>
      </c>
      <c r="Q90" s="173" t="s">
        <v>338</v>
      </c>
      <c r="R90" s="95">
        <v>0.34</v>
      </c>
      <c r="S90" s="2865">
        <v>0</v>
      </c>
      <c r="T90" s="96">
        <v>0</v>
      </c>
      <c r="U90" s="213">
        <f>+S90+S91+S92</f>
        <v>0.08</v>
      </c>
      <c r="V90" s="213">
        <f>+T90+T91+T92</f>
        <v>0.08</v>
      </c>
      <c r="W90" s="140"/>
      <c r="X90" s="140"/>
      <c r="Y90" s="72"/>
      <c r="Z90" s="2865">
        <v>0</v>
      </c>
      <c r="AA90" s="96">
        <v>0</v>
      </c>
      <c r="AB90" s="213">
        <f>+Z90+Z91+Z92</f>
        <v>0.08</v>
      </c>
      <c r="AC90" s="213">
        <f>+AA90+AA91+AA92</f>
        <v>0.08</v>
      </c>
      <c r="AD90" s="140"/>
      <c r="AE90" s="140"/>
      <c r="AF90" s="72"/>
      <c r="AG90" s="2865">
        <v>0</v>
      </c>
      <c r="AH90" s="96">
        <v>0</v>
      </c>
      <c r="AI90" s="213">
        <f>+AG90+AG91+AG92</f>
        <v>0.08</v>
      </c>
      <c r="AJ90" s="213">
        <f>+AH90+AH91+AH92</f>
        <v>0.08</v>
      </c>
      <c r="AK90" s="140"/>
      <c r="AL90" s="140"/>
      <c r="AM90" s="72"/>
      <c r="AN90" s="2865">
        <v>0.04</v>
      </c>
      <c r="AO90" s="96">
        <v>0.04</v>
      </c>
      <c r="AP90" s="213">
        <f>+AN90+AN91+AN92</f>
        <v>0.18</v>
      </c>
      <c r="AQ90" s="213">
        <f>+AO90+AO91+AO92</f>
        <v>0.18</v>
      </c>
      <c r="AR90" s="140"/>
      <c r="AS90" s="140"/>
      <c r="AT90" s="71" t="s">
        <v>339</v>
      </c>
      <c r="AU90" s="2865">
        <v>0.04</v>
      </c>
      <c r="AV90" s="96">
        <v>0.04</v>
      </c>
      <c r="AW90" s="213">
        <f>+AU90+AU91+AU92</f>
        <v>0.19</v>
      </c>
      <c r="AX90" s="213">
        <f>+AV90+AV91+AV92</f>
        <v>0.19</v>
      </c>
      <c r="AY90" s="140"/>
      <c r="AZ90" s="140"/>
      <c r="BA90" s="71" t="s">
        <v>340</v>
      </c>
      <c r="BB90" s="2865">
        <v>0.04</v>
      </c>
      <c r="BC90" s="96">
        <v>0.04</v>
      </c>
      <c r="BD90" s="213">
        <f>+BB90+BB91+BB92</f>
        <v>0.19</v>
      </c>
      <c r="BE90" s="175">
        <f>+BC90+BC91+BC92</f>
        <v>0.17</v>
      </c>
      <c r="BF90" s="140"/>
      <c r="BG90" s="140"/>
      <c r="BH90" s="71" t="s">
        <v>341</v>
      </c>
      <c r="BI90" s="2865">
        <v>0.04</v>
      </c>
      <c r="BJ90" s="96">
        <v>0</v>
      </c>
      <c r="BK90" s="213">
        <f>+BI90+BI91+BI92</f>
        <v>0.1</v>
      </c>
      <c r="BL90" s="213">
        <f>+BJ90+BJ91+BJ92</f>
        <v>0</v>
      </c>
      <c r="BM90" s="140"/>
      <c r="BN90" s="140"/>
      <c r="BO90" s="72"/>
      <c r="BP90" s="2865">
        <v>0.04</v>
      </c>
      <c r="BQ90" s="96">
        <v>0</v>
      </c>
      <c r="BR90" s="213">
        <f>+BP90+BP91+BP92</f>
        <v>0.1</v>
      </c>
      <c r="BS90" s="213">
        <f>+BQ90+BQ91+BQ92</f>
        <v>0</v>
      </c>
      <c r="BT90" s="140"/>
      <c r="BU90" s="140"/>
      <c r="BV90" s="72"/>
      <c r="BW90" s="2865">
        <v>0.04</v>
      </c>
      <c r="BX90" s="96">
        <v>0</v>
      </c>
      <c r="BY90" s="213">
        <f>+BW90+BW91+BW92</f>
        <v>0.09</v>
      </c>
      <c r="BZ90" s="213">
        <f>+BX90+BX91+BX92</f>
        <v>0</v>
      </c>
      <c r="CA90" s="140"/>
      <c r="CB90" s="140"/>
      <c r="CC90" s="72"/>
      <c r="CD90" s="2865">
        <v>0.03</v>
      </c>
      <c r="CE90" s="96">
        <v>0</v>
      </c>
      <c r="CF90" s="213">
        <f>+CD90+CD91+CD92</f>
        <v>0.08</v>
      </c>
      <c r="CG90" s="213">
        <f>+CE90+CE91+CE92</f>
        <v>0</v>
      </c>
      <c r="CH90" s="140"/>
      <c r="CI90" s="140"/>
      <c r="CJ90" s="72"/>
      <c r="CK90" s="2865">
        <v>0.03</v>
      </c>
      <c r="CL90" s="96">
        <v>0</v>
      </c>
      <c r="CM90" s="213">
        <f>+CK90+CK91+CK92</f>
        <v>0.08</v>
      </c>
      <c r="CN90" s="213">
        <f>+CL90+CL91+CL92</f>
        <v>0</v>
      </c>
      <c r="CO90" s="140"/>
      <c r="CP90" s="140"/>
      <c r="CQ90" s="72"/>
      <c r="CR90" s="2865">
        <v>0.03</v>
      </c>
      <c r="CS90" s="96">
        <v>0</v>
      </c>
      <c r="CT90" s="213">
        <f>+CR90+CR91+CR92</f>
        <v>0.08</v>
      </c>
      <c r="CU90" s="213">
        <f>+CS90+CS91+CS92</f>
        <v>0</v>
      </c>
      <c r="CV90" s="140"/>
      <c r="CW90" s="140"/>
      <c r="CX90" s="72"/>
      <c r="CZ90" s="2828">
        <f t="shared" si="23"/>
        <v>0</v>
      </c>
      <c r="DA90" s="2828">
        <f t="shared" si="24"/>
        <v>0.12</v>
      </c>
      <c r="DB90" s="2828" t="e">
        <f t="shared" si="25"/>
        <v>#DIV/0!</v>
      </c>
      <c r="DC90" s="103"/>
      <c r="DD90" s="103"/>
      <c r="DE90" s="140"/>
      <c r="DF90" s="140"/>
      <c r="DG90" s="140"/>
      <c r="DH90" s="140"/>
      <c r="DI90" s="2828">
        <f t="shared" si="26"/>
        <v>0.12</v>
      </c>
      <c r="DJ90" s="2828">
        <f t="shared" si="26"/>
        <v>0.12</v>
      </c>
      <c r="DK90" s="2828">
        <f t="shared" si="27"/>
        <v>1</v>
      </c>
      <c r="DL90" s="103"/>
      <c r="DM90" s="103">
        <f t="shared" si="22"/>
        <v>0.78</v>
      </c>
      <c r="DN90" s="140"/>
      <c r="DO90" s="140"/>
      <c r="DP90" s="140"/>
      <c r="DQ90" s="140"/>
      <c r="DR90" s="325">
        <f t="shared" si="28"/>
        <v>0.24000000000000002</v>
      </c>
      <c r="DS90" s="325">
        <f t="shared" si="28"/>
        <v>0.12</v>
      </c>
      <c r="DT90" s="2828">
        <f t="shared" si="31"/>
        <v>0.49999999999999994</v>
      </c>
      <c r="DU90" s="103"/>
      <c r="DV90" s="103"/>
      <c r="DW90" s="130"/>
      <c r="DX90" s="140"/>
      <c r="DY90" s="140"/>
      <c r="DZ90" s="98"/>
      <c r="EA90" s="325">
        <f t="shared" si="29"/>
        <v>0.33000000000000007</v>
      </c>
      <c r="EB90" s="325">
        <f t="shared" si="29"/>
        <v>0.12</v>
      </c>
      <c r="EC90" s="2828">
        <f t="shared" si="30"/>
        <v>0.36363636363636354</v>
      </c>
      <c r="ED90" s="103"/>
      <c r="EE90" s="103"/>
      <c r="EF90" s="98"/>
      <c r="EG90" s="140"/>
      <c r="EH90" s="140"/>
      <c r="EI90" s="98"/>
    </row>
    <row r="91" spans="1:143" s="324" customFormat="1" ht="81.75" customHeight="1">
      <c r="A91" s="193"/>
      <c r="B91" s="190"/>
      <c r="C91" s="194"/>
      <c r="D91" s="133"/>
      <c r="E91" s="194"/>
      <c r="F91" s="195"/>
      <c r="G91" s="133"/>
      <c r="H91" s="133"/>
      <c r="I91" s="133"/>
      <c r="J91" s="133">
        <v>2</v>
      </c>
      <c r="K91" s="194" t="s">
        <v>342</v>
      </c>
      <c r="L91" s="194" t="s">
        <v>343</v>
      </c>
      <c r="M91" s="132" t="s">
        <v>323</v>
      </c>
      <c r="N91" s="143">
        <v>0.01</v>
      </c>
      <c r="O91" s="196" t="s">
        <v>324</v>
      </c>
      <c r="P91" s="196" t="s">
        <v>325</v>
      </c>
      <c r="Q91" s="173" t="s">
        <v>344</v>
      </c>
      <c r="R91" s="95">
        <v>0.5</v>
      </c>
      <c r="S91" s="2865">
        <v>0.08</v>
      </c>
      <c r="T91" s="96">
        <v>0.08</v>
      </c>
      <c r="U91" s="213">
        <f>+S91+S92</f>
        <v>0.08</v>
      </c>
      <c r="V91" s="213">
        <f>+T91+T92</f>
        <v>0.08</v>
      </c>
      <c r="W91" s="140"/>
      <c r="X91" s="140"/>
      <c r="Y91" s="173" t="s">
        <v>345</v>
      </c>
      <c r="Z91" s="2865">
        <v>0.08</v>
      </c>
      <c r="AA91" s="96">
        <v>0.08</v>
      </c>
      <c r="AB91" s="213">
        <f>+Z91+Z92</f>
        <v>0.08</v>
      </c>
      <c r="AC91" s="213">
        <f>+AA91+AA92</f>
        <v>0.08</v>
      </c>
      <c r="AD91" s="140"/>
      <c r="AE91" s="140"/>
      <c r="AF91" s="173" t="s">
        <v>346</v>
      </c>
      <c r="AG91" s="2865">
        <v>0.08</v>
      </c>
      <c r="AH91" s="96">
        <v>0.08</v>
      </c>
      <c r="AI91" s="213">
        <f>+AG91+AG92</f>
        <v>0.08</v>
      </c>
      <c r="AJ91" s="213">
        <f>+AH91+AH92</f>
        <v>0.08</v>
      </c>
      <c r="AK91" s="140"/>
      <c r="AL91" s="140"/>
      <c r="AM91" s="173" t="s">
        <v>347</v>
      </c>
      <c r="AN91" s="2865">
        <v>0.08</v>
      </c>
      <c r="AO91" s="96">
        <v>0.08</v>
      </c>
      <c r="AP91" s="213">
        <f>+AN91+AN92</f>
        <v>0.14000000000000001</v>
      </c>
      <c r="AQ91" s="213">
        <f>+AO91+AO92</f>
        <v>0.14000000000000001</v>
      </c>
      <c r="AR91" s="140"/>
      <c r="AS91" s="140"/>
      <c r="AT91" s="71" t="s">
        <v>348</v>
      </c>
      <c r="AU91" s="2865">
        <v>0.09</v>
      </c>
      <c r="AV91" s="96">
        <v>0.09</v>
      </c>
      <c r="AW91" s="213">
        <f>+AU91+AU92</f>
        <v>0.15</v>
      </c>
      <c r="AX91" s="213">
        <f>+AV91+AV92</f>
        <v>0.15</v>
      </c>
      <c r="AY91" s="140"/>
      <c r="AZ91" s="140"/>
      <c r="BA91" s="71" t="s">
        <v>349</v>
      </c>
      <c r="BB91" s="2865">
        <v>0.09</v>
      </c>
      <c r="BC91" s="96">
        <v>7.0000000000000007E-2</v>
      </c>
      <c r="BD91" s="213">
        <f>+BB91+BB92</f>
        <v>0.15</v>
      </c>
      <c r="BE91" s="143">
        <f>+BC91+BC92</f>
        <v>0.13</v>
      </c>
      <c r="BF91" s="140"/>
      <c r="BG91" s="140"/>
      <c r="BH91" s="71" t="s">
        <v>350</v>
      </c>
      <c r="BI91" s="2865">
        <v>0</v>
      </c>
      <c r="BJ91" s="96">
        <v>0</v>
      </c>
      <c r="BK91" s="213">
        <f>+BI91+BI92</f>
        <v>0.06</v>
      </c>
      <c r="BL91" s="213">
        <f>+BJ91+BJ92</f>
        <v>0</v>
      </c>
      <c r="BM91" s="140"/>
      <c r="BN91" s="140"/>
      <c r="BO91" s="72"/>
      <c r="BP91" s="2865">
        <v>0</v>
      </c>
      <c r="BQ91" s="96">
        <v>0</v>
      </c>
      <c r="BR91" s="213">
        <f>+BP91+BP92</f>
        <v>0.06</v>
      </c>
      <c r="BS91" s="213">
        <f>+BQ91+BQ92</f>
        <v>0</v>
      </c>
      <c r="BT91" s="140"/>
      <c r="BU91" s="140"/>
      <c r="BV91" s="72"/>
      <c r="BW91" s="2865">
        <v>0</v>
      </c>
      <c r="BX91" s="96">
        <v>0</v>
      </c>
      <c r="BY91" s="213">
        <f>+BW91+BW92</f>
        <v>0.05</v>
      </c>
      <c r="BZ91" s="213">
        <f>+BX91+BX92</f>
        <v>0</v>
      </c>
      <c r="CA91" s="140"/>
      <c r="CB91" s="140"/>
      <c r="CC91" s="72"/>
      <c r="CD91" s="2865">
        <v>0</v>
      </c>
      <c r="CE91" s="96">
        <v>0</v>
      </c>
      <c r="CF91" s="213">
        <f>+CD91+CD92</f>
        <v>0.05</v>
      </c>
      <c r="CG91" s="213">
        <f>+CE91+CE92</f>
        <v>0</v>
      </c>
      <c r="CH91" s="140"/>
      <c r="CI91" s="140"/>
      <c r="CJ91" s="72"/>
      <c r="CK91" s="2865">
        <v>0</v>
      </c>
      <c r="CL91" s="96">
        <v>0</v>
      </c>
      <c r="CM91" s="213">
        <f>+CK91+CK92</f>
        <v>0.05</v>
      </c>
      <c r="CN91" s="213">
        <f>+CL91+CL92</f>
        <v>0</v>
      </c>
      <c r="CO91" s="140"/>
      <c r="CP91" s="140"/>
      <c r="CQ91" s="72"/>
      <c r="CR91" s="2865">
        <v>0</v>
      </c>
      <c r="CS91" s="96">
        <v>0</v>
      </c>
      <c r="CT91" s="213">
        <f>+CR91+CR92</f>
        <v>0.05</v>
      </c>
      <c r="CU91" s="213">
        <f>+CS91+CS92</f>
        <v>0</v>
      </c>
      <c r="CV91" s="140"/>
      <c r="CW91" s="140"/>
      <c r="CX91" s="72"/>
      <c r="CZ91" s="2828">
        <f t="shared" si="23"/>
        <v>0.24</v>
      </c>
      <c r="DA91" s="2828">
        <f t="shared" si="24"/>
        <v>0.48000000000000004</v>
      </c>
      <c r="DB91" s="2828">
        <f t="shared" si="25"/>
        <v>2.0000000000000004</v>
      </c>
      <c r="DC91" s="129">
        <f>+U91+AB91+AI91</f>
        <v>0.24</v>
      </c>
      <c r="DD91" s="129">
        <f>+V91+AC91+AJ91</f>
        <v>0.24</v>
      </c>
      <c r="DE91" s="130">
        <f>+DD91/DC91</f>
        <v>1</v>
      </c>
      <c r="DF91" s="140"/>
      <c r="DG91" s="140"/>
      <c r="DH91" s="140"/>
      <c r="DI91" s="2828">
        <f t="shared" si="26"/>
        <v>0.5</v>
      </c>
      <c r="DJ91" s="2828">
        <f t="shared" si="26"/>
        <v>0.48000000000000004</v>
      </c>
      <c r="DK91" s="2828">
        <f t="shared" si="27"/>
        <v>0.96000000000000008</v>
      </c>
      <c r="DL91" s="129">
        <f>+$U$91+$AB$91+$AI$91+$AP$91+$AW$91+$BD$91</f>
        <v>0.68</v>
      </c>
      <c r="DM91" s="129">
        <f t="shared" si="22"/>
        <v>0.66</v>
      </c>
      <c r="DN91" s="130">
        <f>+DM91/DL91</f>
        <v>0.97058823529411764</v>
      </c>
      <c r="DO91" s="140"/>
      <c r="DP91" s="140"/>
      <c r="DQ91" s="140"/>
      <c r="DR91" s="325">
        <f t="shared" si="28"/>
        <v>0.5</v>
      </c>
      <c r="DS91" s="325">
        <f t="shared" si="28"/>
        <v>0.48000000000000004</v>
      </c>
      <c r="DT91" s="2828">
        <f t="shared" si="31"/>
        <v>0.96000000000000008</v>
      </c>
      <c r="DU91" s="129">
        <f>+$CT$91+$CM$91+$CF$91+$BY$91+$BR$91+$BK$91+$BD$91+$AW$91+$AP$91</f>
        <v>0.76</v>
      </c>
      <c r="DV91" s="129">
        <f>+$CU$91+$CN$91+$CG$91+$BZ$91+$BS$91+$BL$91+$BE$91+$AX$91+$AQ$91</f>
        <v>0.42000000000000004</v>
      </c>
      <c r="DW91" s="140">
        <f>+DV91/DU91</f>
        <v>0.55263157894736847</v>
      </c>
      <c r="DX91" s="140"/>
      <c r="DY91" s="140"/>
      <c r="DZ91" s="98"/>
      <c r="EA91" s="325">
        <f t="shared" si="29"/>
        <v>0.5</v>
      </c>
      <c r="EB91" s="325">
        <f t="shared" si="29"/>
        <v>0.48000000000000004</v>
      </c>
      <c r="EC91" s="2828">
        <f t="shared" si="30"/>
        <v>0.96000000000000008</v>
      </c>
      <c r="ED91" s="129">
        <f>+$CT$91+$CM$91+$CF$91+$BY$91+$BR$91+$BK$91+$BD$91+$AW$91+$AP$91+$AI$91+$AB$91+$U$91</f>
        <v>0.99999999999999989</v>
      </c>
      <c r="EE91" s="129">
        <f>+$CU$91+$CN$91+$CG$91+$BZ$91+$BS$91+$BL$91+$BE$91+$AX$91+$AQ$91+$AJ$91+$AC$91+$V$91</f>
        <v>0.65999999999999992</v>
      </c>
      <c r="EF91" s="91">
        <f>+EE91/ED91</f>
        <v>0.66</v>
      </c>
      <c r="EG91" s="140"/>
      <c r="EH91" s="140"/>
      <c r="EI91" s="98"/>
      <c r="EK91" s="324">
        <f>+DP88/DO88</f>
        <v>0.98130841121495327</v>
      </c>
      <c r="EL91" s="2889">
        <f>+DP88*20%</f>
        <v>0.10500000000000001</v>
      </c>
      <c r="EM91" s="2868">
        <v>0.10500000000000001</v>
      </c>
    </row>
    <row r="92" spans="1:143" s="324" customFormat="1" ht="126" customHeight="1" thickBot="1">
      <c r="A92" s="200"/>
      <c r="B92" s="201"/>
      <c r="C92" s="202"/>
      <c r="D92" s="203"/>
      <c r="E92" s="202"/>
      <c r="F92" s="204"/>
      <c r="G92" s="203"/>
      <c r="H92" s="203"/>
      <c r="I92" s="203"/>
      <c r="J92" s="203"/>
      <c r="K92" s="202"/>
      <c r="L92" s="202" t="s">
        <v>351</v>
      </c>
      <c r="M92" s="205"/>
      <c r="N92" s="155"/>
      <c r="O92" s="206" t="s">
        <v>352</v>
      </c>
      <c r="P92" s="206" t="s">
        <v>353</v>
      </c>
      <c r="Q92" s="2882" t="s">
        <v>354</v>
      </c>
      <c r="R92" s="161">
        <v>0.5</v>
      </c>
      <c r="S92" s="2870">
        <v>0</v>
      </c>
      <c r="T92" s="162">
        <v>0</v>
      </c>
      <c r="U92" s="214"/>
      <c r="V92" s="214"/>
      <c r="W92" s="207"/>
      <c r="X92" s="207"/>
      <c r="Y92" s="163"/>
      <c r="Z92" s="2870">
        <v>0</v>
      </c>
      <c r="AA92" s="162">
        <v>0</v>
      </c>
      <c r="AB92" s="214"/>
      <c r="AC92" s="214"/>
      <c r="AD92" s="207"/>
      <c r="AE92" s="207"/>
      <c r="AF92" s="163"/>
      <c r="AG92" s="2870">
        <v>0</v>
      </c>
      <c r="AH92" s="162">
        <v>0</v>
      </c>
      <c r="AI92" s="214"/>
      <c r="AJ92" s="214"/>
      <c r="AK92" s="207"/>
      <c r="AL92" s="207"/>
      <c r="AM92" s="163"/>
      <c r="AN92" s="2870">
        <v>0.06</v>
      </c>
      <c r="AO92" s="162">
        <v>0.06</v>
      </c>
      <c r="AP92" s="214"/>
      <c r="AQ92" s="214"/>
      <c r="AR92" s="207"/>
      <c r="AS92" s="207"/>
      <c r="AT92" s="208" t="s">
        <v>355</v>
      </c>
      <c r="AU92" s="2870">
        <v>0.06</v>
      </c>
      <c r="AV92" s="162">
        <v>0.06</v>
      </c>
      <c r="AW92" s="214"/>
      <c r="AX92" s="214"/>
      <c r="AY92" s="207"/>
      <c r="AZ92" s="207"/>
      <c r="BA92" s="208" t="s">
        <v>355</v>
      </c>
      <c r="BB92" s="2870">
        <v>0.06</v>
      </c>
      <c r="BC92" s="162">
        <v>0.06</v>
      </c>
      <c r="BD92" s="214"/>
      <c r="BE92" s="155"/>
      <c r="BF92" s="207"/>
      <c r="BG92" s="207"/>
      <c r="BH92" s="208" t="s">
        <v>356</v>
      </c>
      <c r="BI92" s="2870">
        <v>0.06</v>
      </c>
      <c r="BJ92" s="162">
        <v>0</v>
      </c>
      <c r="BK92" s="214"/>
      <c r="BL92" s="214"/>
      <c r="BM92" s="207"/>
      <c r="BN92" s="207"/>
      <c r="BO92" s="163"/>
      <c r="BP92" s="2870">
        <v>0.06</v>
      </c>
      <c r="BQ92" s="162">
        <v>0</v>
      </c>
      <c r="BR92" s="214"/>
      <c r="BS92" s="214"/>
      <c r="BT92" s="207"/>
      <c r="BU92" s="207"/>
      <c r="BV92" s="163"/>
      <c r="BW92" s="2870">
        <v>0.05</v>
      </c>
      <c r="BX92" s="162">
        <v>0</v>
      </c>
      <c r="BY92" s="214"/>
      <c r="BZ92" s="214"/>
      <c r="CA92" s="207"/>
      <c r="CB92" s="207"/>
      <c r="CC92" s="163"/>
      <c r="CD92" s="2870">
        <v>0.05</v>
      </c>
      <c r="CE92" s="162">
        <v>0</v>
      </c>
      <c r="CF92" s="214"/>
      <c r="CG92" s="214"/>
      <c r="CH92" s="207"/>
      <c r="CI92" s="207"/>
      <c r="CJ92" s="163"/>
      <c r="CK92" s="2870">
        <v>0.05</v>
      </c>
      <c r="CL92" s="162">
        <v>0</v>
      </c>
      <c r="CM92" s="214"/>
      <c r="CN92" s="214"/>
      <c r="CO92" s="207"/>
      <c r="CP92" s="207"/>
      <c r="CQ92" s="163"/>
      <c r="CR92" s="2870">
        <v>0.05</v>
      </c>
      <c r="CS92" s="162">
        <v>0</v>
      </c>
      <c r="CT92" s="214"/>
      <c r="CU92" s="214"/>
      <c r="CV92" s="207"/>
      <c r="CW92" s="207"/>
      <c r="CX92" s="72"/>
      <c r="CZ92" s="2828">
        <f t="shared" si="23"/>
        <v>0</v>
      </c>
      <c r="DA92" s="2828">
        <f t="shared" si="24"/>
        <v>0.18</v>
      </c>
      <c r="DB92" s="2828" t="e">
        <f t="shared" si="25"/>
        <v>#DIV/0!</v>
      </c>
      <c r="DC92" s="136"/>
      <c r="DD92" s="136"/>
      <c r="DE92" s="140"/>
      <c r="DF92" s="156"/>
      <c r="DG92" s="156"/>
      <c r="DH92" s="156"/>
      <c r="DI92" s="2828">
        <f t="shared" si="26"/>
        <v>0.18</v>
      </c>
      <c r="DJ92" s="2828">
        <f t="shared" si="26"/>
        <v>0.18</v>
      </c>
      <c r="DK92" s="2828">
        <f t="shared" si="27"/>
        <v>1</v>
      </c>
      <c r="DL92" s="136"/>
      <c r="DM92" s="136">
        <f t="shared" si="22"/>
        <v>0</v>
      </c>
      <c r="DN92" s="140"/>
      <c r="DO92" s="156"/>
      <c r="DP92" s="156"/>
      <c r="DQ92" s="156"/>
      <c r="DR92" s="325">
        <f t="shared" si="28"/>
        <v>0.35</v>
      </c>
      <c r="DS92" s="325">
        <f t="shared" si="28"/>
        <v>0.18</v>
      </c>
      <c r="DT92" s="2828">
        <f t="shared" si="31"/>
        <v>0.51428571428571435</v>
      </c>
      <c r="DU92" s="136"/>
      <c r="DV92" s="136"/>
      <c r="DW92" s="156"/>
      <c r="DX92" s="156"/>
      <c r="DY92" s="156"/>
      <c r="DZ92" s="101"/>
      <c r="EA92" s="325">
        <f t="shared" si="29"/>
        <v>0.49999999999999994</v>
      </c>
      <c r="EB92" s="325">
        <f t="shared" si="29"/>
        <v>0.18</v>
      </c>
      <c r="EC92" s="2828">
        <f t="shared" si="30"/>
        <v>0.36000000000000004</v>
      </c>
      <c r="ED92" s="136"/>
      <c r="EE92" s="136"/>
      <c r="EF92" s="98"/>
      <c r="EG92" s="156"/>
      <c r="EH92" s="156"/>
      <c r="EI92" s="101"/>
      <c r="EK92" s="324">
        <v>20</v>
      </c>
      <c r="EL92" s="324">
        <f>+EK92*41%</f>
        <v>8.1999999999999993</v>
      </c>
    </row>
    <row r="93" spans="1:143" s="324" customFormat="1" ht="63" customHeight="1" thickBot="1">
      <c r="A93" s="176" t="s">
        <v>77</v>
      </c>
      <c r="B93" s="177"/>
      <c r="C93" s="183"/>
      <c r="D93" s="182">
        <v>9</v>
      </c>
      <c r="E93" s="183" t="str">
        <f>+'[1]2. RESUMEN EJECUTIVO'!B28</f>
        <v>Diseñar e implementar un (1) programa integral de prepensionados dirigido al Talento Humano de la SDIS</v>
      </c>
      <c r="F93" s="185">
        <v>0.3</v>
      </c>
      <c r="G93" s="182" t="s">
        <v>78</v>
      </c>
      <c r="H93" s="2892">
        <v>1</v>
      </c>
      <c r="I93" s="2892">
        <f>+N93+N94+N97</f>
        <v>0.03</v>
      </c>
      <c r="J93" s="2893">
        <v>1</v>
      </c>
      <c r="K93" s="2894" t="s">
        <v>357</v>
      </c>
      <c r="L93" s="2894" t="s">
        <v>358</v>
      </c>
      <c r="M93" s="2895" t="s">
        <v>359</v>
      </c>
      <c r="N93" s="2896">
        <v>0.01</v>
      </c>
      <c r="O93" s="2897">
        <v>42736</v>
      </c>
      <c r="P93" s="2897">
        <v>42824</v>
      </c>
      <c r="Q93" s="2898" t="s">
        <v>360</v>
      </c>
      <c r="R93" s="167">
        <v>1</v>
      </c>
      <c r="S93" s="2863">
        <v>0.2</v>
      </c>
      <c r="T93" s="169">
        <v>0.2</v>
      </c>
      <c r="U93" s="2899">
        <f>+S93</f>
        <v>0.2</v>
      </c>
      <c r="V93" s="2899">
        <f>+T93</f>
        <v>0.2</v>
      </c>
      <c r="W93" s="185">
        <f>(((U93*$N$93)+(U94*$N$94)+(U97*$N$97))*$H$93)/($N$93+$N$94+$N$97)</f>
        <v>7.6666666666666675E-2</v>
      </c>
      <c r="X93" s="185">
        <f>(((V93*$N$93)+(V94*$N$94)+(V97*$N$97))*$H$93)/($N$93+$N$94+$N$97)</f>
        <v>7.6666666666666675E-2</v>
      </c>
      <c r="Y93" s="186" t="s">
        <v>361</v>
      </c>
      <c r="Z93" s="2863">
        <v>0.2</v>
      </c>
      <c r="AA93" s="169">
        <v>0.2</v>
      </c>
      <c r="AB93" s="2899">
        <f>+Z93</f>
        <v>0.2</v>
      </c>
      <c r="AC93" s="2899">
        <f>+AA93</f>
        <v>0.2</v>
      </c>
      <c r="AD93" s="185">
        <f>(((AB93*$N$93)+(AB94*$N$94)+(AB97*$N$97))*$H$93)/($N$93+$N$94+$N$97)</f>
        <v>7.6666666666666675E-2</v>
      </c>
      <c r="AE93" s="185">
        <f>(((AC93*$N$93)+(AC94*$N$94)+(AC97*$N$97))*$H$93)/($N$93+$N$94+$N$97)</f>
        <v>7.6666666666666675E-2</v>
      </c>
      <c r="AF93" s="186" t="s">
        <v>361</v>
      </c>
      <c r="AG93" s="2863">
        <v>0.2</v>
      </c>
      <c r="AH93" s="169">
        <v>0.2</v>
      </c>
      <c r="AI93" s="2899">
        <f>+AG93</f>
        <v>0.2</v>
      </c>
      <c r="AJ93" s="2899">
        <f>+AH93</f>
        <v>0.2</v>
      </c>
      <c r="AK93" s="185">
        <f>(((AI93*$N$93)+(AI94*$N$94)+(AI97*$N$97))*$H$93)/($N$93+$N$94+$N$97)</f>
        <v>7.6666666666666675E-2</v>
      </c>
      <c r="AL93" s="185">
        <f>(((AJ93*$N$93)+(AJ94*$N$94)+(AJ97*$N$97))*$H$93)/($N$93+$N$94+$N$97)</f>
        <v>7.6666666666666675E-2</v>
      </c>
      <c r="AM93" s="186" t="s">
        <v>361</v>
      </c>
      <c r="AN93" s="2863">
        <v>0.2</v>
      </c>
      <c r="AO93" s="169">
        <v>0.2</v>
      </c>
      <c r="AP93" s="2899">
        <f>+AN93</f>
        <v>0.2</v>
      </c>
      <c r="AQ93" s="2899">
        <f>+AO93</f>
        <v>0.2</v>
      </c>
      <c r="AR93" s="185">
        <f>(((AP93*$N$93)+(AP94*$N$94)+(AP97*$N$97))*$H$93)/($N$93+$N$94+$N$97)</f>
        <v>0.13666666666666669</v>
      </c>
      <c r="AS93" s="185">
        <f>(((AQ93*$N$93)+(AQ94*$N$94)+(AQ97*$N$97))*$H$93)/($N$93+$N$94+$N$97)</f>
        <v>0.13</v>
      </c>
      <c r="AT93" s="187" t="s">
        <v>362</v>
      </c>
      <c r="AU93" s="2863">
        <v>0.2</v>
      </c>
      <c r="AV93" s="169">
        <v>0.2</v>
      </c>
      <c r="AW93" s="2899">
        <f>+AU93</f>
        <v>0.2</v>
      </c>
      <c r="AX93" s="2899">
        <f>+AV93</f>
        <v>0.2</v>
      </c>
      <c r="AY93" s="185">
        <f>(((AW93*$N$93)+(AW94*$N$94)+(AW97*$N$97))*$H$93)/($N$93+$N$94+$N$97)</f>
        <v>0.13666666666666669</v>
      </c>
      <c r="AZ93" s="185">
        <f>(((AX93*$N$93)+(AX94*$N$94)+(AX97*$N$97))*$H$93)/($N$93+$N$94+$N$97)</f>
        <v>0.13</v>
      </c>
      <c r="BA93" s="187" t="s">
        <v>363</v>
      </c>
      <c r="BB93" s="2863">
        <v>0</v>
      </c>
      <c r="BC93" s="169">
        <v>0</v>
      </c>
      <c r="BD93" s="2899">
        <f>+BB93</f>
        <v>0</v>
      </c>
      <c r="BE93" s="2899">
        <f>+BC93</f>
        <v>0</v>
      </c>
      <c r="BF93" s="185">
        <f>(((BD93*$N$93)+(BD94*$N$94)+(BD97*$N$97))*$H$93)/($N$93+$N$94+$N$97)</f>
        <v>0.08</v>
      </c>
      <c r="BG93" s="185">
        <f>(((BE93*$N$93)+(BE94*$N$94)+(BE97*$N$97))*$H$93)/($N$93+$N$94+$N$97)</f>
        <v>8.3333333333333343E-2</v>
      </c>
      <c r="BH93" s="187"/>
      <c r="BI93" s="2863">
        <v>0</v>
      </c>
      <c r="BJ93" s="169">
        <v>0</v>
      </c>
      <c r="BK93" s="2899">
        <f>+BI93</f>
        <v>0</v>
      </c>
      <c r="BL93" s="2899">
        <f>+BJ93</f>
        <v>0</v>
      </c>
      <c r="BM93" s="185">
        <f>(((BK93*$N$93)+(BK94*$N$94)+(BK97*$N$97))*$H$93)/($N$93+$N$94+$N$97)</f>
        <v>7.333333333333332E-2</v>
      </c>
      <c r="BN93" s="185">
        <f>(((BL93*$N$93)+(BL94*$N$94)+(BL97*$N$97))*$H$93)/($N$93+$N$94+$N$97)</f>
        <v>0</v>
      </c>
      <c r="BO93" s="164"/>
      <c r="BP93" s="2863">
        <v>0</v>
      </c>
      <c r="BQ93" s="169">
        <v>0</v>
      </c>
      <c r="BR93" s="2899">
        <f>+BP93</f>
        <v>0</v>
      </c>
      <c r="BS93" s="2899">
        <f>+BQ93</f>
        <v>0</v>
      </c>
      <c r="BT93" s="185">
        <f>(((BR93*$N$93)+(BR94*$N$94)+(BR97*$N$97))*$H$93)/($N$93+$N$94+$N$97)</f>
        <v>6.6666666666666666E-2</v>
      </c>
      <c r="BU93" s="185">
        <f>(((BS93*$N$93)+(BS94*$N$94)+(BS97*$N$97))*$H$93)/($N$93+$N$94+$N$97)</f>
        <v>0</v>
      </c>
      <c r="BV93" s="164"/>
      <c r="BW93" s="2863">
        <v>0</v>
      </c>
      <c r="BX93" s="169">
        <v>0</v>
      </c>
      <c r="BY93" s="2899">
        <f>+BW93</f>
        <v>0</v>
      </c>
      <c r="BZ93" s="2899">
        <f>+BX93</f>
        <v>0</v>
      </c>
      <c r="CA93" s="185">
        <f>(((BY93*$N$93)+(BY94*$N$94)+(BY97*$N$97))*$H$93)/($N$93+$N$94+$N$97)</f>
        <v>6.9999999999999993E-2</v>
      </c>
      <c r="CB93" s="185">
        <f>(((BZ93*$N$93)+(BZ94*$N$94)+(BZ97*$N$97))*$H$93)/($N$93+$N$94+$N$97)</f>
        <v>0</v>
      </c>
      <c r="CC93" s="164"/>
      <c r="CD93" s="2863">
        <v>0</v>
      </c>
      <c r="CE93" s="169">
        <v>0</v>
      </c>
      <c r="CF93" s="2899">
        <f>+CD93</f>
        <v>0</v>
      </c>
      <c r="CG93" s="2899">
        <f>+CE93</f>
        <v>0</v>
      </c>
      <c r="CH93" s="185">
        <f>(((CF93*$N$93)+(CF94*$N$94)+(CF97*$N$97))*$H$93)/($N$93+$N$94+$N$97)</f>
        <v>6.9999999999999993E-2</v>
      </c>
      <c r="CI93" s="185">
        <f>(((CG93*$N$93)+(CG94*$N$94)+(CG97*$N$97))*$H$93)/($N$93+$N$94+$N$97)</f>
        <v>0</v>
      </c>
      <c r="CJ93" s="164"/>
      <c r="CK93" s="2863">
        <v>0</v>
      </c>
      <c r="CL93" s="169">
        <v>0</v>
      </c>
      <c r="CM93" s="2899">
        <f>+CK93</f>
        <v>0</v>
      </c>
      <c r="CN93" s="2899">
        <f>+CL93</f>
        <v>0</v>
      </c>
      <c r="CO93" s="185">
        <f>(((CM93*$N$93)+(CM94*$N$94)+(CM97*$N$97))*$H$93)/($N$93+$N$94+$N$97)</f>
        <v>6.9999999999999993E-2</v>
      </c>
      <c r="CP93" s="185">
        <f>(((CN93*$N$93)+(CN94*$N$94)+(CN97*$N$97))*$H$93)/($N$93+$N$94+$N$97)</f>
        <v>0</v>
      </c>
      <c r="CQ93" s="164"/>
      <c r="CR93" s="2863">
        <v>0</v>
      </c>
      <c r="CS93" s="169">
        <v>0</v>
      </c>
      <c r="CT93" s="2899">
        <f>+CR93</f>
        <v>0</v>
      </c>
      <c r="CU93" s="2899">
        <f>+CS93</f>
        <v>0</v>
      </c>
      <c r="CV93" s="185">
        <f>(((CT93*$N$93)+(CT94*$N$94)+(CT97*$N$97))*$H$93)/($N$93+$N$94+$N$97)</f>
        <v>6.6666666666666666E-2</v>
      </c>
      <c r="CW93" s="185">
        <f>(((CU93*$N$93)+(CU94*$N$94)+(CU97*$N$97))*$H$93)/($N$93+$N$94+$N$97)</f>
        <v>0</v>
      </c>
      <c r="CX93" s="126"/>
      <c r="CZ93" s="2828">
        <f t="shared" si="23"/>
        <v>0.60000000000000009</v>
      </c>
      <c r="DA93" s="2828">
        <f t="shared" si="24"/>
        <v>1</v>
      </c>
      <c r="DB93" s="2828">
        <f t="shared" si="25"/>
        <v>1.6666666666666665</v>
      </c>
      <c r="DC93" s="175">
        <f>+U93+AB93+AI93</f>
        <v>0.60000000000000009</v>
      </c>
      <c r="DD93" s="175">
        <f>+V93+AC93+AJ93</f>
        <v>0.60000000000000009</v>
      </c>
      <c r="DE93" s="2828">
        <f>+DD93/DC93</f>
        <v>1</v>
      </c>
      <c r="DF93" s="195">
        <f>+W93+AD93+AK93</f>
        <v>0.23000000000000004</v>
      </c>
      <c r="DG93" s="195">
        <f>+X93+AE93+AL93</f>
        <v>0.23000000000000004</v>
      </c>
      <c r="DH93" s="195">
        <f>+DG93/DF93</f>
        <v>1</v>
      </c>
      <c r="DI93" s="2828">
        <f t="shared" si="26"/>
        <v>1</v>
      </c>
      <c r="DJ93" s="2828">
        <f t="shared" si="26"/>
        <v>1</v>
      </c>
      <c r="DK93" s="2828">
        <f t="shared" si="27"/>
        <v>1</v>
      </c>
      <c r="DL93" s="175">
        <f>+$U$93+$AB$93+$AI$93+$AP$93+$AW$93+$BD$93</f>
        <v>1</v>
      </c>
      <c r="DM93" s="175">
        <f t="shared" si="22"/>
        <v>1</v>
      </c>
      <c r="DN93" s="1868">
        <f>+DM93/DL93</f>
        <v>1</v>
      </c>
      <c r="DO93" s="130">
        <f>+W93+AD93+AK93+AR93+AY93+BF93</f>
        <v>0.58333333333333337</v>
      </c>
      <c r="DP93" s="130">
        <f>+X93+AE93+AL93+AS93+AZ93+BG93</f>
        <v>0.57333333333333336</v>
      </c>
      <c r="DQ93" s="130">
        <f>+DP93/DO93</f>
        <v>0.98285714285714287</v>
      </c>
      <c r="DR93" s="325">
        <f t="shared" si="28"/>
        <v>1</v>
      </c>
      <c r="DS93" s="325">
        <f t="shared" si="28"/>
        <v>1</v>
      </c>
      <c r="DT93" s="2828">
        <f t="shared" si="31"/>
        <v>1</v>
      </c>
      <c r="DU93" s="175">
        <f>+$CT$93+$CM$93+$CF$93+$BY$93+$BR$93+$BK$93+$BD$93+$AW$93+$AP$93</f>
        <v>0.4</v>
      </c>
      <c r="DV93" s="175">
        <f>+$CU$93+$CN$93+$CG$93+$BZ$93+$BS$93+$BL$93+$BE$93+$AX$93+$AQ$93</f>
        <v>0.4</v>
      </c>
      <c r="DW93" s="130">
        <f>+DV93/DU93</f>
        <v>1</v>
      </c>
      <c r="DX93" s="127"/>
      <c r="DY93" s="127"/>
      <c r="DZ93" s="126"/>
      <c r="EA93" s="325">
        <f t="shared" si="29"/>
        <v>1</v>
      </c>
      <c r="EB93" s="325">
        <f t="shared" si="29"/>
        <v>1</v>
      </c>
      <c r="EC93" s="2828">
        <f t="shared" si="30"/>
        <v>1</v>
      </c>
      <c r="ED93" s="175">
        <f>+$CT$93+$CM$93+$CF$93+$BY$93+$BR$93+$BK$93+$BD$93+$AW$93+$AP$93+$AI$93+$AB$93+$U$93</f>
        <v>1</v>
      </c>
      <c r="EE93" s="175">
        <f>+$CU$93+$CN$93+$CG$93+$BZ$93+$BS$93+$BL$93+$BE$93+$AX$93+$AQ$93+$AJ$93+$AC$93+$V$93</f>
        <v>1</v>
      </c>
      <c r="EF93" s="1867">
        <f>+EE93/ED93</f>
        <v>1</v>
      </c>
      <c r="EG93" s="127"/>
      <c r="EH93" s="127"/>
      <c r="EI93" s="126"/>
    </row>
    <row r="94" spans="1:143" s="324" customFormat="1" ht="110.25">
      <c r="A94" s="193"/>
      <c r="B94" s="190"/>
      <c r="C94" s="1793"/>
      <c r="D94" s="98"/>
      <c r="E94" s="1793"/>
      <c r="F94" s="140"/>
      <c r="G94" s="98"/>
      <c r="H94" s="98"/>
      <c r="I94" s="98"/>
      <c r="J94" s="215">
        <v>2</v>
      </c>
      <c r="K94" s="216" t="s">
        <v>364</v>
      </c>
      <c r="L94" s="216" t="s">
        <v>365</v>
      </c>
      <c r="M94" s="216" t="s">
        <v>359</v>
      </c>
      <c r="N94" s="218">
        <v>0.01</v>
      </c>
      <c r="O94" s="2900">
        <v>42795</v>
      </c>
      <c r="P94" s="2900">
        <v>43099</v>
      </c>
      <c r="Q94" s="217" t="s">
        <v>366</v>
      </c>
      <c r="R94" s="95">
        <v>0.5</v>
      </c>
      <c r="S94" s="2888">
        <v>0.03</v>
      </c>
      <c r="T94" s="127">
        <v>0.03</v>
      </c>
      <c r="U94" s="218">
        <f>+S94+S95+S96</f>
        <v>0.03</v>
      </c>
      <c r="V94" s="218">
        <f>+T94+T95+T96</f>
        <v>0.03</v>
      </c>
      <c r="W94" s="140"/>
      <c r="X94" s="140"/>
      <c r="Y94" s="173" t="s">
        <v>367</v>
      </c>
      <c r="Z94" s="2888">
        <v>0.03</v>
      </c>
      <c r="AA94" s="127">
        <v>0.03</v>
      </c>
      <c r="AB94" s="218">
        <f>+Z94+Z95+Z96</f>
        <v>0.03</v>
      </c>
      <c r="AC94" s="218">
        <f>+AA94+AA95+AA96</f>
        <v>0.03</v>
      </c>
      <c r="AD94" s="140"/>
      <c r="AE94" s="140"/>
      <c r="AF94" s="173" t="s">
        <v>367</v>
      </c>
      <c r="AG94" s="2888">
        <v>0.03</v>
      </c>
      <c r="AH94" s="127">
        <v>0.03</v>
      </c>
      <c r="AI94" s="218">
        <f>+AG94+AG95+AG96</f>
        <v>0.03</v>
      </c>
      <c r="AJ94" s="218">
        <f>+AH94+AH95+AH96</f>
        <v>0.03</v>
      </c>
      <c r="AK94" s="140"/>
      <c r="AL94" s="140"/>
      <c r="AM94" s="173" t="s">
        <v>367</v>
      </c>
      <c r="AN94" s="2888">
        <v>0.05</v>
      </c>
      <c r="AO94" s="127">
        <v>0.05</v>
      </c>
      <c r="AP94" s="218">
        <f>+AN94+AN95+AN96</f>
        <v>0.11000000000000001</v>
      </c>
      <c r="AQ94" s="218">
        <f>+AO94+AO95+AO96</f>
        <v>9.0000000000000011E-2</v>
      </c>
      <c r="AR94" s="140"/>
      <c r="AS94" s="140"/>
      <c r="AT94" s="128" t="s">
        <v>368</v>
      </c>
      <c r="AU94" s="2888">
        <v>0.05</v>
      </c>
      <c r="AV94" s="127">
        <v>0.05</v>
      </c>
      <c r="AW94" s="218">
        <f>+AU94+AU95+AU96</f>
        <v>0.11000000000000001</v>
      </c>
      <c r="AX94" s="218">
        <f>+AV94+AV95+AV96</f>
        <v>9.0000000000000011E-2</v>
      </c>
      <c r="AY94" s="140"/>
      <c r="AZ94" s="140"/>
      <c r="BA94" s="128" t="s">
        <v>369</v>
      </c>
      <c r="BB94" s="2888">
        <v>0.05</v>
      </c>
      <c r="BC94" s="127">
        <v>0.05</v>
      </c>
      <c r="BD94" s="218">
        <f>+BB94+BB95+BB96</f>
        <v>0.12</v>
      </c>
      <c r="BE94" s="218">
        <f>+BC94+BC95+BC96</f>
        <v>0.13</v>
      </c>
      <c r="BF94" s="140"/>
      <c r="BG94" s="140"/>
      <c r="BH94" s="71" t="s">
        <v>370</v>
      </c>
      <c r="BI94" s="2888">
        <v>0.05</v>
      </c>
      <c r="BJ94" s="127">
        <v>0</v>
      </c>
      <c r="BK94" s="218">
        <f>+BI94+BI95+BI96</f>
        <v>0.12</v>
      </c>
      <c r="BL94" s="218">
        <f>+BJ94+BJ95+BJ96</f>
        <v>0</v>
      </c>
      <c r="BM94" s="140"/>
      <c r="BN94" s="140"/>
      <c r="BO94" s="126"/>
      <c r="BP94" s="2888">
        <v>0.05</v>
      </c>
      <c r="BQ94" s="127">
        <v>0</v>
      </c>
      <c r="BR94" s="218">
        <f>+BP94+BP95+BP96</f>
        <v>0.1</v>
      </c>
      <c r="BS94" s="218">
        <f>+BQ94+BQ95+BQ96</f>
        <v>0</v>
      </c>
      <c r="BT94" s="140"/>
      <c r="BU94" s="140"/>
      <c r="BV94" s="126"/>
      <c r="BW94" s="2888">
        <v>0.04</v>
      </c>
      <c r="BX94" s="127">
        <v>0</v>
      </c>
      <c r="BY94" s="218">
        <f>+BW94+BW95+BW96</f>
        <v>9.0000000000000011E-2</v>
      </c>
      <c r="BZ94" s="218">
        <f>+BX94+BX95+BX96</f>
        <v>0</v>
      </c>
      <c r="CA94" s="140"/>
      <c r="CB94" s="140"/>
      <c r="CC94" s="126"/>
      <c r="CD94" s="2888">
        <v>0.04</v>
      </c>
      <c r="CE94" s="127">
        <v>0</v>
      </c>
      <c r="CF94" s="218">
        <f>+CD94+CD95+CD96</f>
        <v>9.0000000000000011E-2</v>
      </c>
      <c r="CG94" s="218">
        <f>+CE94+CE95+CE96</f>
        <v>0</v>
      </c>
      <c r="CH94" s="140"/>
      <c r="CI94" s="140"/>
      <c r="CJ94" s="126"/>
      <c r="CK94" s="2888">
        <v>0.04</v>
      </c>
      <c r="CL94" s="127">
        <v>0</v>
      </c>
      <c r="CM94" s="218">
        <f>+CK94+CK95+CK96</f>
        <v>9.0000000000000011E-2</v>
      </c>
      <c r="CN94" s="218">
        <f>+CL94+CL95+CL96</f>
        <v>0</v>
      </c>
      <c r="CO94" s="140"/>
      <c r="CP94" s="140"/>
      <c r="CQ94" s="126"/>
      <c r="CR94" s="2888">
        <v>0.04</v>
      </c>
      <c r="CS94" s="127">
        <v>0</v>
      </c>
      <c r="CT94" s="218">
        <f>+CR94+CR95+CR96</f>
        <v>0.08</v>
      </c>
      <c r="CU94" s="218">
        <f>+CS94+CS95+CS96</f>
        <v>0</v>
      </c>
      <c r="CV94" s="140"/>
      <c r="CW94" s="140"/>
      <c r="CX94" s="126"/>
      <c r="CZ94" s="2828">
        <f t="shared" si="23"/>
        <v>0.09</v>
      </c>
      <c r="DA94" s="2828">
        <f>+T94+AA94+AH94+AO94+AV94+BC94+BJ94+BQ94+BX94+CE94+CL94+CS94</f>
        <v>0.24</v>
      </c>
      <c r="DB94" s="2828">
        <f t="shared" si="25"/>
        <v>2.6666666666666665</v>
      </c>
      <c r="DC94" s="2847">
        <f>+$U$94+$AB$94+$AI$94</f>
        <v>0.09</v>
      </c>
      <c r="DD94" s="2847">
        <f>+$V$94+$AC$94+$AJ$94</f>
        <v>0.09</v>
      </c>
      <c r="DE94" s="195">
        <f>+DD94/DC94</f>
        <v>1</v>
      </c>
      <c r="DF94" s="195"/>
      <c r="DG94" s="195"/>
      <c r="DH94" s="195"/>
      <c r="DI94" s="2828">
        <f t="shared" si="26"/>
        <v>0.24</v>
      </c>
      <c r="DJ94" s="2828">
        <f t="shared" si="26"/>
        <v>0.24</v>
      </c>
      <c r="DK94" s="2828">
        <f t="shared" si="27"/>
        <v>1</v>
      </c>
      <c r="DL94" s="2824">
        <f>+$U$94+$AB$94+$AI$94+$AP$94+$AW$94+$BD$94</f>
        <v>0.43000000000000005</v>
      </c>
      <c r="DM94" s="2824">
        <f t="shared" si="22"/>
        <v>0.4</v>
      </c>
      <c r="DN94" s="130">
        <f>+DM94/DL94</f>
        <v>0.93023255813953487</v>
      </c>
      <c r="DO94" s="140"/>
      <c r="DP94" s="140"/>
      <c r="DQ94" s="140"/>
      <c r="DR94" s="325">
        <f t="shared" si="28"/>
        <v>0.37999999999999995</v>
      </c>
      <c r="DS94" s="325">
        <f t="shared" si="28"/>
        <v>0.24</v>
      </c>
      <c r="DT94" s="2828">
        <f t="shared" si="31"/>
        <v>0.63157894736842113</v>
      </c>
      <c r="DU94" s="2824">
        <f>+$U$94+$AB$94+$AI$94+$AP$94+$AW$94+$BD$94+$BK$94+$BR$94+$BY$94</f>
        <v>0.74</v>
      </c>
      <c r="DV94" s="2824">
        <f>+$V$94+$AC$94+$AJ$94+$AQ$94+$AX$94+$BE$94+$BL$94+$BS$94+$BZ$94</f>
        <v>0.4</v>
      </c>
      <c r="DW94" s="140">
        <f>+DV94/DU94</f>
        <v>0.54054054054054057</v>
      </c>
      <c r="DX94" s="127"/>
      <c r="DY94" s="127"/>
      <c r="DZ94" s="126"/>
      <c r="EA94" s="325">
        <f t="shared" si="29"/>
        <v>0.49999999999999989</v>
      </c>
      <c r="EB94" s="325">
        <f t="shared" si="29"/>
        <v>0.24</v>
      </c>
      <c r="EC94" s="2828">
        <f t="shared" si="30"/>
        <v>0.48000000000000009</v>
      </c>
      <c r="ED94" s="2824">
        <f>+$U$94+$AB$94+$AI$94+$AP$94+$AW$94+$BD$94+$BK$94+$BR$94+$BY$94+$CF$94+$CM$94+$CT$94</f>
        <v>0.99999999999999989</v>
      </c>
      <c r="EE94" s="2824">
        <f>+$V$94+$AC$94+$AJ$94+$AQ$94+$AX$94+$BE$94+$BL$94+$BS$94+$BZ$94+$CG$94+$CN$94+$CU$94</f>
        <v>0.4</v>
      </c>
      <c r="EF94" s="91">
        <f>+EE94/ED94</f>
        <v>0.40000000000000008</v>
      </c>
      <c r="EG94" s="127"/>
      <c r="EH94" s="127"/>
      <c r="EI94" s="126"/>
    </row>
    <row r="95" spans="1:143" s="324" customFormat="1" ht="267.75">
      <c r="A95" s="193"/>
      <c r="B95" s="190"/>
      <c r="C95" s="1793"/>
      <c r="D95" s="98"/>
      <c r="E95" s="1793"/>
      <c r="F95" s="140"/>
      <c r="G95" s="98"/>
      <c r="H95" s="98"/>
      <c r="I95" s="98"/>
      <c r="J95" s="219"/>
      <c r="K95" s="220"/>
      <c r="L95" s="220"/>
      <c r="M95" s="220"/>
      <c r="N95" s="221"/>
      <c r="O95" s="2901"/>
      <c r="P95" s="2901"/>
      <c r="Q95" s="217" t="s">
        <v>371</v>
      </c>
      <c r="R95" s="95">
        <v>0.25</v>
      </c>
      <c r="S95" s="2888">
        <v>0</v>
      </c>
      <c r="T95" s="127">
        <v>0</v>
      </c>
      <c r="U95" s="221"/>
      <c r="V95" s="221"/>
      <c r="W95" s="140"/>
      <c r="X95" s="140"/>
      <c r="Y95" s="222"/>
      <c r="Z95" s="2888">
        <v>0</v>
      </c>
      <c r="AA95" s="127">
        <v>0</v>
      </c>
      <c r="AB95" s="221"/>
      <c r="AC95" s="221"/>
      <c r="AD95" s="140"/>
      <c r="AE95" s="140"/>
      <c r="AF95" s="222"/>
      <c r="AG95" s="2888">
        <v>0</v>
      </c>
      <c r="AH95" s="127">
        <v>0</v>
      </c>
      <c r="AI95" s="221"/>
      <c r="AJ95" s="221"/>
      <c r="AK95" s="140"/>
      <c r="AL95" s="140"/>
      <c r="AM95" s="222"/>
      <c r="AN95" s="2888">
        <v>0.02</v>
      </c>
      <c r="AO95" s="127">
        <v>0.02</v>
      </c>
      <c r="AP95" s="221"/>
      <c r="AQ95" s="221"/>
      <c r="AR95" s="140"/>
      <c r="AS95" s="140"/>
      <c r="AT95" s="128" t="s">
        <v>372</v>
      </c>
      <c r="AU95" s="2888">
        <v>0.02</v>
      </c>
      <c r="AV95" s="127">
        <v>0.02</v>
      </c>
      <c r="AW95" s="221"/>
      <c r="AX95" s="221"/>
      <c r="AY95" s="140"/>
      <c r="AZ95" s="140"/>
      <c r="BA95" s="128" t="s">
        <v>373</v>
      </c>
      <c r="BB95" s="2888">
        <v>0.03</v>
      </c>
      <c r="BC95" s="127">
        <v>0.03</v>
      </c>
      <c r="BD95" s="221"/>
      <c r="BE95" s="221"/>
      <c r="BF95" s="140"/>
      <c r="BG95" s="140"/>
      <c r="BH95" s="71" t="s">
        <v>374</v>
      </c>
      <c r="BI95" s="2888">
        <v>0.03</v>
      </c>
      <c r="BJ95" s="127">
        <v>0</v>
      </c>
      <c r="BK95" s="221"/>
      <c r="BL95" s="221"/>
      <c r="BM95" s="140"/>
      <c r="BN95" s="140"/>
      <c r="BO95" s="126"/>
      <c r="BP95" s="2888">
        <v>0.03</v>
      </c>
      <c r="BQ95" s="127">
        <v>0</v>
      </c>
      <c r="BR95" s="221"/>
      <c r="BS95" s="221"/>
      <c r="BT95" s="140"/>
      <c r="BU95" s="140"/>
      <c r="BV95" s="126"/>
      <c r="BW95" s="2888">
        <v>0.03</v>
      </c>
      <c r="BX95" s="127">
        <v>0</v>
      </c>
      <c r="BY95" s="221"/>
      <c r="BZ95" s="221"/>
      <c r="CA95" s="140"/>
      <c r="CB95" s="140"/>
      <c r="CC95" s="126"/>
      <c r="CD95" s="2888">
        <v>0.03</v>
      </c>
      <c r="CE95" s="127">
        <v>0</v>
      </c>
      <c r="CF95" s="221"/>
      <c r="CG95" s="221"/>
      <c r="CH95" s="140"/>
      <c r="CI95" s="140"/>
      <c r="CJ95" s="126"/>
      <c r="CK95" s="2888">
        <v>0.03</v>
      </c>
      <c r="CL95" s="127">
        <v>0</v>
      </c>
      <c r="CM95" s="221"/>
      <c r="CN95" s="221"/>
      <c r="CO95" s="140"/>
      <c r="CP95" s="140"/>
      <c r="CQ95" s="126"/>
      <c r="CR95" s="2888">
        <v>0.03</v>
      </c>
      <c r="CS95" s="127">
        <v>0</v>
      </c>
      <c r="CT95" s="221"/>
      <c r="CU95" s="221"/>
      <c r="CV95" s="140"/>
      <c r="CW95" s="140"/>
      <c r="CX95" s="126"/>
      <c r="CZ95" s="2828">
        <f t="shared" si="23"/>
        <v>0</v>
      </c>
      <c r="DA95" s="2828">
        <f>+T95+AA95+AH95+AO95+AV95+BC95+BJ95+BQ95+BX95+CE95+CL95+CS95</f>
        <v>7.0000000000000007E-2</v>
      </c>
      <c r="DB95" s="2828" t="e">
        <f t="shared" si="25"/>
        <v>#DIV/0!</v>
      </c>
      <c r="DC95" s="2847"/>
      <c r="DD95" s="2847"/>
      <c r="DE95" s="195"/>
      <c r="DF95" s="195"/>
      <c r="DG95" s="195"/>
      <c r="DH95" s="195"/>
      <c r="DI95" s="2828">
        <f t="shared" si="26"/>
        <v>7.0000000000000007E-2</v>
      </c>
      <c r="DJ95" s="2828">
        <f t="shared" si="26"/>
        <v>7.0000000000000007E-2</v>
      </c>
      <c r="DK95" s="2828">
        <f t="shared" si="27"/>
        <v>1</v>
      </c>
      <c r="DL95" s="100"/>
      <c r="DM95" s="100">
        <f t="shared" si="22"/>
        <v>0</v>
      </c>
      <c r="DN95" s="140"/>
      <c r="DO95" s="140"/>
      <c r="DP95" s="140"/>
      <c r="DQ95" s="140"/>
      <c r="DR95" s="325">
        <f t="shared" si="28"/>
        <v>0.16</v>
      </c>
      <c r="DS95" s="325">
        <f t="shared" si="28"/>
        <v>7.0000000000000007E-2</v>
      </c>
      <c r="DT95" s="2828">
        <f t="shared" si="31"/>
        <v>0.43750000000000006</v>
      </c>
      <c r="DU95" s="100"/>
      <c r="DV95" s="100"/>
      <c r="DW95" s="156"/>
      <c r="DX95" s="127"/>
      <c r="DY95" s="127"/>
      <c r="DZ95" s="126"/>
      <c r="EA95" s="325">
        <f t="shared" si="29"/>
        <v>0.25</v>
      </c>
      <c r="EB95" s="325">
        <f t="shared" si="29"/>
        <v>7.0000000000000007E-2</v>
      </c>
      <c r="EC95" s="2828">
        <f t="shared" si="30"/>
        <v>0.28000000000000003</v>
      </c>
      <c r="ED95" s="100"/>
      <c r="EE95" s="100"/>
      <c r="EF95" s="98"/>
      <c r="EG95" s="127"/>
      <c r="EH95" s="127"/>
      <c r="EI95" s="126"/>
    </row>
    <row r="96" spans="1:143" s="324" customFormat="1" ht="220.5">
      <c r="A96" s="193"/>
      <c r="B96" s="190"/>
      <c r="C96" s="1793"/>
      <c r="D96" s="98"/>
      <c r="E96" s="1793"/>
      <c r="F96" s="140"/>
      <c r="G96" s="98"/>
      <c r="H96" s="98"/>
      <c r="I96" s="98"/>
      <c r="J96" s="223"/>
      <c r="K96" s="224"/>
      <c r="L96" s="224"/>
      <c r="M96" s="224"/>
      <c r="N96" s="225"/>
      <c r="O96" s="2902"/>
      <c r="P96" s="2902"/>
      <c r="Q96" s="217" t="s">
        <v>375</v>
      </c>
      <c r="R96" s="95">
        <v>0.25</v>
      </c>
      <c r="S96" s="2888">
        <v>0</v>
      </c>
      <c r="T96" s="127">
        <v>0</v>
      </c>
      <c r="U96" s="225"/>
      <c r="V96" s="225"/>
      <c r="W96" s="140"/>
      <c r="X96" s="140"/>
      <c r="Y96" s="126"/>
      <c r="Z96" s="2888">
        <v>0</v>
      </c>
      <c r="AA96" s="127">
        <v>0</v>
      </c>
      <c r="AB96" s="225"/>
      <c r="AC96" s="225"/>
      <c r="AD96" s="140"/>
      <c r="AE96" s="140"/>
      <c r="AF96" s="126"/>
      <c r="AG96" s="2888">
        <v>0</v>
      </c>
      <c r="AH96" s="127">
        <v>0</v>
      </c>
      <c r="AI96" s="225"/>
      <c r="AJ96" s="225"/>
      <c r="AK96" s="140"/>
      <c r="AL96" s="140"/>
      <c r="AM96" s="126"/>
      <c r="AN96" s="2888">
        <v>0.04</v>
      </c>
      <c r="AO96" s="127">
        <v>0.02</v>
      </c>
      <c r="AP96" s="225"/>
      <c r="AQ96" s="225"/>
      <c r="AR96" s="140"/>
      <c r="AS96" s="140"/>
      <c r="AT96" s="128" t="s">
        <v>376</v>
      </c>
      <c r="AU96" s="2888">
        <v>0.04</v>
      </c>
      <c r="AV96" s="127">
        <v>0.02</v>
      </c>
      <c r="AW96" s="225"/>
      <c r="AX96" s="225"/>
      <c r="AY96" s="140"/>
      <c r="AZ96" s="140"/>
      <c r="BA96" s="128" t="s">
        <v>377</v>
      </c>
      <c r="BB96" s="2888">
        <v>0.04</v>
      </c>
      <c r="BC96" s="127">
        <v>0.05</v>
      </c>
      <c r="BD96" s="225"/>
      <c r="BE96" s="225"/>
      <c r="BF96" s="140"/>
      <c r="BG96" s="140"/>
      <c r="BH96" s="128" t="s">
        <v>378</v>
      </c>
      <c r="BI96" s="2888">
        <v>0.04</v>
      </c>
      <c r="BJ96" s="127">
        <v>0</v>
      </c>
      <c r="BK96" s="225"/>
      <c r="BL96" s="225"/>
      <c r="BM96" s="140"/>
      <c r="BN96" s="140"/>
      <c r="BO96" s="126"/>
      <c r="BP96" s="2888">
        <v>0.02</v>
      </c>
      <c r="BQ96" s="127">
        <v>0</v>
      </c>
      <c r="BR96" s="225"/>
      <c r="BS96" s="225"/>
      <c r="BT96" s="140"/>
      <c r="BU96" s="140"/>
      <c r="BV96" s="126"/>
      <c r="BW96" s="2888">
        <v>0.02</v>
      </c>
      <c r="BX96" s="127">
        <v>0</v>
      </c>
      <c r="BY96" s="225"/>
      <c r="BZ96" s="225"/>
      <c r="CA96" s="140"/>
      <c r="CB96" s="140"/>
      <c r="CC96" s="126"/>
      <c r="CD96" s="2888">
        <v>0.02</v>
      </c>
      <c r="CE96" s="127">
        <v>0</v>
      </c>
      <c r="CF96" s="225"/>
      <c r="CG96" s="225"/>
      <c r="CH96" s="140"/>
      <c r="CI96" s="140"/>
      <c r="CJ96" s="126"/>
      <c r="CK96" s="2888">
        <v>0.02</v>
      </c>
      <c r="CL96" s="127">
        <v>0</v>
      </c>
      <c r="CM96" s="225"/>
      <c r="CN96" s="225"/>
      <c r="CO96" s="140"/>
      <c r="CP96" s="140"/>
      <c r="CQ96" s="126"/>
      <c r="CR96" s="2888">
        <v>0.01</v>
      </c>
      <c r="CS96" s="127">
        <v>0</v>
      </c>
      <c r="CT96" s="225"/>
      <c r="CU96" s="225"/>
      <c r="CV96" s="140"/>
      <c r="CW96" s="140"/>
      <c r="CX96" s="126"/>
      <c r="CZ96" s="2828">
        <f t="shared" si="23"/>
        <v>0</v>
      </c>
      <c r="DA96" s="2828">
        <f>+T96+AA96+AH96+AO96+AV96+BC96+BJ96+BQ96+BX96+CE96+CL96+CS96</f>
        <v>0.09</v>
      </c>
      <c r="DB96" s="2828" t="e">
        <f t="shared" si="25"/>
        <v>#DIV/0!</v>
      </c>
      <c r="DC96" s="2847"/>
      <c r="DD96" s="2847"/>
      <c r="DE96" s="195"/>
      <c r="DF96" s="195"/>
      <c r="DG96" s="195"/>
      <c r="DH96" s="195"/>
      <c r="DI96" s="2828">
        <f>+S96+Z96+AG96+AN96+AU96+BB96</f>
        <v>0.12</v>
      </c>
      <c r="DJ96" s="2828">
        <f t="shared" si="26"/>
        <v>0.09</v>
      </c>
      <c r="DK96" s="2828">
        <f t="shared" si="27"/>
        <v>0.75</v>
      </c>
      <c r="DL96" s="103"/>
      <c r="DM96" s="103">
        <f t="shared" si="22"/>
        <v>0</v>
      </c>
      <c r="DN96" s="140"/>
      <c r="DO96" s="140"/>
      <c r="DP96" s="140"/>
      <c r="DQ96" s="140"/>
      <c r="DR96" s="325">
        <f t="shared" si="28"/>
        <v>0.19999999999999998</v>
      </c>
      <c r="DS96" s="325">
        <f t="shared" si="28"/>
        <v>0.09</v>
      </c>
      <c r="DT96" s="2828">
        <f t="shared" si="31"/>
        <v>0.45</v>
      </c>
      <c r="DU96" s="103"/>
      <c r="DV96" s="103"/>
      <c r="DW96" s="130"/>
      <c r="DX96" s="127"/>
      <c r="DY96" s="127"/>
      <c r="DZ96" s="126"/>
      <c r="EA96" s="325">
        <f t="shared" si="29"/>
        <v>0.24999999999999997</v>
      </c>
      <c r="EB96" s="325">
        <f t="shared" si="29"/>
        <v>0.09</v>
      </c>
      <c r="EC96" s="2828">
        <f t="shared" si="30"/>
        <v>0.36000000000000004</v>
      </c>
      <c r="ED96" s="103"/>
      <c r="EE96" s="103"/>
      <c r="EF96" s="98"/>
      <c r="EG96" s="127"/>
      <c r="EH96" s="127"/>
      <c r="EI96" s="126"/>
    </row>
    <row r="97" spans="1:139" s="324" customFormat="1" ht="158.25" thickBot="1">
      <c r="A97" s="200"/>
      <c r="B97" s="201"/>
      <c r="C97" s="209"/>
      <c r="D97" s="158"/>
      <c r="E97" s="209"/>
      <c r="F97" s="207"/>
      <c r="G97" s="158"/>
      <c r="H97" s="158"/>
      <c r="I97" s="158"/>
      <c r="J97" s="2903">
        <v>3</v>
      </c>
      <c r="K97" s="2904" t="s">
        <v>379</v>
      </c>
      <c r="L97" s="2904" t="s">
        <v>380</v>
      </c>
      <c r="M97" s="2905" t="s">
        <v>359</v>
      </c>
      <c r="N97" s="2906">
        <v>0.01</v>
      </c>
      <c r="O97" s="2907">
        <v>42767</v>
      </c>
      <c r="P97" s="2907">
        <v>43099</v>
      </c>
      <c r="Q97" s="2908" t="s">
        <v>381</v>
      </c>
      <c r="R97" s="161">
        <v>1</v>
      </c>
      <c r="S97" s="2909">
        <v>0</v>
      </c>
      <c r="T97" s="2910">
        <v>0</v>
      </c>
      <c r="U97" s="2906">
        <f>+S97</f>
        <v>0</v>
      </c>
      <c r="V97" s="2906">
        <f>+T97</f>
        <v>0</v>
      </c>
      <c r="W97" s="207"/>
      <c r="X97" s="207"/>
      <c r="Y97" s="2911"/>
      <c r="Z97" s="2909">
        <v>0</v>
      </c>
      <c r="AA97" s="2910">
        <v>0</v>
      </c>
      <c r="AB97" s="2906">
        <f>+Z97</f>
        <v>0</v>
      </c>
      <c r="AC97" s="2906">
        <f>+AA97</f>
        <v>0</v>
      </c>
      <c r="AD97" s="207"/>
      <c r="AE97" s="207"/>
      <c r="AF97" s="2911"/>
      <c r="AG97" s="2909">
        <v>0</v>
      </c>
      <c r="AH97" s="2910">
        <v>0</v>
      </c>
      <c r="AI97" s="2906">
        <f>+AG97</f>
        <v>0</v>
      </c>
      <c r="AJ97" s="2906">
        <f>+AH97</f>
        <v>0</v>
      </c>
      <c r="AK97" s="207"/>
      <c r="AL97" s="207"/>
      <c r="AM97" s="2911"/>
      <c r="AN97" s="2909">
        <v>0.1</v>
      </c>
      <c r="AO97" s="2910">
        <v>0.1</v>
      </c>
      <c r="AP97" s="2906">
        <f>+AN97</f>
        <v>0.1</v>
      </c>
      <c r="AQ97" s="2906">
        <f>+AO97</f>
        <v>0.1</v>
      </c>
      <c r="AR97" s="207"/>
      <c r="AS97" s="207"/>
      <c r="AT97" s="2912" t="s">
        <v>382</v>
      </c>
      <c r="AU97" s="2909">
        <v>0.1</v>
      </c>
      <c r="AV97" s="2910">
        <v>0.1</v>
      </c>
      <c r="AW97" s="2906">
        <f>+AU97</f>
        <v>0.1</v>
      </c>
      <c r="AX97" s="2906">
        <f>+AV97</f>
        <v>0.1</v>
      </c>
      <c r="AY97" s="207"/>
      <c r="AZ97" s="207"/>
      <c r="BA97" s="2912" t="s">
        <v>382</v>
      </c>
      <c r="BB97" s="2909">
        <v>0.12</v>
      </c>
      <c r="BC97" s="2910">
        <v>0.12</v>
      </c>
      <c r="BD97" s="2906">
        <f>+BB97</f>
        <v>0.12</v>
      </c>
      <c r="BE97" s="2906">
        <f>+BC97</f>
        <v>0.12</v>
      </c>
      <c r="BF97" s="207"/>
      <c r="BG97" s="207"/>
      <c r="BH97" s="2912" t="s">
        <v>383</v>
      </c>
      <c r="BI97" s="2909">
        <v>0.1</v>
      </c>
      <c r="BJ97" s="2910">
        <v>0</v>
      </c>
      <c r="BK97" s="2906">
        <f>+BI97</f>
        <v>0.1</v>
      </c>
      <c r="BL97" s="2906">
        <f>+BJ97</f>
        <v>0</v>
      </c>
      <c r="BM97" s="207"/>
      <c r="BN97" s="207"/>
      <c r="BO97" s="2911"/>
      <c r="BP97" s="2909">
        <v>0.1</v>
      </c>
      <c r="BQ97" s="2910">
        <v>0</v>
      </c>
      <c r="BR97" s="2906">
        <f>+BP97</f>
        <v>0.1</v>
      </c>
      <c r="BS97" s="2906">
        <f>+BQ97</f>
        <v>0</v>
      </c>
      <c r="BT97" s="207"/>
      <c r="BU97" s="207"/>
      <c r="BV97" s="2911"/>
      <c r="BW97" s="2909">
        <v>0.12</v>
      </c>
      <c r="BX97" s="2910">
        <v>0</v>
      </c>
      <c r="BY97" s="2906">
        <f>+BW97</f>
        <v>0.12</v>
      </c>
      <c r="BZ97" s="2906">
        <f>+BX97</f>
        <v>0</v>
      </c>
      <c r="CA97" s="207"/>
      <c r="CB97" s="207"/>
      <c r="CC97" s="2911"/>
      <c r="CD97" s="2909">
        <v>0.12</v>
      </c>
      <c r="CE97" s="2910">
        <v>0</v>
      </c>
      <c r="CF97" s="2906">
        <f>+CD97</f>
        <v>0.12</v>
      </c>
      <c r="CG97" s="2906">
        <f>+CE97</f>
        <v>0</v>
      </c>
      <c r="CH97" s="207"/>
      <c r="CI97" s="207"/>
      <c r="CJ97" s="2911"/>
      <c r="CK97" s="2909">
        <v>0.12</v>
      </c>
      <c r="CL97" s="2910">
        <v>0</v>
      </c>
      <c r="CM97" s="2906">
        <f>+CK97</f>
        <v>0.12</v>
      </c>
      <c r="CN97" s="2906">
        <f>+CL97</f>
        <v>0</v>
      </c>
      <c r="CO97" s="207"/>
      <c r="CP97" s="207"/>
      <c r="CQ97" s="2911"/>
      <c r="CR97" s="2909">
        <v>0.12</v>
      </c>
      <c r="CS97" s="2910">
        <v>0</v>
      </c>
      <c r="CT97" s="2906">
        <f>+CR97</f>
        <v>0.12</v>
      </c>
      <c r="CU97" s="2906">
        <f>+CS97</f>
        <v>0</v>
      </c>
      <c r="CV97" s="207"/>
      <c r="CW97" s="207"/>
      <c r="CX97" s="126"/>
      <c r="CZ97" s="2828">
        <f t="shared" si="23"/>
        <v>0</v>
      </c>
      <c r="DA97" s="2828">
        <f>+T97+AA97+AH97+AO97+AV97+BC97+BJ97+BQ97+BX97+CE97+CL97+CS97</f>
        <v>0.32</v>
      </c>
      <c r="DB97" s="2828" t="e">
        <f t="shared" si="25"/>
        <v>#DIV/0!</v>
      </c>
      <c r="DC97" s="175">
        <f>+U97+AB97+AI97</f>
        <v>0</v>
      </c>
      <c r="DD97" s="175">
        <f>+V97+AC97+AJ97</f>
        <v>0</v>
      </c>
      <c r="DE97" s="2828" t="e">
        <f>+DD97/DC97</f>
        <v>#DIV/0!</v>
      </c>
      <c r="DF97" s="195"/>
      <c r="DG97" s="195"/>
      <c r="DH97" s="195"/>
      <c r="DI97" s="2828">
        <f t="shared" si="26"/>
        <v>0.32</v>
      </c>
      <c r="DJ97" s="2828">
        <f t="shared" si="26"/>
        <v>0.32</v>
      </c>
      <c r="DK97" s="2828">
        <f t="shared" si="27"/>
        <v>1</v>
      </c>
      <c r="DL97" s="175">
        <f>+$U$97+$AB$97+$AI$97+$AP$97+$AW$97+$BD$97</f>
        <v>0.32</v>
      </c>
      <c r="DM97" s="175">
        <f t="shared" si="22"/>
        <v>0.32</v>
      </c>
      <c r="DN97" s="1868">
        <f>+DM97/DL97</f>
        <v>1</v>
      </c>
      <c r="DO97" s="156"/>
      <c r="DP97" s="156"/>
      <c r="DQ97" s="156"/>
      <c r="DR97" s="325">
        <f t="shared" si="28"/>
        <v>0.64</v>
      </c>
      <c r="DS97" s="325">
        <f t="shared" si="28"/>
        <v>0.32</v>
      </c>
      <c r="DT97" s="2828">
        <f t="shared" si="31"/>
        <v>0.5</v>
      </c>
      <c r="DU97" s="175">
        <f>+$CT$97+$CM$97+$CF$97+$BY$97+$BR$97+$BK$97+$BD$97+$AW$97+$AP$97</f>
        <v>0.99999999999999989</v>
      </c>
      <c r="DV97" s="175">
        <f>+$CU$97+$CN$97+$CG$97+$BZ$97+$BS$97+$BL$97+$BE$97+$AX$97+$AQ$97</f>
        <v>0.32</v>
      </c>
      <c r="DW97" s="140">
        <f>+DV97/DU97</f>
        <v>0.32000000000000006</v>
      </c>
      <c r="DX97" s="1846"/>
      <c r="DY97" s="1846"/>
      <c r="DZ97" s="1846"/>
      <c r="EA97" s="325">
        <f t="shared" si="29"/>
        <v>1</v>
      </c>
      <c r="EB97" s="325">
        <f t="shared" si="29"/>
        <v>0.32</v>
      </c>
      <c r="EC97" s="2828">
        <f t="shared" si="30"/>
        <v>0.32</v>
      </c>
      <c r="ED97" s="175">
        <f>+$CT$97+$CM$97+$CF$97+$BY$97+$BR$97+$BK$97+$BD$97+$AW$97+$AP$97+$AI$97+$AB$97+$U$97</f>
        <v>0.99999999999999989</v>
      </c>
      <c r="EE97" s="175">
        <f>+$CU$97+$CN$97+$CG$97+$BZ$97+$BS$97+$BL$97+$BE$97+$AX$97+$AQ$97+$AJ$97+$AC$97+$V$97</f>
        <v>0.32</v>
      </c>
      <c r="EF97" s="1867">
        <f>+EE97/ED97</f>
        <v>0.32000000000000006</v>
      </c>
      <c r="EG97" s="1846"/>
      <c r="EH97" s="1846"/>
      <c r="EI97" s="1846"/>
    </row>
    <row r="98" spans="1:139">
      <c r="I98" s="228">
        <f>SUM(I21:I97)</f>
        <v>1</v>
      </c>
      <c r="N98" s="228">
        <f>SUM(N21:N97)</f>
        <v>1.0000000000000002</v>
      </c>
    </row>
    <row r="99" spans="1:139">
      <c r="N99" s="228"/>
    </row>
  </sheetData>
  <autoFilter ref="A20:CX98">
    <filterColumn colId="0" showButton="0"/>
  </autoFilter>
  <mergeCells count="1619">
    <mergeCell ref="ED94:ED96"/>
    <mergeCell ref="EE94:EE96"/>
    <mergeCell ref="EF94:EF96"/>
    <mergeCell ref="DW96:DW97"/>
    <mergeCell ref="DE94:DE96"/>
    <mergeCell ref="DL94:DL96"/>
    <mergeCell ref="DM94:DM96"/>
    <mergeCell ref="DN94:DN96"/>
    <mergeCell ref="DU94:DU96"/>
    <mergeCell ref="DV94:DV96"/>
    <mergeCell ref="BR94:BR96"/>
    <mergeCell ref="BS94:BS96"/>
    <mergeCell ref="BY94:BY96"/>
    <mergeCell ref="BZ94:BZ96"/>
    <mergeCell ref="CF94:CF96"/>
    <mergeCell ref="CG94:CG96"/>
    <mergeCell ref="AC94:AC96"/>
    <mergeCell ref="AI94:AI96"/>
    <mergeCell ref="AJ94:AJ96"/>
    <mergeCell ref="AP94:AP96"/>
    <mergeCell ref="AQ94:AQ96"/>
    <mergeCell ref="AW94:AW96"/>
    <mergeCell ref="DO93:DO97"/>
    <mergeCell ref="DP93:DP97"/>
    <mergeCell ref="DQ93:DQ97"/>
    <mergeCell ref="DW93:DW95"/>
    <mergeCell ref="J94:J96"/>
    <mergeCell ref="K94:K96"/>
    <mergeCell ref="L94:L96"/>
    <mergeCell ref="M94:M96"/>
    <mergeCell ref="N94:N96"/>
    <mergeCell ref="O94:O96"/>
    <mergeCell ref="CP93:CP97"/>
    <mergeCell ref="CV93:CV97"/>
    <mergeCell ref="CW93:CW97"/>
    <mergeCell ref="DF93:DF97"/>
    <mergeCell ref="DG93:DG97"/>
    <mergeCell ref="DH93:DH97"/>
    <mergeCell ref="CT94:CT96"/>
    <mergeCell ref="CU94:CU96"/>
    <mergeCell ref="DC94:DC96"/>
    <mergeCell ref="DD94:DD96"/>
    <mergeCell ref="BU93:BU97"/>
    <mergeCell ref="CA93:CA97"/>
    <mergeCell ref="CB93:CB97"/>
    <mergeCell ref="CH93:CH97"/>
    <mergeCell ref="CI93:CI97"/>
    <mergeCell ref="CO93:CO97"/>
    <mergeCell ref="CM94:CM96"/>
    <mergeCell ref="CN94:CN96"/>
    <mergeCell ref="AZ93:AZ97"/>
    <mergeCell ref="BF93:BF97"/>
    <mergeCell ref="BG93:BG97"/>
    <mergeCell ref="BM93:BM97"/>
    <mergeCell ref="BN93:BN97"/>
    <mergeCell ref="BT93:BT97"/>
    <mergeCell ref="BD94:BD96"/>
    <mergeCell ref="BE94:BE96"/>
    <mergeCell ref="BK94:BK96"/>
    <mergeCell ref="BL94:BL96"/>
    <mergeCell ref="AE93:AE97"/>
    <mergeCell ref="AK93:AK97"/>
    <mergeCell ref="AL93:AL97"/>
    <mergeCell ref="AR93:AR97"/>
    <mergeCell ref="AS93:AS97"/>
    <mergeCell ref="AY93:AY97"/>
    <mergeCell ref="AX94:AX96"/>
    <mergeCell ref="G93:G97"/>
    <mergeCell ref="H93:H97"/>
    <mergeCell ref="I93:I97"/>
    <mergeCell ref="W93:W97"/>
    <mergeCell ref="X93:X97"/>
    <mergeCell ref="AD93:AD97"/>
    <mergeCell ref="P94:P96"/>
    <mergeCell ref="U94:U96"/>
    <mergeCell ref="V94:V96"/>
    <mergeCell ref="AB94:AB96"/>
    <mergeCell ref="DU91:DU92"/>
    <mergeCell ref="DV91:DV92"/>
    <mergeCell ref="ED91:ED92"/>
    <mergeCell ref="EE91:EE92"/>
    <mergeCell ref="EF91:EF92"/>
    <mergeCell ref="A93:B97"/>
    <mergeCell ref="C93:C97"/>
    <mergeCell ref="D93:D97"/>
    <mergeCell ref="E93:E97"/>
    <mergeCell ref="F93:F97"/>
    <mergeCell ref="BE91:BE92"/>
    <mergeCell ref="BK91:BK92"/>
    <mergeCell ref="BL91:BL92"/>
    <mergeCell ref="BR91:BR92"/>
    <mergeCell ref="BS91:BS92"/>
    <mergeCell ref="BY91:BY92"/>
    <mergeCell ref="EG88:EG92"/>
    <mergeCell ref="EH88:EH92"/>
    <mergeCell ref="EI88:EI92"/>
    <mergeCell ref="DW90:DW92"/>
    <mergeCell ref="J91:J92"/>
    <mergeCell ref="K91:K92"/>
    <mergeCell ref="L91:L92"/>
    <mergeCell ref="M91:M92"/>
    <mergeCell ref="N91:N92"/>
    <mergeCell ref="O91:O92"/>
    <mergeCell ref="DX88:DX92"/>
    <mergeCell ref="DY88:DY92"/>
    <mergeCell ref="DZ88:DZ92"/>
    <mergeCell ref="ED88:ED90"/>
    <mergeCell ref="EE88:EE90"/>
    <mergeCell ref="EF88:EF90"/>
    <mergeCell ref="DG88:DG92"/>
    <mergeCell ref="DH88:DH92"/>
    <mergeCell ref="DL88:DL90"/>
    <mergeCell ref="DM88:DM90"/>
    <mergeCell ref="DN88:DN90"/>
    <mergeCell ref="DO88:DO92"/>
    <mergeCell ref="DL91:DL92"/>
    <mergeCell ref="DM91:DM92"/>
    <mergeCell ref="DN91:DN92"/>
    <mergeCell ref="CV88:CV92"/>
    <mergeCell ref="CW88:CW92"/>
    <mergeCell ref="DC88:DC90"/>
    <mergeCell ref="DD88:DD90"/>
    <mergeCell ref="DE88:DE90"/>
    <mergeCell ref="DF88:DF92"/>
    <mergeCell ref="DC91:DC92"/>
    <mergeCell ref="DD91:DD92"/>
    <mergeCell ref="DE91:DE92"/>
    <mergeCell ref="CM88:CM90"/>
    <mergeCell ref="CN88:CN90"/>
    <mergeCell ref="CO88:CO92"/>
    <mergeCell ref="CP88:CP92"/>
    <mergeCell ref="CT88:CT90"/>
    <mergeCell ref="CU88:CU90"/>
    <mergeCell ref="CM91:CM92"/>
    <mergeCell ref="CN91:CN92"/>
    <mergeCell ref="CT91:CT92"/>
    <mergeCell ref="CU91:CU92"/>
    <mergeCell ref="CA88:CA92"/>
    <mergeCell ref="CB88:CB92"/>
    <mergeCell ref="CF88:CF90"/>
    <mergeCell ref="CG88:CG90"/>
    <mergeCell ref="CH88:CH92"/>
    <mergeCell ref="CI88:CI92"/>
    <mergeCell ref="CF91:CF92"/>
    <mergeCell ref="CG91:CG92"/>
    <mergeCell ref="BR88:BR90"/>
    <mergeCell ref="BS88:BS90"/>
    <mergeCell ref="BT88:BT92"/>
    <mergeCell ref="BU88:BU92"/>
    <mergeCell ref="BY88:BY90"/>
    <mergeCell ref="BZ88:BZ90"/>
    <mergeCell ref="BZ91:BZ92"/>
    <mergeCell ref="BF88:BF92"/>
    <mergeCell ref="BG88:BG92"/>
    <mergeCell ref="BK88:BK90"/>
    <mergeCell ref="BL88:BL90"/>
    <mergeCell ref="BM88:BM92"/>
    <mergeCell ref="BN88:BN92"/>
    <mergeCell ref="AS88:AS92"/>
    <mergeCell ref="AW88:AW90"/>
    <mergeCell ref="AX88:AX90"/>
    <mergeCell ref="AY88:AY92"/>
    <mergeCell ref="AZ88:AZ92"/>
    <mergeCell ref="BD88:BD90"/>
    <mergeCell ref="AW91:AW92"/>
    <mergeCell ref="AX91:AX92"/>
    <mergeCell ref="BD91:BD92"/>
    <mergeCell ref="AJ88:AJ90"/>
    <mergeCell ref="AK88:AK92"/>
    <mergeCell ref="AL88:AL92"/>
    <mergeCell ref="AP88:AP90"/>
    <mergeCell ref="AQ88:AQ90"/>
    <mergeCell ref="AR88:AR92"/>
    <mergeCell ref="AJ91:AJ92"/>
    <mergeCell ref="AP91:AP92"/>
    <mergeCell ref="AQ91:AQ92"/>
    <mergeCell ref="X88:X92"/>
    <mergeCell ref="AB88:AB90"/>
    <mergeCell ref="AC88:AC90"/>
    <mergeCell ref="AD88:AD92"/>
    <mergeCell ref="AE88:AE92"/>
    <mergeCell ref="AI88:AI90"/>
    <mergeCell ref="AB91:AB92"/>
    <mergeCell ref="AC91:AC92"/>
    <mergeCell ref="AI91:AI92"/>
    <mergeCell ref="N88:N90"/>
    <mergeCell ref="O88:O90"/>
    <mergeCell ref="P88:P90"/>
    <mergeCell ref="U88:U90"/>
    <mergeCell ref="V88:V90"/>
    <mergeCell ref="W88:W92"/>
    <mergeCell ref="P91:P92"/>
    <mergeCell ref="U91:U92"/>
    <mergeCell ref="V91:V92"/>
    <mergeCell ref="H88:H92"/>
    <mergeCell ref="I88:I92"/>
    <mergeCell ref="J88:J90"/>
    <mergeCell ref="K88:K90"/>
    <mergeCell ref="L88:L90"/>
    <mergeCell ref="M88:M90"/>
    <mergeCell ref="A88:B92"/>
    <mergeCell ref="C88:C92"/>
    <mergeCell ref="D88:D92"/>
    <mergeCell ref="E88:E92"/>
    <mergeCell ref="F88:F92"/>
    <mergeCell ref="G88:G92"/>
    <mergeCell ref="DN86:DN87"/>
    <mergeCell ref="DU86:DU87"/>
    <mergeCell ref="DV86:DV87"/>
    <mergeCell ref="ED86:ED87"/>
    <mergeCell ref="EE86:EE87"/>
    <mergeCell ref="DW87:DW89"/>
    <mergeCell ref="DP88:DP92"/>
    <mergeCell ref="DQ88:DQ92"/>
    <mergeCell ref="DU88:DU90"/>
    <mergeCell ref="DV88:DV90"/>
    <mergeCell ref="CT86:CT87"/>
    <mergeCell ref="CU86:CU87"/>
    <mergeCell ref="DC86:DC87"/>
    <mergeCell ref="DD86:DD87"/>
    <mergeCell ref="DE86:DE87"/>
    <mergeCell ref="DL86:DL87"/>
    <mergeCell ref="BS86:BS87"/>
    <mergeCell ref="BY86:BY87"/>
    <mergeCell ref="BZ86:BZ87"/>
    <mergeCell ref="CF86:CF87"/>
    <mergeCell ref="CG86:CG87"/>
    <mergeCell ref="CM86:CM87"/>
    <mergeCell ref="AQ86:AQ87"/>
    <mergeCell ref="AW86:AW87"/>
    <mergeCell ref="AX86:AX87"/>
    <mergeCell ref="BD86:BD87"/>
    <mergeCell ref="BE86:BE87"/>
    <mergeCell ref="BK86:BK87"/>
    <mergeCell ref="U86:U87"/>
    <mergeCell ref="V86:V87"/>
    <mergeCell ref="AB86:AB87"/>
    <mergeCell ref="AC86:AC87"/>
    <mergeCell ref="AI86:AI87"/>
    <mergeCell ref="AJ86:AJ87"/>
    <mergeCell ref="EH82:EH87"/>
    <mergeCell ref="EI82:EI87"/>
    <mergeCell ref="J84:J85"/>
    <mergeCell ref="K84:K85"/>
    <mergeCell ref="L84:L85"/>
    <mergeCell ref="M84:M85"/>
    <mergeCell ref="N84:N85"/>
    <mergeCell ref="O84:O85"/>
    <mergeCell ref="P84:P85"/>
    <mergeCell ref="U84:U85"/>
    <mergeCell ref="DY82:DY87"/>
    <mergeCell ref="DZ82:DZ87"/>
    <mergeCell ref="ED82:ED83"/>
    <mergeCell ref="EE82:EE83"/>
    <mergeCell ref="EF82:EF87"/>
    <mergeCell ref="EG82:EG87"/>
    <mergeCell ref="ED84:ED85"/>
    <mergeCell ref="EE84:EE85"/>
    <mergeCell ref="DO82:DO87"/>
    <mergeCell ref="DP82:DP87"/>
    <mergeCell ref="DQ82:DQ87"/>
    <mergeCell ref="DU82:DU83"/>
    <mergeCell ref="DV82:DV83"/>
    <mergeCell ref="DX82:DX87"/>
    <mergeCell ref="DU84:DU85"/>
    <mergeCell ref="DV84:DV85"/>
    <mergeCell ref="DW84:DW86"/>
    <mergeCell ref="DF82:DF87"/>
    <mergeCell ref="DG82:DG87"/>
    <mergeCell ref="DH82:DH87"/>
    <mergeCell ref="DL82:DL83"/>
    <mergeCell ref="DM82:DM83"/>
    <mergeCell ref="DN82:DN83"/>
    <mergeCell ref="DL84:DL85"/>
    <mergeCell ref="DM84:DM85"/>
    <mergeCell ref="DN84:DN85"/>
    <mergeCell ref="DM86:DM87"/>
    <mergeCell ref="CU82:CU83"/>
    <mergeCell ref="CV82:CV87"/>
    <mergeCell ref="CW82:CW87"/>
    <mergeCell ref="DC82:DC83"/>
    <mergeCell ref="DD82:DD83"/>
    <mergeCell ref="DE82:DE83"/>
    <mergeCell ref="CU84:CU85"/>
    <mergeCell ref="DC84:DC85"/>
    <mergeCell ref="DD84:DD85"/>
    <mergeCell ref="DE84:DE85"/>
    <mergeCell ref="CI82:CI87"/>
    <mergeCell ref="CM82:CM83"/>
    <mergeCell ref="CN82:CN83"/>
    <mergeCell ref="CO82:CO87"/>
    <mergeCell ref="CP82:CP87"/>
    <mergeCell ref="CT82:CT83"/>
    <mergeCell ref="CM84:CM85"/>
    <mergeCell ref="CN84:CN85"/>
    <mergeCell ref="CT84:CT85"/>
    <mergeCell ref="CN86:CN87"/>
    <mergeCell ref="BZ82:BZ83"/>
    <mergeCell ref="CA82:CA87"/>
    <mergeCell ref="CB82:CB87"/>
    <mergeCell ref="CF82:CF83"/>
    <mergeCell ref="CG82:CG83"/>
    <mergeCell ref="CH82:CH87"/>
    <mergeCell ref="BZ84:BZ85"/>
    <mergeCell ref="CF84:CF85"/>
    <mergeCell ref="CG84:CG85"/>
    <mergeCell ref="BN82:BN87"/>
    <mergeCell ref="BR82:BR83"/>
    <mergeCell ref="BS82:BS83"/>
    <mergeCell ref="BT82:BT87"/>
    <mergeCell ref="BU82:BU87"/>
    <mergeCell ref="BY82:BY83"/>
    <mergeCell ref="BR84:BR85"/>
    <mergeCell ref="BS84:BS85"/>
    <mergeCell ref="BY84:BY85"/>
    <mergeCell ref="BR86:BR87"/>
    <mergeCell ref="BE82:BE83"/>
    <mergeCell ref="BF82:BF87"/>
    <mergeCell ref="BG82:BG87"/>
    <mergeCell ref="BK82:BK83"/>
    <mergeCell ref="BL82:BL83"/>
    <mergeCell ref="BM82:BM87"/>
    <mergeCell ref="BE84:BE85"/>
    <mergeCell ref="BK84:BK85"/>
    <mergeCell ref="BL84:BL85"/>
    <mergeCell ref="BL86:BL87"/>
    <mergeCell ref="AS82:AS87"/>
    <mergeCell ref="AW82:AW83"/>
    <mergeCell ref="AX82:AX83"/>
    <mergeCell ref="AY82:AY87"/>
    <mergeCell ref="AZ82:AZ87"/>
    <mergeCell ref="BD82:BD83"/>
    <mergeCell ref="AW84:AW85"/>
    <mergeCell ref="AX84:AX85"/>
    <mergeCell ref="BD84:BD85"/>
    <mergeCell ref="AJ82:AJ83"/>
    <mergeCell ref="AK82:AK87"/>
    <mergeCell ref="AL82:AL87"/>
    <mergeCell ref="AP82:AP83"/>
    <mergeCell ref="AQ82:AQ83"/>
    <mergeCell ref="AR82:AR87"/>
    <mergeCell ref="AJ84:AJ85"/>
    <mergeCell ref="AP84:AP85"/>
    <mergeCell ref="AQ84:AQ85"/>
    <mergeCell ref="AP86:AP87"/>
    <mergeCell ref="X82:X87"/>
    <mergeCell ref="AB82:AB83"/>
    <mergeCell ref="AC82:AC83"/>
    <mergeCell ref="AD82:AD87"/>
    <mergeCell ref="AE82:AE87"/>
    <mergeCell ref="AI82:AI83"/>
    <mergeCell ref="AB84:AB85"/>
    <mergeCell ref="AC84:AC85"/>
    <mergeCell ref="AI84:AI85"/>
    <mergeCell ref="N82:N83"/>
    <mergeCell ref="O82:O83"/>
    <mergeCell ref="P82:P83"/>
    <mergeCell ref="U82:U83"/>
    <mergeCell ref="V82:V83"/>
    <mergeCell ref="W82:W87"/>
    <mergeCell ref="V84:V85"/>
    <mergeCell ref="N86:N87"/>
    <mergeCell ref="O86:O87"/>
    <mergeCell ref="P86:P87"/>
    <mergeCell ref="H82:H87"/>
    <mergeCell ref="I82:I87"/>
    <mergeCell ref="J82:J83"/>
    <mergeCell ref="K82:K83"/>
    <mergeCell ref="L82:L83"/>
    <mergeCell ref="M82:M83"/>
    <mergeCell ref="J86:J87"/>
    <mergeCell ref="K86:K87"/>
    <mergeCell ref="L86:L87"/>
    <mergeCell ref="M86:M87"/>
    <mergeCell ref="A82:B87"/>
    <mergeCell ref="C82:C87"/>
    <mergeCell ref="D82:D87"/>
    <mergeCell ref="E82:E87"/>
    <mergeCell ref="F82:F87"/>
    <mergeCell ref="G82:G87"/>
    <mergeCell ref="J79:J81"/>
    <mergeCell ref="K79:K81"/>
    <mergeCell ref="L79:L81"/>
    <mergeCell ref="M79:M81"/>
    <mergeCell ref="N79:N81"/>
    <mergeCell ref="O79:O81"/>
    <mergeCell ref="ED77:ED78"/>
    <mergeCell ref="EE77:EE78"/>
    <mergeCell ref="EF77:EF78"/>
    <mergeCell ref="EG77:EG81"/>
    <mergeCell ref="EH77:EH81"/>
    <mergeCell ref="EI77:EI81"/>
    <mergeCell ref="ED79:ED81"/>
    <mergeCell ref="EE79:EE81"/>
    <mergeCell ref="EF79:EF81"/>
    <mergeCell ref="DQ77:DQ81"/>
    <mergeCell ref="DU77:DU78"/>
    <mergeCell ref="DV77:DV78"/>
    <mergeCell ref="DX77:DX81"/>
    <mergeCell ref="DY77:DY81"/>
    <mergeCell ref="DZ77:DZ81"/>
    <mergeCell ref="DW78:DW80"/>
    <mergeCell ref="DU79:DU81"/>
    <mergeCell ref="DV79:DV81"/>
    <mergeCell ref="DW81:DW83"/>
    <mergeCell ref="DH77:DH81"/>
    <mergeCell ref="DL77:DL78"/>
    <mergeCell ref="DM77:DM78"/>
    <mergeCell ref="DN77:DN78"/>
    <mergeCell ref="DO77:DO81"/>
    <mergeCell ref="DP77:DP81"/>
    <mergeCell ref="DL79:DL81"/>
    <mergeCell ref="DM79:DM81"/>
    <mergeCell ref="DN79:DN81"/>
    <mergeCell ref="CW77:CW81"/>
    <mergeCell ref="DC77:DC78"/>
    <mergeCell ref="DD77:DD78"/>
    <mergeCell ref="DE77:DE78"/>
    <mergeCell ref="DF77:DF81"/>
    <mergeCell ref="DG77:DG81"/>
    <mergeCell ref="DC79:DC81"/>
    <mergeCell ref="DD79:DD81"/>
    <mergeCell ref="DE79:DE81"/>
    <mergeCell ref="CN77:CN78"/>
    <mergeCell ref="CO77:CO81"/>
    <mergeCell ref="CP77:CP81"/>
    <mergeCell ref="CT77:CT78"/>
    <mergeCell ref="CU77:CU78"/>
    <mergeCell ref="CV77:CV81"/>
    <mergeCell ref="CN79:CN81"/>
    <mergeCell ref="CT79:CT81"/>
    <mergeCell ref="CU79:CU81"/>
    <mergeCell ref="CB77:CB81"/>
    <mergeCell ref="CF77:CF78"/>
    <mergeCell ref="CG77:CG78"/>
    <mergeCell ref="CH77:CH81"/>
    <mergeCell ref="CI77:CI81"/>
    <mergeCell ref="CM77:CM78"/>
    <mergeCell ref="CF79:CF81"/>
    <mergeCell ref="CG79:CG81"/>
    <mergeCell ref="CM79:CM81"/>
    <mergeCell ref="BS77:BS78"/>
    <mergeCell ref="BT77:BT81"/>
    <mergeCell ref="BU77:BU81"/>
    <mergeCell ref="BY77:BY78"/>
    <mergeCell ref="BZ77:BZ78"/>
    <mergeCell ref="CA77:CA81"/>
    <mergeCell ref="BS79:BS81"/>
    <mergeCell ref="BY79:BY81"/>
    <mergeCell ref="BZ79:BZ81"/>
    <mergeCell ref="BG77:BG81"/>
    <mergeCell ref="BK77:BK78"/>
    <mergeCell ref="BL77:BL78"/>
    <mergeCell ref="BM77:BM81"/>
    <mergeCell ref="BN77:BN81"/>
    <mergeCell ref="BR77:BR78"/>
    <mergeCell ref="BK79:BK81"/>
    <mergeCell ref="BL79:BL81"/>
    <mergeCell ref="BR79:BR81"/>
    <mergeCell ref="AX77:AX78"/>
    <mergeCell ref="AY77:AY81"/>
    <mergeCell ref="AZ77:AZ81"/>
    <mergeCell ref="BD77:BD78"/>
    <mergeCell ref="BE77:BE78"/>
    <mergeCell ref="BF77:BF81"/>
    <mergeCell ref="AX79:AX81"/>
    <mergeCell ref="BD79:BD81"/>
    <mergeCell ref="BE79:BE81"/>
    <mergeCell ref="AL77:AL81"/>
    <mergeCell ref="AP77:AP78"/>
    <mergeCell ref="AQ77:AQ78"/>
    <mergeCell ref="AR77:AR81"/>
    <mergeCell ref="AS77:AS81"/>
    <mergeCell ref="AW77:AW78"/>
    <mergeCell ref="AP79:AP81"/>
    <mergeCell ref="AQ79:AQ81"/>
    <mergeCell ref="AW79:AW81"/>
    <mergeCell ref="AC77:AC78"/>
    <mergeCell ref="AD77:AD81"/>
    <mergeCell ref="AE77:AE81"/>
    <mergeCell ref="AI77:AI78"/>
    <mergeCell ref="AJ77:AJ78"/>
    <mergeCell ref="AK77:AK81"/>
    <mergeCell ref="AC79:AC81"/>
    <mergeCell ref="AI79:AI81"/>
    <mergeCell ref="AJ79:AJ81"/>
    <mergeCell ref="P77:P78"/>
    <mergeCell ref="U77:U78"/>
    <mergeCell ref="V77:V78"/>
    <mergeCell ref="W77:W81"/>
    <mergeCell ref="X77:X81"/>
    <mergeCell ref="AB77:AB78"/>
    <mergeCell ref="P79:P81"/>
    <mergeCell ref="U79:U81"/>
    <mergeCell ref="V79:V81"/>
    <mergeCell ref="AB79:AB81"/>
    <mergeCell ref="J77:J78"/>
    <mergeCell ref="K77:K78"/>
    <mergeCell ref="L77:L78"/>
    <mergeCell ref="M77:M78"/>
    <mergeCell ref="N77:N78"/>
    <mergeCell ref="O77:O78"/>
    <mergeCell ref="EH73:EH76"/>
    <mergeCell ref="EI73:EI76"/>
    <mergeCell ref="A77:B81"/>
    <mergeCell ref="C77:C81"/>
    <mergeCell ref="D77:D81"/>
    <mergeCell ref="E77:E81"/>
    <mergeCell ref="F77:F81"/>
    <mergeCell ref="G77:G81"/>
    <mergeCell ref="H77:H81"/>
    <mergeCell ref="I77:I81"/>
    <mergeCell ref="DP73:DP76"/>
    <mergeCell ref="DQ73:DQ76"/>
    <mergeCell ref="DX73:DX76"/>
    <mergeCell ref="DY73:DY76"/>
    <mergeCell ref="DZ73:DZ76"/>
    <mergeCell ref="EG73:EG76"/>
    <mergeCell ref="CV73:CV76"/>
    <mergeCell ref="CW73:CW76"/>
    <mergeCell ref="DF73:DF76"/>
    <mergeCell ref="DG73:DG76"/>
    <mergeCell ref="DH73:DH76"/>
    <mergeCell ref="DO73:DO76"/>
    <mergeCell ref="CA73:CA76"/>
    <mergeCell ref="CB73:CB76"/>
    <mergeCell ref="CH73:CH76"/>
    <mergeCell ref="CI73:CI76"/>
    <mergeCell ref="CO73:CO76"/>
    <mergeCell ref="CP73:CP76"/>
    <mergeCell ref="BF73:BF76"/>
    <mergeCell ref="BG73:BG76"/>
    <mergeCell ref="BM73:BM76"/>
    <mergeCell ref="BN73:BN76"/>
    <mergeCell ref="BT73:BT76"/>
    <mergeCell ref="BU73:BU76"/>
    <mergeCell ref="AK73:AK76"/>
    <mergeCell ref="AL73:AL76"/>
    <mergeCell ref="AR73:AR76"/>
    <mergeCell ref="AS73:AS76"/>
    <mergeCell ref="AY73:AY76"/>
    <mergeCell ref="AZ73:AZ76"/>
    <mergeCell ref="H73:H76"/>
    <mergeCell ref="I73:I76"/>
    <mergeCell ref="W73:W76"/>
    <mergeCell ref="X73:X76"/>
    <mergeCell ref="AD73:AD76"/>
    <mergeCell ref="AE73:AE76"/>
    <mergeCell ref="A73:B76"/>
    <mergeCell ref="C73:C76"/>
    <mergeCell ref="D73:D76"/>
    <mergeCell ref="E73:E76"/>
    <mergeCell ref="F73:F76"/>
    <mergeCell ref="G73:G76"/>
    <mergeCell ref="ED71:ED72"/>
    <mergeCell ref="EE71:EE72"/>
    <mergeCell ref="EF71:EF72"/>
    <mergeCell ref="EG71:EG72"/>
    <mergeCell ref="EH71:EH72"/>
    <mergeCell ref="EI71:EI72"/>
    <mergeCell ref="DU71:DU72"/>
    <mergeCell ref="DV71:DV72"/>
    <mergeCell ref="DW71:DW72"/>
    <mergeCell ref="DX71:DX72"/>
    <mergeCell ref="DY71:DY72"/>
    <mergeCell ref="DZ71:DZ72"/>
    <mergeCell ref="DL71:DL72"/>
    <mergeCell ref="DM71:DM72"/>
    <mergeCell ref="DN71:DN72"/>
    <mergeCell ref="DO71:DO72"/>
    <mergeCell ref="DP71:DP72"/>
    <mergeCell ref="DQ71:DQ72"/>
    <mergeCell ref="DC71:DC72"/>
    <mergeCell ref="DD71:DD72"/>
    <mergeCell ref="DE71:DE72"/>
    <mergeCell ref="DF71:DF72"/>
    <mergeCell ref="DG71:DG72"/>
    <mergeCell ref="DH71:DH72"/>
    <mergeCell ref="CO71:CO72"/>
    <mergeCell ref="CP71:CP72"/>
    <mergeCell ref="CT71:CT72"/>
    <mergeCell ref="CU71:CU72"/>
    <mergeCell ref="CV71:CV72"/>
    <mergeCell ref="CW71:CW72"/>
    <mergeCell ref="CF71:CF72"/>
    <mergeCell ref="CG71:CG72"/>
    <mergeCell ref="CH71:CH72"/>
    <mergeCell ref="CI71:CI72"/>
    <mergeCell ref="CM71:CM72"/>
    <mergeCell ref="CN71:CN72"/>
    <mergeCell ref="BT71:BT72"/>
    <mergeCell ref="BU71:BU72"/>
    <mergeCell ref="BY71:BY72"/>
    <mergeCell ref="BZ71:BZ72"/>
    <mergeCell ref="CA71:CA72"/>
    <mergeCell ref="CB71:CB72"/>
    <mergeCell ref="BK71:BK72"/>
    <mergeCell ref="BL71:BL72"/>
    <mergeCell ref="BM71:BM72"/>
    <mergeCell ref="BN71:BN72"/>
    <mergeCell ref="BR71:BR72"/>
    <mergeCell ref="BS71:BS72"/>
    <mergeCell ref="AY71:AY72"/>
    <mergeCell ref="AZ71:AZ72"/>
    <mergeCell ref="BD71:BD72"/>
    <mergeCell ref="BE71:BE72"/>
    <mergeCell ref="BF71:BF72"/>
    <mergeCell ref="BG71:BG72"/>
    <mergeCell ref="AP71:AP72"/>
    <mergeCell ref="AQ71:AQ72"/>
    <mergeCell ref="AR71:AR72"/>
    <mergeCell ref="AS71:AS72"/>
    <mergeCell ref="AW71:AW72"/>
    <mergeCell ref="AX71:AX72"/>
    <mergeCell ref="AD71:AD72"/>
    <mergeCell ref="AE71:AE72"/>
    <mergeCell ref="AI71:AI72"/>
    <mergeCell ref="AJ71:AJ72"/>
    <mergeCell ref="AK71:AK72"/>
    <mergeCell ref="AL71:AL72"/>
    <mergeCell ref="U71:U72"/>
    <mergeCell ref="V71:V72"/>
    <mergeCell ref="W71:W72"/>
    <mergeCell ref="X71:X72"/>
    <mergeCell ref="AB71:AB72"/>
    <mergeCell ref="AC71:AC72"/>
    <mergeCell ref="K71:K72"/>
    <mergeCell ref="L71:L72"/>
    <mergeCell ref="M71:M72"/>
    <mergeCell ref="N71:N72"/>
    <mergeCell ref="O71:O72"/>
    <mergeCell ref="P71:P72"/>
    <mergeCell ref="EF68:EF69"/>
    <mergeCell ref="A71:B72"/>
    <mergeCell ref="C71:C72"/>
    <mergeCell ref="D71:D72"/>
    <mergeCell ref="E71:E72"/>
    <mergeCell ref="F71:F72"/>
    <mergeCell ref="G71:G72"/>
    <mergeCell ref="H71:H72"/>
    <mergeCell ref="I71:I72"/>
    <mergeCell ref="J71:J72"/>
    <mergeCell ref="DN68:DN70"/>
    <mergeCell ref="DU68:DU70"/>
    <mergeCell ref="DV68:DV70"/>
    <mergeCell ref="DW68:DW70"/>
    <mergeCell ref="ED68:ED70"/>
    <mergeCell ref="EE68:EE70"/>
    <mergeCell ref="CU68:CU70"/>
    <mergeCell ref="DC68:DC70"/>
    <mergeCell ref="DD68:DD70"/>
    <mergeCell ref="DE68:DE70"/>
    <mergeCell ref="DL68:DL70"/>
    <mergeCell ref="DM68:DM70"/>
    <mergeCell ref="BZ68:BZ70"/>
    <mergeCell ref="CF68:CF70"/>
    <mergeCell ref="CG68:CG70"/>
    <mergeCell ref="CM68:CM70"/>
    <mergeCell ref="CN68:CN70"/>
    <mergeCell ref="CT68:CT70"/>
    <mergeCell ref="BD68:BD70"/>
    <mergeCell ref="BE68:BE70"/>
    <mergeCell ref="BK68:BK70"/>
    <mergeCell ref="BL68:BL70"/>
    <mergeCell ref="BR68:BR70"/>
    <mergeCell ref="BS68:BS70"/>
    <mergeCell ref="AC68:AC70"/>
    <mergeCell ref="AI68:AI70"/>
    <mergeCell ref="AJ68:AJ70"/>
    <mergeCell ref="AP68:AP70"/>
    <mergeCell ref="AQ68:AQ70"/>
    <mergeCell ref="AW68:AW70"/>
    <mergeCell ref="EF65:EF67"/>
    <mergeCell ref="J68:J70"/>
    <mergeCell ref="K68:K70"/>
    <mergeCell ref="L68:L70"/>
    <mergeCell ref="M68:M70"/>
    <mergeCell ref="N68:N70"/>
    <mergeCell ref="O68:O70"/>
    <mergeCell ref="P68:P70"/>
    <mergeCell ref="U68:U70"/>
    <mergeCell ref="V68:V70"/>
    <mergeCell ref="DM65:DM67"/>
    <mergeCell ref="DN65:DN67"/>
    <mergeCell ref="DU65:DU67"/>
    <mergeCell ref="DV65:DV67"/>
    <mergeCell ref="DW65:DW67"/>
    <mergeCell ref="ED65:ED67"/>
    <mergeCell ref="CN65:CN67"/>
    <mergeCell ref="CT65:CT67"/>
    <mergeCell ref="CU65:CU67"/>
    <mergeCell ref="DC65:DC67"/>
    <mergeCell ref="DD65:DD67"/>
    <mergeCell ref="DE65:DE67"/>
    <mergeCell ref="BL65:BL67"/>
    <mergeCell ref="BR65:BR67"/>
    <mergeCell ref="BS65:BS67"/>
    <mergeCell ref="BY65:BY67"/>
    <mergeCell ref="BZ65:BZ67"/>
    <mergeCell ref="CF65:CF67"/>
    <mergeCell ref="AP65:AP67"/>
    <mergeCell ref="AQ65:AQ67"/>
    <mergeCell ref="AW65:AW67"/>
    <mergeCell ref="AX65:AX67"/>
    <mergeCell ref="BD65:BD67"/>
    <mergeCell ref="BE65:BE67"/>
    <mergeCell ref="P65:P67"/>
    <mergeCell ref="U65:U67"/>
    <mergeCell ref="V65:V67"/>
    <mergeCell ref="AB65:AB67"/>
    <mergeCell ref="AC65:AC67"/>
    <mergeCell ref="AI65:AI67"/>
    <mergeCell ref="EG59:EG70"/>
    <mergeCell ref="EH59:EH70"/>
    <mergeCell ref="EI59:EI70"/>
    <mergeCell ref="J62:J64"/>
    <mergeCell ref="K62:K64"/>
    <mergeCell ref="L62:L64"/>
    <mergeCell ref="M62:M64"/>
    <mergeCell ref="N62:N64"/>
    <mergeCell ref="O62:O64"/>
    <mergeCell ref="P62:P64"/>
    <mergeCell ref="DX59:DX70"/>
    <mergeCell ref="DY59:DY70"/>
    <mergeCell ref="DZ59:DZ70"/>
    <mergeCell ref="ED59:ED61"/>
    <mergeCell ref="EE59:EE61"/>
    <mergeCell ref="EF59:EF61"/>
    <mergeCell ref="ED62:ED64"/>
    <mergeCell ref="EE62:EE64"/>
    <mergeCell ref="EF62:EF64"/>
    <mergeCell ref="EE65:EE67"/>
    <mergeCell ref="DO59:DO70"/>
    <mergeCell ref="DP59:DP70"/>
    <mergeCell ref="DQ59:DQ70"/>
    <mergeCell ref="DU59:DU61"/>
    <mergeCell ref="DV59:DV61"/>
    <mergeCell ref="DW59:DW61"/>
    <mergeCell ref="DU62:DU64"/>
    <mergeCell ref="DV62:DV64"/>
    <mergeCell ref="DW62:DW64"/>
    <mergeCell ref="DF59:DF70"/>
    <mergeCell ref="DG59:DG70"/>
    <mergeCell ref="DH59:DH70"/>
    <mergeCell ref="DL59:DL61"/>
    <mergeCell ref="DM59:DM61"/>
    <mergeCell ref="DN59:DN61"/>
    <mergeCell ref="DL62:DL64"/>
    <mergeCell ref="DM62:DM64"/>
    <mergeCell ref="DN62:DN64"/>
    <mergeCell ref="DL65:DL67"/>
    <mergeCell ref="CU59:CU61"/>
    <mergeCell ref="CV59:CV70"/>
    <mergeCell ref="CW59:CW70"/>
    <mergeCell ref="DC59:DC61"/>
    <mergeCell ref="DD59:DD61"/>
    <mergeCell ref="DE59:DE61"/>
    <mergeCell ref="CU62:CU64"/>
    <mergeCell ref="DC62:DC64"/>
    <mergeCell ref="DD62:DD64"/>
    <mergeCell ref="DE62:DE64"/>
    <mergeCell ref="CI59:CI70"/>
    <mergeCell ref="CM59:CM61"/>
    <mergeCell ref="CN59:CN61"/>
    <mergeCell ref="CO59:CO70"/>
    <mergeCell ref="CP59:CP70"/>
    <mergeCell ref="CT59:CT61"/>
    <mergeCell ref="CM62:CM64"/>
    <mergeCell ref="CN62:CN64"/>
    <mergeCell ref="CT62:CT64"/>
    <mergeCell ref="CM65:CM67"/>
    <mergeCell ref="BZ59:BZ61"/>
    <mergeCell ref="CA59:CA70"/>
    <mergeCell ref="CB59:CB70"/>
    <mergeCell ref="CF59:CF61"/>
    <mergeCell ref="CG59:CG61"/>
    <mergeCell ref="CH59:CH70"/>
    <mergeCell ref="BZ62:BZ64"/>
    <mergeCell ref="CF62:CF64"/>
    <mergeCell ref="CG62:CG64"/>
    <mergeCell ref="CG65:CG67"/>
    <mergeCell ref="BN59:BN70"/>
    <mergeCell ref="BR59:BR61"/>
    <mergeCell ref="BS59:BS61"/>
    <mergeCell ref="BT59:BT70"/>
    <mergeCell ref="BU59:BU70"/>
    <mergeCell ref="BY59:BY61"/>
    <mergeCell ref="BR62:BR64"/>
    <mergeCell ref="BS62:BS64"/>
    <mergeCell ref="BY62:BY64"/>
    <mergeCell ref="BY68:BY70"/>
    <mergeCell ref="BE59:BE61"/>
    <mergeCell ref="BF59:BF70"/>
    <mergeCell ref="BG59:BG70"/>
    <mergeCell ref="BK59:BK61"/>
    <mergeCell ref="BL59:BL61"/>
    <mergeCell ref="BM59:BM70"/>
    <mergeCell ref="BE62:BE64"/>
    <mergeCell ref="BK62:BK64"/>
    <mergeCell ref="BL62:BL64"/>
    <mergeCell ref="BK65:BK67"/>
    <mergeCell ref="AS59:AS70"/>
    <mergeCell ref="AW59:AW61"/>
    <mergeCell ref="AX59:AX61"/>
    <mergeCell ref="AY59:AY70"/>
    <mergeCell ref="AZ59:AZ70"/>
    <mergeCell ref="BD59:BD61"/>
    <mergeCell ref="AW62:AW64"/>
    <mergeCell ref="AX62:AX64"/>
    <mergeCell ref="BD62:BD64"/>
    <mergeCell ref="AX68:AX70"/>
    <mergeCell ref="AJ59:AJ61"/>
    <mergeCell ref="AK59:AK70"/>
    <mergeCell ref="AL59:AL70"/>
    <mergeCell ref="AP59:AP61"/>
    <mergeCell ref="AQ59:AQ61"/>
    <mergeCell ref="AR59:AR70"/>
    <mergeCell ref="AJ62:AJ64"/>
    <mergeCell ref="AP62:AP64"/>
    <mergeCell ref="AQ62:AQ64"/>
    <mergeCell ref="AJ65:AJ67"/>
    <mergeCell ref="X59:X70"/>
    <mergeCell ref="AB59:AB61"/>
    <mergeCell ref="AC59:AC61"/>
    <mergeCell ref="AD59:AD70"/>
    <mergeCell ref="AE59:AE70"/>
    <mergeCell ref="AI59:AI61"/>
    <mergeCell ref="AB62:AB64"/>
    <mergeCell ref="AC62:AC64"/>
    <mergeCell ref="AI62:AI64"/>
    <mergeCell ref="AB68:AB70"/>
    <mergeCell ref="N59:N61"/>
    <mergeCell ref="O59:O61"/>
    <mergeCell ref="P59:P61"/>
    <mergeCell ref="U59:U61"/>
    <mergeCell ref="V59:V61"/>
    <mergeCell ref="W59:W70"/>
    <mergeCell ref="U62:U64"/>
    <mergeCell ref="V62:V64"/>
    <mergeCell ref="N65:N67"/>
    <mergeCell ref="O65:O67"/>
    <mergeCell ref="H59:H70"/>
    <mergeCell ref="I59:I70"/>
    <mergeCell ref="J59:J61"/>
    <mergeCell ref="K59:K61"/>
    <mergeCell ref="L59:L61"/>
    <mergeCell ref="M59:M61"/>
    <mergeCell ref="J65:J67"/>
    <mergeCell ref="K65:K67"/>
    <mergeCell ref="L65:L67"/>
    <mergeCell ref="M65:M67"/>
    <mergeCell ref="A59:B70"/>
    <mergeCell ref="C59:C70"/>
    <mergeCell ref="D59:D70"/>
    <mergeCell ref="E59:E70"/>
    <mergeCell ref="F59:F70"/>
    <mergeCell ref="G59:G70"/>
    <mergeCell ref="DU57:DU58"/>
    <mergeCell ref="DV57:DV58"/>
    <mergeCell ref="DW57:DW58"/>
    <mergeCell ref="ED57:ED58"/>
    <mergeCell ref="EE57:EE58"/>
    <mergeCell ref="EF57:EF58"/>
    <mergeCell ref="DC57:DC58"/>
    <mergeCell ref="DD57:DD58"/>
    <mergeCell ref="DE57:DE58"/>
    <mergeCell ref="DL57:DL58"/>
    <mergeCell ref="DM57:DM58"/>
    <mergeCell ref="DN57:DN58"/>
    <mergeCell ref="CF57:CF58"/>
    <mergeCell ref="CG57:CG58"/>
    <mergeCell ref="CM57:CM58"/>
    <mergeCell ref="CN57:CN58"/>
    <mergeCell ref="CT57:CT58"/>
    <mergeCell ref="CU57:CU58"/>
    <mergeCell ref="BK57:BK58"/>
    <mergeCell ref="BL57:BL58"/>
    <mergeCell ref="BR57:BR58"/>
    <mergeCell ref="BS57:BS58"/>
    <mergeCell ref="BY57:BY58"/>
    <mergeCell ref="BZ57:BZ58"/>
    <mergeCell ref="AP57:AP58"/>
    <mergeCell ref="AQ57:AQ58"/>
    <mergeCell ref="AW57:AW58"/>
    <mergeCell ref="AX57:AX58"/>
    <mergeCell ref="BD57:BD58"/>
    <mergeCell ref="BE57:BE58"/>
    <mergeCell ref="P57:P58"/>
    <mergeCell ref="U57:U58"/>
    <mergeCell ref="V57:V58"/>
    <mergeCell ref="AB57:AB58"/>
    <mergeCell ref="AC57:AC58"/>
    <mergeCell ref="AI57:AI58"/>
    <mergeCell ref="J57:J58"/>
    <mergeCell ref="K57:K58"/>
    <mergeCell ref="L57:L58"/>
    <mergeCell ref="M57:M58"/>
    <mergeCell ref="N57:N58"/>
    <mergeCell ref="O57:O58"/>
    <mergeCell ref="DU54:DU56"/>
    <mergeCell ref="DV54:DV56"/>
    <mergeCell ref="DW54:DW56"/>
    <mergeCell ref="ED54:ED56"/>
    <mergeCell ref="EE54:EE56"/>
    <mergeCell ref="EF54:EF56"/>
    <mergeCell ref="DC54:DC56"/>
    <mergeCell ref="DD54:DD56"/>
    <mergeCell ref="DE54:DE56"/>
    <mergeCell ref="DL54:DL56"/>
    <mergeCell ref="DM54:DM56"/>
    <mergeCell ref="DN54:DN56"/>
    <mergeCell ref="CF54:CF56"/>
    <mergeCell ref="CG54:CG56"/>
    <mergeCell ref="CM54:CM56"/>
    <mergeCell ref="CN54:CN56"/>
    <mergeCell ref="CT54:CT56"/>
    <mergeCell ref="CU54:CU56"/>
    <mergeCell ref="BK54:BK56"/>
    <mergeCell ref="BL54:BL56"/>
    <mergeCell ref="BR54:BR56"/>
    <mergeCell ref="BS54:BS56"/>
    <mergeCell ref="BY54:BY56"/>
    <mergeCell ref="BZ54:BZ56"/>
    <mergeCell ref="AP54:AP56"/>
    <mergeCell ref="AQ54:AQ56"/>
    <mergeCell ref="AW54:AW56"/>
    <mergeCell ref="AX54:AX56"/>
    <mergeCell ref="BD54:BD56"/>
    <mergeCell ref="BE54:BE56"/>
    <mergeCell ref="P54:P56"/>
    <mergeCell ref="U54:U56"/>
    <mergeCell ref="V54:V56"/>
    <mergeCell ref="AB54:AB56"/>
    <mergeCell ref="AC54:AC56"/>
    <mergeCell ref="AI54:AI56"/>
    <mergeCell ref="DW51:DW53"/>
    <mergeCell ref="ED51:ED53"/>
    <mergeCell ref="EE51:EE53"/>
    <mergeCell ref="EF51:EF53"/>
    <mergeCell ref="J54:J56"/>
    <mergeCell ref="K54:K56"/>
    <mergeCell ref="L54:L56"/>
    <mergeCell ref="M54:M56"/>
    <mergeCell ref="N54:N56"/>
    <mergeCell ref="O54:O56"/>
    <mergeCell ref="DD51:DD53"/>
    <mergeCell ref="DE51:DE53"/>
    <mergeCell ref="DL51:DL53"/>
    <mergeCell ref="DM51:DM53"/>
    <mergeCell ref="DN51:DN53"/>
    <mergeCell ref="DU51:DU53"/>
    <mergeCell ref="CF51:CF53"/>
    <mergeCell ref="CG51:CG53"/>
    <mergeCell ref="CM51:CM53"/>
    <mergeCell ref="CN51:CN53"/>
    <mergeCell ref="CT51:CT53"/>
    <mergeCell ref="CU51:CU53"/>
    <mergeCell ref="BK51:BK53"/>
    <mergeCell ref="BL51:BL53"/>
    <mergeCell ref="BR51:BR53"/>
    <mergeCell ref="BS51:BS53"/>
    <mergeCell ref="BY51:BY53"/>
    <mergeCell ref="BZ51:BZ53"/>
    <mergeCell ref="AP51:AP53"/>
    <mergeCell ref="AQ51:AQ53"/>
    <mergeCell ref="AW51:AW53"/>
    <mergeCell ref="AX51:AX53"/>
    <mergeCell ref="BD51:BD53"/>
    <mergeCell ref="BE51:BE53"/>
    <mergeCell ref="P51:P53"/>
    <mergeCell ref="U51:U53"/>
    <mergeCell ref="V51:V53"/>
    <mergeCell ref="AB51:AB53"/>
    <mergeCell ref="AC51:AC53"/>
    <mergeCell ref="AI51:AI53"/>
    <mergeCell ref="J51:J53"/>
    <mergeCell ref="K51:K53"/>
    <mergeCell ref="L51:L53"/>
    <mergeCell ref="M51:M53"/>
    <mergeCell ref="N51:N53"/>
    <mergeCell ref="O51:O53"/>
    <mergeCell ref="P48:P50"/>
    <mergeCell ref="U48:U50"/>
    <mergeCell ref="V48:V50"/>
    <mergeCell ref="AB48:AB50"/>
    <mergeCell ref="AC48:AC50"/>
    <mergeCell ref="AI48:AI50"/>
    <mergeCell ref="J48:J50"/>
    <mergeCell ref="K48:K50"/>
    <mergeCell ref="L48:L50"/>
    <mergeCell ref="M48:M50"/>
    <mergeCell ref="N48:N50"/>
    <mergeCell ref="O48:O50"/>
    <mergeCell ref="ED46:ED47"/>
    <mergeCell ref="EE46:EE47"/>
    <mergeCell ref="EF46:EF47"/>
    <mergeCell ref="EG46:EG58"/>
    <mergeCell ref="EH46:EH58"/>
    <mergeCell ref="EI46:EI58"/>
    <mergeCell ref="ED48:ED50"/>
    <mergeCell ref="EE48:EE50"/>
    <mergeCell ref="EF48:EF50"/>
    <mergeCell ref="DU46:DU47"/>
    <mergeCell ref="DV46:DV47"/>
    <mergeCell ref="DW46:DW47"/>
    <mergeCell ref="DX46:DX58"/>
    <mergeCell ref="DY46:DY58"/>
    <mergeCell ref="DZ46:DZ58"/>
    <mergeCell ref="DU48:DU50"/>
    <mergeCell ref="DV48:DV50"/>
    <mergeCell ref="DW48:DW50"/>
    <mergeCell ref="DV51:DV53"/>
    <mergeCell ref="DL46:DL47"/>
    <mergeCell ref="DM46:DM47"/>
    <mergeCell ref="DN46:DN47"/>
    <mergeCell ref="DO46:DO58"/>
    <mergeCell ref="DP46:DP58"/>
    <mergeCell ref="DQ46:DQ58"/>
    <mergeCell ref="DL48:DL50"/>
    <mergeCell ref="DM48:DM50"/>
    <mergeCell ref="DN48:DN50"/>
    <mergeCell ref="DC46:DC47"/>
    <mergeCell ref="DD46:DD47"/>
    <mergeCell ref="DE46:DE47"/>
    <mergeCell ref="DF46:DF58"/>
    <mergeCell ref="DG46:DG58"/>
    <mergeCell ref="DH46:DH58"/>
    <mergeCell ref="DC48:DC50"/>
    <mergeCell ref="DD48:DD50"/>
    <mergeCell ref="DE48:DE50"/>
    <mergeCell ref="DC51:DC53"/>
    <mergeCell ref="CO46:CO58"/>
    <mergeCell ref="CP46:CP58"/>
    <mergeCell ref="CT46:CT47"/>
    <mergeCell ref="CU46:CU47"/>
    <mergeCell ref="CV46:CV58"/>
    <mergeCell ref="CW46:CW58"/>
    <mergeCell ref="CT48:CT50"/>
    <mergeCell ref="CU48:CU50"/>
    <mergeCell ref="CF46:CF47"/>
    <mergeCell ref="CG46:CG47"/>
    <mergeCell ref="CH46:CH58"/>
    <mergeCell ref="CI46:CI58"/>
    <mergeCell ref="CM46:CM47"/>
    <mergeCell ref="CN46:CN47"/>
    <mergeCell ref="CF48:CF50"/>
    <mergeCell ref="CG48:CG50"/>
    <mergeCell ref="CM48:CM50"/>
    <mergeCell ref="CN48:CN50"/>
    <mergeCell ref="BT46:BT58"/>
    <mergeCell ref="BU46:BU58"/>
    <mergeCell ref="BY46:BY47"/>
    <mergeCell ref="BZ46:BZ47"/>
    <mergeCell ref="CA46:CA58"/>
    <mergeCell ref="CB46:CB58"/>
    <mergeCell ref="BY48:BY50"/>
    <mergeCell ref="BZ48:BZ50"/>
    <mergeCell ref="BK46:BK47"/>
    <mergeCell ref="BL46:BL47"/>
    <mergeCell ref="BM46:BM58"/>
    <mergeCell ref="BN46:BN58"/>
    <mergeCell ref="BR46:BR47"/>
    <mergeCell ref="BS46:BS47"/>
    <mergeCell ref="BK48:BK50"/>
    <mergeCell ref="BL48:BL50"/>
    <mergeCell ref="BR48:BR50"/>
    <mergeCell ref="BS48:BS50"/>
    <mergeCell ref="AY46:AY58"/>
    <mergeCell ref="AZ46:AZ58"/>
    <mergeCell ref="BD46:BD47"/>
    <mergeCell ref="BE46:BE47"/>
    <mergeCell ref="BF46:BF58"/>
    <mergeCell ref="BG46:BG58"/>
    <mergeCell ref="BD48:BD50"/>
    <mergeCell ref="BE48:BE50"/>
    <mergeCell ref="AP46:AP47"/>
    <mergeCell ref="AQ46:AQ47"/>
    <mergeCell ref="AR46:AR58"/>
    <mergeCell ref="AS46:AS58"/>
    <mergeCell ref="AW46:AW47"/>
    <mergeCell ref="AX46:AX47"/>
    <mergeCell ref="AP48:AP50"/>
    <mergeCell ref="AQ48:AQ50"/>
    <mergeCell ref="AW48:AW50"/>
    <mergeCell ref="AX48:AX50"/>
    <mergeCell ref="AD46:AD58"/>
    <mergeCell ref="AE46:AE58"/>
    <mergeCell ref="AI46:AI47"/>
    <mergeCell ref="AJ46:AJ47"/>
    <mergeCell ref="AK46:AK58"/>
    <mergeCell ref="AL46:AL58"/>
    <mergeCell ref="AJ48:AJ50"/>
    <mergeCell ref="AJ51:AJ53"/>
    <mergeCell ref="AJ54:AJ56"/>
    <mergeCell ref="AJ57:AJ58"/>
    <mergeCell ref="U46:U47"/>
    <mergeCell ref="V46:V47"/>
    <mergeCell ref="W46:W58"/>
    <mergeCell ref="X46:X58"/>
    <mergeCell ref="AB46:AB47"/>
    <mergeCell ref="AC46:AC47"/>
    <mergeCell ref="K46:K47"/>
    <mergeCell ref="L46:L47"/>
    <mergeCell ref="M46:M47"/>
    <mergeCell ref="N46:N47"/>
    <mergeCell ref="O46:O47"/>
    <mergeCell ref="P46:P47"/>
    <mergeCell ref="EF44:EF45"/>
    <mergeCell ref="A46:B58"/>
    <mergeCell ref="C46:C58"/>
    <mergeCell ref="D46:D58"/>
    <mergeCell ref="E46:E58"/>
    <mergeCell ref="F46:F58"/>
    <mergeCell ref="G46:G58"/>
    <mergeCell ref="H46:H58"/>
    <mergeCell ref="I46:I58"/>
    <mergeCell ref="J46:J47"/>
    <mergeCell ref="DN44:DN45"/>
    <mergeCell ref="DU44:DU45"/>
    <mergeCell ref="DV44:DV45"/>
    <mergeCell ref="DW44:DW45"/>
    <mergeCell ref="ED44:ED45"/>
    <mergeCell ref="EE44:EE45"/>
    <mergeCell ref="CU44:CU45"/>
    <mergeCell ref="DC44:DC45"/>
    <mergeCell ref="DD44:DD45"/>
    <mergeCell ref="DE44:DE45"/>
    <mergeCell ref="DL44:DL45"/>
    <mergeCell ref="DM44:DM45"/>
    <mergeCell ref="BZ44:BZ45"/>
    <mergeCell ref="CF44:CF45"/>
    <mergeCell ref="CG44:CG45"/>
    <mergeCell ref="CM44:CM45"/>
    <mergeCell ref="CN44:CN45"/>
    <mergeCell ref="CT44:CT45"/>
    <mergeCell ref="BE44:BE45"/>
    <mergeCell ref="BK44:BK45"/>
    <mergeCell ref="BL44:BL45"/>
    <mergeCell ref="BR44:BR45"/>
    <mergeCell ref="BS44:BS45"/>
    <mergeCell ref="BY44:BY45"/>
    <mergeCell ref="AJ44:AJ45"/>
    <mergeCell ref="AP44:AP45"/>
    <mergeCell ref="AQ44:AQ45"/>
    <mergeCell ref="AW44:AW45"/>
    <mergeCell ref="AX44:AX45"/>
    <mergeCell ref="BD44:BD45"/>
    <mergeCell ref="P44:P45"/>
    <mergeCell ref="U44:U45"/>
    <mergeCell ref="V44:V45"/>
    <mergeCell ref="AB44:AB45"/>
    <mergeCell ref="AC44:AC45"/>
    <mergeCell ref="AI44:AI45"/>
    <mergeCell ref="DW41:DW43"/>
    <mergeCell ref="ED41:ED43"/>
    <mergeCell ref="EE41:EE43"/>
    <mergeCell ref="EF41:EF43"/>
    <mergeCell ref="J44:J45"/>
    <mergeCell ref="K44:K45"/>
    <mergeCell ref="L44:L45"/>
    <mergeCell ref="M44:M45"/>
    <mergeCell ref="N44:N45"/>
    <mergeCell ref="O44:O45"/>
    <mergeCell ref="DE41:DE43"/>
    <mergeCell ref="DL41:DL43"/>
    <mergeCell ref="DM41:DM43"/>
    <mergeCell ref="DN41:DN43"/>
    <mergeCell ref="DU41:DU43"/>
    <mergeCell ref="DV41:DV43"/>
    <mergeCell ref="CM41:CM43"/>
    <mergeCell ref="CN41:CN43"/>
    <mergeCell ref="CT41:CT43"/>
    <mergeCell ref="CU41:CU43"/>
    <mergeCell ref="DC41:DC43"/>
    <mergeCell ref="DD41:DD43"/>
    <mergeCell ref="BR41:BR43"/>
    <mergeCell ref="BS41:BS43"/>
    <mergeCell ref="BY41:BY43"/>
    <mergeCell ref="BZ41:BZ43"/>
    <mergeCell ref="CF41:CF43"/>
    <mergeCell ref="CG41:CG43"/>
    <mergeCell ref="AW41:AW43"/>
    <mergeCell ref="AX41:AX43"/>
    <mergeCell ref="BD41:BD43"/>
    <mergeCell ref="BE41:BE43"/>
    <mergeCell ref="BK41:BK43"/>
    <mergeCell ref="BL41:BL43"/>
    <mergeCell ref="AB41:AB43"/>
    <mergeCell ref="AC41:AC43"/>
    <mergeCell ref="AI41:AI43"/>
    <mergeCell ref="AJ41:AJ43"/>
    <mergeCell ref="AP41:AP43"/>
    <mergeCell ref="AQ41:AQ43"/>
    <mergeCell ref="EF39:EF40"/>
    <mergeCell ref="J41:J43"/>
    <mergeCell ref="K41:K43"/>
    <mergeCell ref="L41:L43"/>
    <mergeCell ref="M41:M43"/>
    <mergeCell ref="N41:N43"/>
    <mergeCell ref="O41:O43"/>
    <mergeCell ref="P41:P43"/>
    <mergeCell ref="U41:U43"/>
    <mergeCell ref="V41:V43"/>
    <mergeCell ref="DN39:DN40"/>
    <mergeCell ref="DU39:DU40"/>
    <mergeCell ref="DV39:DV40"/>
    <mergeCell ref="DW39:DW40"/>
    <mergeCell ref="ED39:ED40"/>
    <mergeCell ref="EE39:EE40"/>
    <mergeCell ref="CU39:CU40"/>
    <mergeCell ref="DC39:DC40"/>
    <mergeCell ref="DD39:DD40"/>
    <mergeCell ref="DE39:DE40"/>
    <mergeCell ref="DL39:DL40"/>
    <mergeCell ref="DM39:DM40"/>
    <mergeCell ref="BZ39:BZ40"/>
    <mergeCell ref="CF39:CF40"/>
    <mergeCell ref="CG39:CG40"/>
    <mergeCell ref="CM39:CM40"/>
    <mergeCell ref="CN39:CN40"/>
    <mergeCell ref="CT39:CT40"/>
    <mergeCell ref="BE39:BE40"/>
    <mergeCell ref="BK39:BK40"/>
    <mergeCell ref="BL39:BL40"/>
    <mergeCell ref="BR39:BR40"/>
    <mergeCell ref="BS39:BS40"/>
    <mergeCell ref="BY39:BY40"/>
    <mergeCell ref="AJ39:AJ40"/>
    <mergeCell ref="AP39:AP40"/>
    <mergeCell ref="AQ39:AQ40"/>
    <mergeCell ref="AW39:AW40"/>
    <mergeCell ref="AX39:AX40"/>
    <mergeCell ref="BD39:BD40"/>
    <mergeCell ref="P39:P40"/>
    <mergeCell ref="U39:U40"/>
    <mergeCell ref="V39:V40"/>
    <mergeCell ref="AB39:AB40"/>
    <mergeCell ref="AC39:AC40"/>
    <mergeCell ref="AI39:AI40"/>
    <mergeCell ref="J39:J40"/>
    <mergeCell ref="K39:K40"/>
    <mergeCell ref="L39:L40"/>
    <mergeCell ref="M39:M40"/>
    <mergeCell ref="N39:N40"/>
    <mergeCell ref="O39:O40"/>
    <mergeCell ref="DU36:DU38"/>
    <mergeCell ref="DV36:DV38"/>
    <mergeCell ref="DW36:DW38"/>
    <mergeCell ref="ED36:ED38"/>
    <mergeCell ref="EE36:EE38"/>
    <mergeCell ref="EF36:EF38"/>
    <mergeCell ref="DC36:DC38"/>
    <mergeCell ref="DD36:DD38"/>
    <mergeCell ref="DE36:DE38"/>
    <mergeCell ref="DL36:DL38"/>
    <mergeCell ref="DM36:DM38"/>
    <mergeCell ref="DN36:DN38"/>
    <mergeCell ref="CF36:CF38"/>
    <mergeCell ref="CG36:CG38"/>
    <mergeCell ref="CM36:CM38"/>
    <mergeCell ref="CN36:CN38"/>
    <mergeCell ref="CT36:CT38"/>
    <mergeCell ref="CU36:CU38"/>
    <mergeCell ref="BK36:BK38"/>
    <mergeCell ref="BL36:BL38"/>
    <mergeCell ref="BR36:BR38"/>
    <mergeCell ref="BS36:BS38"/>
    <mergeCell ref="BY36:BY38"/>
    <mergeCell ref="BZ36:BZ38"/>
    <mergeCell ref="AP36:AP38"/>
    <mergeCell ref="AQ36:AQ38"/>
    <mergeCell ref="AW36:AW38"/>
    <mergeCell ref="AX36:AX38"/>
    <mergeCell ref="BD36:BD38"/>
    <mergeCell ref="BE36:BE38"/>
    <mergeCell ref="U36:U38"/>
    <mergeCell ref="V36:V38"/>
    <mergeCell ref="AB36:AB38"/>
    <mergeCell ref="AC36:AC38"/>
    <mergeCell ref="AI36:AI38"/>
    <mergeCell ref="AJ36:AJ38"/>
    <mergeCell ref="ED33:ED35"/>
    <mergeCell ref="EE33:EE35"/>
    <mergeCell ref="EF33:EF35"/>
    <mergeCell ref="J36:J38"/>
    <mergeCell ref="K36:K38"/>
    <mergeCell ref="L36:L38"/>
    <mergeCell ref="M36:M38"/>
    <mergeCell ref="N36:N38"/>
    <mergeCell ref="O36:O38"/>
    <mergeCell ref="P36:P38"/>
    <mergeCell ref="DE33:DE35"/>
    <mergeCell ref="DL33:DL35"/>
    <mergeCell ref="DM33:DM35"/>
    <mergeCell ref="DN33:DN35"/>
    <mergeCell ref="DU33:DU35"/>
    <mergeCell ref="DV33:DV35"/>
    <mergeCell ref="CM33:CM35"/>
    <mergeCell ref="CN33:CN35"/>
    <mergeCell ref="CT33:CT35"/>
    <mergeCell ref="CU33:CU35"/>
    <mergeCell ref="DC33:DC35"/>
    <mergeCell ref="DD33:DD35"/>
    <mergeCell ref="BR33:BR35"/>
    <mergeCell ref="BS33:BS35"/>
    <mergeCell ref="BY33:BY35"/>
    <mergeCell ref="BZ33:BZ35"/>
    <mergeCell ref="CF33:CF35"/>
    <mergeCell ref="CG33:CG35"/>
    <mergeCell ref="AW33:AW35"/>
    <mergeCell ref="AX33:AX35"/>
    <mergeCell ref="BD33:BD35"/>
    <mergeCell ref="BE33:BE35"/>
    <mergeCell ref="BK33:BK35"/>
    <mergeCell ref="BL33:BL35"/>
    <mergeCell ref="AB33:AB35"/>
    <mergeCell ref="AC33:AC35"/>
    <mergeCell ref="AI33:AI35"/>
    <mergeCell ref="AJ33:AJ35"/>
    <mergeCell ref="AP33:AP35"/>
    <mergeCell ref="AQ33:AQ35"/>
    <mergeCell ref="EF30:EF32"/>
    <mergeCell ref="J33:J35"/>
    <mergeCell ref="K33:K35"/>
    <mergeCell ref="L33:L35"/>
    <mergeCell ref="M33:M35"/>
    <mergeCell ref="N33:N35"/>
    <mergeCell ref="O33:O35"/>
    <mergeCell ref="P33:P35"/>
    <mergeCell ref="U33:U35"/>
    <mergeCell ref="V33:V35"/>
    <mergeCell ref="DN30:DN32"/>
    <mergeCell ref="DU30:DU32"/>
    <mergeCell ref="DV30:DV32"/>
    <mergeCell ref="DW30:DW32"/>
    <mergeCell ref="ED30:ED32"/>
    <mergeCell ref="EE30:EE32"/>
    <mergeCell ref="CU30:CU32"/>
    <mergeCell ref="DC30:DC32"/>
    <mergeCell ref="DD30:DD32"/>
    <mergeCell ref="DE30:DE32"/>
    <mergeCell ref="DL30:DL32"/>
    <mergeCell ref="DM30:DM32"/>
    <mergeCell ref="BZ30:BZ32"/>
    <mergeCell ref="CF30:CF32"/>
    <mergeCell ref="CG30:CG32"/>
    <mergeCell ref="CM30:CM32"/>
    <mergeCell ref="CN30:CN32"/>
    <mergeCell ref="CT30:CT32"/>
    <mergeCell ref="BD30:BD32"/>
    <mergeCell ref="BE30:BE32"/>
    <mergeCell ref="BK30:BK32"/>
    <mergeCell ref="BL30:BL32"/>
    <mergeCell ref="BR30:BR32"/>
    <mergeCell ref="BS30:BS32"/>
    <mergeCell ref="AC30:AC32"/>
    <mergeCell ref="AI30:AI32"/>
    <mergeCell ref="AJ30:AJ32"/>
    <mergeCell ref="AP30:AP32"/>
    <mergeCell ref="AQ30:AQ32"/>
    <mergeCell ref="AW30:AW32"/>
    <mergeCell ref="EF27:EF29"/>
    <mergeCell ref="J30:J32"/>
    <mergeCell ref="K30:K32"/>
    <mergeCell ref="L30:L32"/>
    <mergeCell ref="M30:M32"/>
    <mergeCell ref="N30:N32"/>
    <mergeCell ref="O30:O32"/>
    <mergeCell ref="P30:P32"/>
    <mergeCell ref="U30:U32"/>
    <mergeCell ref="V30:V32"/>
    <mergeCell ref="DM27:DM29"/>
    <mergeCell ref="DN27:DN29"/>
    <mergeCell ref="DU27:DU29"/>
    <mergeCell ref="DV27:DV29"/>
    <mergeCell ref="DW27:DW29"/>
    <mergeCell ref="ED27:ED29"/>
    <mergeCell ref="CN27:CN29"/>
    <mergeCell ref="CT27:CT29"/>
    <mergeCell ref="CU27:CU29"/>
    <mergeCell ref="DC27:DC29"/>
    <mergeCell ref="DD27:DD29"/>
    <mergeCell ref="DE27:DE29"/>
    <mergeCell ref="BL27:BL29"/>
    <mergeCell ref="BR27:BR29"/>
    <mergeCell ref="BS27:BS29"/>
    <mergeCell ref="BY27:BY29"/>
    <mergeCell ref="BZ27:BZ29"/>
    <mergeCell ref="CF27:CF29"/>
    <mergeCell ref="AP27:AP29"/>
    <mergeCell ref="AQ27:AQ29"/>
    <mergeCell ref="AW27:AW29"/>
    <mergeCell ref="AX27:AX29"/>
    <mergeCell ref="BD27:BD29"/>
    <mergeCell ref="BE27:BE29"/>
    <mergeCell ref="P27:P29"/>
    <mergeCell ref="U27:U29"/>
    <mergeCell ref="V27:V29"/>
    <mergeCell ref="AB27:AB29"/>
    <mergeCell ref="AC27:AC29"/>
    <mergeCell ref="AI27:AI29"/>
    <mergeCell ref="EG21:EG45"/>
    <mergeCell ref="EH21:EH45"/>
    <mergeCell ref="EI21:EI45"/>
    <mergeCell ref="J24:J26"/>
    <mergeCell ref="K24:K26"/>
    <mergeCell ref="L24:L26"/>
    <mergeCell ref="M24:M26"/>
    <mergeCell ref="N24:N26"/>
    <mergeCell ref="O24:O26"/>
    <mergeCell ref="P24:P26"/>
    <mergeCell ref="DX21:DX45"/>
    <mergeCell ref="DY21:DY45"/>
    <mergeCell ref="DZ21:DZ45"/>
    <mergeCell ref="ED21:ED23"/>
    <mergeCell ref="EE21:EE23"/>
    <mergeCell ref="EF21:EF23"/>
    <mergeCell ref="ED24:ED26"/>
    <mergeCell ref="EE24:EE26"/>
    <mergeCell ref="EF24:EF26"/>
    <mergeCell ref="EE27:EE29"/>
    <mergeCell ref="DO21:DO45"/>
    <mergeCell ref="DP21:DP45"/>
    <mergeCell ref="DQ21:DQ45"/>
    <mergeCell ref="DU21:DU23"/>
    <mergeCell ref="DV21:DV23"/>
    <mergeCell ref="DW21:DW23"/>
    <mergeCell ref="DU24:DU26"/>
    <mergeCell ref="DV24:DV26"/>
    <mergeCell ref="DW24:DW26"/>
    <mergeCell ref="DW33:DW35"/>
    <mergeCell ref="DF21:DF45"/>
    <mergeCell ref="DG21:DG45"/>
    <mergeCell ref="DH21:DH45"/>
    <mergeCell ref="DL21:DL23"/>
    <mergeCell ref="DM21:DM23"/>
    <mergeCell ref="DN21:DN23"/>
    <mergeCell ref="DL24:DL26"/>
    <mergeCell ref="DM24:DM26"/>
    <mergeCell ref="DN24:DN26"/>
    <mergeCell ref="DL27:DL29"/>
    <mergeCell ref="CU21:CU23"/>
    <mergeCell ref="CV21:CV45"/>
    <mergeCell ref="CW21:CW45"/>
    <mergeCell ref="DC21:DC23"/>
    <mergeCell ref="DD21:DD23"/>
    <mergeCell ref="DE21:DE23"/>
    <mergeCell ref="CU24:CU26"/>
    <mergeCell ref="DC24:DC26"/>
    <mergeCell ref="DD24:DD26"/>
    <mergeCell ref="DE24:DE26"/>
    <mergeCell ref="CI21:CI45"/>
    <mergeCell ref="CM21:CM23"/>
    <mergeCell ref="CN21:CN23"/>
    <mergeCell ref="CO21:CO45"/>
    <mergeCell ref="CP21:CP45"/>
    <mergeCell ref="CT21:CT23"/>
    <mergeCell ref="CM24:CM26"/>
    <mergeCell ref="CN24:CN26"/>
    <mergeCell ref="CT24:CT26"/>
    <mergeCell ref="CM27:CM29"/>
    <mergeCell ref="BZ21:BZ23"/>
    <mergeCell ref="CA21:CA45"/>
    <mergeCell ref="CB21:CB45"/>
    <mergeCell ref="CF21:CF23"/>
    <mergeCell ref="CG21:CG23"/>
    <mergeCell ref="CH21:CH45"/>
    <mergeCell ref="BZ24:BZ26"/>
    <mergeCell ref="CF24:CF26"/>
    <mergeCell ref="CG24:CG26"/>
    <mergeCell ref="CG27:CG29"/>
    <mergeCell ref="BN21:BN45"/>
    <mergeCell ref="BR21:BR23"/>
    <mergeCell ref="BS21:BS23"/>
    <mergeCell ref="BT21:BT45"/>
    <mergeCell ref="BU21:BU45"/>
    <mergeCell ref="BY21:BY23"/>
    <mergeCell ref="BR24:BR26"/>
    <mergeCell ref="BS24:BS26"/>
    <mergeCell ref="BY24:BY26"/>
    <mergeCell ref="BY30:BY32"/>
    <mergeCell ref="BE21:BE23"/>
    <mergeCell ref="BF21:BF45"/>
    <mergeCell ref="BG21:BG45"/>
    <mergeCell ref="BK21:BK23"/>
    <mergeCell ref="BL21:BL23"/>
    <mergeCell ref="BM21:BM45"/>
    <mergeCell ref="BE24:BE26"/>
    <mergeCell ref="BK24:BK26"/>
    <mergeCell ref="BL24:BL26"/>
    <mergeCell ref="BK27:BK29"/>
    <mergeCell ref="AS21:AS45"/>
    <mergeCell ref="AW21:AW23"/>
    <mergeCell ref="AX21:AX23"/>
    <mergeCell ref="AY21:AY45"/>
    <mergeCell ref="AZ21:AZ45"/>
    <mergeCell ref="BD21:BD23"/>
    <mergeCell ref="AW24:AW26"/>
    <mergeCell ref="AX24:AX26"/>
    <mergeCell ref="BD24:BD26"/>
    <mergeCell ref="AX30:AX32"/>
    <mergeCell ref="AJ21:AJ23"/>
    <mergeCell ref="AK21:AK45"/>
    <mergeCell ref="AL21:AL45"/>
    <mergeCell ref="AP21:AP23"/>
    <mergeCell ref="AQ21:AQ23"/>
    <mergeCell ref="AR21:AR45"/>
    <mergeCell ref="AJ24:AJ26"/>
    <mergeCell ref="AP24:AP26"/>
    <mergeCell ref="AQ24:AQ26"/>
    <mergeCell ref="AJ27:AJ29"/>
    <mergeCell ref="X21:X45"/>
    <mergeCell ref="AB21:AB23"/>
    <mergeCell ref="AC21:AC23"/>
    <mergeCell ref="AD21:AD45"/>
    <mergeCell ref="AE21:AE45"/>
    <mergeCell ref="AI21:AI23"/>
    <mergeCell ref="AB24:AB26"/>
    <mergeCell ref="AC24:AC26"/>
    <mergeCell ref="AI24:AI26"/>
    <mergeCell ref="AB30:AB32"/>
    <mergeCell ref="N21:N23"/>
    <mergeCell ref="O21:O23"/>
    <mergeCell ref="P21:P23"/>
    <mergeCell ref="U21:U23"/>
    <mergeCell ref="V21:V23"/>
    <mergeCell ref="W21:W45"/>
    <mergeCell ref="U24:U26"/>
    <mergeCell ref="V24:V26"/>
    <mergeCell ref="N27:N29"/>
    <mergeCell ref="O27:O29"/>
    <mergeCell ref="H21:H45"/>
    <mergeCell ref="I21:I45"/>
    <mergeCell ref="J21:J23"/>
    <mergeCell ref="K21:K23"/>
    <mergeCell ref="L21:L23"/>
    <mergeCell ref="M21:M23"/>
    <mergeCell ref="J27:J29"/>
    <mergeCell ref="K27:K29"/>
    <mergeCell ref="L27:L29"/>
    <mergeCell ref="M27:M29"/>
    <mergeCell ref="DX19:DZ19"/>
    <mergeCell ref="EA19:EC19"/>
    <mergeCell ref="ED19:EF19"/>
    <mergeCell ref="EG19:EI19"/>
    <mergeCell ref="A21:B45"/>
    <mergeCell ref="C21:C45"/>
    <mergeCell ref="D21:D45"/>
    <mergeCell ref="E21:E45"/>
    <mergeCell ref="F21:F45"/>
    <mergeCell ref="G21:G45"/>
    <mergeCell ref="Q19:Q20"/>
    <mergeCell ref="R19:R20"/>
    <mergeCell ref="CZ19:DB19"/>
    <mergeCell ref="DC19:DE19"/>
    <mergeCell ref="DF19:DH19"/>
    <mergeCell ref="DI19:DK19"/>
    <mergeCell ref="EA18:EI18"/>
    <mergeCell ref="D19:D20"/>
    <mergeCell ref="E19:E20"/>
    <mergeCell ref="F19:F20"/>
    <mergeCell ref="G19:G20"/>
    <mergeCell ref="H19:H20"/>
    <mergeCell ref="I19:I20"/>
    <mergeCell ref="J19:J20"/>
    <mergeCell ref="K19:K20"/>
    <mergeCell ref="L19:L20"/>
    <mergeCell ref="CK18:CQ19"/>
    <mergeCell ref="CR18:CW19"/>
    <mergeCell ref="CX18:CX20"/>
    <mergeCell ref="CZ18:DH18"/>
    <mergeCell ref="DI18:DQ18"/>
    <mergeCell ref="DR18:DZ18"/>
    <mergeCell ref="DL19:DN19"/>
    <mergeCell ref="DO19:DQ19"/>
    <mergeCell ref="DR19:DT19"/>
    <mergeCell ref="DU19:DW19"/>
    <mergeCell ref="BH18:BH20"/>
    <mergeCell ref="BI18:BO19"/>
    <mergeCell ref="BP18:BV19"/>
    <mergeCell ref="BW18:CB19"/>
    <mergeCell ref="CC18:CC20"/>
    <mergeCell ref="CD18:CJ19"/>
    <mergeCell ref="Z18:AF19"/>
    <mergeCell ref="AG18:AL19"/>
    <mergeCell ref="AM18:AM20"/>
    <mergeCell ref="AN18:AT19"/>
    <mergeCell ref="AU18:BA19"/>
    <mergeCell ref="BB18:BG19"/>
    <mergeCell ref="A18:B20"/>
    <mergeCell ref="C18:C20"/>
    <mergeCell ref="D18:I18"/>
    <mergeCell ref="J18:P18"/>
    <mergeCell ref="Q18:R18"/>
    <mergeCell ref="S18:Y19"/>
    <mergeCell ref="M19:M20"/>
    <mergeCell ref="N19:N20"/>
    <mergeCell ref="O19:O20"/>
    <mergeCell ref="P19:P20"/>
    <mergeCell ref="A11:B11"/>
    <mergeCell ref="C11:F11"/>
    <mergeCell ref="A12:B12"/>
    <mergeCell ref="C12:F12"/>
    <mergeCell ref="A13:B14"/>
    <mergeCell ref="D13:E13"/>
    <mergeCell ref="F13:F14"/>
    <mergeCell ref="D14:E14"/>
    <mergeCell ref="A8:B8"/>
    <mergeCell ref="C8:F8"/>
    <mergeCell ref="A9:B9"/>
    <mergeCell ref="C9:F9"/>
    <mergeCell ref="A10:B10"/>
    <mergeCell ref="C10:F10"/>
    <mergeCell ref="A5:B5"/>
    <mergeCell ref="C5:F5"/>
    <mergeCell ref="A6:B6"/>
    <mergeCell ref="C6:F6"/>
    <mergeCell ref="A7:B7"/>
    <mergeCell ref="C7:F7"/>
  </mergeCells>
  <conditionalFormatting sqref="EI97 DZ97 DB21:DB97 DT21:DT97 DK21:DK97 EC21:EC97">
    <cfRule type="cellIs" dxfId="1412" priority="733" operator="greaterThan">
      <formula>0.9</formula>
    </cfRule>
    <cfRule type="cellIs" dxfId="1411" priority="734" operator="between">
      <formula>0.7</formula>
      <formula>0.9</formula>
    </cfRule>
    <cfRule type="cellIs" dxfId="1410" priority="735" operator="between">
      <formula>0.4</formula>
      <formula>0.7</formula>
    </cfRule>
    <cfRule type="cellIs" dxfId="1409" priority="736" operator="between">
      <formula>0</formula>
      <formula>0.4</formula>
    </cfRule>
  </conditionalFormatting>
  <conditionalFormatting sqref="DH21 DH46:DH56 DH59 DH71 DH73 DH77:DH78 DH82:DH86 DH88">
    <cfRule type="cellIs" dxfId="1408" priority="729" operator="greaterThan">
      <formula>0.9</formula>
    </cfRule>
    <cfRule type="cellIs" dxfId="1407" priority="730" operator="between">
      <formula>0.7</formula>
      <formula>0.9</formula>
    </cfRule>
    <cfRule type="cellIs" dxfId="1406" priority="731" operator="between">
      <formula>0.4</formula>
      <formula>0.7</formula>
    </cfRule>
    <cfRule type="cellIs" dxfId="1405" priority="732" operator="between">
      <formula>0</formula>
      <formula>0.4</formula>
    </cfRule>
  </conditionalFormatting>
  <conditionalFormatting sqref="EF21 EF44 EF46 EF70:EF71 EF73 EF75 EF77 EF82:EF86 EF88">
    <cfRule type="cellIs" dxfId="1404" priority="725" operator="greaterThan">
      <formula>0.9</formula>
    </cfRule>
    <cfRule type="cellIs" dxfId="1403" priority="726" operator="between">
      <formula>0.7</formula>
      <formula>0.9</formula>
    </cfRule>
    <cfRule type="cellIs" dxfId="1402" priority="727" operator="between">
      <formula>0.4</formula>
      <formula>0.7</formula>
    </cfRule>
    <cfRule type="cellIs" dxfId="1401" priority="728" operator="between">
      <formula>0</formula>
      <formula>0.4</formula>
    </cfRule>
  </conditionalFormatting>
  <conditionalFormatting sqref="EI21 EI46:EI56 EI59 EI71 EI73 EI77:EI78 EI82:EI86 EI88">
    <cfRule type="cellIs" dxfId="1400" priority="721" operator="greaterThan">
      <formula>0.9</formula>
    </cfRule>
    <cfRule type="cellIs" dxfId="1399" priority="722" operator="between">
      <formula>0.7</formula>
      <formula>0.9</formula>
    </cfRule>
    <cfRule type="cellIs" dxfId="1398" priority="723" operator="between">
      <formula>0.4</formula>
      <formula>0.7</formula>
    </cfRule>
    <cfRule type="cellIs" dxfId="1397" priority="724" operator="between">
      <formula>0</formula>
      <formula>0.4</formula>
    </cfRule>
  </conditionalFormatting>
  <conditionalFormatting sqref="DZ21 DZ46:DZ56 DZ59 DZ71 DZ73 DZ77:DZ78 DZ82:DZ86 DZ88">
    <cfRule type="cellIs" dxfId="1396" priority="717" operator="greaterThan">
      <formula>0.9</formula>
    </cfRule>
    <cfRule type="cellIs" dxfId="1395" priority="718" operator="between">
      <formula>0.7</formula>
      <formula>0.9</formula>
    </cfRule>
    <cfRule type="cellIs" dxfId="1394" priority="719" operator="between">
      <formula>0.4</formula>
      <formula>0.7</formula>
    </cfRule>
    <cfRule type="cellIs" dxfId="1393" priority="720" operator="between">
      <formula>0</formula>
      <formula>0.4</formula>
    </cfRule>
  </conditionalFormatting>
  <conditionalFormatting sqref="DQ21 DQ46:DQ56 DQ59 DQ71 DQ73 DQ77:DQ78 DQ88">
    <cfRule type="cellIs" dxfId="1392" priority="713" operator="greaterThan">
      <formula>0.9</formula>
    </cfRule>
    <cfRule type="cellIs" dxfId="1391" priority="714" operator="between">
      <formula>0.7</formula>
      <formula>0.9</formula>
    </cfRule>
    <cfRule type="cellIs" dxfId="1390" priority="715" operator="between">
      <formula>0.4</formula>
      <formula>0.7</formula>
    </cfRule>
    <cfRule type="cellIs" dxfId="1389" priority="716" operator="between">
      <formula>0</formula>
      <formula>0.4</formula>
    </cfRule>
  </conditionalFormatting>
  <conditionalFormatting sqref="DB21:DB97 DT21:DT97 DK21:DK97 EC21:EC97">
    <cfRule type="cellIs" dxfId="1388" priority="709" operator="greaterThan">
      <formula>0.9</formula>
    </cfRule>
    <cfRule type="cellIs" dxfId="1387" priority="710" operator="between">
      <formula>0.7</formula>
      <formula>0.9</formula>
    </cfRule>
    <cfRule type="cellIs" dxfId="1386" priority="711" operator="between">
      <formula>0.4</formula>
      <formula>0.7</formula>
    </cfRule>
    <cfRule type="cellIs" dxfId="1385" priority="712" operator="between">
      <formula>0</formula>
      <formula>0.4</formula>
    </cfRule>
  </conditionalFormatting>
  <conditionalFormatting sqref="DH21">
    <cfRule type="cellIs" dxfId="1384" priority="705" operator="greaterThan">
      <formula>0.9</formula>
    </cfRule>
    <cfRule type="cellIs" dxfId="1383" priority="706" operator="between">
      <formula>0.7</formula>
      <formula>0.9</formula>
    </cfRule>
    <cfRule type="cellIs" dxfId="1382" priority="707" operator="between">
      <formula>0.4</formula>
      <formula>0.7</formula>
    </cfRule>
    <cfRule type="cellIs" dxfId="1381" priority="708" operator="between">
      <formula>0</formula>
      <formula>0.4</formula>
    </cfRule>
  </conditionalFormatting>
  <conditionalFormatting sqref="EF21 EF44">
    <cfRule type="cellIs" dxfId="1380" priority="701" operator="greaterThan">
      <formula>0.9</formula>
    </cfRule>
    <cfRule type="cellIs" dxfId="1379" priority="702" operator="between">
      <formula>0.7</formula>
      <formula>0.9</formula>
    </cfRule>
    <cfRule type="cellIs" dxfId="1378" priority="703" operator="between">
      <formula>0.4</formula>
      <formula>0.7</formula>
    </cfRule>
    <cfRule type="cellIs" dxfId="1377" priority="704" operator="between">
      <formula>0</formula>
      <formula>0.4</formula>
    </cfRule>
  </conditionalFormatting>
  <conditionalFormatting sqref="EI21">
    <cfRule type="cellIs" dxfId="1376" priority="697" operator="greaterThan">
      <formula>0.9</formula>
    </cfRule>
    <cfRule type="cellIs" dxfId="1375" priority="698" operator="between">
      <formula>0.7</formula>
      <formula>0.9</formula>
    </cfRule>
    <cfRule type="cellIs" dxfId="1374" priority="699" operator="between">
      <formula>0.4</formula>
      <formula>0.7</formula>
    </cfRule>
    <cfRule type="cellIs" dxfId="1373" priority="700" operator="between">
      <formula>0</formula>
      <formula>0.4</formula>
    </cfRule>
  </conditionalFormatting>
  <conditionalFormatting sqref="DZ21">
    <cfRule type="cellIs" dxfId="1372" priority="693" operator="greaterThan">
      <formula>0.9</formula>
    </cfRule>
    <cfRule type="cellIs" dxfId="1371" priority="694" operator="between">
      <formula>0.7</formula>
      <formula>0.9</formula>
    </cfRule>
    <cfRule type="cellIs" dxfId="1370" priority="695" operator="between">
      <formula>0.4</formula>
      <formula>0.7</formula>
    </cfRule>
    <cfRule type="cellIs" dxfId="1369" priority="696" operator="between">
      <formula>0</formula>
      <formula>0.4</formula>
    </cfRule>
  </conditionalFormatting>
  <conditionalFormatting sqref="DQ21">
    <cfRule type="cellIs" dxfId="1368" priority="689" operator="greaterThan">
      <formula>0.9</formula>
    </cfRule>
    <cfRule type="cellIs" dxfId="1367" priority="690" operator="between">
      <formula>0.7</formula>
      <formula>0.9</formula>
    </cfRule>
    <cfRule type="cellIs" dxfId="1366" priority="691" operator="between">
      <formula>0.4</formula>
      <formula>0.7</formula>
    </cfRule>
    <cfRule type="cellIs" dxfId="1365" priority="692" operator="between">
      <formula>0</formula>
      <formula>0.4</formula>
    </cfRule>
  </conditionalFormatting>
  <conditionalFormatting sqref="DB21:DB97 DT21:DT97 DK21:DK97 EC21:EC97">
    <cfRule type="cellIs" dxfId="1364" priority="685" operator="greaterThan">
      <formula>0.9</formula>
    </cfRule>
    <cfRule type="cellIs" dxfId="1363" priority="686" operator="between">
      <formula>0.7</formula>
      <formula>0.9</formula>
    </cfRule>
    <cfRule type="cellIs" dxfId="1362" priority="687" operator="between">
      <formula>0.4</formula>
      <formula>0.7</formula>
    </cfRule>
    <cfRule type="cellIs" dxfId="1361" priority="688" operator="between">
      <formula>0</formula>
      <formula>0.4</formula>
    </cfRule>
  </conditionalFormatting>
  <conditionalFormatting sqref="DH21">
    <cfRule type="cellIs" dxfId="1360" priority="681" operator="greaterThan">
      <formula>0.9</formula>
    </cfRule>
    <cfRule type="cellIs" dxfId="1359" priority="682" operator="between">
      <formula>0.7</formula>
      <formula>0.9</formula>
    </cfRule>
    <cfRule type="cellIs" dxfId="1358" priority="683" operator="between">
      <formula>0.4</formula>
      <formula>0.7</formula>
    </cfRule>
    <cfRule type="cellIs" dxfId="1357" priority="684" operator="between">
      <formula>0</formula>
      <formula>0.4</formula>
    </cfRule>
  </conditionalFormatting>
  <conditionalFormatting sqref="EF21 EF44">
    <cfRule type="cellIs" dxfId="1356" priority="677" operator="greaterThan">
      <formula>0.9</formula>
    </cfRule>
    <cfRule type="cellIs" dxfId="1355" priority="678" operator="between">
      <formula>0.7</formula>
      <formula>0.9</formula>
    </cfRule>
    <cfRule type="cellIs" dxfId="1354" priority="679" operator="between">
      <formula>0.4</formula>
      <formula>0.7</formula>
    </cfRule>
    <cfRule type="cellIs" dxfId="1353" priority="680" operator="between">
      <formula>0</formula>
      <formula>0.4</formula>
    </cfRule>
  </conditionalFormatting>
  <conditionalFormatting sqref="EI21">
    <cfRule type="cellIs" dxfId="1352" priority="673" operator="greaterThan">
      <formula>0.9</formula>
    </cfRule>
    <cfRule type="cellIs" dxfId="1351" priority="674" operator="between">
      <formula>0.7</formula>
      <formula>0.9</formula>
    </cfRule>
    <cfRule type="cellIs" dxfId="1350" priority="675" operator="between">
      <formula>0.4</formula>
      <formula>0.7</formula>
    </cfRule>
    <cfRule type="cellIs" dxfId="1349" priority="676" operator="between">
      <formula>0</formula>
      <formula>0.4</formula>
    </cfRule>
  </conditionalFormatting>
  <conditionalFormatting sqref="DZ21">
    <cfRule type="cellIs" dxfId="1348" priority="669" operator="greaterThan">
      <formula>0.9</formula>
    </cfRule>
    <cfRule type="cellIs" dxfId="1347" priority="670" operator="between">
      <formula>0.7</formula>
      <formula>0.9</formula>
    </cfRule>
    <cfRule type="cellIs" dxfId="1346" priority="671" operator="between">
      <formula>0.4</formula>
      <formula>0.7</formula>
    </cfRule>
    <cfRule type="cellIs" dxfId="1345" priority="672" operator="between">
      <formula>0</formula>
      <formula>0.4</formula>
    </cfRule>
  </conditionalFormatting>
  <conditionalFormatting sqref="DQ21">
    <cfRule type="cellIs" dxfId="1344" priority="665" operator="greaterThan">
      <formula>0.9</formula>
    </cfRule>
    <cfRule type="cellIs" dxfId="1343" priority="666" operator="between">
      <formula>0.7</formula>
      <formula>0.9</formula>
    </cfRule>
    <cfRule type="cellIs" dxfId="1342" priority="667" operator="between">
      <formula>0.4</formula>
      <formula>0.7</formula>
    </cfRule>
    <cfRule type="cellIs" dxfId="1341" priority="668" operator="between">
      <formula>0</formula>
      <formula>0.4</formula>
    </cfRule>
  </conditionalFormatting>
  <conditionalFormatting sqref="DK46:DK58 DB46:DB58 EC46:EC58 DT46:DT58 DH46:DH56 EF46 EI46:EI56 DZ46:DZ56 DQ46:DQ56">
    <cfRule type="cellIs" dxfId="1340" priority="661" operator="greaterThan">
      <formula>0.9</formula>
    </cfRule>
    <cfRule type="cellIs" dxfId="1339" priority="662" operator="between">
      <formula>0.7</formula>
      <formula>0.9</formula>
    </cfRule>
    <cfRule type="cellIs" dxfId="1338" priority="663" operator="between">
      <formula>0.4</formula>
      <formula>0.7</formula>
    </cfRule>
    <cfRule type="cellIs" dxfId="1337" priority="664" operator="between">
      <formula>0</formula>
      <formula>0.4</formula>
    </cfRule>
  </conditionalFormatting>
  <conditionalFormatting sqref="DK59:DK70 DB59:DB70 EC59:EC70 DT59:DT70">
    <cfRule type="cellIs" dxfId="1336" priority="657" operator="greaterThan">
      <formula>0.9</formula>
    </cfRule>
    <cfRule type="cellIs" dxfId="1335" priority="658" operator="between">
      <formula>0.7</formula>
      <formula>0.9</formula>
    </cfRule>
    <cfRule type="cellIs" dxfId="1334" priority="659" operator="between">
      <formula>0.4</formula>
      <formula>0.7</formula>
    </cfRule>
    <cfRule type="cellIs" dxfId="1333" priority="660" operator="between">
      <formula>0</formula>
      <formula>0.4</formula>
    </cfRule>
  </conditionalFormatting>
  <conditionalFormatting sqref="DH59">
    <cfRule type="cellIs" dxfId="1332" priority="653" operator="greaterThan">
      <formula>0.9</formula>
    </cfRule>
    <cfRule type="cellIs" dxfId="1331" priority="654" operator="between">
      <formula>0.7</formula>
      <formula>0.9</formula>
    </cfRule>
    <cfRule type="cellIs" dxfId="1330" priority="655" operator="between">
      <formula>0.4</formula>
      <formula>0.7</formula>
    </cfRule>
    <cfRule type="cellIs" dxfId="1329" priority="656" operator="between">
      <formula>0</formula>
      <formula>0.4</formula>
    </cfRule>
  </conditionalFormatting>
  <conditionalFormatting sqref="EF70">
    <cfRule type="cellIs" dxfId="1328" priority="649" operator="greaterThan">
      <formula>0.9</formula>
    </cfRule>
    <cfRule type="cellIs" dxfId="1327" priority="650" operator="between">
      <formula>0.7</formula>
      <formula>0.9</formula>
    </cfRule>
    <cfRule type="cellIs" dxfId="1326" priority="651" operator="between">
      <formula>0.4</formula>
      <formula>0.7</formula>
    </cfRule>
    <cfRule type="cellIs" dxfId="1325" priority="652" operator="between">
      <formula>0</formula>
      <formula>0.4</formula>
    </cfRule>
  </conditionalFormatting>
  <conditionalFormatting sqref="EI59">
    <cfRule type="cellIs" dxfId="1324" priority="645" operator="greaterThan">
      <formula>0.9</formula>
    </cfRule>
    <cfRule type="cellIs" dxfId="1323" priority="646" operator="between">
      <formula>0.7</formula>
      <formula>0.9</formula>
    </cfRule>
    <cfRule type="cellIs" dxfId="1322" priority="647" operator="between">
      <formula>0.4</formula>
      <formula>0.7</formula>
    </cfRule>
    <cfRule type="cellIs" dxfId="1321" priority="648" operator="between">
      <formula>0</formula>
      <formula>0.4</formula>
    </cfRule>
  </conditionalFormatting>
  <conditionalFormatting sqref="DZ59">
    <cfRule type="cellIs" dxfId="1320" priority="641" operator="greaterThan">
      <formula>0.9</formula>
    </cfRule>
    <cfRule type="cellIs" dxfId="1319" priority="642" operator="between">
      <formula>0.7</formula>
      <formula>0.9</formula>
    </cfRule>
    <cfRule type="cellIs" dxfId="1318" priority="643" operator="between">
      <formula>0.4</formula>
      <formula>0.7</formula>
    </cfRule>
    <cfRule type="cellIs" dxfId="1317" priority="644" operator="between">
      <formula>0</formula>
      <formula>0.4</formula>
    </cfRule>
  </conditionalFormatting>
  <conditionalFormatting sqref="DQ59">
    <cfRule type="cellIs" dxfId="1316" priority="637" operator="greaterThan">
      <formula>0.9</formula>
    </cfRule>
    <cfRule type="cellIs" dxfId="1315" priority="638" operator="between">
      <formula>0.7</formula>
      <formula>0.9</formula>
    </cfRule>
    <cfRule type="cellIs" dxfId="1314" priority="639" operator="between">
      <formula>0.4</formula>
      <formula>0.7</formula>
    </cfRule>
    <cfRule type="cellIs" dxfId="1313" priority="640" operator="between">
      <formula>0</formula>
      <formula>0.4</formula>
    </cfRule>
  </conditionalFormatting>
  <conditionalFormatting sqref="DK71:DK72 DB71:DB72 EC71:EC72 DT71:DT72">
    <cfRule type="cellIs" dxfId="1312" priority="633" operator="greaterThan">
      <formula>0.9</formula>
    </cfRule>
    <cfRule type="cellIs" dxfId="1311" priority="634" operator="between">
      <formula>0.7</formula>
      <formula>0.9</formula>
    </cfRule>
    <cfRule type="cellIs" dxfId="1310" priority="635" operator="between">
      <formula>0.4</formula>
      <formula>0.7</formula>
    </cfRule>
    <cfRule type="cellIs" dxfId="1309" priority="636" operator="between">
      <formula>0</formula>
      <formula>0.4</formula>
    </cfRule>
  </conditionalFormatting>
  <conditionalFormatting sqref="DH71">
    <cfRule type="cellIs" dxfId="1308" priority="629" operator="greaterThan">
      <formula>0.9</formula>
    </cfRule>
    <cfRule type="cellIs" dxfId="1307" priority="630" operator="between">
      <formula>0.7</formula>
      <formula>0.9</formula>
    </cfRule>
    <cfRule type="cellIs" dxfId="1306" priority="631" operator="between">
      <formula>0.4</formula>
      <formula>0.7</formula>
    </cfRule>
    <cfRule type="cellIs" dxfId="1305" priority="632" operator="between">
      <formula>0</formula>
      <formula>0.4</formula>
    </cfRule>
  </conditionalFormatting>
  <conditionalFormatting sqref="EF71">
    <cfRule type="cellIs" dxfId="1304" priority="625" operator="greaterThan">
      <formula>0.9</formula>
    </cfRule>
    <cfRule type="cellIs" dxfId="1303" priority="626" operator="between">
      <formula>0.7</formula>
      <formula>0.9</formula>
    </cfRule>
    <cfRule type="cellIs" dxfId="1302" priority="627" operator="between">
      <formula>0.4</formula>
      <formula>0.7</formula>
    </cfRule>
    <cfRule type="cellIs" dxfId="1301" priority="628" operator="between">
      <formula>0</formula>
      <formula>0.4</formula>
    </cfRule>
  </conditionalFormatting>
  <conditionalFormatting sqref="EI71">
    <cfRule type="cellIs" dxfId="1300" priority="621" operator="greaterThan">
      <formula>0.9</formula>
    </cfRule>
    <cfRule type="cellIs" dxfId="1299" priority="622" operator="between">
      <formula>0.7</formula>
      <formula>0.9</formula>
    </cfRule>
    <cfRule type="cellIs" dxfId="1298" priority="623" operator="between">
      <formula>0.4</formula>
      <formula>0.7</formula>
    </cfRule>
    <cfRule type="cellIs" dxfId="1297" priority="624" operator="between">
      <formula>0</formula>
      <formula>0.4</formula>
    </cfRule>
  </conditionalFormatting>
  <conditionalFormatting sqref="DZ71">
    <cfRule type="cellIs" dxfId="1296" priority="617" operator="greaterThan">
      <formula>0.9</formula>
    </cfRule>
    <cfRule type="cellIs" dxfId="1295" priority="618" operator="between">
      <formula>0.7</formula>
      <formula>0.9</formula>
    </cfRule>
    <cfRule type="cellIs" dxfId="1294" priority="619" operator="between">
      <formula>0.4</formula>
      <formula>0.7</formula>
    </cfRule>
    <cfRule type="cellIs" dxfId="1293" priority="620" operator="between">
      <formula>0</formula>
      <formula>0.4</formula>
    </cfRule>
  </conditionalFormatting>
  <conditionalFormatting sqref="DQ71">
    <cfRule type="cellIs" dxfId="1292" priority="613" operator="greaterThan">
      <formula>0.9</formula>
    </cfRule>
    <cfRule type="cellIs" dxfId="1291" priority="614" operator="between">
      <formula>0.7</formula>
      <formula>0.9</formula>
    </cfRule>
    <cfRule type="cellIs" dxfId="1290" priority="615" operator="between">
      <formula>0.4</formula>
      <formula>0.7</formula>
    </cfRule>
    <cfRule type="cellIs" dxfId="1289" priority="616" operator="between">
      <formula>0</formula>
      <formula>0.4</formula>
    </cfRule>
  </conditionalFormatting>
  <conditionalFormatting sqref="EF24">
    <cfRule type="cellIs" dxfId="1288" priority="609" operator="greaterThan">
      <formula>0.9</formula>
    </cfRule>
    <cfRule type="cellIs" dxfId="1287" priority="610" operator="between">
      <formula>0.7</formula>
      <formula>0.9</formula>
    </cfRule>
    <cfRule type="cellIs" dxfId="1286" priority="611" operator="between">
      <formula>0.4</formula>
      <formula>0.7</formula>
    </cfRule>
    <cfRule type="cellIs" dxfId="1285" priority="612" operator="between">
      <formula>0</formula>
      <formula>0.4</formula>
    </cfRule>
  </conditionalFormatting>
  <conditionalFormatting sqref="EF24">
    <cfRule type="cellIs" dxfId="1284" priority="605" operator="greaterThan">
      <formula>0.9</formula>
    </cfRule>
    <cfRule type="cellIs" dxfId="1283" priority="606" operator="between">
      <formula>0.7</formula>
      <formula>0.9</formula>
    </cfRule>
    <cfRule type="cellIs" dxfId="1282" priority="607" operator="between">
      <formula>0.4</formula>
      <formula>0.7</formula>
    </cfRule>
    <cfRule type="cellIs" dxfId="1281" priority="608" operator="between">
      <formula>0</formula>
      <formula>0.4</formula>
    </cfRule>
  </conditionalFormatting>
  <conditionalFormatting sqref="EF24">
    <cfRule type="cellIs" dxfId="1280" priority="601" operator="greaterThan">
      <formula>0.9</formula>
    </cfRule>
    <cfRule type="cellIs" dxfId="1279" priority="602" operator="between">
      <formula>0.7</formula>
      <formula>0.9</formula>
    </cfRule>
    <cfRule type="cellIs" dxfId="1278" priority="603" operator="between">
      <formula>0.4</formula>
      <formula>0.7</formula>
    </cfRule>
    <cfRule type="cellIs" dxfId="1277" priority="604" operator="between">
      <formula>0</formula>
      <formula>0.4</formula>
    </cfRule>
  </conditionalFormatting>
  <conditionalFormatting sqref="EF27">
    <cfRule type="cellIs" dxfId="1276" priority="597" operator="greaterThan">
      <formula>0.9</formula>
    </cfRule>
    <cfRule type="cellIs" dxfId="1275" priority="598" operator="between">
      <formula>0.7</formula>
      <formula>0.9</formula>
    </cfRule>
    <cfRule type="cellIs" dxfId="1274" priority="599" operator="between">
      <formula>0.4</formula>
      <formula>0.7</formula>
    </cfRule>
    <cfRule type="cellIs" dxfId="1273" priority="600" operator="between">
      <formula>0</formula>
      <formula>0.4</formula>
    </cfRule>
  </conditionalFormatting>
  <conditionalFormatting sqref="EF27">
    <cfRule type="cellIs" dxfId="1272" priority="593" operator="greaterThan">
      <formula>0.9</formula>
    </cfRule>
    <cfRule type="cellIs" dxfId="1271" priority="594" operator="between">
      <formula>0.7</formula>
      <formula>0.9</formula>
    </cfRule>
    <cfRule type="cellIs" dxfId="1270" priority="595" operator="between">
      <formula>0.4</formula>
      <formula>0.7</formula>
    </cfRule>
    <cfRule type="cellIs" dxfId="1269" priority="596" operator="between">
      <formula>0</formula>
      <formula>0.4</formula>
    </cfRule>
  </conditionalFormatting>
  <conditionalFormatting sqref="EF27">
    <cfRule type="cellIs" dxfId="1268" priority="589" operator="greaterThan">
      <formula>0.9</formula>
    </cfRule>
    <cfRule type="cellIs" dxfId="1267" priority="590" operator="between">
      <formula>0.7</formula>
      <formula>0.9</formula>
    </cfRule>
    <cfRule type="cellIs" dxfId="1266" priority="591" operator="between">
      <formula>0.4</formula>
      <formula>0.7</formula>
    </cfRule>
    <cfRule type="cellIs" dxfId="1265" priority="592" operator="between">
      <formula>0</formula>
      <formula>0.4</formula>
    </cfRule>
  </conditionalFormatting>
  <conditionalFormatting sqref="EF30">
    <cfRule type="cellIs" dxfId="1264" priority="585" operator="greaterThan">
      <formula>0.9</formula>
    </cfRule>
    <cfRule type="cellIs" dxfId="1263" priority="586" operator="between">
      <formula>0.7</formula>
      <formula>0.9</formula>
    </cfRule>
    <cfRule type="cellIs" dxfId="1262" priority="587" operator="between">
      <formula>0.4</formula>
      <formula>0.7</formula>
    </cfRule>
    <cfRule type="cellIs" dxfId="1261" priority="588" operator="between">
      <formula>0</formula>
      <formula>0.4</formula>
    </cfRule>
  </conditionalFormatting>
  <conditionalFormatting sqref="EF30">
    <cfRule type="cellIs" dxfId="1260" priority="581" operator="greaterThan">
      <formula>0.9</formula>
    </cfRule>
    <cfRule type="cellIs" dxfId="1259" priority="582" operator="between">
      <formula>0.7</formula>
      <formula>0.9</formula>
    </cfRule>
    <cfRule type="cellIs" dxfId="1258" priority="583" operator="between">
      <formula>0.4</formula>
      <formula>0.7</formula>
    </cfRule>
    <cfRule type="cellIs" dxfId="1257" priority="584" operator="between">
      <formula>0</formula>
      <formula>0.4</formula>
    </cfRule>
  </conditionalFormatting>
  <conditionalFormatting sqref="EF30">
    <cfRule type="cellIs" dxfId="1256" priority="577" operator="greaterThan">
      <formula>0.9</formula>
    </cfRule>
    <cfRule type="cellIs" dxfId="1255" priority="578" operator="between">
      <formula>0.7</formula>
      <formula>0.9</formula>
    </cfRule>
    <cfRule type="cellIs" dxfId="1254" priority="579" operator="between">
      <formula>0.4</formula>
      <formula>0.7</formula>
    </cfRule>
    <cfRule type="cellIs" dxfId="1253" priority="580" operator="between">
      <formula>0</formula>
      <formula>0.4</formula>
    </cfRule>
  </conditionalFormatting>
  <conditionalFormatting sqref="EF33">
    <cfRule type="cellIs" dxfId="1252" priority="573" operator="greaterThan">
      <formula>0.9</formula>
    </cfRule>
    <cfRule type="cellIs" dxfId="1251" priority="574" operator="between">
      <formula>0.7</formula>
      <formula>0.9</formula>
    </cfRule>
    <cfRule type="cellIs" dxfId="1250" priority="575" operator="between">
      <formula>0.4</formula>
      <formula>0.7</formula>
    </cfRule>
    <cfRule type="cellIs" dxfId="1249" priority="576" operator="between">
      <formula>0</formula>
      <formula>0.4</formula>
    </cfRule>
  </conditionalFormatting>
  <conditionalFormatting sqref="EF33">
    <cfRule type="cellIs" dxfId="1248" priority="569" operator="greaterThan">
      <formula>0.9</formula>
    </cfRule>
    <cfRule type="cellIs" dxfId="1247" priority="570" operator="between">
      <formula>0.7</formula>
      <formula>0.9</formula>
    </cfRule>
    <cfRule type="cellIs" dxfId="1246" priority="571" operator="between">
      <formula>0.4</formula>
      <formula>0.7</formula>
    </cfRule>
    <cfRule type="cellIs" dxfId="1245" priority="572" operator="between">
      <formula>0</formula>
      <formula>0.4</formula>
    </cfRule>
  </conditionalFormatting>
  <conditionalFormatting sqref="EF33">
    <cfRule type="cellIs" dxfId="1244" priority="565" operator="greaterThan">
      <formula>0.9</formula>
    </cfRule>
    <cfRule type="cellIs" dxfId="1243" priority="566" operator="between">
      <formula>0.7</formula>
      <formula>0.9</formula>
    </cfRule>
    <cfRule type="cellIs" dxfId="1242" priority="567" operator="between">
      <formula>0.4</formula>
      <formula>0.7</formula>
    </cfRule>
    <cfRule type="cellIs" dxfId="1241" priority="568" operator="between">
      <formula>0</formula>
      <formula>0.4</formula>
    </cfRule>
  </conditionalFormatting>
  <conditionalFormatting sqref="EF36">
    <cfRule type="cellIs" dxfId="1240" priority="561" operator="greaterThan">
      <formula>0.9</formula>
    </cfRule>
    <cfRule type="cellIs" dxfId="1239" priority="562" operator="between">
      <formula>0.7</formula>
      <formula>0.9</formula>
    </cfRule>
    <cfRule type="cellIs" dxfId="1238" priority="563" operator="between">
      <formula>0.4</formula>
      <formula>0.7</formula>
    </cfRule>
    <cfRule type="cellIs" dxfId="1237" priority="564" operator="between">
      <formula>0</formula>
      <formula>0.4</formula>
    </cfRule>
  </conditionalFormatting>
  <conditionalFormatting sqref="EF36">
    <cfRule type="cellIs" dxfId="1236" priority="557" operator="greaterThan">
      <formula>0.9</formula>
    </cfRule>
    <cfRule type="cellIs" dxfId="1235" priority="558" operator="between">
      <formula>0.7</formula>
      <formula>0.9</formula>
    </cfRule>
    <cfRule type="cellIs" dxfId="1234" priority="559" operator="between">
      <formula>0.4</formula>
      <formula>0.7</formula>
    </cfRule>
    <cfRule type="cellIs" dxfId="1233" priority="560" operator="between">
      <formula>0</formula>
      <formula>0.4</formula>
    </cfRule>
  </conditionalFormatting>
  <conditionalFormatting sqref="EF36">
    <cfRule type="cellIs" dxfId="1232" priority="553" operator="greaterThan">
      <formula>0.9</formula>
    </cfRule>
    <cfRule type="cellIs" dxfId="1231" priority="554" operator="between">
      <formula>0.7</formula>
      <formula>0.9</formula>
    </cfRule>
    <cfRule type="cellIs" dxfId="1230" priority="555" operator="between">
      <formula>0.4</formula>
      <formula>0.7</formula>
    </cfRule>
    <cfRule type="cellIs" dxfId="1229" priority="556" operator="between">
      <formula>0</formula>
      <formula>0.4</formula>
    </cfRule>
  </conditionalFormatting>
  <conditionalFormatting sqref="EF41">
    <cfRule type="cellIs" dxfId="1228" priority="549" operator="greaterThan">
      <formula>0.9</formula>
    </cfRule>
    <cfRule type="cellIs" dxfId="1227" priority="550" operator="between">
      <formula>0.7</formula>
      <formula>0.9</formula>
    </cfRule>
    <cfRule type="cellIs" dxfId="1226" priority="551" operator="between">
      <formula>0.4</formula>
      <formula>0.7</formula>
    </cfRule>
    <cfRule type="cellIs" dxfId="1225" priority="552" operator="between">
      <formula>0</formula>
      <formula>0.4</formula>
    </cfRule>
  </conditionalFormatting>
  <conditionalFormatting sqref="EF41">
    <cfRule type="cellIs" dxfId="1224" priority="545" operator="greaterThan">
      <formula>0.9</formula>
    </cfRule>
    <cfRule type="cellIs" dxfId="1223" priority="546" operator="between">
      <formula>0.7</formula>
      <formula>0.9</formula>
    </cfRule>
    <cfRule type="cellIs" dxfId="1222" priority="547" operator="between">
      <formula>0.4</formula>
      <formula>0.7</formula>
    </cfRule>
    <cfRule type="cellIs" dxfId="1221" priority="548" operator="between">
      <formula>0</formula>
      <formula>0.4</formula>
    </cfRule>
  </conditionalFormatting>
  <conditionalFormatting sqref="EF41">
    <cfRule type="cellIs" dxfId="1220" priority="541" operator="greaterThan">
      <formula>0.9</formula>
    </cfRule>
    <cfRule type="cellIs" dxfId="1219" priority="542" operator="between">
      <formula>0.7</formula>
      <formula>0.9</formula>
    </cfRule>
    <cfRule type="cellIs" dxfId="1218" priority="543" operator="between">
      <formula>0.4</formula>
      <formula>0.7</formula>
    </cfRule>
    <cfRule type="cellIs" dxfId="1217" priority="544" operator="between">
      <formula>0</formula>
      <formula>0.4</formula>
    </cfRule>
  </conditionalFormatting>
  <conditionalFormatting sqref="EF48">
    <cfRule type="cellIs" dxfId="1216" priority="537" operator="greaterThan">
      <formula>0.9</formula>
    </cfRule>
    <cfRule type="cellIs" dxfId="1215" priority="538" operator="between">
      <formula>0.7</formula>
      <formula>0.9</formula>
    </cfRule>
    <cfRule type="cellIs" dxfId="1214" priority="539" operator="between">
      <formula>0.4</formula>
      <formula>0.7</formula>
    </cfRule>
    <cfRule type="cellIs" dxfId="1213" priority="540" operator="between">
      <formula>0</formula>
      <formula>0.4</formula>
    </cfRule>
  </conditionalFormatting>
  <conditionalFormatting sqref="EF48">
    <cfRule type="cellIs" dxfId="1212" priority="533" operator="greaterThan">
      <formula>0.9</formula>
    </cfRule>
    <cfRule type="cellIs" dxfId="1211" priority="534" operator="between">
      <formula>0.7</formula>
      <formula>0.9</formula>
    </cfRule>
    <cfRule type="cellIs" dxfId="1210" priority="535" operator="between">
      <formula>0.4</formula>
      <formula>0.7</formula>
    </cfRule>
    <cfRule type="cellIs" dxfId="1209" priority="536" operator="between">
      <formula>0</formula>
      <formula>0.4</formula>
    </cfRule>
  </conditionalFormatting>
  <conditionalFormatting sqref="EF51">
    <cfRule type="cellIs" dxfId="1208" priority="529" operator="greaterThan">
      <formula>0.9</formula>
    </cfRule>
    <cfRule type="cellIs" dxfId="1207" priority="530" operator="between">
      <formula>0.7</formula>
      <formula>0.9</formula>
    </cfRule>
    <cfRule type="cellIs" dxfId="1206" priority="531" operator="between">
      <formula>0.4</formula>
      <formula>0.7</formula>
    </cfRule>
    <cfRule type="cellIs" dxfId="1205" priority="532" operator="between">
      <formula>0</formula>
      <formula>0.4</formula>
    </cfRule>
  </conditionalFormatting>
  <conditionalFormatting sqref="EF51">
    <cfRule type="cellIs" dxfId="1204" priority="525" operator="greaterThan">
      <formula>0.9</formula>
    </cfRule>
    <cfRule type="cellIs" dxfId="1203" priority="526" operator="between">
      <formula>0.7</formula>
      <formula>0.9</formula>
    </cfRule>
    <cfRule type="cellIs" dxfId="1202" priority="527" operator="between">
      <formula>0.4</formula>
      <formula>0.7</formula>
    </cfRule>
    <cfRule type="cellIs" dxfId="1201" priority="528" operator="between">
      <formula>0</formula>
      <formula>0.4</formula>
    </cfRule>
  </conditionalFormatting>
  <conditionalFormatting sqref="EF54">
    <cfRule type="cellIs" dxfId="1200" priority="521" operator="greaterThan">
      <formula>0.9</formula>
    </cfRule>
    <cfRule type="cellIs" dxfId="1199" priority="522" operator="between">
      <formula>0.7</formula>
      <formula>0.9</formula>
    </cfRule>
    <cfRule type="cellIs" dxfId="1198" priority="523" operator="between">
      <formula>0.4</formula>
      <formula>0.7</formula>
    </cfRule>
    <cfRule type="cellIs" dxfId="1197" priority="524" operator="between">
      <formula>0</formula>
      <formula>0.4</formula>
    </cfRule>
  </conditionalFormatting>
  <conditionalFormatting sqref="EF54">
    <cfRule type="cellIs" dxfId="1196" priority="517" operator="greaterThan">
      <formula>0.9</formula>
    </cfRule>
    <cfRule type="cellIs" dxfId="1195" priority="518" operator="between">
      <formula>0.7</formula>
      <formula>0.9</formula>
    </cfRule>
    <cfRule type="cellIs" dxfId="1194" priority="519" operator="between">
      <formula>0.4</formula>
      <formula>0.7</formula>
    </cfRule>
    <cfRule type="cellIs" dxfId="1193" priority="520" operator="between">
      <formula>0</formula>
      <formula>0.4</formula>
    </cfRule>
  </conditionalFormatting>
  <conditionalFormatting sqref="EF59">
    <cfRule type="cellIs" dxfId="1192" priority="513" operator="greaterThan">
      <formula>0.9</formula>
    </cfRule>
    <cfRule type="cellIs" dxfId="1191" priority="514" operator="between">
      <formula>0.7</formula>
      <formula>0.9</formula>
    </cfRule>
    <cfRule type="cellIs" dxfId="1190" priority="515" operator="between">
      <formula>0.4</formula>
      <formula>0.7</formula>
    </cfRule>
    <cfRule type="cellIs" dxfId="1189" priority="516" operator="between">
      <formula>0</formula>
      <formula>0.4</formula>
    </cfRule>
  </conditionalFormatting>
  <conditionalFormatting sqref="EF59">
    <cfRule type="cellIs" dxfId="1188" priority="509" operator="greaterThan">
      <formula>0.9</formula>
    </cfRule>
    <cfRule type="cellIs" dxfId="1187" priority="510" operator="between">
      <formula>0.7</formula>
      <formula>0.9</formula>
    </cfRule>
    <cfRule type="cellIs" dxfId="1186" priority="511" operator="between">
      <formula>0.4</formula>
      <formula>0.7</formula>
    </cfRule>
    <cfRule type="cellIs" dxfId="1185" priority="512" operator="between">
      <formula>0</formula>
      <formula>0.4</formula>
    </cfRule>
  </conditionalFormatting>
  <conditionalFormatting sqref="EF62">
    <cfRule type="cellIs" dxfId="1184" priority="505" operator="greaterThan">
      <formula>0.9</formula>
    </cfRule>
    <cfRule type="cellIs" dxfId="1183" priority="506" operator="between">
      <formula>0.7</formula>
      <formula>0.9</formula>
    </cfRule>
    <cfRule type="cellIs" dxfId="1182" priority="507" operator="between">
      <formula>0.4</formula>
      <formula>0.7</formula>
    </cfRule>
    <cfRule type="cellIs" dxfId="1181" priority="508" operator="between">
      <formula>0</formula>
      <formula>0.4</formula>
    </cfRule>
  </conditionalFormatting>
  <conditionalFormatting sqref="EF62">
    <cfRule type="cellIs" dxfId="1180" priority="501" operator="greaterThan">
      <formula>0.9</formula>
    </cfRule>
    <cfRule type="cellIs" dxfId="1179" priority="502" operator="between">
      <formula>0.7</formula>
      <formula>0.9</formula>
    </cfRule>
    <cfRule type="cellIs" dxfId="1178" priority="503" operator="between">
      <formula>0.4</formula>
      <formula>0.7</formula>
    </cfRule>
    <cfRule type="cellIs" dxfId="1177" priority="504" operator="between">
      <formula>0</formula>
      <formula>0.4</formula>
    </cfRule>
  </conditionalFormatting>
  <conditionalFormatting sqref="EF65">
    <cfRule type="cellIs" dxfId="1176" priority="497" operator="greaterThan">
      <formula>0.9</formula>
    </cfRule>
    <cfRule type="cellIs" dxfId="1175" priority="498" operator="between">
      <formula>0.7</formula>
      <formula>0.9</formula>
    </cfRule>
    <cfRule type="cellIs" dxfId="1174" priority="499" operator="between">
      <formula>0.4</formula>
      <formula>0.7</formula>
    </cfRule>
    <cfRule type="cellIs" dxfId="1173" priority="500" operator="between">
      <formula>0</formula>
      <formula>0.4</formula>
    </cfRule>
  </conditionalFormatting>
  <conditionalFormatting sqref="EF65">
    <cfRule type="cellIs" dxfId="1172" priority="493" operator="greaterThan">
      <formula>0.9</formula>
    </cfRule>
    <cfRule type="cellIs" dxfId="1171" priority="494" operator="between">
      <formula>0.7</formula>
      <formula>0.9</formula>
    </cfRule>
    <cfRule type="cellIs" dxfId="1170" priority="495" operator="between">
      <formula>0.4</formula>
      <formula>0.7</formula>
    </cfRule>
    <cfRule type="cellIs" dxfId="1169" priority="496" operator="between">
      <formula>0</formula>
      <formula>0.4</formula>
    </cfRule>
  </conditionalFormatting>
  <conditionalFormatting sqref="EF68">
    <cfRule type="cellIs" dxfId="1168" priority="489" operator="greaterThan">
      <formula>0.9</formula>
    </cfRule>
    <cfRule type="cellIs" dxfId="1167" priority="490" operator="between">
      <formula>0.7</formula>
      <formula>0.9</formula>
    </cfRule>
    <cfRule type="cellIs" dxfId="1166" priority="491" operator="between">
      <formula>0.4</formula>
      <formula>0.7</formula>
    </cfRule>
    <cfRule type="cellIs" dxfId="1165" priority="492" operator="between">
      <formula>0</formula>
      <formula>0.4</formula>
    </cfRule>
  </conditionalFormatting>
  <conditionalFormatting sqref="EF68">
    <cfRule type="cellIs" dxfId="1164" priority="485" operator="greaterThan">
      <formula>0.9</formula>
    </cfRule>
    <cfRule type="cellIs" dxfId="1163" priority="486" operator="between">
      <formula>0.7</formula>
      <formula>0.9</formula>
    </cfRule>
    <cfRule type="cellIs" dxfId="1162" priority="487" operator="between">
      <formula>0.4</formula>
      <formula>0.7</formula>
    </cfRule>
    <cfRule type="cellIs" dxfId="1161" priority="488" operator="between">
      <formula>0</formula>
      <formula>0.4</formula>
    </cfRule>
  </conditionalFormatting>
  <conditionalFormatting sqref="EF57">
    <cfRule type="cellIs" dxfId="1160" priority="481" operator="greaterThan">
      <formula>0.9</formula>
    </cfRule>
    <cfRule type="cellIs" dxfId="1159" priority="482" operator="between">
      <formula>0.7</formula>
      <formula>0.9</formula>
    </cfRule>
    <cfRule type="cellIs" dxfId="1158" priority="483" operator="between">
      <formula>0.4</formula>
      <formula>0.7</formula>
    </cfRule>
    <cfRule type="cellIs" dxfId="1157" priority="484" operator="between">
      <formula>0</formula>
      <formula>0.4</formula>
    </cfRule>
  </conditionalFormatting>
  <conditionalFormatting sqref="EF57">
    <cfRule type="cellIs" dxfId="1156" priority="477" operator="greaterThan">
      <formula>0.9</formula>
    </cfRule>
    <cfRule type="cellIs" dxfId="1155" priority="478" operator="between">
      <formula>0.7</formula>
      <formula>0.9</formula>
    </cfRule>
    <cfRule type="cellIs" dxfId="1154" priority="479" operator="between">
      <formula>0.4</formula>
      <formula>0.7</formula>
    </cfRule>
    <cfRule type="cellIs" dxfId="1153" priority="480" operator="between">
      <formula>0</formula>
      <formula>0.4</formula>
    </cfRule>
  </conditionalFormatting>
  <conditionalFormatting sqref="EF39">
    <cfRule type="cellIs" dxfId="1152" priority="473" operator="greaterThan">
      <formula>0.9</formula>
    </cfRule>
    <cfRule type="cellIs" dxfId="1151" priority="474" operator="between">
      <formula>0.7</formula>
      <formula>0.9</formula>
    </cfRule>
    <cfRule type="cellIs" dxfId="1150" priority="475" operator="between">
      <formula>0.4</formula>
      <formula>0.7</formula>
    </cfRule>
    <cfRule type="cellIs" dxfId="1149" priority="476" operator="between">
      <formula>0</formula>
      <formula>0.4</formula>
    </cfRule>
  </conditionalFormatting>
  <conditionalFormatting sqref="EF39">
    <cfRule type="cellIs" dxfId="1148" priority="469" operator="greaterThan">
      <formula>0.9</formula>
    </cfRule>
    <cfRule type="cellIs" dxfId="1147" priority="470" operator="between">
      <formula>0.7</formula>
      <formula>0.9</formula>
    </cfRule>
    <cfRule type="cellIs" dxfId="1146" priority="471" operator="between">
      <formula>0.4</formula>
      <formula>0.7</formula>
    </cfRule>
    <cfRule type="cellIs" dxfId="1145" priority="472" operator="between">
      <formula>0</formula>
      <formula>0.4</formula>
    </cfRule>
  </conditionalFormatting>
  <conditionalFormatting sqref="EF74">
    <cfRule type="cellIs" dxfId="1144" priority="465" operator="greaterThan">
      <formula>0.9</formula>
    </cfRule>
    <cfRule type="cellIs" dxfId="1143" priority="466" operator="between">
      <formula>0.7</formula>
      <formula>0.9</formula>
    </cfRule>
    <cfRule type="cellIs" dxfId="1142" priority="467" operator="between">
      <formula>0.4</formula>
      <formula>0.7</formula>
    </cfRule>
    <cfRule type="cellIs" dxfId="1141" priority="468" operator="between">
      <formula>0</formula>
      <formula>0.4</formula>
    </cfRule>
  </conditionalFormatting>
  <conditionalFormatting sqref="EF76">
    <cfRule type="cellIs" dxfId="1140" priority="461" operator="greaterThan">
      <formula>0.9</formula>
    </cfRule>
    <cfRule type="cellIs" dxfId="1139" priority="462" operator="between">
      <formula>0.7</formula>
      <formula>0.9</formula>
    </cfRule>
    <cfRule type="cellIs" dxfId="1138" priority="463" operator="between">
      <formula>0.4</formula>
      <formula>0.7</formula>
    </cfRule>
    <cfRule type="cellIs" dxfId="1137" priority="464" operator="between">
      <formula>0</formula>
      <formula>0.4</formula>
    </cfRule>
  </conditionalFormatting>
  <conditionalFormatting sqref="EF79">
    <cfRule type="cellIs" dxfId="1136" priority="457" operator="greaterThan">
      <formula>0.9</formula>
    </cfRule>
    <cfRule type="cellIs" dxfId="1135" priority="458" operator="between">
      <formula>0.7</formula>
      <formula>0.9</formula>
    </cfRule>
    <cfRule type="cellIs" dxfId="1134" priority="459" operator="between">
      <formula>0.4</formula>
      <formula>0.7</formula>
    </cfRule>
    <cfRule type="cellIs" dxfId="1133" priority="460" operator="between">
      <formula>0</formula>
      <formula>0.4</formula>
    </cfRule>
  </conditionalFormatting>
  <conditionalFormatting sqref="EF79">
    <cfRule type="cellIs" dxfId="1132" priority="453" operator="greaterThan">
      <formula>0.9</formula>
    </cfRule>
    <cfRule type="cellIs" dxfId="1131" priority="454" operator="between">
      <formula>0.7</formula>
      <formula>0.9</formula>
    </cfRule>
    <cfRule type="cellIs" dxfId="1130" priority="455" operator="between">
      <formula>0.4</formula>
      <formula>0.7</formula>
    </cfRule>
    <cfRule type="cellIs" dxfId="1129" priority="456" operator="between">
      <formula>0</formula>
      <formula>0.4</formula>
    </cfRule>
  </conditionalFormatting>
  <conditionalFormatting sqref="EF94">
    <cfRule type="cellIs" dxfId="1128" priority="449" operator="greaterThan">
      <formula>0.9</formula>
    </cfRule>
    <cfRule type="cellIs" dxfId="1127" priority="450" operator="between">
      <formula>0.7</formula>
      <formula>0.9</formula>
    </cfRule>
    <cfRule type="cellIs" dxfId="1126" priority="451" operator="between">
      <formula>0.4</formula>
      <formula>0.7</formula>
    </cfRule>
    <cfRule type="cellIs" dxfId="1125" priority="452" operator="between">
      <formula>0</formula>
      <formula>0.4</formula>
    </cfRule>
  </conditionalFormatting>
  <conditionalFormatting sqref="EF91">
    <cfRule type="cellIs" dxfId="1124" priority="445" operator="greaterThan">
      <formula>0.9</formula>
    </cfRule>
    <cfRule type="cellIs" dxfId="1123" priority="446" operator="between">
      <formula>0.7</formula>
      <formula>0.9</formula>
    </cfRule>
    <cfRule type="cellIs" dxfId="1122" priority="447" operator="between">
      <formula>0.4</formula>
      <formula>0.7</formula>
    </cfRule>
    <cfRule type="cellIs" dxfId="1121" priority="448" operator="between">
      <formula>0</formula>
      <formula>0.4</formula>
    </cfRule>
  </conditionalFormatting>
  <conditionalFormatting sqref="EF93">
    <cfRule type="cellIs" dxfId="1120" priority="441" operator="greaterThan">
      <formula>0.9</formula>
    </cfRule>
    <cfRule type="cellIs" dxfId="1119" priority="442" operator="between">
      <formula>0.7</formula>
      <formula>0.9</formula>
    </cfRule>
    <cfRule type="cellIs" dxfId="1118" priority="443" operator="between">
      <formula>0.4</formula>
      <formula>0.7</formula>
    </cfRule>
    <cfRule type="cellIs" dxfId="1117" priority="444" operator="between">
      <formula>0</formula>
      <formula>0.4</formula>
    </cfRule>
  </conditionalFormatting>
  <conditionalFormatting sqref="EF97">
    <cfRule type="cellIs" dxfId="1116" priority="437" operator="greaterThan">
      <formula>0.9</formula>
    </cfRule>
    <cfRule type="cellIs" dxfId="1115" priority="438" operator="between">
      <formula>0.7</formula>
      <formula>0.9</formula>
    </cfRule>
    <cfRule type="cellIs" dxfId="1114" priority="439" operator="between">
      <formula>0.4</formula>
      <formula>0.7</formula>
    </cfRule>
    <cfRule type="cellIs" dxfId="1113" priority="440" operator="between">
      <formula>0</formula>
      <formula>0.4</formula>
    </cfRule>
  </conditionalFormatting>
  <conditionalFormatting sqref="DW21">
    <cfRule type="cellIs" dxfId="1112" priority="433" operator="greaterThan">
      <formula>0.9</formula>
    </cfRule>
    <cfRule type="cellIs" dxfId="1111" priority="434" operator="between">
      <formula>0.7</formula>
      <formula>0.9</formula>
    </cfRule>
    <cfRule type="cellIs" dxfId="1110" priority="435" operator="between">
      <formula>0.4</formula>
      <formula>0.7</formula>
    </cfRule>
    <cfRule type="cellIs" dxfId="1109" priority="436" operator="between">
      <formula>0</formula>
      <formula>0.4</formula>
    </cfRule>
  </conditionalFormatting>
  <conditionalFormatting sqref="DW21">
    <cfRule type="cellIs" dxfId="1108" priority="429" operator="greaterThan">
      <formula>0.9</formula>
    </cfRule>
    <cfRule type="cellIs" dxfId="1107" priority="430" operator="between">
      <formula>0.7</formula>
      <formula>0.9</formula>
    </cfRule>
    <cfRule type="cellIs" dxfId="1106" priority="431" operator="between">
      <formula>0.4</formula>
      <formula>0.7</formula>
    </cfRule>
    <cfRule type="cellIs" dxfId="1105" priority="432" operator="between">
      <formula>0</formula>
      <formula>0.4</formula>
    </cfRule>
  </conditionalFormatting>
  <conditionalFormatting sqref="DW21">
    <cfRule type="cellIs" dxfId="1104" priority="425" operator="greaterThan">
      <formula>0.9</formula>
    </cfRule>
    <cfRule type="cellIs" dxfId="1103" priority="426" operator="between">
      <formula>0.7</formula>
      <formula>0.9</formula>
    </cfRule>
    <cfRule type="cellIs" dxfId="1102" priority="427" operator="between">
      <formula>0.4</formula>
      <formula>0.7</formula>
    </cfRule>
    <cfRule type="cellIs" dxfId="1101" priority="428" operator="between">
      <formula>0</formula>
      <formula>0.4</formula>
    </cfRule>
  </conditionalFormatting>
  <conditionalFormatting sqref="DN21 DN44 DN46 DN71 DN73 DN75 DN77 DN88 DN84">
    <cfRule type="cellIs" dxfId="1100" priority="421" operator="greaterThan">
      <formula>0.9</formula>
    </cfRule>
    <cfRule type="cellIs" dxfId="1099" priority="422" operator="between">
      <formula>0.7</formula>
      <formula>0.9</formula>
    </cfRule>
    <cfRule type="cellIs" dxfId="1098" priority="423" operator="between">
      <formula>0.4</formula>
      <formula>0.7</formula>
    </cfRule>
    <cfRule type="cellIs" dxfId="1097" priority="424" operator="between">
      <formula>0</formula>
      <formula>0.4</formula>
    </cfRule>
  </conditionalFormatting>
  <conditionalFormatting sqref="DN21 DN44">
    <cfRule type="cellIs" dxfId="1096" priority="417" operator="greaterThan">
      <formula>0.9</formula>
    </cfRule>
    <cfRule type="cellIs" dxfId="1095" priority="418" operator="between">
      <formula>0.7</formula>
      <formula>0.9</formula>
    </cfRule>
    <cfRule type="cellIs" dxfId="1094" priority="419" operator="between">
      <formula>0.4</formula>
      <formula>0.7</formula>
    </cfRule>
    <cfRule type="cellIs" dxfId="1093" priority="420" operator="between">
      <formula>0</formula>
      <formula>0.4</formula>
    </cfRule>
  </conditionalFormatting>
  <conditionalFormatting sqref="DN21 DN44">
    <cfRule type="cellIs" dxfId="1092" priority="413" operator="greaterThan">
      <formula>0.9</formula>
    </cfRule>
    <cfRule type="cellIs" dxfId="1091" priority="414" operator="between">
      <formula>0.7</formula>
      <formula>0.9</formula>
    </cfRule>
    <cfRule type="cellIs" dxfId="1090" priority="415" operator="between">
      <formula>0.4</formula>
      <formula>0.7</formula>
    </cfRule>
    <cfRule type="cellIs" dxfId="1089" priority="416" operator="between">
      <formula>0</formula>
      <formula>0.4</formula>
    </cfRule>
  </conditionalFormatting>
  <conditionalFormatting sqref="DN46">
    <cfRule type="cellIs" dxfId="1088" priority="409" operator="greaterThan">
      <formula>0.9</formula>
    </cfRule>
    <cfRule type="cellIs" dxfId="1087" priority="410" operator="between">
      <formula>0.7</formula>
      <formula>0.9</formula>
    </cfRule>
    <cfRule type="cellIs" dxfId="1086" priority="411" operator="between">
      <formula>0.4</formula>
      <formula>0.7</formula>
    </cfRule>
    <cfRule type="cellIs" dxfId="1085" priority="412" operator="between">
      <formula>0</formula>
      <formula>0.4</formula>
    </cfRule>
  </conditionalFormatting>
  <conditionalFormatting sqref="DN71">
    <cfRule type="cellIs" dxfId="1084" priority="405" operator="greaterThan">
      <formula>0.9</formula>
    </cfRule>
    <cfRule type="cellIs" dxfId="1083" priority="406" operator="between">
      <formula>0.7</formula>
      <formula>0.9</formula>
    </cfRule>
    <cfRule type="cellIs" dxfId="1082" priority="407" operator="between">
      <formula>0.4</formula>
      <formula>0.7</formula>
    </cfRule>
    <cfRule type="cellIs" dxfId="1081" priority="408" operator="between">
      <formula>0</formula>
      <formula>0.4</formula>
    </cfRule>
  </conditionalFormatting>
  <conditionalFormatting sqref="DN24">
    <cfRule type="cellIs" dxfId="1080" priority="401" operator="greaterThan">
      <formula>0.9</formula>
    </cfRule>
    <cfRule type="cellIs" dxfId="1079" priority="402" operator="between">
      <formula>0.7</formula>
      <formula>0.9</formula>
    </cfRule>
    <cfRule type="cellIs" dxfId="1078" priority="403" operator="between">
      <formula>0.4</formula>
      <formula>0.7</formula>
    </cfRule>
    <cfRule type="cellIs" dxfId="1077" priority="404" operator="between">
      <formula>0</formula>
      <formula>0.4</formula>
    </cfRule>
  </conditionalFormatting>
  <conditionalFormatting sqref="DN24">
    <cfRule type="cellIs" dxfId="1076" priority="397" operator="greaterThan">
      <formula>0.9</formula>
    </cfRule>
    <cfRule type="cellIs" dxfId="1075" priority="398" operator="between">
      <formula>0.7</formula>
      <formula>0.9</formula>
    </cfRule>
    <cfRule type="cellIs" dxfId="1074" priority="399" operator="between">
      <formula>0.4</formula>
      <formula>0.7</formula>
    </cfRule>
    <cfRule type="cellIs" dxfId="1073" priority="400" operator="between">
      <formula>0</formula>
      <formula>0.4</formula>
    </cfRule>
  </conditionalFormatting>
  <conditionalFormatting sqref="DN24">
    <cfRule type="cellIs" dxfId="1072" priority="393" operator="greaterThan">
      <formula>0.9</formula>
    </cfRule>
    <cfRule type="cellIs" dxfId="1071" priority="394" operator="between">
      <formula>0.7</formula>
      <formula>0.9</formula>
    </cfRule>
    <cfRule type="cellIs" dxfId="1070" priority="395" operator="between">
      <formula>0.4</formula>
      <formula>0.7</formula>
    </cfRule>
    <cfRule type="cellIs" dxfId="1069" priority="396" operator="between">
      <formula>0</formula>
      <formula>0.4</formula>
    </cfRule>
  </conditionalFormatting>
  <conditionalFormatting sqref="DN27">
    <cfRule type="cellIs" dxfId="1068" priority="389" operator="greaterThan">
      <formula>0.9</formula>
    </cfRule>
    <cfRule type="cellIs" dxfId="1067" priority="390" operator="between">
      <formula>0.7</formula>
      <formula>0.9</formula>
    </cfRule>
    <cfRule type="cellIs" dxfId="1066" priority="391" operator="between">
      <formula>0.4</formula>
      <formula>0.7</formula>
    </cfRule>
    <cfRule type="cellIs" dxfId="1065" priority="392" operator="between">
      <formula>0</formula>
      <formula>0.4</formula>
    </cfRule>
  </conditionalFormatting>
  <conditionalFormatting sqref="DN27">
    <cfRule type="cellIs" dxfId="1064" priority="385" operator="greaterThan">
      <formula>0.9</formula>
    </cfRule>
    <cfRule type="cellIs" dxfId="1063" priority="386" operator="between">
      <formula>0.7</formula>
      <formula>0.9</formula>
    </cfRule>
    <cfRule type="cellIs" dxfId="1062" priority="387" operator="between">
      <formula>0.4</formula>
      <formula>0.7</formula>
    </cfRule>
    <cfRule type="cellIs" dxfId="1061" priority="388" operator="between">
      <formula>0</formula>
      <formula>0.4</formula>
    </cfRule>
  </conditionalFormatting>
  <conditionalFormatting sqref="DN27">
    <cfRule type="cellIs" dxfId="1060" priority="381" operator="greaterThan">
      <formula>0.9</formula>
    </cfRule>
    <cfRule type="cellIs" dxfId="1059" priority="382" operator="between">
      <formula>0.7</formula>
      <formula>0.9</formula>
    </cfRule>
    <cfRule type="cellIs" dxfId="1058" priority="383" operator="between">
      <formula>0.4</formula>
      <formula>0.7</formula>
    </cfRule>
    <cfRule type="cellIs" dxfId="1057" priority="384" operator="between">
      <formula>0</formula>
      <formula>0.4</formula>
    </cfRule>
  </conditionalFormatting>
  <conditionalFormatting sqref="DN30">
    <cfRule type="cellIs" dxfId="1056" priority="377" operator="greaterThan">
      <formula>0.9</formula>
    </cfRule>
    <cfRule type="cellIs" dxfId="1055" priority="378" operator="between">
      <formula>0.7</formula>
      <formula>0.9</formula>
    </cfRule>
    <cfRule type="cellIs" dxfId="1054" priority="379" operator="between">
      <formula>0.4</formula>
      <formula>0.7</formula>
    </cfRule>
    <cfRule type="cellIs" dxfId="1053" priority="380" operator="between">
      <formula>0</formula>
      <formula>0.4</formula>
    </cfRule>
  </conditionalFormatting>
  <conditionalFormatting sqref="DN30">
    <cfRule type="cellIs" dxfId="1052" priority="373" operator="greaterThan">
      <formula>0.9</formula>
    </cfRule>
    <cfRule type="cellIs" dxfId="1051" priority="374" operator="between">
      <formula>0.7</formula>
      <formula>0.9</formula>
    </cfRule>
    <cfRule type="cellIs" dxfId="1050" priority="375" operator="between">
      <formula>0.4</formula>
      <formula>0.7</formula>
    </cfRule>
    <cfRule type="cellIs" dxfId="1049" priority="376" operator="between">
      <formula>0</formula>
      <formula>0.4</formula>
    </cfRule>
  </conditionalFormatting>
  <conditionalFormatting sqref="DN30">
    <cfRule type="cellIs" dxfId="1048" priority="369" operator="greaterThan">
      <formula>0.9</formula>
    </cfRule>
    <cfRule type="cellIs" dxfId="1047" priority="370" operator="between">
      <formula>0.7</formula>
      <formula>0.9</formula>
    </cfRule>
    <cfRule type="cellIs" dxfId="1046" priority="371" operator="between">
      <formula>0.4</formula>
      <formula>0.7</formula>
    </cfRule>
    <cfRule type="cellIs" dxfId="1045" priority="372" operator="between">
      <formula>0</formula>
      <formula>0.4</formula>
    </cfRule>
  </conditionalFormatting>
  <conditionalFormatting sqref="DN33">
    <cfRule type="cellIs" dxfId="1044" priority="365" operator="greaterThan">
      <formula>0.9</formula>
    </cfRule>
    <cfRule type="cellIs" dxfId="1043" priority="366" operator="between">
      <formula>0.7</formula>
      <formula>0.9</formula>
    </cfRule>
    <cfRule type="cellIs" dxfId="1042" priority="367" operator="between">
      <formula>0.4</formula>
      <formula>0.7</formula>
    </cfRule>
    <cfRule type="cellIs" dxfId="1041" priority="368" operator="between">
      <formula>0</formula>
      <formula>0.4</formula>
    </cfRule>
  </conditionalFormatting>
  <conditionalFormatting sqref="DN33">
    <cfRule type="cellIs" dxfId="1040" priority="361" operator="greaterThan">
      <formula>0.9</formula>
    </cfRule>
    <cfRule type="cellIs" dxfId="1039" priority="362" operator="between">
      <formula>0.7</formula>
      <formula>0.9</formula>
    </cfRule>
    <cfRule type="cellIs" dxfId="1038" priority="363" operator="between">
      <formula>0.4</formula>
      <formula>0.7</formula>
    </cfRule>
    <cfRule type="cellIs" dxfId="1037" priority="364" operator="between">
      <formula>0</formula>
      <formula>0.4</formula>
    </cfRule>
  </conditionalFormatting>
  <conditionalFormatting sqref="DN33">
    <cfRule type="cellIs" dxfId="1036" priority="357" operator="greaterThan">
      <formula>0.9</formula>
    </cfRule>
    <cfRule type="cellIs" dxfId="1035" priority="358" operator="between">
      <formula>0.7</formula>
      <formula>0.9</formula>
    </cfRule>
    <cfRule type="cellIs" dxfId="1034" priority="359" operator="between">
      <formula>0.4</formula>
      <formula>0.7</formula>
    </cfRule>
    <cfRule type="cellIs" dxfId="1033" priority="360" operator="between">
      <formula>0</formula>
      <formula>0.4</formula>
    </cfRule>
  </conditionalFormatting>
  <conditionalFormatting sqref="DN36">
    <cfRule type="cellIs" dxfId="1032" priority="353" operator="greaterThan">
      <formula>0.9</formula>
    </cfRule>
    <cfRule type="cellIs" dxfId="1031" priority="354" operator="between">
      <formula>0.7</formula>
      <formula>0.9</formula>
    </cfRule>
    <cfRule type="cellIs" dxfId="1030" priority="355" operator="between">
      <formula>0.4</formula>
      <formula>0.7</formula>
    </cfRule>
    <cfRule type="cellIs" dxfId="1029" priority="356" operator="between">
      <formula>0</formula>
      <formula>0.4</formula>
    </cfRule>
  </conditionalFormatting>
  <conditionalFormatting sqref="DN36">
    <cfRule type="cellIs" dxfId="1028" priority="349" operator="greaterThan">
      <formula>0.9</formula>
    </cfRule>
    <cfRule type="cellIs" dxfId="1027" priority="350" operator="between">
      <formula>0.7</formula>
      <formula>0.9</formula>
    </cfRule>
    <cfRule type="cellIs" dxfId="1026" priority="351" operator="between">
      <formula>0.4</formula>
      <formula>0.7</formula>
    </cfRule>
    <cfRule type="cellIs" dxfId="1025" priority="352" operator="between">
      <formula>0</formula>
      <formula>0.4</formula>
    </cfRule>
  </conditionalFormatting>
  <conditionalFormatting sqref="DN36">
    <cfRule type="cellIs" dxfId="1024" priority="345" operator="greaterThan">
      <formula>0.9</formula>
    </cfRule>
    <cfRule type="cellIs" dxfId="1023" priority="346" operator="between">
      <formula>0.7</formula>
      <formula>0.9</formula>
    </cfRule>
    <cfRule type="cellIs" dxfId="1022" priority="347" operator="between">
      <formula>0.4</formula>
      <formula>0.7</formula>
    </cfRule>
    <cfRule type="cellIs" dxfId="1021" priority="348" operator="between">
      <formula>0</formula>
      <formula>0.4</formula>
    </cfRule>
  </conditionalFormatting>
  <conditionalFormatting sqref="DN41">
    <cfRule type="cellIs" dxfId="1020" priority="341" operator="greaterThan">
      <formula>0.9</formula>
    </cfRule>
    <cfRule type="cellIs" dxfId="1019" priority="342" operator="between">
      <formula>0.7</formula>
      <formula>0.9</formula>
    </cfRule>
    <cfRule type="cellIs" dxfId="1018" priority="343" operator="between">
      <formula>0.4</formula>
      <formula>0.7</formula>
    </cfRule>
    <cfRule type="cellIs" dxfId="1017" priority="344" operator="between">
      <formula>0</formula>
      <formula>0.4</formula>
    </cfRule>
  </conditionalFormatting>
  <conditionalFormatting sqref="DN41">
    <cfRule type="cellIs" dxfId="1016" priority="337" operator="greaterThan">
      <formula>0.9</formula>
    </cfRule>
    <cfRule type="cellIs" dxfId="1015" priority="338" operator="between">
      <formula>0.7</formula>
      <formula>0.9</formula>
    </cfRule>
    <cfRule type="cellIs" dxfId="1014" priority="339" operator="between">
      <formula>0.4</formula>
      <formula>0.7</formula>
    </cfRule>
    <cfRule type="cellIs" dxfId="1013" priority="340" operator="between">
      <formula>0</formula>
      <formula>0.4</formula>
    </cfRule>
  </conditionalFormatting>
  <conditionalFormatting sqref="DN41">
    <cfRule type="cellIs" dxfId="1012" priority="333" operator="greaterThan">
      <formula>0.9</formula>
    </cfRule>
    <cfRule type="cellIs" dxfId="1011" priority="334" operator="between">
      <formula>0.7</formula>
      <formula>0.9</formula>
    </cfRule>
    <cfRule type="cellIs" dxfId="1010" priority="335" operator="between">
      <formula>0.4</formula>
      <formula>0.7</formula>
    </cfRule>
    <cfRule type="cellIs" dxfId="1009" priority="336" operator="between">
      <formula>0</formula>
      <formula>0.4</formula>
    </cfRule>
  </conditionalFormatting>
  <conditionalFormatting sqref="DN48">
    <cfRule type="cellIs" dxfId="1008" priority="329" operator="greaterThan">
      <formula>0.9</formula>
    </cfRule>
    <cfRule type="cellIs" dxfId="1007" priority="330" operator="between">
      <formula>0.7</formula>
      <formula>0.9</formula>
    </cfRule>
    <cfRule type="cellIs" dxfId="1006" priority="331" operator="between">
      <formula>0.4</formula>
      <formula>0.7</formula>
    </cfRule>
    <cfRule type="cellIs" dxfId="1005" priority="332" operator="between">
      <formula>0</formula>
      <formula>0.4</formula>
    </cfRule>
  </conditionalFormatting>
  <conditionalFormatting sqref="DN48">
    <cfRule type="cellIs" dxfId="1004" priority="325" operator="greaterThan">
      <formula>0.9</formula>
    </cfRule>
    <cfRule type="cellIs" dxfId="1003" priority="326" operator="between">
      <formula>0.7</formula>
      <formula>0.9</formula>
    </cfRule>
    <cfRule type="cellIs" dxfId="1002" priority="327" operator="between">
      <formula>0.4</formula>
      <formula>0.7</formula>
    </cfRule>
    <cfRule type="cellIs" dxfId="1001" priority="328" operator="between">
      <formula>0</formula>
      <formula>0.4</formula>
    </cfRule>
  </conditionalFormatting>
  <conditionalFormatting sqref="DN51">
    <cfRule type="cellIs" dxfId="1000" priority="321" operator="greaterThan">
      <formula>0.9</formula>
    </cfRule>
    <cfRule type="cellIs" dxfId="999" priority="322" operator="between">
      <formula>0.7</formula>
      <formula>0.9</formula>
    </cfRule>
    <cfRule type="cellIs" dxfId="998" priority="323" operator="between">
      <formula>0.4</formula>
      <formula>0.7</formula>
    </cfRule>
    <cfRule type="cellIs" dxfId="997" priority="324" operator="between">
      <formula>0</formula>
      <formula>0.4</formula>
    </cfRule>
  </conditionalFormatting>
  <conditionalFormatting sqref="DN51">
    <cfRule type="cellIs" dxfId="996" priority="317" operator="greaterThan">
      <formula>0.9</formula>
    </cfRule>
    <cfRule type="cellIs" dxfId="995" priority="318" operator="between">
      <formula>0.7</formula>
      <formula>0.9</formula>
    </cfRule>
    <cfRule type="cellIs" dxfId="994" priority="319" operator="between">
      <formula>0.4</formula>
      <formula>0.7</formula>
    </cfRule>
    <cfRule type="cellIs" dxfId="993" priority="320" operator="between">
      <formula>0</formula>
      <formula>0.4</formula>
    </cfRule>
  </conditionalFormatting>
  <conditionalFormatting sqref="DN54">
    <cfRule type="cellIs" dxfId="992" priority="313" operator="greaterThan">
      <formula>0.9</formula>
    </cfRule>
    <cfRule type="cellIs" dxfId="991" priority="314" operator="between">
      <formula>0.7</formula>
      <formula>0.9</formula>
    </cfRule>
    <cfRule type="cellIs" dxfId="990" priority="315" operator="between">
      <formula>0.4</formula>
      <formula>0.7</formula>
    </cfRule>
    <cfRule type="cellIs" dxfId="989" priority="316" operator="between">
      <formula>0</formula>
      <formula>0.4</formula>
    </cfRule>
  </conditionalFormatting>
  <conditionalFormatting sqref="DN54">
    <cfRule type="cellIs" dxfId="988" priority="309" operator="greaterThan">
      <formula>0.9</formula>
    </cfRule>
    <cfRule type="cellIs" dxfId="987" priority="310" operator="between">
      <formula>0.7</formula>
      <formula>0.9</formula>
    </cfRule>
    <cfRule type="cellIs" dxfId="986" priority="311" operator="between">
      <formula>0.4</formula>
      <formula>0.7</formula>
    </cfRule>
    <cfRule type="cellIs" dxfId="985" priority="312" operator="between">
      <formula>0</formula>
      <formula>0.4</formula>
    </cfRule>
  </conditionalFormatting>
  <conditionalFormatting sqref="DN59">
    <cfRule type="cellIs" dxfId="984" priority="305" operator="greaterThan">
      <formula>0.9</formula>
    </cfRule>
    <cfRule type="cellIs" dxfId="983" priority="306" operator="between">
      <formula>0.7</formula>
      <formula>0.9</formula>
    </cfRule>
    <cfRule type="cellIs" dxfId="982" priority="307" operator="between">
      <formula>0.4</formula>
      <formula>0.7</formula>
    </cfRule>
    <cfRule type="cellIs" dxfId="981" priority="308" operator="between">
      <formula>0</formula>
      <formula>0.4</formula>
    </cfRule>
  </conditionalFormatting>
  <conditionalFormatting sqref="DN59">
    <cfRule type="cellIs" dxfId="980" priority="301" operator="greaterThan">
      <formula>0.9</formula>
    </cfRule>
    <cfRule type="cellIs" dxfId="979" priority="302" operator="between">
      <formula>0.7</formula>
      <formula>0.9</formula>
    </cfRule>
    <cfRule type="cellIs" dxfId="978" priority="303" operator="between">
      <formula>0.4</formula>
      <formula>0.7</formula>
    </cfRule>
    <cfRule type="cellIs" dxfId="977" priority="304" operator="between">
      <formula>0</formula>
      <formula>0.4</formula>
    </cfRule>
  </conditionalFormatting>
  <conditionalFormatting sqref="DN62">
    <cfRule type="cellIs" dxfId="976" priority="297" operator="greaterThan">
      <formula>0.9</formula>
    </cfRule>
    <cfRule type="cellIs" dxfId="975" priority="298" operator="between">
      <formula>0.7</formula>
      <formula>0.9</formula>
    </cfRule>
    <cfRule type="cellIs" dxfId="974" priority="299" operator="between">
      <formula>0.4</formula>
      <formula>0.7</formula>
    </cfRule>
    <cfRule type="cellIs" dxfId="973" priority="300" operator="between">
      <formula>0</formula>
      <formula>0.4</formula>
    </cfRule>
  </conditionalFormatting>
  <conditionalFormatting sqref="DN62">
    <cfRule type="cellIs" dxfId="972" priority="293" operator="greaterThan">
      <formula>0.9</formula>
    </cfRule>
    <cfRule type="cellIs" dxfId="971" priority="294" operator="between">
      <formula>0.7</formula>
      <formula>0.9</formula>
    </cfRule>
    <cfRule type="cellIs" dxfId="970" priority="295" operator="between">
      <formula>0.4</formula>
      <formula>0.7</formula>
    </cfRule>
    <cfRule type="cellIs" dxfId="969" priority="296" operator="between">
      <formula>0</formula>
      <formula>0.4</formula>
    </cfRule>
  </conditionalFormatting>
  <conditionalFormatting sqref="DN65">
    <cfRule type="cellIs" dxfId="968" priority="289" operator="greaterThan">
      <formula>0.9</formula>
    </cfRule>
    <cfRule type="cellIs" dxfId="967" priority="290" operator="between">
      <formula>0.7</formula>
      <formula>0.9</formula>
    </cfRule>
    <cfRule type="cellIs" dxfId="966" priority="291" operator="between">
      <formula>0.4</formula>
      <formula>0.7</formula>
    </cfRule>
    <cfRule type="cellIs" dxfId="965" priority="292" operator="between">
      <formula>0</formula>
      <formula>0.4</formula>
    </cfRule>
  </conditionalFormatting>
  <conditionalFormatting sqref="DN65">
    <cfRule type="cellIs" dxfId="964" priority="285" operator="greaterThan">
      <formula>0.9</formula>
    </cfRule>
    <cfRule type="cellIs" dxfId="963" priority="286" operator="between">
      <formula>0.7</formula>
      <formula>0.9</formula>
    </cfRule>
    <cfRule type="cellIs" dxfId="962" priority="287" operator="between">
      <formula>0.4</formula>
      <formula>0.7</formula>
    </cfRule>
    <cfRule type="cellIs" dxfId="961" priority="288" operator="between">
      <formula>0</formula>
      <formula>0.4</formula>
    </cfRule>
  </conditionalFormatting>
  <conditionalFormatting sqref="DN68">
    <cfRule type="cellIs" dxfId="960" priority="281" operator="greaterThan">
      <formula>0.9</formula>
    </cfRule>
    <cfRule type="cellIs" dxfId="959" priority="282" operator="between">
      <formula>0.7</formula>
      <formula>0.9</formula>
    </cfRule>
    <cfRule type="cellIs" dxfId="958" priority="283" operator="between">
      <formula>0.4</formula>
      <formula>0.7</formula>
    </cfRule>
    <cfRule type="cellIs" dxfId="957" priority="284" operator="between">
      <formula>0</formula>
      <formula>0.4</formula>
    </cfRule>
  </conditionalFormatting>
  <conditionalFormatting sqref="DN68">
    <cfRule type="cellIs" dxfId="956" priority="277" operator="greaterThan">
      <formula>0.9</formula>
    </cfRule>
    <cfRule type="cellIs" dxfId="955" priority="278" operator="between">
      <formula>0.7</formula>
      <formula>0.9</formula>
    </cfRule>
    <cfRule type="cellIs" dxfId="954" priority="279" operator="between">
      <formula>0.4</formula>
      <formula>0.7</formula>
    </cfRule>
    <cfRule type="cellIs" dxfId="953" priority="280" operator="between">
      <formula>0</formula>
      <formula>0.4</formula>
    </cfRule>
  </conditionalFormatting>
  <conditionalFormatting sqref="DN57">
    <cfRule type="cellIs" dxfId="952" priority="273" operator="greaterThan">
      <formula>0.9</formula>
    </cfRule>
    <cfRule type="cellIs" dxfId="951" priority="274" operator="between">
      <formula>0.7</formula>
      <formula>0.9</formula>
    </cfRule>
    <cfRule type="cellIs" dxfId="950" priority="275" operator="between">
      <formula>0.4</formula>
      <formula>0.7</formula>
    </cfRule>
    <cfRule type="cellIs" dxfId="949" priority="276" operator="between">
      <formula>0</formula>
      <formula>0.4</formula>
    </cfRule>
  </conditionalFormatting>
  <conditionalFormatting sqref="DN57">
    <cfRule type="cellIs" dxfId="948" priority="269" operator="greaterThan">
      <formula>0.9</formula>
    </cfRule>
    <cfRule type="cellIs" dxfId="947" priority="270" operator="between">
      <formula>0.7</formula>
      <formula>0.9</formula>
    </cfRule>
    <cfRule type="cellIs" dxfId="946" priority="271" operator="between">
      <formula>0.4</formula>
      <formula>0.7</formula>
    </cfRule>
    <cfRule type="cellIs" dxfId="945" priority="272" operator="between">
      <formula>0</formula>
      <formula>0.4</formula>
    </cfRule>
  </conditionalFormatting>
  <conditionalFormatting sqref="DN39">
    <cfRule type="cellIs" dxfId="944" priority="265" operator="greaterThan">
      <formula>0.9</formula>
    </cfRule>
    <cfRule type="cellIs" dxfId="943" priority="266" operator="between">
      <formula>0.7</formula>
      <formula>0.9</formula>
    </cfRule>
    <cfRule type="cellIs" dxfId="942" priority="267" operator="between">
      <formula>0.4</formula>
      <formula>0.7</formula>
    </cfRule>
    <cfRule type="cellIs" dxfId="941" priority="268" operator="between">
      <formula>0</formula>
      <formula>0.4</formula>
    </cfRule>
  </conditionalFormatting>
  <conditionalFormatting sqref="DN39">
    <cfRule type="cellIs" dxfId="940" priority="261" operator="greaterThan">
      <formula>0.9</formula>
    </cfRule>
    <cfRule type="cellIs" dxfId="939" priority="262" operator="between">
      <formula>0.7</formula>
      <formula>0.9</formula>
    </cfRule>
    <cfRule type="cellIs" dxfId="938" priority="263" operator="between">
      <formula>0.4</formula>
      <formula>0.7</formula>
    </cfRule>
    <cfRule type="cellIs" dxfId="937" priority="264" operator="between">
      <formula>0</formula>
      <formula>0.4</formula>
    </cfRule>
  </conditionalFormatting>
  <conditionalFormatting sqref="DN74">
    <cfRule type="cellIs" dxfId="936" priority="257" operator="greaterThan">
      <formula>0.9</formula>
    </cfRule>
    <cfRule type="cellIs" dxfId="935" priority="258" operator="between">
      <formula>0.7</formula>
      <formula>0.9</formula>
    </cfRule>
    <cfRule type="cellIs" dxfId="934" priority="259" operator="between">
      <formula>0.4</formula>
      <formula>0.7</formula>
    </cfRule>
    <cfRule type="cellIs" dxfId="933" priority="260" operator="between">
      <formula>0</formula>
      <formula>0.4</formula>
    </cfRule>
  </conditionalFormatting>
  <conditionalFormatting sqref="DN76">
    <cfRule type="cellIs" dxfId="932" priority="253" operator="greaterThan">
      <formula>0.9</formula>
    </cfRule>
    <cfRule type="cellIs" dxfId="931" priority="254" operator="between">
      <formula>0.7</formula>
      <formula>0.9</formula>
    </cfRule>
    <cfRule type="cellIs" dxfId="930" priority="255" operator="between">
      <formula>0.4</formula>
      <formula>0.7</formula>
    </cfRule>
    <cfRule type="cellIs" dxfId="929" priority="256" operator="between">
      <formula>0</formula>
      <formula>0.4</formula>
    </cfRule>
  </conditionalFormatting>
  <conditionalFormatting sqref="DN79">
    <cfRule type="cellIs" dxfId="928" priority="249" operator="greaterThan">
      <formula>0.9</formula>
    </cfRule>
    <cfRule type="cellIs" dxfId="927" priority="250" operator="between">
      <formula>0.7</formula>
      <formula>0.9</formula>
    </cfRule>
    <cfRule type="cellIs" dxfId="926" priority="251" operator="between">
      <formula>0.4</formula>
      <formula>0.7</formula>
    </cfRule>
    <cfRule type="cellIs" dxfId="925" priority="252" operator="between">
      <formula>0</formula>
      <formula>0.4</formula>
    </cfRule>
  </conditionalFormatting>
  <conditionalFormatting sqref="DN79">
    <cfRule type="cellIs" dxfId="924" priority="245" operator="greaterThan">
      <formula>0.9</formula>
    </cfRule>
    <cfRule type="cellIs" dxfId="923" priority="246" operator="between">
      <formula>0.7</formula>
      <formula>0.9</formula>
    </cfRule>
    <cfRule type="cellIs" dxfId="922" priority="247" operator="between">
      <formula>0.4</formula>
      <formula>0.7</formula>
    </cfRule>
    <cfRule type="cellIs" dxfId="921" priority="248" operator="between">
      <formula>0</formula>
      <formula>0.4</formula>
    </cfRule>
  </conditionalFormatting>
  <conditionalFormatting sqref="DN94">
    <cfRule type="cellIs" dxfId="920" priority="241" operator="greaterThan">
      <formula>0.9</formula>
    </cfRule>
    <cfRule type="cellIs" dxfId="919" priority="242" operator="between">
      <formula>0.7</formula>
      <formula>0.9</formula>
    </cfRule>
    <cfRule type="cellIs" dxfId="918" priority="243" operator="between">
      <formula>0.4</formula>
      <formula>0.7</formula>
    </cfRule>
    <cfRule type="cellIs" dxfId="917" priority="244" operator="between">
      <formula>0</formula>
      <formula>0.4</formula>
    </cfRule>
  </conditionalFormatting>
  <conditionalFormatting sqref="DN91">
    <cfRule type="cellIs" dxfId="916" priority="237" operator="greaterThan">
      <formula>0.9</formula>
    </cfRule>
    <cfRule type="cellIs" dxfId="915" priority="238" operator="between">
      <formula>0.7</formula>
      <formula>0.9</formula>
    </cfRule>
    <cfRule type="cellIs" dxfId="914" priority="239" operator="between">
      <formula>0.4</formula>
      <formula>0.7</formula>
    </cfRule>
    <cfRule type="cellIs" dxfId="913" priority="240" operator="between">
      <formula>0</formula>
      <formula>0.4</formula>
    </cfRule>
  </conditionalFormatting>
  <conditionalFormatting sqref="DN93">
    <cfRule type="cellIs" dxfId="912" priority="233" operator="greaterThan">
      <formula>0.9</formula>
    </cfRule>
    <cfRule type="cellIs" dxfId="911" priority="234" operator="between">
      <formula>0.7</formula>
      <formula>0.9</formula>
    </cfRule>
    <cfRule type="cellIs" dxfId="910" priority="235" operator="between">
      <formula>0.4</formula>
      <formula>0.7</formula>
    </cfRule>
    <cfRule type="cellIs" dxfId="909" priority="236" operator="between">
      <formula>0</formula>
      <formula>0.4</formula>
    </cfRule>
  </conditionalFormatting>
  <conditionalFormatting sqref="DN97">
    <cfRule type="cellIs" dxfId="908" priority="229" operator="greaterThan">
      <formula>0.9</formula>
    </cfRule>
    <cfRule type="cellIs" dxfId="907" priority="230" operator="between">
      <formula>0.7</formula>
      <formula>0.9</formula>
    </cfRule>
    <cfRule type="cellIs" dxfId="906" priority="231" operator="between">
      <formula>0.4</formula>
      <formula>0.7</formula>
    </cfRule>
    <cfRule type="cellIs" dxfId="905" priority="232" operator="between">
      <formula>0</formula>
      <formula>0.4</formula>
    </cfRule>
  </conditionalFormatting>
  <conditionalFormatting sqref="DE21 DE44 DE46 DE71 DE73 DE75 DE77 DE82 DE88">
    <cfRule type="cellIs" dxfId="904" priority="225" operator="greaterThan">
      <formula>0.9</formula>
    </cfRule>
    <cfRule type="cellIs" dxfId="903" priority="226" operator="between">
      <formula>0.7</formula>
      <formula>0.9</formula>
    </cfRule>
    <cfRule type="cellIs" dxfId="902" priority="227" operator="between">
      <formula>0.4</formula>
      <formula>0.7</formula>
    </cfRule>
    <cfRule type="cellIs" dxfId="901" priority="228" operator="between">
      <formula>0</formula>
      <formula>0.4</formula>
    </cfRule>
  </conditionalFormatting>
  <conditionalFormatting sqref="DE21 DE44">
    <cfRule type="cellIs" dxfId="900" priority="221" operator="greaterThan">
      <formula>0.9</formula>
    </cfRule>
    <cfRule type="cellIs" dxfId="899" priority="222" operator="between">
      <formula>0.7</formula>
      <formula>0.9</formula>
    </cfRule>
    <cfRule type="cellIs" dxfId="898" priority="223" operator="between">
      <formula>0.4</formula>
      <formula>0.7</formula>
    </cfRule>
    <cfRule type="cellIs" dxfId="897" priority="224" operator="between">
      <formula>0</formula>
      <formula>0.4</formula>
    </cfRule>
  </conditionalFormatting>
  <conditionalFormatting sqref="DE21 DE44">
    <cfRule type="cellIs" dxfId="896" priority="217" operator="greaterThan">
      <formula>0.9</formula>
    </cfRule>
    <cfRule type="cellIs" dxfId="895" priority="218" operator="between">
      <formula>0.7</formula>
      <formula>0.9</formula>
    </cfRule>
    <cfRule type="cellIs" dxfId="894" priority="219" operator="between">
      <formula>0.4</formula>
      <formula>0.7</formula>
    </cfRule>
    <cfRule type="cellIs" dxfId="893" priority="220" operator="between">
      <formula>0</formula>
      <formula>0.4</formula>
    </cfRule>
  </conditionalFormatting>
  <conditionalFormatting sqref="DE46">
    <cfRule type="cellIs" dxfId="892" priority="213" operator="greaterThan">
      <formula>0.9</formula>
    </cfRule>
    <cfRule type="cellIs" dxfId="891" priority="214" operator="between">
      <formula>0.7</formula>
      <formula>0.9</formula>
    </cfRule>
    <cfRule type="cellIs" dxfId="890" priority="215" operator="between">
      <formula>0.4</formula>
      <formula>0.7</formula>
    </cfRule>
    <cfRule type="cellIs" dxfId="889" priority="216" operator="between">
      <formula>0</formula>
      <formula>0.4</formula>
    </cfRule>
  </conditionalFormatting>
  <conditionalFormatting sqref="DE71">
    <cfRule type="cellIs" dxfId="888" priority="209" operator="greaterThan">
      <formula>0.9</formula>
    </cfRule>
    <cfRule type="cellIs" dxfId="887" priority="210" operator="between">
      <formula>0.7</formula>
      <formula>0.9</formula>
    </cfRule>
    <cfRule type="cellIs" dxfId="886" priority="211" operator="between">
      <formula>0.4</formula>
      <formula>0.7</formula>
    </cfRule>
    <cfRule type="cellIs" dxfId="885" priority="212" operator="between">
      <formula>0</formula>
      <formula>0.4</formula>
    </cfRule>
  </conditionalFormatting>
  <conditionalFormatting sqref="DE24">
    <cfRule type="cellIs" dxfId="884" priority="205" operator="greaterThan">
      <formula>0.9</formula>
    </cfRule>
    <cfRule type="cellIs" dxfId="883" priority="206" operator="between">
      <formula>0.7</formula>
      <formula>0.9</formula>
    </cfRule>
    <cfRule type="cellIs" dxfId="882" priority="207" operator="between">
      <formula>0.4</formula>
      <formula>0.7</formula>
    </cfRule>
    <cfRule type="cellIs" dxfId="881" priority="208" operator="between">
      <formula>0</formula>
      <formula>0.4</formula>
    </cfRule>
  </conditionalFormatting>
  <conditionalFormatting sqref="DE24">
    <cfRule type="cellIs" dxfId="880" priority="201" operator="greaterThan">
      <formula>0.9</formula>
    </cfRule>
    <cfRule type="cellIs" dxfId="879" priority="202" operator="between">
      <formula>0.7</formula>
      <formula>0.9</formula>
    </cfRule>
    <cfRule type="cellIs" dxfId="878" priority="203" operator="between">
      <formula>0.4</formula>
      <formula>0.7</formula>
    </cfRule>
    <cfRule type="cellIs" dxfId="877" priority="204" operator="between">
      <formula>0</formula>
      <formula>0.4</formula>
    </cfRule>
  </conditionalFormatting>
  <conditionalFormatting sqref="DE24">
    <cfRule type="cellIs" dxfId="876" priority="197" operator="greaterThan">
      <formula>0.9</formula>
    </cfRule>
    <cfRule type="cellIs" dxfId="875" priority="198" operator="between">
      <formula>0.7</formula>
      <formula>0.9</formula>
    </cfRule>
    <cfRule type="cellIs" dxfId="874" priority="199" operator="between">
      <formula>0.4</formula>
      <formula>0.7</formula>
    </cfRule>
    <cfRule type="cellIs" dxfId="873" priority="200" operator="between">
      <formula>0</formula>
      <formula>0.4</formula>
    </cfRule>
  </conditionalFormatting>
  <conditionalFormatting sqref="DE27">
    <cfRule type="cellIs" dxfId="872" priority="193" operator="greaterThan">
      <formula>0.9</formula>
    </cfRule>
    <cfRule type="cellIs" dxfId="871" priority="194" operator="between">
      <formula>0.7</formula>
      <formula>0.9</formula>
    </cfRule>
    <cfRule type="cellIs" dxfId="870" priority="195" operator="between">
      <formula>0.4</formula>
      <formula>0.7</formula>
    </cfRule>
    <cfRule type="cellIs" dxfId="869" priority="196" operator="between">
      <formula>0</formula>
      <formula>0.4</formula>
    </cfRule>
  </conditionalFormatting>
  <conditionalFormatting sqref="DE27">
    <cfRule type="cellIs" dxfId="868" priority="189" operator="greaterThan">
      <formula>0.9</formula>
    </cfRule>
    <cfRule type="cellIs" dxfId="867" priority="190" operator="between">
      <formula>0.7</formula>
      <formula>0.9</formula>
    </cfRule>
    <cfRule type="cellIs" dxfId="866" priority="191" operator="between">
      <formula>0.4</formula>
      <formula>0.7</formula>
    </cfRule>
    <cfRule type="cellIs" dxfId="865" priority="192" operator="between">
      <formula>0</formula>
      <formula>0.4</formula>
    </cfRule>
  </conditionalFormatting>
  <conditionalFormatting sqref="DE27">
    <cfRule type="cellIs" dxfId="864" priority="185" operator="greaterThan">
      <formula>0.9</formula>
    </cfRule>
    <cfRule type="cellIs" dxfId="863" priority="186" operator="between">
      <formula>0.7</formula>
      <formula>0.9</formula>
    </cfRule>
    <cfRule type="cellIs" dxfId="862" priority="187" operator="between">
      <formula>0.4</formula>
      <formula>0.7</formula>
    </cfRule>
    <cfRule type="cellIs" dxfId="861" priority="188" operator="between">
      <formula>0</formula>
      <formula>0.4</formula>
    </cfRule>
  </conditionalFormatting>
  <conditionalFormatting sqref="DE30">
    <cfRule type="cellIs" dxfId="860" priority="181" operator="greaterThan">
      <formula>0.9</formula>
    </cfRule>
    <cfRule type="cellIs" dxfId="859" priority="182" operator="between">
      <formula>0.7</formula>
      <formula>0.9</formula>
    </cfRule>
    <cfRule type="cellIs" dxfId="858" priority="183" operator="between">
      <formula>0.4</formula>
      <formula>0.7</formula>
    </cfRule>
    <cfRule type="cellIs" dxfId="857" priority="184" operator="between">
      <formula>0</formula>
      <formula>0.4</formula>
    </cfRule>
  </conditionalFormatting>
  <conditionalFormatting sqref="DE30">
    <cfRule type="cellIs" dxfId="856" priority="177" operator="greaterThan">
      <formula>0.9</formula>
    </cfRule>
    <cfRule type="cellIs" dxfId="855" priority="178" operator="between">
      <formula>0.7</formula>
      <formula>0.9</formula>
    </cfRule>
    <cfRule type="cellIs" dxfId="854" priority="179" operator="between">
      <formula>0.4</formula>
      <formula>0.7</formula>
    </cfRule>
    <cfRule type="cellIs" dxfId="853" priority="180" operator="between">
      <formula>0</formula>
      <formula>0.4</formula>
    </cfRule>
  </conditionalFormatting>
  <conditionalFormatting sqref="DE30">
    <cfRule type="cellIs" dxfId="852" priority="173" operator="greaterThan">
      <formula>0.9</formula>
    </cfRule>
    <cfRule type="cellIs" dxfId="851" priority="174" operator="between">
      <formula>0.7</formula>
      <formula>0.9</formula>
    </cfRule>
    <cfRule type="cellIs" dxfId="850" priority="175" operator="between">
      <formula>0.4</formula>
      <formula>0.7</formula>
    </cfRule>
    <cfRule type="cellIs" dxfId="849" priority="176" operator="between">
      <formula>0</formula>
      <formula>0.4</formula>
    </cfRule>
  </conditionalFormatting>
  <conditionalFormatting sqref="DE33">
    <cfRule type="cellIs" dxfId="848" priority="169" operator="greaterThan">
      <formula>0.9</formula>
    </cfRule>
    <cfRule type="cellIs" dxfId="847" priority="170" operator="between">
      <formula>0.7</formula>
      <formula>0.9</formula>
    </cfRule>
    <cfRule type="cellIs" dxfId="846" priority="171" operator="between">
      <formula>0.4</formula>
      <formula>0.7</formula>
    </cfRule>
    <cfRule type="cellIs" dxfId="845" priority="172" operator="between">
      <formula>0</formula>
      <formula>0.4</formula>
    </cfRule>
  </conditionalFormatting>
  <conditionalFormatting sqref="DE33">
    <cfRule type="cellIs" dxfId="844" priority="165" operator="greaterThan">
      <formula>0.9</formula>
    </cfRule>
    <cfRule type="cellIs" dxfId="843" priority="166" operator="between">
      <formula>0.7</formula>
      <formula>0.9</formula>
    </cfRule>
    <cfRule type="cellIs" dxfId="842" priority="167" operator="between">
      <formula>0.4</formula>
      <formula>0.7</formula>
    </cfRule>
    <cfRule type="cellIs" dxfId="841" priority="168" operator="between">
      <formula>0</formula>
      <formula>0.4</formula>
    </cfRule>
  </conditionalFormatting>
  <conditionalFormatting sqref="DE33">
    <cfRule type="cellIs" dxfId="840" priority="161" operator="greaterThan">
      <formula>0.9</formula>
    </cfRule>
    <cfRule type="cellIs" dxfId="839" priority="162" operator="between">
      <formula>0.7</formula>
      <formula>0.9</formula>
    </cfRule>
    <cfRule type="cellIs" dxfId="838" priority="163" operator="between">
      <formula>0.4</formula>
      <formula>0.7</formula>
    </cfRule>
    <cfRule type="cellIs" dxfId="837" priority="164" operator="between">
      <formula>0</formula>
      <formula>0.4</formula>
    </cfRule>
  </conditionalFormatting>
  <conditionalFormatting sqref="DE36">
    <cfRule type="cellIs" dxfId="836" priority="157" operator="greaterThan">
      <formula>0.9</formula>
    </cfRule>
    <cfRule type="cellIs" dxfId="835" priority="158" operator="between">
      <formula>0.7</formula>
      <formula>0.9</formula>
    </cfRule>
    <cfRule type="cellIs" dxfId="834" priority="159" operator="between">
      <formula>0.4</formula>
      <formula>0.7</formula>
    </cfRule>
    <cfRule type="cellIs" dxfId="833" priority="160" operator="between">
      <formula>0</formula>
      <formula>0.4</formula>
    </cfRule>
  </conditionalFormatting>
  <conditionalFormatting sqref="DE36">
    <cfRule type="cellIs" dxfId="832" priority="153" operator="greaterThan">
      <formula>0.9</formula>
    </cfRule>
    <cfRule type="cellIs" dxfId="831" priority="154" operator="between">
      <formula>0.7</formula>
      <formula>0.9</formula>
    </cfRule>
    <cfRule type="cellIs" dxfId="830" priority="155" operator="between">
      <formula>0.4</formula>
      <formula>0.7</formula>
    </cfRule>
    <cfRule type="cellIs" dxfId="829" priority="156" operator="between">
      <formula>0</formula>
      <formula>0.4</formula>
    </cfRule>
  </conditionalFormatting>
  <conditionalFormatting sqref="DE36">
    <cfRule type="cellIs" dxfId="828" priority="149" operator="greaterThan">
      <formula>0.9</formula>
    </cfRule>
    <cfRule type="cellIs" dxfId="827" priority="150" operator="between">
      <formula>0.7</formula>
      <formula>0.9</formula>
    </cfRule>
    <cfRule type="cellIs" dxfId="826" priority="151" operator="between">
      <formula>0.4</formula>
      <formula>0.7</formula>
    </cfRule>
    <cfRule type="cellIs" dxfId="825" priority="152" operator="between">
      <formula>0</formula>
      <formula>0.4</formula>
    </cfRule>
  </conditionalFormatting>
  <conditionalFormatting sqref="DE41">
    <cfRule type="cellIs" dxfId="824" priority="145" operator="greaterThan">
      <formula>0.9</formula>
    </cfRule>
    <cfRule type="cellIs" dxfId="823" priority="146" operator="between">
      <formula>0.7</formula>
      <formula>0.9</formula>
    </cfRule>
    <cfRule type="cellIs" dxfId="822" priority="147" operator="between">
      <formula>0.4</formula>
      <formula>0.7</formula>
    </cfRule>
    <cfRule type="cellIs" dxfId="821" priority="148" operator="between">
      <formula>0</formula>
      <formula>0.4</formula>
    </cfRule>
  </conditionalFormatting>
  <conditionalFormatting sqref="DE41">
    <cfRule type="cellIs" dxfId="820" priority="141" operator="greaterThan">
      <formula>0.9</formula>
    </cfRule>
    <cfRule type="cellIs" dxfId="819" priority="142" operator="between">
      <formula>0.7</formula>
      <formula>0.9</formula>
    </cfRule>
    <cfRule type="cellIs" dxfId="818" priority="143" operator="between">
      <formula>0.4</formula>
      <formula>0.7</formula>
    </cfRule>
    <cfRule type="cellIs" dxfId="817" priority="144" operator="between">
      <formula>0</formula>
      <formula>0.4</formula>
    </cfRule>
  </conditionalFormatting>
  <conditionalFormatting sqref="DE41">
    <cfRule type="cellIs" dxfId="816" priority="137" operator="greaterThan">
      <formula>0.9</formula>
    </cfRule>
    <cfRule type="cellIs" dxfId="815" priority="138" operator="between">
      <formula>0.7</formula>
      <formula>0.9</formula>
    </cfRule>
    <cfRule type="cellIs" dxfId="814" priority="139" operator="between">
      <formula>0.4</formula>
      <formula>0.7</formula>
    </cfRule>
    <cfRule type="cellIs" dxfId="813" priority="140" operator="between">
      <formula>0</formula>
      <formula>0.4</formula>
    </cfRule>
  </conditionalFormatting>
  <conditionalFormatting sqref="DE48">
    <cfRule type="cellIs" dxfId="812" priority="133" operator="greaterThan">
      <formula>0.9</formula>
    </cfRule>
    <cfRule type="cellIs" dxfId="811" priority="134" operator="between">
      <formula>0.7</formula>
      <formula>0.9</formula>
    </cfRule>
    <cfRule type="cellIs" dxfId="810" priority="135" operator="between">
      <formula>0.4</formula>
      <formula>0.7</formula>
    </cfRule>
    <cfRule type="cellIs" dxfId="809" priority="136" operator="between">
      <formula>0</formula>
      <formula>0.4</formula>
    </cfRule>
  </conditionalFormatting>
  <conditionalFormatting sqref="DE48">
    <cfRule type="cellIs" dxfId="808" priority="129" operator="greaterThan">
      <formula>0.9</formula>
    </cfRule>
    <cfRule type="cellIs" dxfId="807" priority="130" operator="between">
      <formula>0.7</formula>
      <formula>0.9</formula>
    </cfRule>
    <cfRule type="cellIs" dxfId="806" priority="131" operator="between">
      <formula>0.4</formula>
      <formula>0.7</formula>
    </cfRule>
    <cfRule type="cellIs" dxfId="805" priority="132" operator="between">
      <formula>0</formula>
      <formula>0.4</formula>
    </cfRule>
  </conditionalFormatting>
  <conditionalFormatting sqref="DE51">
    <cfRule type="cellIs" dxfId="804" priority="125" operator="greaterThan">
      <formula>0.9</formula>
    </cfRule>
    <cfRule type="cellIs" dxfId="803" priority="126" operator="between">
      <formula>0.7</formula>
      <formula>0.9</formula>
    </cfRule>
    <cfRule type="cellIs" dxfId="802" priority="127" operator="between">
      <formula>0.4</formula>
      <formula>0.7</formula>
    </cfRule>
    <cfRule type="cellIs" dxfId="801" priority="128" operator="between">
      <formula>0</formula>
      <formula>0.4</formula>
    </cfRule>
  </conditionalFormatting>
  <conditionalFormatting sqref="DE51">
    <cfRule type="cellIs" dxfId="800" priority="121" operator="greaterThan">
      <formula>0.9</formula>
    </cfRule>
    <cfRule type="cellIs" dxfId="799" priority="122" operator="between">
      <formula>0.7</formula>
      <formula>0.9</formula>
    </cfRule>
    <cfRule type="cellIs" dxfId="798" priority="123" operator="between">
      <formula>0.4</formula>
      <formula>0.7</formula>
    </cfRule>
    <cfRule type="cellIs" dxfId="797" priority="124" operator="between">
      <formula>0</formula>
      <formula>0.4</formula>
    </cfRule>
  </conditionalFormatting>
  <conditionalFormatting sqref="DE54">
    <cfRule type="cellIs" dxfId="796" priority="117" operator="greaterThan">
      <formula>0.9</formula>
    </cfRule>
    <cfRule type="cellIs" dxfId="795" priority="118" operator="between">
      <formula>0.7</formula>
      <formula>0.9</formula>
    </cfRule>
    <cfRule type="cellIs" dxfId="794" priority="119" operator="between">
      <formula>0.4</formula>
      <formula>0.7</formula>
    </cfRule>
    <cfRule type="cellIs" dxfId="793" priority="120" operator="between">
      <formula>0</formula>
      <formula>0.4</formula>
    </cfRule>
  </conditionalFormatting>
  <conditionalFormatting sqref="DE54">
    <cfRule type="cellIs" dxfId="792" priority="113" operator="greaterThan">
      <formula>0.9</formula>
    </cfRule>
    <cfRule type="cellIs" dxfId="791" priority="114" operator="between">
      <formula>0.7</formula>
      <formula>0.9</formula>
    </cfRule>
    <cfRule type="cellIs" dxfId="790" priority="115" operator="between">
      <formula>0.4</formula>
      <formula>0.7</formula>
    </cfRule>
    <cfRule type="cellIs" dxfId="789" priority="116" operator="between">
      <formula>0</formula>
      <formula>0.4</formula>
    </cfRule>
  </conditionalFormatting>
  <conditionalFormatting sqref="DE59">
    <cfRule type="cellIs" dxfId="788" priority="109" operator="greaterThan">
      <formula>0.9</formula>
    </cfRule>
    <cfRule type="cellIs" dxfId="787" priority="110" operator="between">
      <formula>0.7</formula>
      <formula>0.9</formula>
    </cfRule>
    <cfRule type="cellIs" dxfId="786" priority="111" operator="between">
      <formula>0.4</formula>
      <formula>0.7</formula>
    </cfRule>
    <cfRule type="cellIs" dxfId="785" priority="112" operator="between">
      <formula>0</formula>
      <formula>0.4</formula>
    </cfRule>
  </conditionalFormatting>
  <conditionalFormatting sqref="DE59">
    <cfRule type="cellIs" dxfId="784" priority="105" operator="greaterThan">
      <formula>0.9</formula>
    </cfRule>
    <cfRule type="cellIs" dxfId="783" priority="106" operator="between">
      <formula>0.7</formula>
      <formula>0.9</formula>
    </cfRule>
    <cfRule type="cellIs" dxfId="782" priority="107" operator="between">
      <formula>0.4</formula>
      <formula>0.7</formula>
    </cfRule>
    <cfRule type="cellIs" dxfId="781" priority="108" operator="between">
      <formula>0</formula>
      <formula>0.4</formula>
    </cfRule>
  </conditionalFormatting>
  <conditionalFormatting sqref="DE62">
    <cfRule type="cellIs" dxfId="780" priority="101" operator="greaterThan">
      <formula>0.9</formula>
    </cfRule>
    <cfRule type="cellIs" dxfId="779" priority="102" operator="between">
      <formula>0.7</formula>
      <formula>0.9</formula>
    </cfRule>
    <cfRule type="cellIs" dxfId="778" priority="103" operator="between">
      <formula>0.4</formula>
      <formula>0.7</formula>
    </cfRule>
    <cfRule type="cellIs" dxfId="777" priority="104" operator="between">
      <formula>0</formula>
      <formula>0.4</formula>
    </cfRule>
  </conditionalFormatting>
  <conditionalFormatting sqref="DE62">
    <cfRule type="cellIs" dxfId="776" priority="97" operator="greaterThan">
      <formula>0.9</formula>
    </cfRule>
    <cfRule type="cellIs" dxfId="775" priority="98" operator="between">
      <formula>0.7</formula>
      <formula>0.9</formula>
    </cfRule>
    <cfRule type="cellIs" dxfId="774" priority="99" operator="between">
      <formula>0.4</formula>
      <formula>0.7</formula>
    </cfRule>
    <cfRule type="cellIs" dxfId="773" priority="100" operator="between">
      <formula>0</formula>
      <formula>0.4</formula>
    </cfRule>
  </conditionalFormatting>
  <conditionalFormatting sqref="DE65">
    <cfRule type="cellIs" dxfId="772" priority="93" operator="greaterThan">
      <formula>0.9</formula>
    </cfRule>
    <cfRule type="cellIs" dxfId="771" priority="94" operator="between">
      <formula>0.7</formula>
      <formula>0.9</formula>
    </cfRule>
    <cfRule type="cellIs" dxfId="770" priority="95" operator="between">
      <formula>0.4</formula>
      <formula>0.7</formula>
    </cfRule>
    <cfRule type="cellIs" dxfId="769" priority="96" operator="between">
      <formula>0</formula>
      <formula>0.4</formula>
    </cfRule>
  </conditionalFormatting>
  <conditionalFormatting sqref="DE65">
    <cfRule type="cellIs" dxfId="768" priority="89" operator="greaterThan">
      <formula>0.9</formula>
    </cfRule>
    <cfRule type="cellIs" dxfId="767" priority="90" operator="between">
      <formula>0.7</formula>
      <formula>0.9</formula>
    </cfRule>
    <cfRule type="cellIs" dxfId="766" priority="91" operator="between">
      <formula>0.4</formula>
      <formula>0.7</formula>
    </cfRule>
    <cfRule type="cellIs" dxfId="765" priority="92" operator="between">
      <formula>0</formula>
      <formula>0.4</formula>
    </cfRule>
  </conditionalFormatting>
  <conditionalFormatting sqref="DE68">
    <cfRule type="cellIs" dxfId="764" priority="85" operator="greaterThan">
      <formula>0.9</formula>
    </cfRule>
    <cfRule type="cellIs" dxfId="763" priority="86" operator="between">
      <formula>0.7</formula>
      <formula>0.9</formula>
    </cfRule>
    <cfRule type="cellIs" dxfId="762" priority="87" operator="between">
      <formula>0.4</formula>
      <formula>0.7</formula>
    </cfRule>
    <cfRule type="cellIs" dxfId="761" priority="88" operator="between">
      <formula>0</formula>
      <formula>0.4</formula>
    </cfRule>
  </conditionalFormatting>
  <conditionalFormatting sqref="DE68">
    <cfRule type="cellIs" dxfId="760" priority="81" operator="greaterThan">
      <formula>0.9</formula>
    </cfRule>
    <cfRule type="cellIs" dxfId="759" priority="82" operator="between">
      <formula>0.7</formula>
      <formula>0.9</formula>
    </cfRule>
    <cfRule type="cellIs" dxfId="758" priority="83" operator="between">
      <formula>0.4</formula>
      <formula>0.7</formula>
    </cfRule>
    <cfRule type="cellIs" dxfId="757" priority="84" operator="between">
      <formula>0</formula>
      <formula>0.4</formula>
    </cfRule>
  </conditionalFormatting>
  <conditionalFormatting sqref="DE57">
    <cfRule type="cellIs" dxfId="756" priority="77" operator="greaterThan">
      <formula>0.9</formula>
    </cfRule>
    <cfRule type="cellIs" dxfId="755" priority="78" operator="between">
      <formula>0.7</formula>
      <formula>0.9</formula>
    </cfRule>
    <cfRule type="cellIs" dxfId="754" priority="79" operator="between">
      <formula>0.4</formula>
      <formula>0.7</formula>
    </cfRule>
    <cfRule type="cellIs" dxfId="753" priority="80" operator="between">
      <formula>0</formula>
      <formula>0.4</formula>
    </cfRule>
  </conditionalFormatting>
  <conditionalFormatting sqref="DE57">
    <cfRule type="cellIs" dxfId="752" priority="73" operator="greaterThan">
      <formula>0.9</formula>
    </cfRule>
    <cfRule type="cellIs" dxfId="751" priority="74" operator="between">
      <formula>0.7</formula>
      <formula>0.9</formula>
    </cfRule>
    <cfRule type="cellIs" dxfId="750" priority="75" operator="between">
      <formula>0.4</formula>
      <formula>0.7</formula>
    </cfRule>
    <cfRule type="cellIs" dxfId="749" priority="76" operator="between">
      <formula>0</formula>
      <formula>0.4</formula>
    </cfRule>
  </conditionalFormatting>
  <conditionalFormatting sqref="DE39">
    <cfRule type="cellIs" dxfId="748" priority="69" operator="greaterThan">
      <formula>0.9</formula>
    </cfRule>
    <cfRule type="cellIs" dxfId="747" priority="70" operator="between">
      <formula>0.7</formula>
      <formula>0.9</formula>
    </cfRule>
    <cfRule type="cellIs" dxfId="746" priority="71" operator="between">
      <formula>0.4</formula>
      <formula>0.7</formula>
    </cfRule>
    <cfRule type="cellIs" dxfId="745" priority="72" operator="between">
      <formula>0</formula>
      <formula>0.4</formula>
    </cfRule>
  </conditionalFormatting>
  <conditionalFormatting sqref="DE39">
    <cfRule type="cellIs" dxfId="744" priority="65" operator="greaterThan">
      <formula>0.9</formula>
    </cfRule>
    <cfRule type="cellIs" dxfId="743" priority="66" operator="between">
      <formula>0.7</formula>
      <formula>0.9</formula>
    </cfRule>
    <cfRule type="cellIs" dxfId="742" priority="67" operator="between">
      <formula>0.4</formula>
      <formula>0.7</formula>
    </cfRule>
    <cfRule type="cellIs" dxfId="741" priority="68" operator="between">
      <formula>0</formula>
      <formula>0.4</formula>
    </cfRule>
  </conditionalFormatting>
  <conditionalFormatting sqref="DE74">
    <cfRule type="cellIs" dxfId="740" priority="61" operator="greaterThan">
      <formula>0.9</formula>
    </cfRule>
    <cfRule type="cellIs" dxfId="739" priority="62" operator="between">
      <formula>0.7</formula>
      <formula>0.9</formula>
    </cfRule>
    <cfRule type="cellIs" dxfId="738" priority="63" operator="between">
      <formula>0.4</formula>
      <formula>0.7</formula>
    </cfRule>
    <cfRule type="cellIs" dxfId="737" priority="64" operator="between">
      <formula>0</formula>
      <formula>0.4</formula>
    </cfRule>
  </conditionalFormatting>
  <conditionalFormatting sqref="DE76">
    <cfRule type="cellIs" dxfId="736" priority="57" operator="greaterThan">
      <formula>0.9</formula>
    </cfRule>
    <cfRule type="cellIs" dxfId="735" priority="58" operator="between">
      <formula>0.7</formula>
      <formula>0.9</formula>
    </cfRule>
    <cfRule type="cellIs" dxfId="734" priority="59" operator="between">
      <formula>0.4</formula>
      <formula>0.7</formula>
    </cfRule>
    <cfRule type="cellIs" dxfId="733" priority="60" operator="between">
      <formula>0</formula>
      <formula>0.4</formula>
    </cfRule>
  </conditionalFormatting>
  <conditionalFormatting sqref="DE79">
    <cfRule type="cellIs" dxfId="732" priority="53" operator="greaterThan">
      <formula>0.9</formula>
    </cfRule>
    <cfRule type="cellIs" dxfId="731" priority="54" operator="between">
      <formula>0.7</formula>
      <formula>0.9</formula>
    </cfRule>
    <cfRule type="cellIs" dxfId="730" priority="55" operator="between">
      <formula>0.4</formula>
      <formula>0.7</formula>
    </cfRule>
    <cfRule type="cellIs" dxfId="729" priority="56" operator="between">
      <formula>0</formula>
      <formula>0.4</formula>
    </cfRule>
  </conditionalFormatting>
  <conditionalFormatting sqref="DE79">
    <cfRule type="cellIs" dxfId="728" priority="49" operator="greaterThan">
      <formula>0.9</formula>
    </cfRule>
    <cfRule type="cellIs" dxfId="727" priority="50" operator="between">
      <formula>0.7</formula>
      <formula>0.9</formula>
    </cfRule>
    <cfRule type="cellIs" dxfId="726" priority="51" operator="between">
      <formula>0.4</formula>
      <formula>0.7</formula>
    </cfRule>
    <cfRule type="cellIs" dxfId="725" priority="52" operator="between">
      <formula>0</formula>
      <formula>0.4</formula>
    </cfRule>
  </conditionalFormatting>
  <conditionalFormatting sqref="DE94">
    <cfRule type="cellIs" dxfId="724" priority="45" operator="greaterThan">
      <formula>0.9</formula>
    </cfRule>
    <cfRule type="cellIs" dxfId="723" priority="46" operator="between">
      <formula>0.7</formula>
      <formula>0.9</formula>
    </cfRule>
    <cfRule type="cellIs" dxfId="722" priority="47" operator="between">
      <formula>0.4</formula>
      <formula>0.7</formula>
    </cfRule>
    <cfRule type="cellIs" dxfId="721" priority="48" operator="between">
      <formula>0</formula>
      <formula>0.4</formula>
    </cfRule>
  </conditionalFormatting>
  <conditionalFormatting sqref="DE91">
    <cfRule type="cellIs" dxfId="720" priority="41" operator="greaterThan">
      <formula>0.9</formula>
    </cfRule>
    <cfRule type="cellIs" dxfId="719" priority="42" operator="between">
      <formula>0.7</formula>
      <formula>0.9</formula>
    </cfRule>
    <cfRule type="cellIs" dxfId="718" priority="43" operator="between">
      <formula>0.4</formula>
      <formula>0.7</formula>
    </cfRule>
    <cfRule type="cellIs" dxfId="717" priority="44" operator="between">
      <formula>0</formula>
      <formula>0.4</formula>
    </cfRule>
  </conditionalFormatting>
  <conditionalFormatting sqref="DE93">
    <cfRule type="cellIs" dxfId="716" priority="37" operator="greaterThan">
      <formula>0.9</formula>
    </cfRule>
    <cfRule type="cellIs" dxfId="715" priority="38" operator="between">
      <formula>0.7</formula>
      <formula>0.9</formula>
    </cfRule>
    <cfRule type="cellIs" dxfId="714" priority="39" operator="between">
      <formula>0.4</formula>
      <formula>0.7</formula>
    </cfRule>
    <cfRule type="cellIs" dxfId="713" priority="40" operator="between">
      <formula>0</formula>
      <formula>0.4</formula>
    </cfRule>
  </conditionalFormatting>
  <conditionalFormatting sqref="DE97">
    <cfRule type="cellIs" dxfId="712" priority="33" operator="greaterThan">
      <formula>0.9</formula>
    </cfRule>
    <cfRule type="cellIs" dxfId="711" priority="34" operator="between">
      <formula>0.7</formula>
      <formula>0.9</formula>
    </cfRule>
    <cfRule type="cellIs" dxfId="710" priority="35" operator="between">
      <formula>0.4</formula>
      <formula>0.7</formula>
    </cfRule>
    <cfRule type="cellIs" dxfId="709" priority="36" operator="between">
      <formula>0</formula>
      <formula>0.4</formula>
    </cfRule>
  </conditionalFormatting>
  <conditionalFormatting sqref="DW24 DW27 DW30 DW33 DW36 DW39 DW48 DW51 DW54 DW57 DW75 DW78 DW81 DW84 DW87 DW90 DW93 DW96">
    <cfRule type="cellIs" dxfId="708" priority="29" operator="greaterThan">
      <formula>0.9</formula>
    </cfRule>
    <cfRule type="cellIs" dxfId="707" priority="30" operator="between">
      <formula>0.7</formula>
      <formula>0.9</formula>
    </cfRule>
    <cfRule type="cellIs" dxfId="706" priority="31" operator="between">
      <formula>0.4</formula>
      <formula>0.7</formula>
    </cfRule>
    <cfRule type="cellIs" dxfId="705" priority="32" operator="between">
      <formula>0</formula>
      <formula>0.4</formula>
    </cfRule>
  </conditionalFormatting>
  <conditionalFormatting sqref="DW24 DW27 DW30 DW33 DW36 DW39 DW48 DW51 DW54 DW57 DW75 DW78 DW81 DW84 DW87 DW90 DW93 DW96">
    <cfRule type="cellIs" dxfId="704" priority="25" operator="greaterThan">
      <formula>0.9</formula>
    </cfRule>
    <cfRule type="cellIs" dxfId="703" priority="26" operator="between">
      <formula>0.7</formula>
      <formula>0.9</formula>
    </cfRule>
    <cfRule type="cellIs" dxfId="702" priority="27" operator="between">
      <formula>0.4</formula>
      <formula>0.7</formula>
    </cfRule>
    <cfRule type="cellIs" dxfId="701" priority="28" operator="between">
      <formula>0</formula>
      <formula>0.4</formula>
    </cfRule>
  </conditionalFormatting>
  <conditionalFormatting sqref="DW24 DW27 DW30 DW33 DW36 DW39 DW48 DW51 DW54 DW57 DW75 DW78 DW81 DW84 DW87 DW90 DW93 DW96">
    <cfRule type="cellIs" dxfId="700" priority="21" operator="greaterThan">
      <formula>0.9</formula>
    </cfRule>
    <cfRule type="cellIs" dxfId="699" priority="22" operator="between">
      <formula>0.7</formula>
      <formula>0.9</formula>
    </cfRule>
    <cfRule type="cellIs" dxfId="698" priority="23" operator="between">
      <formula>0.4</formula>
      <formula>0.7</formula>
    </cfRule>
    <cfRule type="cellIs" dxfId="697" priority="24" operator="between">
      <formula>0</formula>
      <formula>0.4</formula>
    </cfRule>
  </conditionalFormatting>
  <conditionalFormatting sqref="DE84">
    <cfRule type="cellIs" dxfId="696" priority="17" operator="greaterThan">
      <formula>0.9</formula>
    </cfRule>
    <cfRule type="cellIs" dxfId="695" priority="18" operator="between">
      <formula>0.7</formula>
      <formula>0.9</formula>
    </cfRule>
    <cfRule type="cellIs" dxfId="694" priority="19" operator="between">
      <formula>0.4</formula>
      <formula>0.7</formula>
    </cfRule>
    <cfRule type="cellIs" dxfId="693" priority="20" operator="between">
      <formula>0</formula>
      <formula>0.4</formula>
    </cfRule>
  </conditionalFormatting>
  <conditionalFormatting sqref="DE86">
    <cfRule type="cellIs" dxfId="692" priority="13" operator="greaterThan">
      <formula>0.9</formula>
    </cfRule>
    <cfRule type="cellIs" dxfId="691" priority="14" operator="between">
      <formula>0.7</formula>
      <formula>0.9</formula>
    </cfRule>
    <cfRule type="cellIs" dxfId="690" priority="15" operator="between">
      <formula>0.4</formula>
      <formula>0.7</formula>
    </cfRule>
    <cfRule type="cellIs" dxfId="689" priority="16" operator="between">
      <formula>0</formula>
      <formula>0.4</formula>
    </cfRule>
  </conditionalFormatting>
  <conditionalFormatting sqref="DN82">
    <cfRule type="cellIs" dxfId="688" priority="9" operator="greaterThan">
      <formula>0.9</formula>
    </cfRule>
    <cfRule type="cellIs" dxfId="687" priority="10" operator="between">
      <formula>0.7</formula>
      <formula>0.9</formula>
    </cfRule>
    <cfRule type="cellIs" dxfId="686" priority="11" operator="between">
      <formula>0.4</formula>
      <formula>0.7</formula>
    </cfRule>
    <cfRule type="cellIs" dxfId="685" priority="12" operator="between">
      <formula>0</formula>
      <formula>0.4</formula>
    </cfRule>
  </conditionalFormatting>
  <conditionalFormatting sqref="DQ82:DQ86">
    <cfRule type="cellIs" dxfId="684" priority="5" operator="greaterThan">
      <formula>0.9</formula>
    </cfRule>
    <cfRule type="cellIs" dxfId="683" priority="6" operator="between">
      <formula>0.7</formula>
      <formula>0.9</formula>
    </cfRule>
    <cfRule type="cellIs" dxfId="682" priority="7" operator="between">
      <formula>0.4</formula>
      <formula>0.7</formula>
    </cfRule>
    <cfRule type="cellIs" dxfId="681" priority="8" operator="between">
      <formula>0</formula>
      <formula>0.4</formula>
    </cfRule>
  </conditionalFormatting>
  <conditionalFormatting sqref="DN86">
    <cfRule type="cellIs" dxfId="680" priority="1" operator="greaterThan">
      <formula>0.9</formula>
    </cfRule>
    <cfRule type="cellIs" dxfId="679" priority="2" operator="between">
      <formula>0.7</formula>
      <formula>0.9</formula>
    </cfRule>
    <cfRule type="cellIs" dxfId="678" priority="3" operator="between">
      <formula>0.4</formula>
      <formula>0.7</formula>
    </cfRule>
    <cfRule type="cellIs" dxfId="677" priority="4" operator="between">
      <formula>0</formula>
      <formula>0.4</formula>
    </cfRule>
  </conditionalFormatting>
  <dataValidations count="5">
    <dataValidation allowBlank="1" showInputMessage="1" showErrorMessage="1" prompt="Verificar que los objetivos, metas, actividades y tareas correspondan con lo programado en el Plan de Acción y Ficha EBI. No se deben modificar esta información." sqref="H18:H19 C18:G21 H21 I18:J21 J44 K18:R20 C46:F56 C59:C93 J59:J68 E59:F68 G46:I68 E71:J71 D59:D71 D73:J73 H97:R97 D82:J86 D88:J88 A18:A21 J46:J56 B18:B20 A46:A56 A59:A68 A71 A73 A77:A78 A82:A86 A88 N54 N46 N48 N51 D77:I78 J77"/>
    <dataValidation allowBlank="1" showInputMessage="1" showErrorMessage="1" prompt="El seguimiento se realizará a partir de las tareas, de acuerdo con el avance presentado el formato automáticamente calculará el avance para las actividades y metas al periodo del reporte y de la vigencia. " sqref="Y18:Y19 AT18:AT19 AF18:AF19 CQ18:CQ19 BA18:BA19 CJ18:CJ19 CO77:CP78 CO88:CP88 BV18:BV19 BO18:BO19 CO82:CP86 AR77:AS78 S97 CM97:CN97 W77:X78 W88:X88 AI18:AL20 AW97:AX97 CT97:CU97 AP18:AS20 AB97:AC97 AI97:AJ97 AW18:AZ20 Z71:Z72 AR88:AS88 CA71:CB71 AN18:AO97 AY77:AZ78 BK18:BN20 AG18:AH97 AP97:AQ97 BR18:BU20 BB18:BC97 BK97:BL97 BY18:CB20 BP18:BQ97 BR97:BS97 CF18:CI20 CD18:CE97 BY97:BZ97 CM18:CP20 BT77:BU78 CH77:CI78 CT18:CW20 BF77:BG78 CO73:CP73 W82:X86 BF88:BG88 W73:X73 W46:X56 CV59:CW68 U97:V97 W59:X68 AD18:AE21 AD77:AE78 AD88:AE88 AD82:AE86 AD73:AE73 BI18:BJ97 AK77:AL78 AK88:AL88 AK82:AL86 AK73:AL73 AR82:AS86 AR73:AS73 AK46:AL56 AR71:AS71 AB18:AC20 AY88:AZ88 AY82:AZ86 AY73:AZ73 AR46:AS56 BF82:BG86 T21:T56 BF73:BG73 AY46:AZ56 AY71:AZ71 BM77:BN78 BM88:BN88 BM82:BN86 BM73:BN73 CH46:CI56 BT88:BU88 BT82:BU86 BT73:BU73 BM46:BN56 CA77:CB78 CA88:CB88 CA82:CB86 CA73:CB73 AU18:AV97 CK18:CL97 CH88:CI88 BM71:BN71 CH82:CI86 CH73:CI73 W71:X71 AD46:AE56 BW18:BX97 T59:T97 Z18:AA70 CR18:CS97 CV21:CW21 CO71:CP71 BF46:BG56 AK71:AL71 S18:V20 BT46:BU56 W18:X21 CH59:CI68 AD71:AE71 AD59:AE68 AK59:AL68 AR59:AS68 AY59:AZ68 BF71:BG71 BM59:BN68 BT71:BU71 CA46:CB56 AM57:AM58 S21:S58 Y57:Y58 CH71:CI71 BT59:BU68 CO21:CP21 BT21:BU21 BF59:BG68 BF21:BG21 AY21:AZ21 AR21:AS21 AK21:AL21 CV46:CW56 BM21:BN21 CA59:CB68 Z73:AA97 CA21:CB21 CH21:CI21 CF97:CG97 CV77:CW78 CV88:CW88 CV82:CW86 CV73:CW73 CO46:CP56 CV71:CW71 CO59:CP68 BD18:BG20 BD97:BE97"/>
    <dataValidation type="textLength" operator="lessThanOrEqual" allowBlank="1" showInputMessage="1" showErrorMessage="1" errorTitle="Texto Excedido" error="El texto de este campo no debe exceder los 500 caracteres." sqref="K59">
      <formula1>500</formula1>
    </dataValidation>
    <dataValidation allowBlank="1" showInputMessage="1" showErrorMessage="1" prompt="EVIDENCIAS ENTREGADAS: Se debe diligenciar por actividad los entregables que dan cuenta del avance en el periodo, estos deben ser coherente con lo programado y ejecutado en el periodo." sqref="Y20:Y56 AM18:AM56 Y76:Y97 AA71:AA72 CX18:CX97 BA96:BA97 AM59:AM97 Y59:Y73 AF20:AF73 AF76:AF97 BA92 AT20:AT72 AT77:AT97"/>
    <dataValidation allowBlank="1" showInputMessage="1" showErrorMessage="1" prompt="EVIDENCIAS ENTREGADAS: Se debe diligenciar por actividad los entregables que dan cuenta del avance en el periodo, estos deben ser coherente con lo programado y ejecutado en el periodo. " sqref="CQ20:CQ97 BA20:BA91 BV20:BV97 BO20:BO97 CC18:CC97 CJ20:CJ97 BA93:BA95 AT73:AT76 BH18:BH97"/>
  </dataValidations>
  <printOptions headings="1"/>
  <pageMargins left="0.75" right="0.75" top="1" bottom="1" header="0.3" footer="0.3"/>
  <pageSetup orientation="portrait" horizontalDpi="4294967294" verticalDpi="4294967294"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3"/>
  <sheetViews>
    <sheetView workbookViewId="0">
      <selection activeCell="J12" sqref="J12"/>
    </sheetView>
  </sheetViews>
  <sheetFormatPr baseColWidth="10" defaultRowHeight="15"/>
  <cols>
    <col min="1" max="1" width="17" style="26" customWidth="1"/>
    <col min="2" max="2" width="33.85546875" style="26" customWidth="1"/>
    <col min="3" max="3" width="23.140625" style="227" customWidth="1"/>
    <col min="4" max="4" width="9.42578125" style="227" customWidth="1"/>
    <col min="5" max="5" width="23" style="227" customWidth="1"/>
    <col min="6" max="6" width="15.7109375" style="227" customWidth="1"/>
    <col min="7" max="7" width="16.28515625" style="30" customWidth="1"/>
    <col min="8" max="9" width="17" style="30" customWidth="1"/>
    <col min="10" max="10" width="14.7109375" style="29" customWidth="1"/>
    <col min="11" max="11" width="35.7109375" style="30" customWidth="1"/>
    <col min="12" max="12" width="23" style="30" customWidth="1"/>
    <col min="13" max="13" width="24.42578125" style="30" customWidth="1"/>
    <col min="14" max="14" width="19.42578125" style="30" customWidth="1"/>
    <col min="15" max="15" width="14.7109375" style="229" customWidth="1"/>
    <col min="16" max="16" width="15.28515625" style="229" customWidth="1"/>
    <col min="17" max="17" width="51.140625" style="227" customWidth="1"/>
    <col min="18" max="18" width="18.85546875" style="230" customWidth="1"/>
    <col min="19" max="19" width="15.7109375" style="227" customWidth="1"/>
    <col min="20" max="20" width="14.42578125" style="227" customWidth="1"/>
    <col min="21" max="21" width="12" style="227" customWidth="1"/>
    <col min="22" max="22" width="13.42578125" style="227" customWidth="1"/>
    <col min="23" max="23" width="14.28515625" style="227" customWidth="1"/>
    <col min="24" max="24" width="13.42578125" style="227" customWidth="1"/>
    <col min="25" max="25" width="15" style="227" customWidth="1"/>
    <col min="26" max="26" width="10.42578125" style="227" customWidth="1"/>
    <col min="27" max="27" width="10" style="227" customWidth="1"/>
    <col min="28" max="31" width="12.140625" style="227" customWidth="1"/>
    <col min="32" max="32" width="12.85546875" style="227" customWidth="1"/>
    <col min="33" max="38" width="8.7109375" style="227" customWidth="1"/>
    <col min="39" max="39" width="17" style="26" customWidth="1"/>
    <col min="40" max="45" width="8.7109375" style="227" customWidth="1"/>
    <col min="46" max="46" width="16.42578125" style="26" customWidth="1"/>
    <col min="47" max="52" width="8.7109375" style="227" customWidth="1"/>
    <col min="53" max="53" width="16.7109375" style="227" customWidth="1"/>
    <col min="54" max="59" width="8.7109375" style="227" customWidth="1"/>
    <col min="60" max="60" width="17.28515625" style="227" customWidth="1"/>
    <col min="61" max="66" width="8.7109375" style="227" customWidth="1"/>
    <col min="67" max="67" width="16.7109375" style="227" customWidth="1"/>
    <col min="68" max="73" width="8.7109375" style="227" customWidth="1"/>
    <col min="74" max="74" width="18.42578125" style="227" customWidth="1"/>
    <col min="75" max="80" width="8.7109375" style="227" customWidth="1"/>
    <col min="81" max="81" width="17.7109375" style="227" customWidth="1"/>
    <col min="82" max="87" width="8.7109375" style="227" customWidth="1"/>
    <col min="88" max="88" width="19" style="227" customWidth="1"/>
    <col min="89" max="94" width="8.7109375" style="227" customWidth="1"/>
    <col min="95" max="95" width="16.85546875" style="227" customWidth="1"/>
    <col min="96" max="101" width="8.7109375" style="227" customWidth="1"/>
    <col min="102" max="102" width="21.28515625" style="227" customWidth="1"/>
    <col min="103" max="103" width="2.140625" style="227" customWidth="1"/>
    <col min="104" max="104" width="15.5703125" style="227" customWidth="1"/>
    <col min="105" max="121" width="14.28515625" style="227" customWidth="1"/>
    <col min="122" max="136" width="14.28515625" style="227" hidden="1" customWidth="1"/>
    <col min="137" max="137" width="16.5703125" style="227" hidden="1" customWidth="1"/>
    <col min="138" max="138" width="16.140625" style="227" hidden="1" customWidth="1"/>
    <col min="139" max="139" width="15.28515625" style="227" hidden="1" customWidth="1"/>
    <col min="140" max="256" width="11.42578125" style="227"/>
  </cols>
  <sheetData>
    <row r="1" spans="1:256">
      <c r="A1" s="1"/>
      <c r="B1" s="1"/>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199"/>
      <c r="AN1" s="2"/>
      <c r="AO1" s="2"/>
      <c r="AP1" s="2"/>
      <c r="AQ1" s="2"/>
      <c r="AR1" s="2"/>
      <c r="AS1" s="2"/>
      <c r="AT1" s="2199"/>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c r="A2" s="1"/>
      <c r="B2" s="1"/>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199"/>
      <c r="AN2" s="2"/>
      <c r="AO2" s="2"/>
      <c r="AP2" s="2"/>
      <c r="AQ2" s="2"/>
      <c r="AR2" s="2"/>
      <c r="AS2" s="2"/>
      <c r="AT2" s="2199"/>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199"/>
      <c r="AN3" s="2"/>
      <c r="AO3" s="2"/>
      <c r="AP3" s="2"/>
      <c r="AQ3" s="2"/>
      <c r="AR3" s="2"/>
      <c r="AS3" s="2"/>
      <c r="AT3" s="2199"/>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199"/>
      <c r="AN4" s="2"/>
      <c r="AO4" s="2"/>
      <c r="AP4" s="2"/>
      <c r="AQ4" s="2"/>
      <c r="AR4" s="2"/>
      <c r="AS4" s="2"/>
      <c r="AT4" s="2199"/>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c r="A5" s="3" t="s">
        <v>0</v>
      </c>
      <c r="B5" s="4"/>
      <c r="C5" s="5" t="s">
        <v>1</v>
      </c>
      <c r="D5" s="6"/>
      <c r="E5" s="6"/>
      <c r="F5" s="7"/>
      <c r="G5" s="2"/>
      <c r="H5" s="2"/>
      <c r="I5" s="2"/>
      <c r="J5" s="8"/>
      <c r="K5" s="2"/>
      <c r="L5" s="2"/>
      <c r="M5" s="2"/>
      <c r="N5" s="2"/>
      <c r="O5" s="2"/>
      <c r="P5" s="2"/>
      <c r="Q5" s="2"/>
      <c r="R5" s="2"/>
      <c r="S5" s="2"/>
      <c r="T5" s="2"/>
      <c r="U5" s="2"/>
      <c r="V5" s="2"/>
      <c r="W5" s="2"/>
      <c r="X5" s="2"/>
      <c r="Y5" s="2"/>
      <c r="Z5" s="2"/>
      <c r="AA5" s="2"/>
      <c r="AB5" s="2"/>
      <c r="AC5" s="2"/>
      <c r="AD5" s="2"/>
      <c r="AE5" s="2"/>
      <c r="AF5" s="2"/>
      <c r="AG5" s="2"/>
      <c r="AH5" s="2"/>
      <c r="AI5" s="2"/>
      <c r="AJ5" s="2"/>
      <c r="AK5" s="2"/>
      <c r="AL5" s="2"/>
      <c r="AM5" s="2199"/>
      <c r="AN5" s="2"/>
      <c r="AO5" s="2"/>
      <c r="AP5" s="2"/>
      <c r="AQ5" s="2"/>
      <c r="AR5" s="2"/>
      <c r="AS5" s="2"/>
      <c r="AT5" s="2199"/>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c r="A6" s="3" t="s">
        <v>2</v>
      </c>
      <c r="B6" s="4"/>
      <c r="C6" s="9" t="s">
        <v>3</v>
      </c>
      <c r="D6" s="10"/>
      <c r="E6" s="10"/>
      <c r="F6" s="11"/>
      <c r="G6" s="12"/>
      <c r="H6" s="12"/>
      <c r="I6" s="2"/>
      <c r="J6" s="8"/>
      <c r="K6" s="2"/>
      <c r="L6" s="2"/>
      <c r="M6" s="2"/>
      <c r="N6" s="2"/>
      <c r="O6" s="2"/>
      <c r="P6" s="2"/>
      <c r="Q6" s="2"/>
      <c r="R6" s="2"/>
      <c r="S6" s="2"/>
      <c r="T6" s="2"/>
      <c r="U6" s="2"/>
      <c r="V6" s="2"/>
      <c r="W6" s="2"/>
      <c r="X6" s="2"/>
      <c r="Y6" s="2"/>
      <c r="Z6" s="2"/>
      <c r="AA6" s="2"/>
      <c r="AB6" s="2"/>
      <c r="AC6" s="2"/>
      <c r="AD6" s="2"/>
      <c r="AE6" s="2"/>
      <c r="AF6" s="2"/>
      <c r="AG6" s="2"/>
      <c r="AH6" s="2"/>
      <c r="AI6" s="2"/>
      <c r="AJ6" s="2"/>
      <c r="AK6" s="2"/>
      <c r="AL6" s="2"/>
      <c r="AM6" s="2199"/>
      <c r="AN6" s="2"/>
      <c r="AO6" s="2"/>
      <c r="AP6" s="2"/>
      <c r="AQ6" s="2"/>
      <c r="AR6" s="2"/>
      <c r="AS6" s="2"/>
      <c r="AT6" s="2199"/>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c r="A7" s="3" t="s">
        <v>4</v>
      </c>
      <c r="B7" s="4"/>
      <c r="C7" s="9" t="s">
        <v>5</v>
      </c>
      <c r="D7" s="10"/>
      <c r="E7" s="10"/>
      <c r="F7" s="11"/>
      <c r="G7" s="12"/>
      <c r="H7" s="12"/>
      <c r="I7" s="2"/>
      <c r="J7" s="8"/>
      <c r="K7" s="2"/>
      <c r="L7" s="2"/>
      <c r="M7" s="2"/>
      <c r="N7" s="2"/>
      <c r="O7" s="2"/>
      <c r="P7" s="2"/>
      <c r="Q7" s="2"/>
      <c r="R7" s="2"/>
      <c r="S7" s="2"/>
      <c r="T7" s="2"/>
      <c r="U7" s="2"/>
      <c r="V7" s="2"/>
      <c r="W7" s="2"/>
      <c r="X7" s="2"/>
      <c r="Y7" s="2"/>
      <c r="Z7" s="2"/>
      <c r="AA7" s="2"/>
      <c r="AB7" s="2"/>
      <c r="AC7" s="2"/>
      <c r="AD7" s="2"/>
      <c r="AE7" s="2"/>
      <c r="AF7" s="2"/>
      <c r="AG7" s="2"/>
      <c r="AH7" s="2"/>
      <c r="AI7" s="2"/>
      <c r="AJ7" s="2"/>
      <c r="AK7" s="2"/>
      <c r="AL7" s="2"/>
      <c r="AM7" s="2199"/>
      <c r="AN7" s="2"/>
      <c r="AO7" s="2"/>
      <c r="AP7" s="2"/>
      <c r="AQ7" s="2"/>
      <c r="AR7" s="2"/>
      <c r="AS7" s="2"/>
      <c r="AT7" s="2199"/>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c r="A8" s="3" t="s">
        <v>6</v>
      </c>
      <c r="B8" s="4"/>
      <c r="C8" s="9" t="s">
        <v>2150</v>
      </c>
      <c r="D8" s="10"/>
      <c r="E8" s="10"/>
      <c r="F8" s="11"/>
      <c r="G8" s="12"/>
      <c r="H8" s="12"/>
      <c r="I8" s="2"/>
      <c r="J8" s="8"/>
      <c r="K8" s="2"/>
      <c r="L8" s="2"/>
      <c r="M8" s="2"/>
      <c r="N8" s="2"/>
      <c r="O8" s="2"/>
      <c r="P8" s="2"/>
      <c r="Q8" s="2"/>
      <c r="R8" s="2"/>
      <c r="S8" s="2"/>
      <c r="T8" s="2"/>
      <c r="U8" s="2"/>
      <c r="V8" s="2"/>
      <c r="W8" s="2"/>
      <c r="X8" s="2"/>
      <c r="Y8" s="2"/>
      <c r="Z8" s="2"/>
      <c r="AA8" s="2"/>
      <c r="AB8" s="2"/>
      <c r="AC8" s="2"/>
      <c r="AD8" s="2"/>
      <c r="AE8" s="2"/>
      <c r="AF8" s="2"/>
      <c r="AG8" s="2"/>
      <c r="AH8" s="2"/>
      <c r="AI8" s="2"/>
      <c r="AJ8" s="2"/>
      <c r="AK8" s="2"/>
      <c r="AL8" s="2"/>
      <c r="AM8" s="2199"/>
      <c r="AN8" s="2"/>
      <c r="AO8" s="2"/>
      <c r="AP8" s="2"/>
      <c r="AQ8" s="2"/>
      <c r="AR8" s="2"/>
      <c r="AS8" s="2"/>
      <c r="AT8" s="2199"/>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c r="A9" s="3" t="s">
        <v>8</v>
      </c>
      <c r="B9" s="4"/>
      <c r="C9" s="9" t="s">
        <v>2151</v>
      </c>
      <c r="D9" s="10"/>
      <c r="E9" s="10"/>
      <c r="F9" s="11"/>
      <c r="G9" s="13"/>
      <c r="H9" s="13"/>
      <c r="I9" s="14"/>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199"/>
      <c r="AN9" s="2"/>
      <c r="AO9" s="2"/>
      <c r="AP9" s="2"/>
      <c r="AQ9" s="2"/>
      <c r="AR9" s="2"/>
      <c r="AS9" s="2"/>
      <c r="AT9" s="2199"/>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c r="A10" s="3" t="s">
        <v>10</v>
      </c>
      <c r="B10" s="4"/>
      <c r="C10" s="9" t="s">
        <v>11</v>
      </c>
      <c r="D10" s="10"/>
      <c r="E10" s="10"/>
      <c r="F10" s="11"/>
      <c r="G10" s="15"/>
      <c r="H10" s="15"/>
      <c r="I10" s="14"/>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199"/>
      <c r="AN10" s="2"/>
      <c r="AO10" s="2"/>
      <c r="AP10" s="2"/>
      <c r="AQ10" s="2"/>
      <c r="AR10" s="2"/>
      <c r="AS10" s="2"/>
      <c r="AT10" s="2199"/>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c r="A11" s="3" t="s">
        <v>12</v>
      </c>
      <c r="B11" s="4"/>
      <c r="C11" s="9" t="s">
        <v>2152</v>
      </c>
      <c r="D11" s="10"/>
      <c r="E11" s="10"/>
      <c r="F11" s="11"/>
      <c r="G11" s="15"/>
      <c r="H11" s="15"/>
      <c r="I11" s="14"/>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199"/>
      <c r="AN11" s="2"/>
      <c r="AO11" s="2"/>
      <c r="AP11" s="2"/>
      <c r="AQ11" s="2"/>
      <c r="AR11" s="2"/>
      <c r="AS11" s="2"/>
      <c r="AT11" s="2199"/>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c r="A12" s="3" t="s">
        <v>14</v>
      </c>
      <c r="B12" s="4"/>
      <c r="C12" s="9" t="s">
        <v>15</v>
      </c>
      <c r="D12" s="10"/>
      <c r="E12" s="10"/>
      <c r="F12" s="11"/>
      <c r="G12" s="15"/>
      <c r="H12" s="15"/>
      <c r="I12" s="14"/>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199"/>
      <c r="AN12" s="2"/>
      <c r="AO12" s="2"/>
      <c r="AP12" s="2"/>
      <c r="AQ12" s="2"/>
      <c r="AR12" s="2"/>
      <c r="AS12" s="2"/>
      <c r="AT12" s="2199"/>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c r="A13" s="16" t="s">
        <v>16</v>
      </c>
      <c r="B13" s="17"/>
      <c r="C13" s="18" t="s">
        <v>17</v>
      </c>
      <c r="D13" s="19" t="s">
        <v>18</v>
      </c>
      <c r="E13" s="19"/>
      <c r="F13" s="20"/>
      <c r="G13" s="21"/>
      <c r="H13" s="21"/>
      <c r="I13" s="14"/>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199"/>
      <c r="AN13" s="2"/>
      <c r="AO13" s="2"/>
      <c r="AP13" s="2"/>
      <c r="AQ13" s="2"/>
      <c r="AR13" s="2"/>
      <c r="AS13" s="2"/>
      <c r="AT13" s="2199"/>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c r="A14" s="22"/>
      <c r="B14" s="23"/>
      <c r="C14" s="24" t="s">
        <v>19</v>
      </c>
      <c r="D14" s="19" t="s">
        <v>780</v>
      </c>
      <c r="E14" s="19"/>
      <c r="F14" s="20"/>
      <c r="G14" s="25"/>
      <c r="H14" s="25"/>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199"/>
      <c r="AN14" s="2"/>
      <c r="AO14" s="2"/>
      <c r="AP14" s="2"/>
      <c r="AQ14" s="2"/>
      <c r="AR14" s="2"/>
      <c r="AS14" s="2"/>
      <c r="AT14" s="2199"/>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c r="B15" s="27"/>
      <c r="C15" s="27"/>
      <c r="D15" s="28"/>
      <c r="E15" s="28"/>
      <c r="F15" s="28"/>
      <c r="G15" s="28"/>
      <c r="H15" s="28"/>
      <c r="I15" s="28"/>
    </row>
    <row r="16" spans="1:256">
      <c r="B16" s="27"/>
      <c r="C16" s="27"/>
      <c r="D16" s="28"/>
      <c r="E16" s="28"/>
      <c r="F16" s="28"/>
      <c r="G16" s="28"/>
      <c r="H16" s="28"/>
      <c r="I16" s="28"/>
    </row>
    <row r="17" spans="1:256" ht="15.75">
      <c r="A17" s="31" t="s">
        <v>21</v>
      </c>
      <c r="B17" s="32"/>
      <c r="C17" s="33"/>
      <c r="D17" s="33"/>
      <c r="E17" s="33"/>
      <c r="F17" s="33"/>
      <c r="G17" s="34"/>
      <c r="H17" s="34"/>
      <c r="I17" s="34"/>
      <c r="J17" s="35"/>
      <c r="K17" s="34"/>
      <c r="L17" s="34"/>
      <c r="M17" s="34"/>
      <c r="N17" s="34"/>
      <c r="O17" s="36"/>
      <c r="P17" s="36"/>
      <c r="Q17" s="33"/>
      <c r="R17" s="37"/>
      <c r="S17" s="33"/>
      <c r="T17" s="33"/>
      <c r="U17" s="33"/>
      <c r="V17" s="33"/>
      <c r="W17" s="33"/>
      <c r="X17" s="33"/>
      <c r="Y17" s="33"/>
      <c r="Z17" s="33"/>
      <c r="AA17" s="33"/>
      <c r="AB17" s="33"/>
      <c r="AC17" s="33"/>
      <c r="AD17" s="33"/>
      <c r="AE17" s="33"/>
      <c r="AF17" s="33"/>
      <c r="AG17" s="33"/>
      <c r="AH17" s="33"/>
      <c r="AI17" s="33"/>
      <c r="AJ17" s="33"/>
      <c r="AK17" s="33"/>
      <c r="AL17" s="33"/>
      <c r="AM17" s="32"/>
      <c r="AN17" s="33"/>
      <c r="AO17" s="33"/>
      <c r="AP17" s="33"/>
      <c r="AQ17" s="33"/>
      <c r="AR17" s="33"/>
      <c r="AS17" s="33"/>
      <c r="AT17" s="32"/>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1" t="s">
        <v>22</v>
      </c>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row>
    <row r="18" spans="1:256" ht="15.75">
      <c r="A18" s="38" t="s">
        <v>23</v>
      </c>
      <c r="B18" s="38"/>
      <c r="C18" s="38" t="s">
        <v>24</v>
      </c>
      <c r="D18" s="38" t="s">
        <v>25</v>
      </c>
      <c r="E18" s="38"/>
      <c r="F18" s="38"/>
      <c r="G18" s="38"/>
      <c r="H18" s="38"/>
      <c r="I18" s="38"/>
      <c r="J18" s="39" t="s">
        <v>26</v>
      </c>
      <c r="K18" s="39"/>
      <c r="L18" s="39"/>
      <c r="M18" s="39"/>
      <c r="N18" s="39"/>
      <c r="O18" s="39"/>
      <c r="P18" s="39"/>
      <c r="Q18" s="38" t="s">
        <v>27</v>
      </c>
      <c r="R18" s="38"/>
      <c r="S18" s="40" t="s">
        <v>28</v>
      </c>
      <c r="T18" s="41"/>
      <c r="U18" s="41"/>
      <c r="V18" s="41"/>
      <c r="W18" s="41"/>
      <c r="X18" s="41"/>
      <c r="Y18" s="42"/>
      <c r="Z18" s="40" t="s">
        <v>29</v>
      </c>
      <c r="AA18" s="41"/>
      <c r="AB18" s="41"/>
      <c r="AC18" s="41"/>
      <c r="AD18" s="41"/>
      <c r="AE18" s="41"/>
      <c r="AF18" s="42"/>
      <c r="AG18" s="40" t="s">
        <v>30</v>
      </c>
      <c r="AH18" s="41"/>
      <c r="AI18" s="41"/>
      <c r="AJ18" s="41"/>
      <c r="AK18" s="41"/>
      <c r="AL18" s="42"/>
      <c r="AM18" s="43" t="s">
        <v>31</v>
      </c>
      <c r="AN18" s="40" t="s">
        <v>32</v>
      </c>
      <c r="AO18" s="41"/>
      <c r="AP18" s="41"/>
      <c r="AQ18" s="41"/>
      <c r="AR18" s="41"/>
      <c r="AS18" s="41"/>
      <c r="AT18" s="42"/>
      <c r="AU18" s="40" t="s">
        <v>33</v>
      </c>
      <c r="AV18" s="41"/>
      <c r="AW18" s="41"/>
      <c r="AX18" s="41"/>
      <c r="AY18" s="41"/>
      <c r="AZ18" s="41"/>
      <c r="BA18" s="42"/>
      <c r="BB18" s="40" t="s">
        <v>34</v>
      </c>
      <c r="BC18" s="41"/>
      <c r="BD18" s="41"/>
      <c r="BE18" s="41"/>
      <c r="BF18" s="41"/>
      <c r="BG18" s="42"/>
      <c r="BH18" s="43" t="s">
        <v>35</v>
      </c>
      <c r="BI18" s="40" t="s">
        <v>36</v>
      </c>
      <c r="BJ18" s="41"/>
      <c r="BK18" s="41"/>
      <c r="BL18" s="41"/>
      <c r="BM18" s="41"/>
      <c r="BN18" s="41"/>
      <c r="BO18" s="42"/>
      <c r="BP18" s="40" t="s">
        <v>37</v>
      </c>
      <c r="BQ18" s="41"/>
      <c r="BR18" s="41"/>
      <c r="BS18" s="41"/>
      <c r="BT18" s="41"/>
      <c r="BU18" s="41"/>
      <c r="BV18" s="42"/>
      <c r="BW18" s="40" t="s">
        <v>38</v>
      </c>
      <c r="BX18" s="41"/>
      <c r="BY18" s="41"/>
      <c r="BZ18" s="41"/>
      <c r="CA18" s="41"/>
      <c r="CB18" s="42"/>
      <c r="CC18" s="43" t="s">
        <v>39</v>
      </c>
      <c r="CD18" s="40" t="s">
        <v>40</v>
      </c>
      <c r="CE18" s="41"/>
      <c r="CF18" s="41"/>
      <c r="CG18" s="41"/>
      <c r="CH18" s="41"/>
      <c r="CI18" s="41"/>
      <c r="CJ18" s="42"/>
      <c r="CK18" s="40" t="s">
        <v>41</v>
      </c>
      <c r="CL18" s="41"/>
      <c r="CM18" s="41"/>
      <c r="CN18" s="41"/>
      <c r="CO18" s="41"/>
      <c r="CP18" s="41"/>
      <c r="CQ18" s="42"/>
      <c r="CR18" s="40" t="s">
        <v>42</v>
      </c>
      <c r="CS18" s="41"/>
      <c r="CT18" s="41"/>
      <c r="CU18" s="41"/>
      <c r="CV18" s="41"/>
      <c r="CW18" s="42"/>
      <c r="CX18" s="43" t="s">
        <v>43</v>
      </c>
      <c r="CY18" s="44"/>
      <c r="CZ18" s="45" t="s">
        <v>44</v>
      </c>
      <c r="DA18" s="45"/>
      <c r="DB18" s="45"/>
      <c r="DC18" s="45"/>
      <c r="DD18" s="45"/>
      <c r="DE18" s="45"/>
      <c r="DF18" s="45"/>
      <c r="DG18" s="45"/>
      <c r="DH18" s="45"/>
      <c r="DI18" s="45" t="s">
        <v>45</v>
      </c>
      <c r="DJ18" s="45"/>
      <c r="DK18" s="45"/>
      <c r="DL18" s="45"/>
      <c r="DM18" s="45"/>
      <c r="DN18" s="45"/>
      <c r="DO18" s="45"/>
      <c r="DP18" s="45"/>
      <c r="DQ18" s="45"/>
      <c r="DR18" s="45" t="s">
        <v>46</v>
      </c>
      <c r="DS18" s="45"/>
      <c r="DT18" s="45"/>
      <c r="DU18" s="45"/>
      <c r="DV18" s="45"/>
      <c r="DW18" s="45"/>
      <c r="DX18" s="45"/>
      <c r="DY18" s="45"/>
      <c r="DZ18" s="45"/>
      <c r="EA18" s="45" t="s">
        <v>47</v>
      </c>
      <c r="EB18" s="45"/>
      <c r="EC18" s="45"/>
      <c r="ED18" s="45"/>
      <c r="EE18" s="45"/>
      <c r="EF18" s="45"/>
      <c r="EG18" s="45"/>
      <c r="EH18" s="45"/>
      <c r="EI18" s="45"/>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row>
    <row r="19" spans="1:256" ht="15.75">
      <c r="A19" s="38"/>
      <c r="B19" s="38"/>
      <c r="C19" s="38"/>
      <c r="D19" s="38" t="s">
        <v>48</v>
      </c>
      <c r="E19" s="38" t="s">
        <v>49</v>
      </c>
      <c r="F19" s="38" t="s">
        <v>50</v>
      </c>
      <c r="G19" s="38" t="s">
        <v>51</v>
      </c>
      <c r="H19" s="38" t="s">
        <v>52</v>
      </c>
      <c r="I19" s="38" t="s">
        <v>53</v>
      </c>
      <c r="J19" s="46" t="s">
        <v>54</v>
      </c>
      <c r="K19" s="46" t="s">
        <v>55</v>
      </c>
      <c r="L19" s="46" t="s">
        <v>56</v>
      </c>
      <c r="M19" s="46" t="s">
        <v>57</v>
      </c>
      <c r="N19" s="46" t="s">
        <v>58</v>
      </c>
      <c r="O19" s="46" t="s">
        <v>59</v>
      </c>
      <c r="P19" s="46" t="s">
        <v>60</v>
      </c>
      <c r="Q19" s="38" t="s">
        <v>61</v>
      </c>
      <c r="R19" s="38" t="s">
        <v>62</v>
      </c>
      <c r="S19" s="47"/>
      <c r="T19" s="48"/>
      <c r="U19" s="48"/>
      <c r="V19" s="48"/>
      <c r="W19" s="48"/>
      <c r="X19" s="48"/>
      <c r="Y19" s="49"/>
      <c r="Z19" s="47"/>
      <c r="AA19" s="48"/>
      <c r="AB19" s="48"/>
      <c r="AC19" s="48"/>
      <c r="AD19" s="48"/>
      <c r="AE19" s="48"/>
      <c r="AF19" s="49"/>
      <c r="AG19" s="50"/>
      <c r="AH19" s="51"/>
      <c r="AI19" s="51"/>
      <c r="AJ19" s="51"/>
      <c r="AK19" s="51"/>
      <c r="AL19" s="52"/>
      <c r="AM19" s="53"/>
      <c r="AN19" s="47"/>
      <c r="AO19" s="48"/>
      <c r="AP19" s="48"/>
      <c r="AQ19" s="48"/>
      <c r="AR19" s="48"/>
      <c r="AS19" s="48"/>
      <c r="AT19" s="49"/>
      <c r="AU19" s="47"/>
      <c r="AV19" s="48"/>
      <c r="AW19" s="48"/>
      <c r="AX19" s="48"/>
      <c r="AY19" s="48"/>
      <c r="AZ19" s="48"/>
      <c r="BA19" s="49"/>
      <c r="BB19" s="50"/>
      <c r="BC19" s="51"/>
      <c r="BD19" s="51"/>
      <c r="BE19" s="51"/>
      <c r="BF19" s="51"/>
      <c r="BG19" s="52"/>
      <c r="BH19" s="53"/>
      <c r="BI19" s="47"/>
      <c r="BJ19" s="48"/>
      <c r="BK19" s="48"/>
      <c r="BL19" s="48"/>
      <c r="BM19" s="48"/>
      <c r="BN19" s="48"/>
      <c r="BO19" s="49"/>
      <c r="BP19" s="47"/>
      <c r="BQ19" s="48"/>
      <c r="BR19" s="48"/>
      <c r="BS19" s="48"/>
      <c r="BT19" s="48"/>
      <c r="BU19" s="48"/>
      <c r="BV19" s="49"/>
      <c r="BW19" s="50"/>
      <c r="BX19" s="51"/>
      <c r="BY19" s="51"/>
      <c r="BZ19" s="51"/>
      <c r="CA19" s="51"/>
      <c r="CB19" s="52"/>
      <c r="CC19" s="53"/>
      <c r="CD19" s="47"/>
      <c r="CE19" s="48"/>
      <c r="CF19" s="48"/>
      <c r="CG19" s="48"/>
      <c r="CH19" s="48"/>
      <c r="CI19" s="48"/>
      <c r="CJ19" s="49"/>
      <c r="CK19" s="47"/>
      <c r="CL19" s="48"/>
      <c r="CM19" s="48"/>
      <c r="CN19" s="48"/>
      <c r="CO19" s="48"/>
      <c r="CP19" s="48"/>
      <c r="CQ19" s="49"/>
      <c r="CR19" s="50"/>
      <c r="CS19" s="51"/>
      <c r="CT19" s="51"/>
      <c r="CU19" s="51"/>
      <c r="CV19" s="51"/>
      <c r="CW19" s="52"/>
      <c r="CX19" s="53"/>
      <c r="CY19" s="44"/>
      <c r="CZ19" s="54" t="s">
        <v>63</v>
      </c>
      <c r="DA19" s="54"/>
      <c r="DB19" s="54"/>
      <c r="DC19" s="55" t="s">
        <v>64</v>
      </c>
      <c r="DD19" s="55"/>
      <c r="DE19" s="55"/>
      <c r="DF19" s="56" t="s">
        <v>65</v>
      </c>
      <c r="DG19" s="56"/>
      <c r="DH19" s="56"/>
      <c r="DI19" s="54" t="s">
        <v>63</v>
      </c>
      <c r="DJ19" s="54"/>
      <c r="DK19" s="54"/>
      <c r="DL19" s="55" t="s">
        <v>64</v>
      </c>
      <c r="DM19" s="55"/>
      <c r="DN19" s="55"/>
      <c r="DO19" s="56" t="s">
        <v>65</v>
      </c>
      <c r="DP19" s="56"/>
      <c r="DQ19" s="56"/>
      <c r="DR19" s="54" t="s">
        <v>63</v>
      </c>
      <c r="DS19" s="54"/>
      <c r="DT19" s="54"/>
      <c r="DU19" s="55" t="s">
        <v>64</v>
      </c>
      <c r="DV19" s="55"/>
      <c r="DW19" s="55"/>
      <c r="DX19" s="56" t="s">
        <v>65</v>
      </c>
      <c r="DY19" s="56"/>
      <c r="DZ19" s="56"/>
      <c r="EA19" s="54" t="s">
        <v>63</v>
      </c>
      <c r="EB19" s="54"/>
      <c r="EC19" s="54"/>
      <c r="ED19" s="55" t="s">
        <v>64</v>
      </c>
      <c r="EE19" s="55"/>
      <c r="EF19" s="55"/>
      <c r="EG19" s="56" t="s">
        <v>65</v>
      </c>
      <c r="EH19" s="56"/>
      <c r="EI19" s="56"/>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row>
    <row r="20" spans="1:256" ht="63.75" thickBot="1">
      <c r="A20" s="38"/>
      <c r="B20" s="38"/>
      <c r="C20" s="38"/>
      <c r="D20" s="38"/>
      <c r="E20" s="38"/>
      <c r="F20" s="38"/>
      <c r="G20" s="38"/>
      <c r="H20" s="38"/>
      <c r="I20" s="38"/>
      <c r="J20" s="39"/>
      <c r="K20" s="251"/>
      <c r="L20" s="251"/>
      <c r="M20" s="251"/>
      <c r="N20" s="46"/>
      <c r="O20" s="46"/>
      <c r="P20" s="46"/>
      <c r="Q20" s="38"/>
      <c r="R20" s="38"/>
      <c r="S20" s="64" t="s">
        <v>66</v>
      </c>
      <c r="T20" s="65" t="s">
        <v>67</v>
      </c>
      <c r="U20" s="64" t="s">
        <v>68</v>
      </c>
      <c r="V20" s="65" t="s">
        <v>69</v>
      </c>
      <c r="W20" s="64" t="s">
        <v>70</v>
      </c>
      <c r="X20" s="65" t="s">
        <v>71</v>
      </c>
      <c r="Y20" s="253" t="s">
        <v>72</v>
      </c>
      <c r="Z20" s="64" t="s">
        <v>66</v>
      </c>
      <c r="AA20" s="65" t="s">
        <v>67</v>
      </c>
      <c r="AB20" s="64" t="s">
        <v>68</v>
      </c>
      <c r="AC20" s="65" t="s">
        <v>69</v>
      </c>
      <c r="AD20" s="64" t="s">
        <v>70</v>
      </c>
      <c r="AE20" s="65" t="s">
        <v>71</v>
      </c>
      <c r="AF20" s="253" t="s">
        <v>72</v>
      </c>
      <c r="AG20" s="64" t="s">
        <v>66</v>
      </c>
      <c r="AH20" s="65" t="s">
        <v>67</v>
      </c>
      <c r="AI20" s="64" t="s">
        <v>68</v>
      </c>
      <c r="AJ20" s="65" t="s">
        <v>69</v>
      </c>
      <c r="AK20" s="64" t="s">
        <v>70</v>
      </c>
      <c r="AL20" s="65" t="s">
        <v>71</v>
      </c>
      <c r="AM20" s="66"/>
      <c r="AN20" s="64" t="s">
        <v>66</v>
      </c>
      <c r="AO20" s="65" t="s">
        <v>67</v>
      </c>
      <c r="AP20" s="64" t="s">
        <v>68</v>
      </c>
      <c r="AQ20" s="65" t="s">
        <v>69</v>
      </c>
      <c r="AR20" s="64" t="s">
        <v>70</v>
      </c>
      <c r="AS20" s="65" t="s">
        <v>71</v>
      </c>
      <c r="AT20" s="253" t="s">
        <v>72</v>
      </c>
      <c r="AU20" s="64" t="s">
        <v>66</v>
      </c>
      <c r="AV20" s="65" t="s">
        <v>67</v>
      </c>
      <c r="AW20" s="64" t="s">
        <v>68</v>
      </c>
      <c r="AX20" s="65" t="s">
        <v>69</v>
      </c>
      <c r="AY20" s="64" t="s">
        <v>70</v>
      </c>
      <c r="AZ20" s="65" t="s">
        <v>71</v>
      </c>
      <c r="BA20" s="253" t="s">
        <v>72</v>
      </c>
      <c r="BB20" s="64" t="s">
        <v>66</v>
      </c>
      <c r="BC20" s="65" t="s">
        <v>67</v>
      </c>
      <c r="BD20" s="64" t="s">
        <v>68</v>
      </c>
      <c r="BE20" s="65" t="s">
        <v>69</v>
      </c>
      <c r="BF20" s="64" t="s">
        <v>70</v>
      </c>
      <c r="BG20" s="65" t="s">
        <v>71</v>
      </c>
      <c r="BH20" s="66"/>
      <c r="BI20" s="64" t="s">
        <v>66</v>
      </c>
      <c r="BJ20" s="65" t="s">
        <v>67</v>
      </c>
      <c r="BK20" s="64" t="s">
        <v>68</v>
      </c>
      <c r="BL20" s="65" t="s">
        <v>69</v>
      </c>
      <c r="BM20" s="64" t="s">
        <v>70</v>
      </c>
      <c r="BN20" s="65" t="s">
        <v>71</v>
      </c>
      <c r="BO20" s="253" t="s">
        <v>72</v>
      </c>
      <c r="BP20" s="64" t="s">
        <v>66</v>
      </c>
      <c r="BQ20" s="65" t="s">
        <v>67</v>
      </c>
      <c r="BR20" s="64" t="s">
        <v>68</v>
      </c>
      <c r="BS20" s="65" t="s">
        <v>69</v>
      </c>
      <c r="BT20" s="64" t="s">
        <v>70</v>
      </c>
      <c r="BU20" s="65" t="s">
        <v>71</v>
      </c>
      <c r="BV20" s="253" t="s">
        <v>72</v>
      </c>
      <c r="BW20" s="64" t="s">
        <v>66</v>
      </c>
      <c r="BX20" s="65" t="s">
        <v>67</v>
      </c>
      <c r="BY20" s="64" t="s">
        <v>68</v>
      </c>
      <c r="BZ20" s="65" t="s">
        <v>69</v>
      </c>
      <c r="CA20" s="64" t="s">
        <v>70</v>
      </c>
      <c r="CB20" s="65" t="s">
        <v>71</v>
      </c>
      <c r="CC20" s="66"/>
      <c r="CD20" s="64" t="s">
        <v>66</v>
      </c>
      <c r="CE20" s="65" t="s">
        <v>67</v>
      </c>
      <c r="CF20" s="64" t="s">
        <v>68</v>
      </c>
      <c r="CG20" s="65" t="s">
        <v>69</v>
      </c>
      <c r="CH20" s="64" t="s">
        <v>70</v>
      </c>
      <c r="CI20" s="65" t="s">
        <v>71</v>
      </c>
      <c r="CJ20" s="253" t="s">
        <v>72</v>
      </c>
      <c r="CK20" s="64" t="s">
        <v>66</v>
      </c>
      <c r="CL20" s="65" t="s">
        <v>67</v>
      </c>
      <c r="CM20" s="64" t="s">
        <v>68</v>
      </c>
      <c r="CN20" s="65" t="s">
        <v>69</v>
      </c>
      <c r="CO20" s="64" t="s">
        <v>70</v>
      </c>
      <c r="CP20" s="65" t="s">
        <v>71</v>
      </c>
      <c r="CQ20" s="253" t="s">
        <v>72</v>
      </c>
      <c r="CR20" s="64" t="s">
        <v>66</v>
      </c>
      <c r="CS20" s="65" t="s">
        <v>67</v>
      </c>
      <c r="CT20" s="64" t="s">
        <v>68</v>
      </c>
      <c r="CU20" s="65" t="s">
        <v>69</v>
      </c>
      <c r="CV20" s="64" t="s">
        <v>70</v>
      </c>
      <c r="CW20" s="65" t="s">
        <v>71</v>
      </c>
      <c r="CX20" s="66"/>
      <c r="CY20" s="44"/>
      <c r="CZ20" s="64" t="s">
        <v>73</v>
      </c>
      <c r="DA20" s="64" t="s">
        <v>74</v>
      </c>
      <c r="DB20" s="64" t="s">
        <v>75</v>
      </c>
      <c r="DC20" s="67" t="s">
        <v>68</v>
      </c>
      <c r="DD20" s="67" t="s">
        <v>69</v>
      </c>
      <c r="DE20" s="67" t="s">
        <v>75</v>
      </c>
      <c r="DF20" s="68" t="s">
        <v>76</v>
      </c>
      <c r="DG20" s="68" t="s">
        <v>74</v>
      </c>
      <c r="DH20" s="69" t="s">
        <v>75</v>
      </c>
      <c r="DI20" s="64" t="s">
        <v>73</v>
      </c>
      <c r="DJ20" s="64" t="s">
        <v>74</v>
      </c>
      <c r="DK20" s="64" t="s">
        <v>75</v>
      </c>
      <c r="DL20" s="67" t="s">
        <v>68</v>
      </c>
      <c r="DM20" s="67" t="s">
        <v>69</v>
      </c>
      <c r="DN20" s="67" t="s">
        <v>75</v>
      </c>
      <c r="DO20" s="68" t="s">
        <v>76</v>
      </c>
      <c r="DP20" s="68" t="s">
        <v>74</v>
      </c>
      <c r="DQ20" s="69" t="s">
        <v>75</v>
      </c>
      <c r="DR20" s="64" t="s">
        <v>73</v>
      </c>
      <c r="DS20" s="64" t="s">
        <v>74</v>
      </c>
      <c r="DT20" s="64" t="s">
        <v>75</v>
      </c>
      <c r="DU20" s="67" t="s">
        <v>68</v>
      </c>
      <c r="DV20" s="67" t="s">
        <v>69</v>
      </c>
      <c r="DW20" s="67" t="s">
        <v>75</v>
      </c>
      <c r="DX20" s="68" t="s">
        <v>76</v>
      </c>
      <c r="DY20" s="68" t="s">
        <v>74</v>
      </c>
      <c r="DZ20" s="69" t="s">
        <v>75</v>
      </c>
      <c r="EA20" s="64" t="s">
        <v>73</v>
      </c>
      <c r="EB20" s="64" t="s">
        <v>74</v>
      </c>
      <c r="EC20" s="64" t="s">
        <v>75</v>
      </c>
      <c r="ED20" s="67" t="s">
        <v>68</v>
      </c>
      <c r="EE20" s="67" t="s">
        <v>69</v>
      </c>
      <c r="EF20" s="67" t="s">
        <v>75</v>
      </c>
      <c r="EG20" s="68" t="s">
        <v>76</v>
      </c>
      <c r="EH20" s="68" t="s">
        <v>74</v>
      </c>
      <c r="EI20" s="69" t="s">
        <v>75</v>
      </c>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row>
    <row r="21" spans="1:256" ht="42.75">
      <c r="A21" s="2200" t="s">
        <v>77</v>
      </c>
      <c r="B21" s="2201"/>
      <c r="C21" s="80" t="s">
        <v>2153</v>
      </c>
      <c r="D21" s="81">
        <v>1</v>
      </c>
      <c r="E21" s="80" t="s">
        <v>2154</v>
      </c>
      <c r="F21" s="81">
        <v>3</v>
      </c>
      <c r="G21" s="81" t="s">
        <v>2155</v>
      </c>
      <c r="H21" s="82">
        <v>1</v>
      </c>
      <c r="I21" s="83">
        <v>0.24</v>
      </c>
      <c r="J21" s="81">
        <v>1</v>
      </c>
      <c r="K21" s="70" t="s">
        <v>2156</v>
      </c>
      <c r="L21" s="70" t="s">
        <v>2157</v>
      </c>
      <c r="M21" s="2202" t="s">
        <v>2158</v>
      </c>
      <c r="N21" s="2203">
        <v>0.1</v>
      </c>
      <c r="O21" s="2204">
        <v>42750</v>
      </c>
      <c r="P21" s="2204">
        <v>42826</v>
      </c>
      <c r="Q21" s="85" t="s">
        <v>2159</v>
      </c>
      <c r="R21" s="2205">
        <v>0.35</v>
      </c>
      <c r="S21" s="86">
        <v>0.3</v>
      </c>
      <c r="T21" s="86"/>
      <c r="U21" s="76">
        <f>+S21+S22+S23</f>
        <v>0.53</v>
      </c>
      <c r="V21" s="76">
        <f>+T21+T22+T23</f>
        <v>0.15</v>
      </c>
      <c r="W21" s="2206">
        <f>(((U21*$N$21)+(U24*$N$24)+(U26*$N$26))*$H$21)/($N$21+$N$24+$N$26)</f>
        <v>0.25583333333333336</v>
      </c>
      <c r="X21" s="2206">
        <f>(((V21*$N$21)+(V24*$N$24)+(V26*$N$26))*$H$21)/($N$21+$N$24+$N$26)</f>
        <v>6.8333333333333315E-2</v>
      </c>
      <c r="Y21" s="73"/>
      <c r="Z21" s="86">
        <v>0.05</v>
      </c>
      <c r="AA21" s="86">
        <v>0</v>
      </c>
      <c r="AB21" s="76">
        <f>+Z21+Z22+Z23</f>
        <v>0.23</v>
      </c>
      <c r="AC21" s="76">
        <f>+AA21+AA22+AA23</f>
        <v>0.1</v>
      </c>
      <c r="AD21" s="77">
        <f>(((AB21*$N$21)+(AB24*$N$24)+(AB26*$N$26))*$H$21)/($N$21+$N$24+$N$26)</f>
        <v>0.14249999999999999</v>
      </c>
      <c r="AE21" s="77">
        <f>(((AC21*$N$21)+(AC24*$N$24)+(AC26*$N$26))*$H$21)/($N$21+$N$24+$N$26)</f>
        <v>6.5000000000000002E-2</v>
      </c>
      <c r="AF21" s="73"/>
      <c r="AG21" s="86"/>
      <c r="AH21" s="86">
        <v>0</v>
      </c>
      <c r="AI21" s="76">
        <f>+AG21+AG22+AG23</f>
        <v>0.08</v>
      </c>
      <c r="AJ21" s="76">
        <f>+AH21+AH22+AH23</f>
        <v>0.15</v>
      </c>
      <c r="AK21" s="77">
        <f>(((AI21*$N$21)+(AI24*$N$24)+(AI26*$N$26))*$H$21)/($N$21+$N$24+$N$26)</f>
        <v>7.7083333333333337E-2</v>
      </c>
      <c r="AL21" s="77">
        <f>(((AJ21*$N$21)+(AJ24*$N$24)+(AJ26*$N$26))*$H$21)/($N$21+$N$24+$N$26)</f>
        <v>0.12958333333333333</v>
      </c>
      <c r="AM21" s="148"/>
      <c r="AN21" s="86"/>
      <c r="AO21" s="86"/>
      <c r="AP21" s="76">
        <f>+AN21+AN22+AN23</f>
        <v>0.05</v>
      </c>
      <c r="AQ21" s="76">
        <f>+AO21+AO22+AO23</f>
        <v>0</v>
      </c>
      <c r="AR21" s="77">
        <f>(((AP21*$N$21)+(AP24*$N$24)+(AP26*$N$26))*$H$21)/($N$21+$N$24+$N$26)</f>
        <v>5.4841666666666671E-2</v>
      </c>
      <c r="AS21" s="77">
        <f>(((AQ21*$N$21)+(AQ24*$N$24)+(AQ26*$N$26))*$H$21)/($N$21+$N$24+$N$26)</f>
        <v>8.7500000000000008E-3</v>
      </c>
      <c r="AT21" s="148" t="s">
        <v>2160</v>
      </c>
      <c r="AU21" s="86"/>
      <c r="AV21" s="86">
        <v>0.15</v>
      </c>
      <c r="AW21" s="76">
        <f>+AU21+AU22+AU23</f>
        <v>0.02</v>
      </c>
      <c r="AX21" s="76">
        <f>+AV21+AV22+AV23</f>
        <v>0.31</v>
      </c>
      <c r="AY21" s="77">
        <f>(((AW21*$N$21)+(AW24*$N$24)+(AW26*$N$26))*$H$21)/($N$21+$N$24+$N$26)</f>
        <v>4.2341666666666666E-2</v>
      </c>
      <c r="AZ21" s="77">
        <f>(((AX21*$N$21)+(AX24*$N$24)+(AX26*$N$26))*$H$21)/($N$21+$N$24+$N$26)</f>
        <v>0.13791666666666663</v>
      </c>
      <c r="BA21" s="73"/>
      <c r="BB21" s="86"/>
      <c r="BC21" s="86"/>
      <c r="BD21" s="76">
        <f>+BB21+BB22+BB23</f>
        <v>0.01</v>
      </c>
      <c r="BE21" s="76">
        <f>+BC21+BC22+BC23</f>
        <v>0.01</v>
      </c>
      <c r="BF21" s="77">
        <f>(((BD21*$N$21)+(BD24*$N$24)+(BD26*$N$26))*$H$21)/($N$21+$N$24+$N$26)</f>
        <v>4.1091666666666665E-2</v>
      </c>
      <c r="BG21" s="77">
        <f>(((BE21*$N$21)+(BE24*$N$24)+(BE26*$N$26))*$H$21)/($N$21+$N$24+$N$26)</f>
        <v>1.2916666666666667E-2</v>
      </c>
      <c r="BH21" s="73"/>
      <c r="BI21" s="86"/>
      <c r="BJ21" s="86"/>
      <c r="BK21" s="76">
        <f>+BI21+BI22+BI23</f>
        <v>0.01</v>
      </c>
      <c r="BL21" s="76">
        <f>+BJ21+BJ22+BJ23</f>
        <v>0</v>
      </c>
      <c r="BM21" s="77">
        <f>(((BK21*$N$21)+(BK24*$N$24)+(BK26*$N$26))*$H$21)/($N$21+$N$24+$N$26)</f>
        <v>3.5258333333333336E-2</v>
      </c>
      <c r="BN21" s="77">
        <f>(((BL21*$N$21)+(BL24*$N$24)+(BL26*$N$26))*$H$21)/($N$21+$N$24+$N$26)</f>
        <v>0</v>
      </c>
      <c r="BO21" s="73"/>
      <c r="BP21" s="86"/>
      <c r="BQ21" s="86"/>
      <c r="BR21" s="76">
        <f>+BP21+BP22+BP23</f>
        <v>0.02</v>
      </c>
      <c r="BS21" s="114">
        <f>+BQ21+BQ22+BQ23</f>
        <v>0</v>
      </c>
      <c r="BT21" s="77">
        <f>(((BR21*$N$21)+(BR24*$N$24)+(BR26*$N$26))*$H$21)/($N$21+$N$24+$N$26)</f>
        <v>4.8175000000000003E-2</v>
      </c>
      <c r="BU21" s="77">
        <f>(((BS21*$N$21)+(BS24*$N$24)+(BS26*$N$26))*$H$21)/($N$21+$N$24+$N$26)</f>
        <v>0</v>
      </c>
      <c r="BV21" s="73"/>
      <c r="BW21" s="86"/>
      <c r="BX21" s="86"/>
      <c r="BY21" s="76">
        <f>+BW21+BW22+BW23</f>
        <v>0</v>
      </c>
      <c r="BZ21" s="114">
        <f>+BX21+BX22+BX23</f>
        <v>0</v>
      </c>
      <c r="CA21" s="77">
        <f>(((BY21*$N$21)+(BY24*$N$24)+(BY26*$N$26))*$H$21)/($N$21+$N$24+$N$26)</f>
        <v>6.9008333333333324E-2</v>
      </c>
      <c r="CB21" s="77">
        <f>(((BZ21*$N$21)+(BZ24*$N$24)+(BZ26*$N$26))*$H$21)/($N$21+$N$24+$N$26)</f>
        <v>0</v>
      </c>
      <c r="CC21" s="73"/>
      <c r="CD21" s="86"/>
      <c r="CE21" s="86"/>
      <c r="CF21" s="76">
        <f>+CD21+CD22+CD23</f>
        <v>0</v>
      </c>
      <c r="CG21" s="114">
        <f>+CE21+CE22+CE23</f>
        <v>0</v>
      </c>
      <c r="CH21" s="77">
        <f>(((CF21*$N$21)+(CF24*$N$24)+(CF26*$N$26))*$H$21)/($N$21+$N$24+$N$26)</f>
        <v>8.3591666666666675E-2</v>
      </c>
      <c r="CI21" s="77">
        <f>(((CG21*$N$21)+(CG24*$N$24)+(CG26*$N$26))*$H$21)/($N$21+$N$24+$N$26)</f>
        <v>0</v>
      </c>
      <c r="CJ21" s="73"/>
      <c r="CK21" s="86"/>
      <c r="CL21" s="86"/>
      <c r="CM21" s="76">
        <f>+CK21+CK22+CK23</f>
        <v>0.05</v>
      </c>
      <c r="CN21" s="114">
        <f>+CL21+CL22+CL23</f>
        <v>0</v>
      </c>
      <c r="CO21" s="77">
        <f>(((CM21*$N$21)+(CM24*$N$24)+(CM26*$N$26))*$H$21)/($N$21+$N$24+$N$26)</f>
        <v>8.4008333333333338E-2</v>
      </c>
      <c r="CP21" s="77">
        <f>(((CN21*$N$21)+(CN24*$N$24)+(CN26*$N$26))*$H$21)/($N$21+$N$24+$N$26)</f>
        <v>0</v>
      </c>
      <c r="CQ21" s="73"/>
      <c r="CR21" s="86"/>
      <c r="CS21" s="86"/>
      <c r="CT21" s="76">
        <f>+CR21+CR22+CR23</f>
        <v>0</v>
      </c>
      <c r="CU21" s="114">
        <f>+CS21+CS22+CS23</f>
        <v>0</v>
      </c>
      <c r="CV21" s="77">
        <f>(((CT21*$N$21)+(CT24*$N$24)+(CT26*$N$26))*$H$21)/($N$21+$N$24+$N$26)</f>
        <v>5.1508333333333337E-2</v>
      </c>
      <c r="CW21" s="77">
        <f>(((CU21*$N$21)+(CU24*$N$24)+(CU26*$N$26))*$H$21)/($N$21+$N$24+$N$26)</f>
        <v>0</v>
      </c>
      <c r="CX21" s="73"/>
      <c r="CY21" s="74"/>
      <c r="CZ21" s="78">
        <f>+S21+Z21+AG21</f>
        <v>0.35</v>
      </c>
      <c r="DA21" s="78">
        <f>+T21+AA21+AH21</f>
        <v>0</v>
      </c>
      <c r="DB21" s="75">
        <f>+DA21/CZ21</f>
        <v>0</v>
      </c>
      <c r="DC21" s="76">
        <f>+U21+AB21+AI21</f>
        <v>0.84</v>
      </c>
      <c r="DD21" s="76">
        <f>+V21+AC21+AJ21</f>
        <v>0.4</v>
      </c>
      <c r="DE21" s="76">
        <f>+DD21/DC21</f>
        <v>0.47619047619047622</v>
      </c>
      <c r="DF21" s="77">
        <f>+W21+AD21+AK21</f>
        <v>0.47541666666666665</v>
      </c>
      <c r="DG21" s="77">
        <f>+X21+AE21+AL21</f>
        <v>0.26291666666666663</v>
      </c>
      <c r="DH21" s="76">
        <f>+DG21/DF21</f>
        <v>0.55302366345311127</v>
      </c>
      <c r="DI21" s="78">
        <f>+S21+Z21+AG21+AN21+AU21+BB21</f>
        <v>0.35</v>
      </c>
      <c r="DJ21" s="78">
        <f>+T21+AA21+AH21+AO21+AV21+BC21</f>
        <v>0.15</v>
      </c>
      <c r="DK21" s="75">
        <f>+DJ21/DI21</f>
        <v>0.4285714285714286</v>
      </c>
      <c r="DL21" s="76">
        <f>+U21+AB21+AI21+AP21+AW21+BD21</f>
        <v>0.92</v>
      </c>
      <c r="DM21" s="76">
        <f>+V21+AC21+AJ21+AQ21+AX21+BE21</f>
        <v>0.72</v>
      </c>
      <c r="DN21" s="76">
        <f>+DM21/DL21</f>
        <v>0.78260869565217384</v>
      </c>
      <c r="DO21" s="77">
        <f>+$W$21+$AD$21+$AK$21+$AR$21+$AY$21+$BF$21</f>
        <v>0.61369166666666664</v>
      </c>
      <c r="DP21" s="77">
        <f>+$X$21+$AE$21+$AL$21+$AS$21+$AZ$21+$BG$21</f>
        <v>0.42249999999999993</v>
      </c>
      <c r="DQ21" s="76">
        <f>+DP21/DO21</f>
        <v>0.68845647244137254</v>
      </c>
      <c r="DR21" s="78">
        <f>+$S$21+$Z$21+$AG$21+$AN$21+$AU$21+$BB$21+$BI$21+$BP$21+$BW$21</f>
        <v>0.35</v>
      </c>
      <c r="DS21" s="78">
        <f>+$T$21+$AA$21+$AH$21+$AO$21+$AV$21+$BC$21+$BJ$21+$BQ$21+$BX$21</f>
        <v>0.15</v>
      </c>
      <c r="DT21" s="75">
        <f>+DS21/DR21</f>
        <v>0.4285714285714286</v>
      </c>
      <c r="DU21" s="76">
        <f>+$U$21+$AB$21+$AI$21+$AP$21+$AW$21+$BD$21+$BK$21+$BR$21+$BY$21</f>
        <v>0.95000000000000007</v>
      </c>
      <c r="DV21" s="76">
        <f>+$V$21+$AC$21+$AJ$21+$AQ$21+$AX$21+$BE$21+$BL$21+$BS$21+$BZ$21</f>
        <v>0.72</v>
      </c>
      <c r="DW21" s="76">
        <f>+DV21/DU21</f>
        <v>0.75789473684210518</v>
      </c>
      <c r="DX21" s="77">
        <f>+$W$21+$AD$21+$AK$21+$AR$21+$AY$21+$BF$21+$BM$21+$BT$21+$CA$21</f>
        <v>0.76613333333333322</v>
      </c>
      <c r="DY21" s="77">
        <f>+$X$21+$AE$21+$AL$21+$AS$21+$AZ$21+$BG$21+$BN$21+$BU$21+$CB$21</f>
        <v>0.42249999999999993</v>
      </c>
      <c r="DZ21" s="76">
        <f>+DY21/DX21</f>
        <v>0.55147058823529416</v>
      </c>
      <c r="EA21" s="78">
        <f>+$S$21+$Z$21+$AG$21+$AN$21+$AU$21+$BB$21+$BI$21+$BP$21+$BW$21+$CD$21+$CK$21+$CR$21</f>
        <v>0.35</v>
      </c>
      <c r="EB21" s="78">
        <f>+$T$21+$AA$21+$AH$21+$AO$21+$AV$21+$BC$21+$BJ$21+$BQ$21+$BX$21+$CE$21+$CL$21+$CS$21</f>
        <v>0.15</v>
      </c>
      <c r="EC21" s="75">
        <f>+EB21/EA21</f>
        <v>0.4285714285714286</v>
      </c>
      <c r="ED21" s="76">
        <f>+$U$21+$AB$21+$AI$21+$AP$21+$AW$21+$BD$21+$BK$21+$BR$21+$BY$21+$CF$21+$CM$21+$CT$21</f>
        <v>1</v>
      </c>
      <c r="EE21" s="76">
        <f>+$V$21+$AC$21+$AJ$21+$AQ$21+$AX$21+$BE$21+$BL$21+$BS$21+$BZ$21+$CG$21+$CN$21+$CU$21</f>
        <v>0.72</v>
      </c>
      <c r="EF21" s="76">
        <f>+EE21/ED21</f>
        <v>0.72</v>
      </c>
      <c r="EG21" s="77">
        <f>+$W$21+$AD$21+$AK$21+$AR$21+$AY$21+$BF$21+$BM$21+$BT$21+$CA$21+$CH$21+$CO$21+$CV$21</f>
        <v>0.98524166666666657</v>
      </c>
      <c r="EH21" s="77">
        <f>+$X$21+$AE$21+$AL$21+$AS$21+$AZ$21+$BG$21+$BN$21+$BU$21+$CB$21+$CI$21+$CP$21+$CW$21</f>
        <v>0.42249999999999993</v>
      </c>
      <c r="EI21" s="76">
        <f>+EH21/EG21</f>
        <v>0.42882879834896681</v>
      </c>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c r="FY21" s="74"/>
      <c r="FZ21" s="74"/>
      <c r="GA21" s="74"/>
      <c r="GB21" s="74"/>
      <c r="GC21" s="74"/>
      <c r="GD21" s="74"/>
      <c r="GE21" s="74"/>
      <c r="GF21" s="74"/>
      <c r="GG21" s="74"/>
      <c r="GH21" s="74"/>
      <c r="GI21" s="74"/>
      <c r="GJ21" s="74"/>
      <c r="GK21" s="74"/>
      <c r="GL21" s="74"/>
      <c r="GM21" s="74"/>
      <c r="GN21" s="74"/>
      <c r="GO21" s="74"/>
      <c r="GP21" s="74"/>
      <c r="GQ21" s="74"/>
      <c r="GR21" s="74"/>
      <c r="GS21" s="74"/>
      <c r="GT21" s="74"/>
      <c r="GU21" s="74"/>
      <c r="GV21" s="74"/>
      <c r="GW21" s="74"/>
      <c r="GX21" s="74"/>
      <c r="GY21" s="74"/>
      <c r="GZ21" s="74"/>
      <c r="HA21" s="74"/>
      <c r="HB21" s="74"/>
      <c r="HC21" s="74"/>
      <c r="HD21" s="74"/>
      <c r="HE21" s="74"/>
      <c r="HF21" s="74"/>
      <c r="HG21" s="74"/>
      <c r="HH21" s="74"/>
      <c r="HI21" s="74"/>
      <c r="HJ21" s="74"/>
      <c r="HK21" s="74"/>
      <c r="HL21" s="74"/>
      <c r="HM21" s="74"/>
      <c r="HN21" s="74"/>
      <c r="HO21" s="74"/>
      <c r="HP21" s="74"/>
      <c r="HQ21" s="74"/>
      <c r="HR21" s="74"/>
      <c r="HS21" s="74"/>
      <c r="HT21" s="74"/>
      <c r="HU21" s="74"/>
      <c r="HV21" s="74"/>
      <c r="HW21" s="74"/>
      <c r="HX21" s="74"/>
      <c r="HY21" s="74"/>
      <c r="HZ21" s="74"/>
      <c r="IA21" s="74"/>
      <c r="IB21" s="74"/>
      <c r="IC21" s="74"/>
      <c r="ID21" s="74"/>
      <c r="IE21" s="74"/>
      <c r="IF21" s="74"/>
      <c r="IG21" s="74"/>
      <c r="IH21" s="74"/>
      <c r="II21" s="74"/>
      <c r="IJ21" s="74"/>
      <c r="IK21" s="74"/>
      <c r="IL21" s="74"/>
      <c r="IM21" s="74"/>
      <c r="IN21" s="74"/>
      <c r="IO21" s="74"/>
      <c r="IP21" s="74"/>
      <c r="IQ21" s="74"/>
      <c r="IR21" s="74"/>
      <c r="IS21" s="74"/>
      <c r="IT21" s="74"/>
      <c r="IU21" s="74"/>
      <c r="IV21" s="74"/>
    </row>
    <row r="22" spans="1:256" ht="126">
      <c r="A22" s="2207"/>
      <c r="B22" s="79"/>
      <c r="C22" s="80"/>
      <c r="D22" s="81"/>
      <c r="E22" s="80"/>
      <c r="F22" s="81"/>
      <c r="G22" s="81"/>
      <c r="H22" s="82"/>
      <c r="I22" s="83"/>
      <c r="J22" s="81"/>
      <c r="K22" s="84"/>
      <c r="L22" s="84"/>
      <c r="M22" s="2202" t="s">
        <v>2161</v>
      </c>
      <c r="N22" s="2203"/>
      <c r="O22" s="2204">
        <v>42765</v>
      </c>
      <c r="P22" s="2204">
        <v>42977</v>
      </c>
      <c r="Q22" s="85" t="s">
        <v>2162</v>
      </c>
      <c r="R22" s="2205">
        <v>0.35</v>
      </c>
      <c r="S22" s="86">
        <v>0.08</v>
      </c>
      <c r="T22" s="86">
        <v>0</v>
      </c>
      <c r="U22" s="88"/>
      <c r="V22" s="88"/>
      <c r="W22" s="2206"/>
      <c r="X22" s="2206"/>
      <c r="Y22" s="73"/>
      <c r="Z22" s="86">
        <v>0.08</v>
      </c>
      <c r="AA22" s="86">
        <v>0</v>
      </c>
      <c r="AB22" s="88"/>
      <c r="AC22" s="88"/>
      <c r="AD22" s="87"/>
      <c r="AE22" s="87"/>
      <c r="AF22" s="73"/>
      <c r="AG22" s="86">
        <v>0.08</v>
      </c>
      <c r="AH22" s="86">
        <v>0.15</v>
      </c>
      <c r="AI22" s="88"/>
      <c r="AJ22" s="88"/>
      <c r="AK22" s="87"/>
      <c r="AL22" s="87"/>
      <c r="AM22" s="148" t="s">
        <v>2163</v>
      </c>
      <c r="AN22" s="86">
        <v>0.05</v>
      </c>
      <c r="AO22" s="86">
        <v>0</v>
      </c>
      <c r="AP22" s="88"/>
      <c r="AQ22" s="88"/>
      <c r="AR22" s="87"/>
      <c r="AS22" s="87"/>
      <c r="AT22" s="148"/>
      <c r="AU22" s="86">
        <v>0.02</v>
      </c>
      <c r="AV22" s="86">
        <v>0.16</v>
      </c>
      <c r="AW22" s="88"/>
      <c r="AX22" s="88"/>
      <c r="AY22" s="87"/>
      <c r="AZ22" s="87"/>
      <c r="BA22" s="73"/>
      <c r="BB22" s="86">
        <v>0.01</v>
      </c>
      <c r="BC22" s="86">
        <v>0.01</v>
      </c>
      <c r="BD22" s="88"/>
      <c r="BE22" s="88"/>
      <c r="BF22" s="87"/>
      <c r="BG22" s="87"/>
      <c r="BH22" s="73"/>
      <c r="BI22" s="86">
        <v>0.01</v>
      </c>
      <c r="BJ22" s="86"/>
      <c r="BK22" s="88"/>
      <c r="BL22" s="88"/>
      <c r="BM22" s="87"/>
      <c r="BN22" s="87"/>
      <c r="BO22" s="73"/>
      <c r="BP22" s="86">
        <v>0.02</v>
      </c>
      <c r="BQ22" s="86"/>
      <c r="BR22" s="88"/>
      <c r="BS22" s="114"/>
      <c r="BT22" s="87"/>
      <c r="BU22" s="87"/>
      <c r="BV22" s="73"/>
      <c r="BW22" s="86"/>
      <c r="BX22" s="86"/>
      <c r="BY22" s="88"/>
      <c r="BZ22" s="114"/>
      <c r="CA22" s="87"/>
      <c r="CB22" s="87"/>
      <c r="CC22" s="73"/>
      <c r="CD22" s="86"/>
      <c r="CE22" s="86"/>
      <c r="CF22" s="88"/>
      <c r="CG22" s="114"/>
      <c r="CH22" s="87"/>
      <c r="CI22" s="87"/>
      <c r="CJ22" s="73"/>
      <c r="CK22" s="86"/>
      <c r="CL22" s="86"/>
      <c r="CM22" s="88"/>
      <c r="CN22" s="114"/>
      <c r="CO22" s="87"/>
      <c r="CP22" s="87"/>
      <c r="CQ22" s="73"/>
      <c r="CR22" s="86"/>
      <c r="CS22" s="86"/>
      <c r="CT22" s="88"/>
      <c r="CU22" s="114"/>
      <c r="CV22" s="87"/>
      <c r="CW22" s="87"/>
      <c r="CX22" s="73"/>
      <c r="CY22" s="74"/>
      <c r="CZ22" s="78">
        <f t="shared" ref="CZ22:CZ62" si="0">+S22+Z22+AG22</f>
        <v>0.24</v>
      </c>
      <c r="DA22" s="78">
        <f t="shared" ref="DA22:DA62" si="1">+T22+AA22+AH22+AO22+AV22+BC22+BJ22+BQ22+BX22+CE22+CL22+CS22</f>
        <v>0.32</v>
      </c>
      <c r="DB22" s="75">
        <f t="shared" ref="DB22:DB62" si="2">+DA22/CZ22</f>
        <v>1.3333333333333335</v>
      </c>
      <c r="DC22" s="88"/>
      <c r="DD22" s="88"/>
      <c r="DE22" s="88"/>
      <c r="DF22" s="87"/>
      <c r="DG22" s="87"/>
      <c r="DH22" s="88"/>
      <c r="DI22" s="78">
        <f t="shared" ref="DI22:DJ62" si="3">+S22+Z22+AG22+AN22+AU22+BB22</f>
        <v>0.32</v>
      </c>
      <c r="DJ22" s="78">
        <f t="shared" si="3"/>
        <v>0.32</v>
      </c>
      <c r="DK22" s="75">
        <f t="shared" ref="DK22:DK62" si="4">+DJ22/DI22</f>
        <v>1</v>
      </c>
      <c r="DL22" s="88"/>
      <c r="DM22" s="88"/>
      <c r="DN22" s="88"/>
      <c r="DO22" s="87"/>
      <c r="DP22" s="87"/>
      <c r="DQ22" s="88"/>
      <c r="DR22" s="78">
        <f>+$S$22+$Z$22+$AG$22+$AN$22+$AU$22+$BB$22+$BI$22+$BP$22+$BW$22</f>
        <v>0.35000000000000003</v>
      </c>
      <c r="DS22" s="78">
        <f>+$T$22+$AA$22+$AH$22+$AO$22+$AV$22+$BC$22+$BJ$22+$BQ$22+$BX$22</f>
        <v>0.32</v>
      </c>
      <c r="DT22" s="75">
        <f t="shared" ref="DT22:DT30" si="5">+DS22/DR22</f>
        <v>0.91428571428571426</v>
      </c>
      <c r="DU22" s="88"/>
      <c r="DV22" s="88"/>
      <c r="DW22" s="88"/>
      <c r="DX22" s="87"/>
      <c r="DY22" s="87"/>
      <c r="DZ22" s="88"/>
      <c r="EA22" s="78">
        <f>+$S$22+$Z$22+$AG$22+$AN$22+$AU$22+$BB$22+$BI$22+$BP$22+$BW$22+$CD$22+$CK$22+$CR$22</f>
        <v>0.35000000000000003</v>
      </c>
      <c r="EB22" s="78">
        <f>+$T$22+$AA$22+$AH$22+$AO$22+$AV$22+$BC$22+$BJ$22+$BQ$22+$BX$22+$CE$22+$CL$22+$CS$22</f>
        <v>0.32</v>
      </c>
      <c r="EC22" s="75">
        <f t="shared" ref="EC22:EC62" si="6">+EB22/EA22</f>
        <v>0.91428571428571426</v>
      </c>
      <c r="ED22" s="88"/>
      <c r="EE22" s="88"/>
      <c r="EF22" s="88"/>
      <c r="EG22" s="87"/>
      <c r="EH22" s="87"/>
      <c r="EI22" s="88"/>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c r="GS22" s="74"/>
      <c r="GT22" s="74"/>
      <c r="GU22" s="74"/>
      <c r="GV22" s="74"/>
      <c r="GW22" s="74"/>
      <c r="GX22" s="74"/>
      <c r="GY22" s="74"/>
      <c r="GZ22" s="74"/>
      <c r="HA22" s="74"/>
      <c r="HB22" s="74"/>
      <c r="HC22" s="74"/>
      <c r="HD22" s="74"/>
      <c r="HE22" s="74"/>
      <c r="HF22" s="74"/>
      <c r="HG22" s="74"/>
      <c r="HH22" s="74"/>
      <c r="HI22" s="74"/>
      <c r="HJ22" s="74"/>
      <c r="HK22" s="74"/>
      <c r="HL22" s="74"/>
      <c r="HM22" s="74"/>
      <c r="HN22" s="74"/>
      <c r="HO22" s="74"/>
      <c r="HP22" s="74"/>
      <c r="HQ22" s="74"/>
      <c r="HR22" s="74"/>
      <c r="HS22" s="74"/>
      <c r="HT22" s="74"/>
      <c r="HU22" s="74"/>
      <c r="HV22" s="74"/>
      <c r="HW22" s="74"/>
      <c r="HX22" s="74"/>
      <c r="HY22" s="74"/>
      <c r="HZ22" s="74"/>
      <c r="IA22" s="74"/>
      <c r="IB22" s="74"/>
      <c r="IC22" s="74"/>
      <c r="ID22" s="74"/>
      <c r="IE22" s="74"/>
      <c r="IF22" s="74"/>
      <c r="IG22" s="74"/>
      <c r="IH22" s="74"/>
      <c r="II22" s="74"/>
      <c r="IJ22" s="74"/>
      <c r="IK22" s="74"/>
      <c r="IL22" s="74"/>
      <c r="IM22" s="74"/>
      <c r="IN22" s="74"/>
      <c r="IO22" s="74"/>
      <c r="IP22" s="74"/>
      <c r="IQ22" s="74"/>
      <c r="IR22" s="74"/>
      <c r="IS22" s="74"/>
      <c r="IT22" s="74"/>
      <c r="IU22" s="74"/>
      <c r="IV22" s="74"/>
    </row>
    <row r="23" spans="1:256" ht="42.75">
      <c r="A23" s="2207"/>
      <c r="B23" s="79"/>
      <c r="C23" s="80"/>
      <c r="D23" s="81"/>
      <c r="E23" s="80"/>
      <c r="F23" s="81"/>
      <c r="G23" s="81"/>
      <c r="H23" s="82"/>
      <c r="I23" s="83"/>
      <c r="J23" s="81"/>
      <c r="K23" s="89"/>
      <c r="L23" s="89"/>
      <c r="M23" s="2202" t="s">
        <v>2164</v>
      </c>
      <c r="N23" s="2203"/>
      <c r="O23" s="2204">
        <v>42737</v>
      </c>
      <c r="P23" s="2204">
        <v>43100</v>
      </c>
      <c r="Q23" s="172" t="s">
        <v>2165</v>
      </c>
      <c r="R23" s="2208">
        <v>0.3</v>
      </c>
      <c r="S23" s="86">
        <v>0.15</v>
      </c>
      <c r="T23" s="86">
        <v>0.15</v>
      </c>
      <c r="U23" s="90"/>
      <c r="V23" s="90"/>
      <c r="W23" s="2206"/>
      <c r="X23" s="2206"/>
      <c r="Y23" s="73"/>
      <c r="Z23" s="86">
        <v>0.1</v>
      </c>
      <c r="AA23" s="86">
        <v>0.1</v>
      </c>
      <c r="AB23" s="90"/>
      <c r="AC23" s="90"/>
      <c r="AD23" s="87"/>
      <c r="AE23" s="87"/>
      <c r="AF23" s="73"/>
      <c r="AG23" s="86"/>
      <c r="AH23" s="86"/>
      <c r="AI23" s="90"/>
      <c r="AJ23" s="90"/>
      <c r="AK23" s="87"/>
      <c r="AL23" s="87"/>
      <c r="AM23" s="148" t="s">
        <v>2166</v>
      </c>
      <c r="AN23" s="86"/>
      <c r="AO23" s="86"/>
      <c r="AP23" s="90"/>
      <c r="AQ23" s="90"/>
      <c r="AR23" s="87"/>
      <c r="AS23" s="87"/>
      <c r="AT23" s="148"/>
      <c r="AU23" s="86"/>
      <c r="AV23" s="86"/>
      <c r="AW23" s="90"/>
      <c r="AX23" s="90"/>
      <c r="AY23" s="87"/>
      <c r="AZ23" s="87"/>
      <c r="BA23" s="73"/>
      <c r="BB23" s="86"/>
      <c r="BC23" s="86"/>
      <c r="BD23" s="90"/>
      <c r="BE23" s="90"/>
      <c r="BF23" s="87"/>
      <c r="BG23" s="87"/>
      <c r="BH23" s="73"/>
      <c r="BI23" s="86"/>
      <c r="BJ23" s="86"/>
      <c r="BK23" s="90"/>
      <c r="BL23" s="90"/>
      <c r="BM23" s="87"/>
      <c r="BN23" s="87"/>
      <c r="BO23" s="73"/>
      <c r="BP23" s="86"/>
      <c r="BQ23" s="86"/>
      <c r="BR23" s="90"/>
      <c r="BS23" s="114"/>
      <c r="BT23" s="87"/>
      <c r="BU23" s="87"/>
      <c r="BV23" s="73"/>
      <c r="BW23" s="86"/>
      <c r="BX23" s="86"/>
      <c r="BY23" s="90"/>
      <c r="BZ23" s="114"/>
      <c r="CA23" s="87"/>
      <c r="CB23" s="87"/>
      <c r="CC23" s="73"/>
      <c r="CD23" s="86"/>
      <c r="CE23" s="86"/>
      <c r="CF23" s="90"/>
      <c r="CG23" s="114"/>
      <c r="CH23" s="87"/>
      <c r="CI23" s="87"/>
      <c r="CJ23" s="73"/>
      <c r="CK23" s="86">
        <v>0.05</v>
      </c>
      <c r="CL23" s="86"/>
      <c r="CM23" s="90"/>
      <c r="CN23" s="114"/>
      <c r="CO23" s="87"/>
      <c r="CP23" s="87"/>
      <c r="CQ23" s="73"/>
      <c r="CR23" s="86"/>
      <c r="CS23" s="86"/>
      <c r="CT23" s="90"/>
      <c r="CU23" s="114"/>
      <c r="CV23" s="87"/>
      <c r="CW23" s="87"/>
      <c r="CX23" s="73"/>
      <c r="CY23" s="74"/>
      <c r="CZ23" s="78">
        <f t="shared" si="0"/>
        <v>0.25</v>
      </c>
      <c r="DA23" s="78">
        <f t="shared" si="1"/>
        <v>0.25</v>
      </c>
      <c r="DB23" s="75">
        <f t="shared" si="2"/>
        <v>1</v>
      </c>
      <c r="DC23" s="90"/>
      <c r="DD23" s="90"/>
      <c r="DE23" s="90"/>
      <c r="DF23" s="87"/>
      <c r="DG23" s="87"/>
      <c r="DH23" s="88"/>
      <c r="DI23" s="78">
        <f t="shared" si="3"/>
        <v>0.25</v>
      </c>
      <c r="DJ23" s="78">
        <f t="shared" si="3"/>
        <v>0.25</v>
      </c>
      <c r="DK23" s="75">
        <f t="shared" si="4"/>
        <v>1</v>
      </c>
      <c r="DL23" s="90"/>
      <c r="DM23" s="90"/>
      <c r="DN23" s="90"/>
      <c r="DO23" s="87"/>
      <c r="DP23" s="87"/>
      <c r="DQ23" s="88"/>
      <c r="DR23" s="78">
        <f>+$S$23+$Z$23+$AG$23+$AN$23+$AU$23+$BB$23+$BI$23+$BP$23+$BW$23</f>
        <v>0.25</v>
      </c>
      <c r="DS23" s="78">
        <f>+$T$23+$AA$23+$AH$23+$AO$23+$AV$23+$BC$23+$BJ$23+$BQ$23+$BX$23</f>
        <v>0.25</v>
      </c>
      <c r="DT23" s="75">
        <f t="shared" si="5"/>
        <v>1</v>
      </c>
      <c r="DU23" s="90"/>
      <c r="DV23" s="90"/>
      <c r="DW23" s="90"/>
      <c r="DX23" s="87"/>
      <c r="DY23" s="87"/>
      <c r="DZ23" s="88"/>
      <c r="EA23" s="78">
        <f>+$S$23+$Z$23+$AG$23+$AN$23+$AU$23+$BB$23+$BI$23+$BP$23+$BW$23+$CD$23+$CK$23+$CR$23</f>
        <v>0.3</v>
      </c>
      <c r="EB23" s="78">
        <f>+$T$23+$AA$23+$AH$23+$AO$23+$AV$23+$BC$23+$BJ$23+$BQ$23+$BX$23+$CE$23+$CL$23+$CS$23</f>
        <v>0.25</v>
      </c>
      <c r="EC23" s="75">
        <f t="shared" si="6"/>
        <v>0.83333333333333337</v>
      </c>
      <c r="ED23" s="90"/>
      <c r="EE23" s="90"/>
      <c r="EF23" s="90"/>
      <c r="EG23" s="87"/>
      <c r="EH23" s="87"/>
      <c r="EI23" s="88"/>
      <c r="EJ23" s="74"/>
      <c r="EK23" s="74"/>
      <c r="EL23" s="74"/>
      <c r="EM23" s="74"/>
      <c r="EN23" s="74"/>
      <c r="EO23" s="74"/>
      <c r="EP23" s="74"/>
      <c r="EQ23" s="74"/>
      <c r="ER23" s="74"/>
      <c r="ES23" s="74"/>
      <c r="ET23" s="74"/>
      <c r="EU23" s="74"/>
      <c r="EV23" s="74"/>
      <c r="EW23" s="74"/>
      <c r="EX23" s="74"/>
      <c r="EY23" s="74"/>
      <c r="EZ23" s="74"/>
      <c r="FA23" s="74"/>
      <c r="FB23" s="74"/>
      <c r="FC23" s="74"/>
      <c r="FD23" s="74"/>
      <c r="FE23" s="74"/>
      <c r="FF23" s="74"/>
      <c r="FG23" s="74"/>
      <c r="FH23" s="74"/>
      <c r="FI23" s="74"/>
      <c r="FJ23" s="74"/>
      <c r="FK23" s="74"/>
      <c r="FL23" s="74"/>
      <c r="FM23" s="74"/>
      <c r="FN23" s="74"/>
      <c r="FO23" s="74"/>
      <c r="FP23" s="74"/>
      <c r="FQ23" s="74"/>
      <c r="FR23" s="74"/>
      <c r="FS23" s="74"/>
      <c r="FT23" s="74"/>
      <c r="FU23" s="74"/>
      <c r="FV23" s="74"/>
      <c r="FW23" s="74"/>
      <c r="FX23" s="74"/>
      <c r="FY23" s="74"/>
      <c r="FZ23" s="74"/>
      <c r="GA23" s="74"/>
      <c r="GB23" s="74"/>
      <c r="GC23" s="74"/>
      <c r="GD23" s="74"/>
      <c r="GE23" s="74"/>
      <c r="GF23" s="74"/>
      <c r="GG23" s="74"/>
      <c r="GH23" s="74"/>
      <c r="GI23" s="74"/>
      <c r="GJ23" s="74"/>
      <c r="GK23" s="74"/>
      <c r="GL23" s="74"/>
      <c r="GM23" s="74"/>
      <c r="GN23" s="74"/>
      <c r="GO23" s="74"/>
      <c r="GP23" s="74"/>
      <c r="GQ23" s="74"/>
      <c r="GR23" s="74"/>
      <c r="GS23" s="74"/>
      <c r="GT23" s="74"/>
      <c r="GU23" s="74"/>
      <c r="GV23" s="74"/>
      <c r="GW23" s="74"/>
      <c r="GX23" s="74"/>
      <c r="GY23" s="74"/>
      <c r="GZ23" s="74"/>
      <c r="HA23" s="74"/>
      <c r="HB23" s="74"/>
      <c r="HC23" s="74"/>
      <c r="HD23" s="74"/>
      <c r="HE23" s="74"/>
      <c r="HF23" s="74"/>
      <c r="HG23" s="74"/>
      <c r="HH23" s="74"/>
      <c r="HI23" s="74"/>
      <c r="HJ23" s="74"/>
      <c r="HK23" s="74"/>
      <c r="HL23" s="74"/>
      <c r="HM23" s="74"/>
      <c r="HN23" s="74"/>
      <c r="HO23" s="74"/>
      <c r="HP23" s="74"/>
      <c r="HQ23" s="74"/>
      <c r="HR23" s="74"/>
      <c r="HS23" s="74"/>
      <c r="HT23" s="74"/>
      <c r="HU23" s="74"/>
      <c r="HV23" s="74"/>
      <c r="HW23" s="74"/>
      <c r="HX23" s="74"/>
      <c r="HY23" s="74"/>
      <c r="HZ23" s="74"/>
      <c r="IA23" s="74"/>
      <c r="IB23" s="74"/>
      <c r="IC23" s="74"/>
      <c r="ID23" s="74"/>
      <c r="IE23" s="74"/>
      <c r="IF23" s="74"/>
      <c r="IG23" s="74"/>
      <c r="IH23" s="74"/>
      <c r="II23" s="74"/>
      <c r="IJ23" s="74"/>
      <c r="IK23" s="74"/>
      <c r="IL23" s="74"/>
      <c r="IM23" s="74"/>
      <c r="IN23" s="74"/>
      <c r="IO23" s="74"/>
      <c r="IP23" s="74"/>
      <c r="IQ23" s="74"/>
      <c r="IR23" s="74"/>
      <c r="IS23" s="74"/>
      <c r="IT23" s="74"/>
      <c r="IU23" s="74"/>
      <c r="IV23" s="74"/>
    </row>
    <row r="24" spans="1:256" ht="42.75">
      <c r="A24" s="2207"/>
      <c r="B24" s="79"/>
      <c r="C24" s="80"/>
      <c r="D24" s="81"/>
      <c r="E24" s="80"/>
      <c r="F24" s="81"/>
      <c r="G24" s="81"/>
      <c r="H24" s="82"/>
      <c r="I24" s="83"/>
      <c r="J24" s="81">
        <v>2</v>
      </c>
      <c r="K24" s="113" t="s">
        <v>2167</v>
      </c>
      <c r="L24" s="93" t="s">
        <v>2168</v>
      </c>
      <c r="M24" s="2202" t="s">
        <v>2169</v>
      </c>
      <c r="N24" s="2203">
        <v>7.0000000000000007E-2</v>
      </c>
      <c r="O24" s="2204">
        <v>42737</v>
      </c>
      <c r="P24" s="2204">
        <v>42977</v>
      </c>
      <c r="Q24" s="172" t="s">
        <v>2170</v>
      </c>
      <c r="R24" s="2208">
        <v>0.5</v>
      </c>
      <c r="S24" s="86">
        <v>0.06</v>
      </c>
      <c r="T24" s="86"/>
      <c r="U24" s="76">
        <f>+S24+S25</f>
        <v>0.06</v>
      </c>
      <c r="V24" s="76">
        <f>+T24+T25</f>
        <v>0</v>
      </c>
      <c r="W24" s="87"/>
      <c r="X24" s="87"/>
      <c r="Y24" s="73"/>
      <c r="Z24" s="86">
        <v>0.06</v>
      </c>
      <c r="AA24" s="86">
        <v>7.0000000000000007E-2</v>
      </c>
      <c r="AB24" s="76">
        <f>+Z24+Z25</f>
        <v>0.06</v>
      </c>
      <c r="AC24" s="76">
        <f>+AA24+AA25</f>
        <v>7.0000000000000007E-2</v>
      </c>
      <c r="AD24" s="87"/>
      <c r="AE24" s="87"/>
      <c r="AF24" s="73"/>
      <c r="AG24" s="86">
        <v>0.05</v>
      </c>
      <c r="AH24" s="86">
        <v>0.1</v>
      </c>
      <c r="AI24" s="76">
        <f>+AG24+AG25</f>
        <v>0.05</v>
      </c>
      <c r="AJ24" s="76">
        <f>+AH24+AH25</f>
        <v>0.16</v>
      </c>
      <c r="AK24" s="87"/>
      <c r="AL24" s="87"/>
      <c r="AM24" s="148"/>
      <c r="AN24" s="86">
        <v>3.6600000000000001E-2</v>
      </c>
      <c r="AO24" s="86">
        <v>0.02</v>
      </c>
      <c r="AP24" s="76">
        <f>+AN24+AN25</f>
        <v>3.6600000000000001E-2</v>
      </c>
      <c r="AQ24" s="76">
        <f>+AO24+AO25</f>
        <v>0.02</v>
      </c>
      <c r="AR24" s="87"/>
      <c r="AS24" s="87"/>
      <c r="AT24" s="148"/>
      <c r="AU24" s="86">
        <v>3.6600000000000001E-2</v>
      </c>
      <c r="AV24" s="86">
        <v>0.02</v>
      </c>
      <c r="AW24" s="76">
        <f>+AU24+AU25</f>
        <v>3.6600000000000001E-2</v>
      </c>
      <c r="AX24" s="76">
        <f>+AV24+AV25</f>
        <v>0.02</v>
      </c>
      <c r="AY24" s="87"/>
      <c r="AZ24" s="87"/>
      <c r="BA24" s="73"/>
      <c r="BB24" s="86">
        <v>3.6600000000000001E-2</v>
      </c>
      <c r="BC24" s="86">
        <v>0.02</v>
      </c>
      <c r="BD24" s="76">
        <f>+BB24+BB25</f>
        <v>3.6600000000000001E-2</v>
      </c>
      <c r="BE24" s="76">
        <f>+BC24+BC25</f>
        <v>0.02</v>
      </c>
      <c r="BF24" s="87"/>
      <c r="BG24" s="87"/>
      <c r="BH24" s="73"/>
      <c r="BI24" s="86">
        <v>3.6600000000000001E-2</v>
      </c>
      <c r="BJ24" s="86"/>
      <c r="BK24" s="76">
        <f>+BI24+BI25</f>
        <v>3.6600000000000001E-2</v>
      </c>
      <c r="BL24" s="76">
        <f>+BJ24+BJ25</f>
        <v>0</v>
      </c>
      <c r="BM24" s="87"/>
      <c r="BN24" s="87"/>
      <c r="BO24" s="73"/>
      <c r="BP24" s="86">
        <v>3.6600000000000001E-2</v>
      </c>
      <c r="BQ24" s="86"/>
      <c r="BR24" s="76">
        <f>+BP24+BP25</f>
        <v>3.6600000000000001E-2</v>
      </c>
      <c r="BS24" s="114">
        <f>+BQ24+BQ25</f>
        <v>0</v>
      </c>
      <c r="BT24" s="87"/>
      <c r="BU24" s="87"/>
      <c r="BV24" s="73"/>
      <c r="BW24" s="86">
        <v>3.6600000000000001E-2</v>
      </c>
      <c r="BX24" s="86"/>
      <c r="BY24" s="76">
        <f>+BW24+BW25</f>
        <v>0.1366</v>
      </c>
      <c r="BZ24" s="114">
        <f>+BX24+BX25</f>
        <v>0</v>
      </c>
      <c r="CA24" s="87"/>
      <c r="CB24" s="87"/>
      <c r="CC24" s="73"/>
      <c r="CD24" s="86">
        <v>3.6600000000000001E-2</v>
      </c>
      <c r="CE24" s="86"/>
      <c r="CF24" s="76">
        <f>+CD24+CD25</f>
        <v>0.18659999999999999</v>
      </c>
      <c r="CG24" s="114">
        <f>+CE24+CE25</f>
        <v>0</v>
      </c>
      <c r="CH24" s="87"/>
      <c r="CI24" s="87"/>
      <c r="CJ24" s="73"/>
      <c r="CK24" s="86">
        <v>3.6600000000000001E-2</v>
      </c>
      <c r="CL24" s="86"/>
      <c r="CM24" s="76">
        <f>+CK24+CK25</f>
        <v>0.18659999999999999</v>
      </c>
      <c r="CN24" s="114">
        <f>+CL24+CL25</f>
        <v>0</v>
      </c>
      <c r="CO24" s="87"/>
      <c r="CP24" s="87"/>
      <c r="CQ24" s="73"/>
      <c r="CR24" s="86">
        <v>3.6600000000000001E-2</v>
      </c>
      <c r="CS24" s="86"/>
      <c r="CT24" s="76">
        <f>+CR24+CR25</f>
        <v>0.1366</v>
      </c>
      <c r="CU24" s="114">
        <f>+CS24+CS25</f>
        <v>0</v>
      </c>
      <c r="CV24" s="87"/>
      <c r="CW24" s="87"/>
      <c r="CX24" s="73"/>
      <c r="CY24" s="74"/>
      <c r="CZ24" s="78">
        <f t="shared" si="0"/>
        <v>0.16999999999999998</v>
      </c>
      <c r="DA24" s="78">
        <f t="shared" si="1"/>
        <v>0.22999999999999998</v>
      </c>
      <c r="DB24" s="75">
        <f t="shared" si="2"/>
        <v>1.3529411764705883</v>
      </c>
      <c r="DC24" s="76">
        <f>+U24+AB24+AI24</f>
        <v>0.16999999999999998</v>
      </c>
      <c r="DD24" s="76">
        <f>+V24+AC24+AJ24</f>
        <v>0.23</v>
      </c>
      <c r="DE24" s="104">
        <f>+DD24/DC24</f>
        <v>1.3529411764705883</v>
      </c>
      <c r="DF24" s="87"/>
      <c r="DG24" s="87"/>
      <c r="DH24" s="88"/>
      <c r="DI24" s="78">
        <f t="shared" si="3"/>
        <v>0.27979999999999999</v>
      </c>
      <c r="DJ24" s="78">
        <f t="shared" si="3"/>
        <v>0.22999999999999998</v>
      </c>
      <c r="DK24" s="75">
        <f t="shared" si="4"/>
        <v>0.82201572551822721</v>
      </c>
      <c r="DL24" s="76">
        <f>+U24+AB24+AI24+AP24+AW24+BD24</f>
        <v>0.27979999999999999</v>
      </c>
      <c r="DM24" s="76">
        <f>+V24+AC24+AJ24+AQ24+AX24+BE24</f>
        <v>0.29000000000000004</v>
      </c>
      <c r="DN24" s="104">
        <f>+DM24/DL24</f>
        <v>1.0364546104360259</v>
      </c>
      <c r="DO24" s="87"/>
      <c r="DP24" s="87"/>
      <c r="DQ24" s="88"/>
      <c r="DR24" s="78">
        <f>+$S$24+$Z$24+$AG$24+$AN$24+$AU$24+$BB$24+$BI$24+$BP$24+$BW$24</f>
        <v>0.38960000000000006</v>
      </c>
      <c r="DS24" s="78">
        <f>+$T$24+$AA$24+$AH$24+$AO$24+$AV$24+$BC$24+$BJ$24+$BQ$24+$BX$24</f>
        <v>0.22999999999999998</v>
      </c>
      <c r="DT24" s="75">
        <f t="shared" si="5"/>
        <v>0.59034907597535924</v>
      </c>
      <c r="DU24" s="76">
        <f>+$U$24+$AB$24+$AI$24+$AP$24+$AW$24+$BD$24+$BK$24+$BR$24+$BY$24</f>
        <v>0.48960000000000004</v>
      </c>
      <c r="DV24" s="76">
        <f>+$V$24+$AC$24+$AJ$24+$AQ$24+$AX$24+$BE$24+$BL$24+$BS$24+$BZ$24</f>
        <v>0.29000000000000004</v>
      </c>
      <c r="DW24" s="104">
        <f>+DV24/DU24</f>
        <v>0.5923202614379085</v>
      </c>
      <c r="DX24" s="87"/>
      <c r="DY24" s="87"/>
      <c r="DZ24" s="88"/>
      <c r="EA24" s="78">
        <f>+$S$24+$Z$24+$AG$24+$AN$24+$AU$24+$BB$24+$BI$24+$BP$24+$BW$24+$CD$24+$CK$24+$CR$24</f>
        <v>0.49940000000000012</v>
      </c>
      <c r="EB24" s="78">
        <f>+$T$24+$AA$24+$AH$24+$AO$24+$AV$24+$BC$24+$BJ$24+$BQ$24+$BX$24+$CE$24+$CL$24+$CS$24</f>
        <v>0.22999999999999998</v>
      </c>
      <c r="EC24" s="75">
        <f t="shared" si="6"/>
        <v>0.46055266319583488</v>
      </c>
      <c r="ED24" s="76">
        <f>+$U$24+$AB$24+$AI$24+$AP$24+$AW$24+$BD$24+$BK$24+$BR$24+$BY$24+$CF$24+$CM$24+$CT$24</f>
        <v>0.99940000000000007</v>
      </c>
      <c r="EE24" s="76">
        <f>+$V$24+$AC$24+$AJ$24+$AQ$24+$AX$24+$BE$24+$BL$24+$BS$24+$BZ$24+$CG$24+$CN$24+$CU$24</f>
        <v>0.29000000000000004</v>
      </c>
      <c r="EF24" s="104">
        <f>+EE24/ED24</f>
        <v>0.29017410446267761</v>
      </c>
      <c r="EG24" s="87"/>
      <c r="EH24" s="87"/>
      <c r="EI24" s="88"/>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74"/>
      <c r="GP24" s="74"/>
      <c r="GQ24" s="74"/>
      <c r="GR24" s="74"/>
      <c r="GS24" s="74"/>
      <c r="GT24" s="74"/>
      <c r="GU24" s="74"/>
      <c r="GV24" s="74"/>
      <c r="GW24" s="74"/>
      <c r="GX24" s="74"/>
      <c r="GY24" s="74"/>
      <c r="GZ24" s="74"/>
      <c r="HA24" s="74"/>
      <c r="HB24" s="74"/>
      <c r="HC24" s="74"/>
      <c r="HD24" s="74"/>
      <c r="HE24" s="74"/>
      <c r="HF24" s="74"/>
      <c r="HG24" s="74"/>
      <c r="HH24" s="74"/>
      <c r="HI24" s="74"/>
      <c r="HJ24" s="74"/>
      <c r="HK24" s="74"/>
      <c r="HL24" s="74"/>
      <c r="HM24" s="74"/>
      <c r="HN24" s="74"/>
      <c r="HO24" s="74"/>
      <c r="HP24" s="74"/>
      <c r="HQ24" s="74"/>
      <c r="HR24" s="74"/>
      <c r="HS24" s="74"/>
      <c r="HT24" s="74"/>
      <c r="HU24" s="74"/>
      <c r="HV24" s="74"/>
      <c r="HW24" s="74"/>
      <c r="HX24" s="74"/>
      <c r="HY24" s="74"/>
      <c r="HZ24" s="74"/>
      <c r="IA24" s="74"/>
      <c r="IB24" s="74"/>
      <c r="IC24" s="74"/>
      <c r="ID24" s="74"/>
      <c r="IE24" s="74"/>
      <c r="IF24" s="74"/>
      <c r="IG24" s="74"/>
      <c r="IH24" s="74"/>
      <c r="II24" s="74"/>
      <c r="IJ24" s="74"/>
      <c r="IK24" s="74"/>
      <c r="IL24" s="74"/>
      <c r="IM24" s="74"/>
      <c r="IN24" s="74"/>
      <c r="IO24" s="74"/>
      <c r="IP24" s="74"/>
      <c r="IQ24" s="74"/>
      <c r="IR24" s="74"/>
      <c r="IS24" s="74"/>
      <c r="IT24" s="74"/>
      <c r="IU24" s="74"/>
      <c r="IV24" s="74"/>
    </row>
    <row r="25" spans="1:256" ht="42.75">
      <c r="A25" s="2207"/>
      <c r="B25" s="79"/>
      <c r="C25" s="80"/>
      <c r="D25" s="81"/>
      <c r="E25" s="80"/>
      <c r="F25" s="81"/>
      <c r="G25" s="81"/>
      <c r="H25" s="82"/>
      <c r="I25" s="83"/>
      <c r="J25" s="81"/>
      <c r="K25" s="113"/>
      <c r="L25" s="89"/>
      <c r="M25" s="2202" t="s">
        <v>2171</v>
      </c>
      <c r="N25" s="2203"/>
      <c r="O25" s="2204">
        <v>42979</v>
      </c>
      <c r="P25" s="2204">
        <v>43100</v>
      </c>
      <c r="Q25" s="172" t="s">
        <v>2172</v>
      </c>
      <c r="R25" s="2208">
        <v>0.5</v>
      </c>
      <c r="S25" s="86"/>
      <c r="T25" s="86"/>
      <c r="U25" s="90"/>
      <c r="V25" s="90"/>
      <c r="W25" s="87"/>
      <c r="X25" s="87"/>
      <c r="Y25" s="73"/>
      <c r="Z25" s="86"/>
      <c r="AA25" s="86"/>
      <c r="AB25" s="90"/>
      <c r="AC25" s="90"/>
      <c r="AD25" s="87"/>
      <c r="AE25" s="87"/>
      <c r="AF25" s="73"/>
      <c r="AG25" s="86"/>
      <c r="AH25" s="86">
        <v>0.06</v>
      </c>
      <c r="AI25" s="90"/>
      <c r="AJ25" s="90"/>
      <c r="AK25" s="87"/>
      <c r="AL25" s="87"/>
      <c r="AM25" s="148"/>
      <c r="AN25" s="86"/>
      <c r="AO25" s="86"/>
      <c r="AP25" s="90"/>
      <c r="AQ25" s="90"/>
      <c r="AR25" s="87"/>
      <c r="AS25" s="87"/>
      <c r="AT25" s="148"/>
      <c r="AU25" s="86"/>
      <c r="AV25" s="86"/>
      <c r="AW25" s="90"/>
      <c r="AX25" s="90"/>
      <c r="AY25" s="87"/>
      <c r="AZ25" s="87"/>
      <c r="BA25" s="73"/>
      <c r="BB25" s="86"/>
      <c r="BC25" s="86"/>
      <c r="BD25" s="90"/>
      <c r="BE25" s="90"/>
      <c r="BF25" s="87"/>
      <c r="BG25" s="87"/>
      <c r="BH25" s="73"/>
      <c r="BI25" s="86"/>
      <c r="BJ25" s="86"/>
      <c r="BK25" s="90"/>
      <c r="BL25" s="90"/>
      <c r="BM25" s="87"/>
      <c r="BN25" s="87"/>
      <c r="BO25" s="73"/>
      <c r="BP25" s="86"/>
      <c r="BQ25" s="86"/>
      <c r="BR25" s="90"/>
      <c r="BS25" s="114"/>
      <c r="BT25" s="87"/>
      <c r="BU25" s="87"/>
      <c r="BV25" s="73"/>
      <c r="BW25" s="86">
        <v>0.1</v>
      </c>
      <c r="BX25" s="86"/>
      <c r="BY25" s="90"/>
      <c r="BZ25" s="114"/>
      <c r="CA25" s="87"/>
      <c r="CB25" s="87"/>
      <c r="CC25" s="73"/>
      <c r="CD25" s="86">
        <v>0.15</v>
      </c>
      <c r="CE25" s="86"/>
      <c r="CF25" s="90"/>
      <c r="CG25" s="114"/>
      <c r="CH25" s="87"/>
      <c r="CI25" s="87"/>
      <c r="CJ25" s="73"/>
      <c r="CK25" s="86">
        <v>0.15</v>
      </c>
      <c r="CL25" s="86"/>
      <c r="CM25" s="90"/>
      <c r="CN25" s="114"/>
      <c r="CO25" s="87"/>
      <c r="CP25" s="87"/>
      <c r="CQ25" s="73"/>
      <c r="CR25" s="86">
        <v>0.1</v>
      </c>
      <c r="CS25" s="86"/>
      <c r="CT25" s="90"/>
      <c r="CU25" s="114"/>
      <c r="CV25" s="87"/>
      <c r="CW25" s="87"/>
      <c r="CX25" s="73"/>
      <c r="CY25" s="74"/>
      <c r="CZ25" s="78">
        <f t="shared" si="0"/>
        <v>0</v>
      </c>
      <c r="DA25" s="78">
        <f t="shared" si="1"/>
        <v>0.06</v>
      </c>
      <c r="DB25" s="75" t="e">
        <f t="shared" si="2"/>
        <v>#DIV/0!</v>
      </c>
      <c r="DC25" s="90"/>
      <c r="DD25" s="90"/>
      <c r="DE25" s="106"/>
      <c r="DF25" s="87"/>
      <c r="DG25" s="87"/>
      <c r="DH25" s="88"/>
      <c r="DI25" s="78">
        <f t="shared" si="3"/>
        <v>0</v>
      </c>
      <c r="DJ25" s="78">
        <f t="shared" si="3"/>
        <v>0.06</v>
      </c>
      <c r="DK25" s="75" t="e">
        <f t="shared" si="4"/>
        <v>#DIV/0!</v>
      </c>
      <c r="DL25" s="90"/>
      <c r="DM25" s="90"/>
      <c r="DN25" s="106"/>
      <c r="DO25" s="87"/>
      <c r="DP25" s="87"/>
      <c r="DQ25" s="88"/>
      <c r="DR25" s="78">
        <f>+$S$25+$Z$25+$AG$25+$AN$25+$AU$25+$BB$25+$BI$25+$BP$25+$BW$25</f>
        <v>0.1</v>
      </c>
      <c r="DS25" s="78">
        <f>+$T$25+$AA$25+$AH$25+$AO$25+$AV$25+$BC$25+$BJ$25+$BQ$25+$BX$25</f>
        <v>0.06</v>
      </c>
      <c r="DT25" s="75">
        <f t="shared" si="5"/>
        <v>0.6</v>
      </c>
      <c r="DU25" s="90"/>
      <c r="DV25" s="90"/>
      <c r="DW25" s="106"/>
      <c r="DX25" s="87"/>
      <c r="DY25" s="87"/>
      <c r="DZ25" s="88"/>
      <c r="EA25" s="78">
        <f>+$S$25+$Z$25+$AG$25+$AN$25+$AU$25+$BB$25+$BI$25+$BP$25+$BW$25+$CD$25+$CK$25+$CR$25</f>
        <v>0.5</v>
      </c>
      <c r="EB25" s="78">
        <f>+$T$25+$AA$25+$AH$25+$AO$25+$AV$25+$BC$25+$BJ$25+$BQ$25+$BX$25+$CE$25+$CL$25+$CS$25</f>
        <v>0.06</v>
      </c>
      <c r="EC25" s="75">
        <f t="shared" si="6"/>
        <v>0.12</v>
      </c>
      <c r="ED25" s="90"/>
      <c r="EE25" s="90"/>
      <c r="EF25" s="106"/>
      <c r="EG25" s="87"/>
      <c r="EH25" s="87"/>
      <c r="EI25" s="88"/>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74"/>
      <c r="GP25" s="74"/>
      <c r="GQ25" s="74"/>
      <c r="GR25" s="74"/>
      <c r="GS25" s="74"/>
      <c r="GT25" s="74"/>
      <c r="GU25" s="74"/>
      <c r="GV25" s="74"/>
      <c r="GW25" s="74"/>
      <c r="GX25" s="74"/>
      <c r="GY25" s="74"/>
      <c r="GZ25" s="74"/>
      <c r="HA25" s="74"/>
      <c r="HB25" s="74"/>
      <c r="HC25" s="74"/>
      <c r="HD25" s="74"/>
      <c r="HE25" s="74"/>
      <c r="HF25" s="74"/>
      <c r="HG25" s="74"/>
      <c r="HH25" s="74"/>
      <c r="HI25" s="74"/>
      <c r="HJ25" s="74"/>
      <c r="HK25" s="74"/>
      <c r="HL25" s="74"/>
      <c r="HM25" s="74"/>
      <c r="HN25" s="74"/>
      <c r="HO25" s="74"/>
      <c r="HP25" s="74"/>
      <c r="HQ25" s="74"/>
      <c r="HR25" s="74"/>
      <c r="HS25" s="74"/>
      <c r="HT25" s="74"/>
      <c r="HU25" s="74"/>
      <c r="HV25" s="74"/>
      <c r="HW25" s="74"/>
      <c r="HX25" s="74"/>
      <c r="HY25" s="74"/>
      <c r="HZ25" s="74"/>
      <c r="IA25" s="74"/>
      <c r="IB25" s="74"/>
      <c r="IC25" s="74"/>
      <c r="ID25" s="74"/>
      <c r="IE25" s="74"/>
      <c r="IF25" s="74"/>
      <c r="IG25" s="74"/>
      <c r="IH25" s="74"/>
      <c r="II25" s="74"/>
      <c r="IJ25" s="74"/>
      <c r="IK25" s="74"/>
      <c r="IL25" s="74"/>
      <c r="IM25" s="74"/>
      <c r="IN25" s="74"/>
      <c r="IO25" s="74"/>
      <c r="IP25" s="74"/>
      <c r="IQ25" s="74"/>
      <c r="IR25" s="74"/>
      <c r="IS25" s="74"/>
      <c r="IT25" s="74"/>
      <c r="IU25" s="74"/>
      <c r="IV25" s="74"/>
    </row>
    <row r="26" spans="1:256" ht="42.75">
      <c r="A26" s="2207"/>
      <c r="B26" s="79"/>
      <c r="C26" s="80"/>
      <c r="D26" s="81"/>
      <c r="E26" s="80"/>
      <c r="F26" s="81"/>
      <c r="G26" s="81"/>
      <c r="H26" s="82"/>
      <c r="I26" s="83"/>
      <c r="J26" s="2209">
        <v>3</v>
      </c>
      <c r="K26" s="2210" t="s">
        <v>2173</v>
      </c>
      <c r="L26" s="2210" t="s">
        <v>2174</v>
      </c>
      <c r="M26" s="2202" t="s">
        <v>2169</v>
      </c>
      <c r="N26" s="2211">
        <v>7.0000000000000007E-2</v>
      </c>
      <c r="O26" s="2204">
        <v>42765</v>
      </c>
      <c r="P26" s="2204">
        <v>42916</v>
      </c>
      <c r="Q26" s="172" t="s">
        <v>2175</v>
      </c>
      <c r="R26" s="2208">
        <v>0.5</v>
      </c>
      <c r="S26" s="2212">
        <v>0.06</v>
      </c>
      <c r="T26" s="86">
        <v>0.02</v>
      </c>
      <c r="U26" s="170">
        <f>+S26</f>
        <v>0.06</v>
      </c>
      <c r="V26" s="170">
        <f>+T26</f>
        <v>0.02</v>
      </c>
      <c r="W26" s="87"/>
      <c r="X26" s="87"/>
      <c r="Y26" s="73"/>
      <c r="Z26" s="2212">
        <v>0.1</v>
      </c>
      <c r="AA26" s="86">
        <v>0.01</v>
      </c>
      <c r="AB26" s="170">
        <f>+Z26</f>
        <v>0.1</v>
      </c>
      <c r="AC26" s="170">
        <f>+AA26</f>
        <v>0.01</v>
      </c>
      <c r="AD26" s="87"/>
      <c r="AE26" s="87"/>
      <c r="AF26" s="73"/>
      <c r="AG26" s="2212">
        <v>0.1</v>
      </c>
      <c r="AH26" s="86">
        <v>7.0000000000000007E-2</v>
      </c>
      <c r="AI26" s="170">
        <f>+AG26</f>
        <v>0.1</v>
      </c>
      <c r="AJ26" s="170">
        <f>+AH26</f>
        <v>7.0000000000000007E-2</v>
      </c>
      <c r="AK26" s="87"/>
      <c r="AL26" s="87"/>
      <c r="AM26" s="148"/>
      <c r="AN26" s="2212">
        <v>0.08</v>
      </c>
      <c r="AO26" s="86">
        <v>0.01</v>
      </c>
      <c r="AP26" s="170">
        <f>+AN26</f>
        <v>0.08</v>
      </c>
      <c r="AQ26" s="170">
        <f>+AO26</f>
        <v>0.01</v>
      </c>
      <c r="AR26" s="87"/>
      <c r="AS26" s="87"/>
      <c r="AT26" s="148"/>
      <c r="AU26" s="2212">
        <v>0.08</v>
      </c>
      <c r="AV26" s="86">
        <v>0.01</v>
      </c>
      <c r="AW26" s="170">
        <f>+AU26</f>
        <v>0.08</v>
      </c>
      <c r="AX26" s="170">
        <f>+AV26</f>
        <v>0.01</v>
      </c>
      <c r="AY26" s="87"/>
      <c r="AZ26" s="87"/>
      <c r="BA26" s="73"/>
      <c r="BB26" s="2212">
        <v>0.09</v>
      </c>
      <c r="BC26" s="86">
        <v>0.01</v>
      </c>
      <c r="BD26" s="170">
        <f>+BB26</f>
        <v>0.09</v>
      </c>
      <c r="BE26" s="170">
        <f>+BC26</f>
        <v>0.01</v>
      </c>
      <c r="BF26" s="87"/>
      <c r="BG26" s="87"/>
      <c r="BH26" s="73"/>
      <c r="BI26" s="2212">
        <v>7.0000000000000007E-2</v>
      </c>
      <c r="BJ26" s="86"/>
      <c r="BK26" s="170">
        <f>+BI26</f>
        <v>7.0000000000000007E-2</v>
      </c>
      <c r="BL26" s="170">
        <f>+BJ26</f>
        <v>0</v>
      </c>
      <c r="BM26" s="87"/>
      <c r="BN26" s="87"/>
      <c r="BO26" s="73"/>
      <c r="BP26" s="2212">
        <v>0.1</v>
      </c>
      <c r="BQ26" s="86"/>
      <c r="BR26" s="170">
        <f>+BP26</f>
        <v>0.1</v>
      </c>
      <c r="BS26" s="170">
        <f>+BQ26</f>
        <v>0</v>
      </c>
      <c r="BT26" s="87"/>
      <c r="BU26" s="87"/>
      <c r="BV26" s="73"/>
      <c r="BW26" s="2212">
        <v>0.1</v>
      </c>
      <c r="BX26" s="86"/>
      <c r="BY26" s="170">
        <f>+BW26</f>
        <v>0.1</v>
      </c>
      <c r="BZ26" s="170">
        <f>+BX26</f>
        <v>0</v>
      </c>
      <c r="CA26" s="87"/>
      <c r="CB26" s="87"/>
      <c r="CC26" s="73"/>
      <c r="CD26" s="2212">
        <v>0.1</v>
      </c>
      <c r="CE26" s="86"/>
      <c r="CF26" s="170">
        <f>+CD26</f>
        <v>0.1</v>
      </c>
      <c r="CG26" s="170">
        <f>+CE26</f>
        <v>0</v>
      </c>
      <c r="CH26" s="87"/>
      <c r="CI26" s="87"/>
      <c r="CJ26" s="73"/>
      <c r="CK26" s="2212">
        <v>0.03</v>
      </c>
      <c r="CL26" s="86"/>
      <c r="CM26" s="170">
        <f>+CK26</f>
        <v>0.03</v>
      </c>
      <c r="CN26" s="170">
        <f>+CL26</f>
        <v>0</v>
      </c>
      <c r="CO26" s="87"/>
      <c r="CP26" s="87"/>
      <c r="CQ26" s="73"/>
      <c r="CR26" s="2212">
        <v>0.04</v>
      </c>
      <c r="CS26" s="86"/>
      <c r="CT26" s="170">
        <f>+CR26</f>
        <v>0.04</v>
      </c>
      <c r="CU26" s="170">
        <f>+CS26</f>
        <v>0</v>
      </c>
      <c r="CV26" s="87"/>
      <c r="CW26" s="87"/>
      <c r="CX26" s="73"/>
      <c r="CY26" s="74"/>
      <c r="CZ26" s="78">
        <f t="shared" si="0"/>
        <v>0.26</v>
      </c>
      <c r="DA26" s="78">
        <f t="shared" si="1"/>
        <v>0.13</v>
      </c>
      <c r="DB26" s="75">
        <f t="shared" si="2"/>
        <v>0.5</v>
      </c>
      <c r="DC26" s="170">
        <f>+U26+AB26+AI26</f>
        <v>0.26</v>
      </c>
      <c r="DD26" s="170">
        <f>+V26+AC26+AJ26</f>
        <v>0.1</v>
      </c>
      <c r="DE26" s="2209">
        <f>+DD26/DC26</f>
        <v>0.38461538461538464</v>
      </c>
      <c r="DF26" s="87"/>
      <c r="DG26" s="87"/>
      <c r="DH26" s="88"/>
      <c r="DI26" s="78">
        <f t="shared" si="3"/>
        <v>0.51</v>
      </c>
      <c r="DJ26" s="78">
        <f t="shared" si="3"/>
        <v>0.13</v>
      </c>
      <c r="DK26" s="75">
        <f t="shared" si="4"/>
        <v>0.25490196078431371</v>
      </c>
      <c r="DL26" s="170">
        <f>+U26+AB26+AI26+AP26+AW26+BD26</f>
        <v>0.51</v>
      </c>
      <c r="DM26" s="170">
        <f>+V26+AC26+AJ26+AQ26+AX26+BE26</f>
        <v>0.13</v>
      </c>
      <c r="DN26" s="2209">
        <f>+DM26/DL26</f>
        <v>0.25490196078431371</v>
      </c>
      <c r="DO26" s="87"/>
      <c r="DP26" s="87"/>
      <c r="DQ26" s="88"/>
      <c r="DR26" s="78">
        <f>+$S$26+$Z$26+$AG$26+$AN$26+$AU$26+$BB$26+$BI$26+$BP$26+$BW$26</f>
        <v>0.78</v>
      </c>
      <c r="DS26" s="78">
        <f>+$T$26+$AA$26+$AH$26+$AO$26+$AV$26+$BC$26+$BJ$26+$BQ$26+$BX$26</f>
        <v>0.13</v>
      </c>
      <c r="DT26" s="75">
        <f t="shared" si="5"/>
        <v>0.16666666666666666</v>
      </c>
      <c r="DU26" s="170">
        <f>+$U$26+$AB$26+$AI$26+$AP$26+$AW$26+$BD$26+$BK$26+$BR$26+$BY$26</f>
        <v>0.78</v>
      </c>
      <c r="DV26" s="170">
        <f>+$V$26+$AC$26+$AJ$26+$AQ$26+$AX$26+$BE$26+$BL$26+$BS$26+$BZ$26</f>
        <v>0.13</v>
      </c>
      <c r="DW26" s="2209">
        <f>+DV26/DU26</f>
        <v>0.16666666666666666</v>
      </c>
      <c r="DX26" s="87"/>
      <c r="DY26" s="87"/>
      <c r="DZ26" s="88"/>
      <c r="EA26" s="78">
        <f>+$S$26+$Z$26+$AG$26+$AN$26+$AU$26+$BB$26+$BI$26+$BP$26+$BW$26+$CD$26+$CK$26+$CR$26</f>
        <v>0.95000000000000007</v>
      </c>
      <c r="EB26" s="78">
        <f>+$T$26+$AA$26+$AH$26+$AO$26+$AV$26+$BC$26+$BJ$26+$BQ$26+$BX$26+$CE$26+$CL$26+$CS$26</f>
        <v>0.13</v>
      </c>
      <c r="EC26" s="75">
        <f t="shared" si="6"/>
        <v>0.13684210526315788</v>
      </c>
      <c r="ED26" s="170">
        <f>+$U$26+$AB$26+$AI$26+$AP$26+$AW$26+$BD$26+$BK$26+$BR$26+$BY$26+$CF$26+$CM$26+$CT$26</f>
        <v>0.95000000000000007</v>
      </c>
      <c r="EE26" s="170">
        <f>+$V$26+$AC$26+$AJ$26+$AQ$26+$AX$26+$BE$26+$BL$26+$BS$26+$BZ$26+$CG$26+$CN$26+$CU$26</f>
        <v>0.13</v>
      </c>
      <c r="EF26" s="2209">
        <f>+EE26/ED26</f>
        <v>0.13684210526315788</v>
      </c>
      <c r="EG26" s="87"/>
      <c r="EH26" s="87"/>
      <c r="EI26" s="88"/>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c r="GS26" s="74"/>
      <c r="GT26" s="74"/>
      <c r="GU26" s="74"/>
      <c r="GV26" s="74"/>
      <c r="GW26" s="74"/>
      <c r="GX26" s="74"/>
      <c r="GY26" s="74"/>
      <c r="GZ26" s="74"/>
      <c r="HA26" s="74"/>
      <c r="HB26" s="74"/>
      <c r="HC26" s="74"/>
      <c r="HD26" s="74"/>
      <c r="HE26" s="74"/>
      <c r="HF26" s="74"/>
      <c r="HG26" s="74"/>
      <c r="HH26" s="74"/>
      <c r="HI26" s="74"/>
      <c r="HJ26" s="74"/>
      <c r="HK26" s="74"/>
      <c r="HL26" s="74"/>
      <c r="HM26" s="74"/>
      <c r="HN26" s="74"/>
      <c r="HO26" s="74"/>
      <c r="HP26" s="74"/>
      <c r="HQ26" s="74"/>
      <c r="HR26" s="74"/>
      <c r="HS26" s="74"/>
      <c r="HT26" s="74"/>
      <c r="HU26" s="74"/>
      <c r="HV26" s="74"/>
      <c r="HW26" s="74"/>
      <c r="HX26" s="74"/>
      <c r="HY26" s="74"/>
      <c r="HZ26" s="74"/>
      <c r="IA26" s="74"/>
      <c r="IB26" s="74"/>
      <c r="IC26" s="74"/>
      <c r="ID26" s="74"/>
      <c r="IE26" s="74"/>
      <c r="IF26" s="74"/>
      <c r="IG26" s="74"/>
      <c r="IH26" s="74"/>
      <c r="II26" s="74"/>
      <c r="IJ26" s="74"/>
      <c r="IK26" s="74"/>
      <c r="IL26" s="74"/>
      <c r="IM26" s="74"/>
      <c r="IN26" s="74"/>
      <c r="IO26" s="74"/>
      <c r="IP26" s="74"/>
      <c r="IQ26" s="74"/>
      <c r="IR26" s="74"/>
      <c r="IS26" s="74"/>
      <c r="IT26" s="74"/>
      <c r="IU26" s="74"/>
      <c r="IV26" s="74"/>
    </row>
    <row r="27" spans="1:256" ht="42.75">
      <c r="A27" s="1763" t="s">
        <v>77</v>
      </c>
      <c r="B27" s="1765"/>
      <c r="C27" s="132" t="s">
        <v>2153</v>
      </c>
      <c r="D27" s="133">
        <v>3</v>
      </c>
      <c r="E27" s="132" t="s">
        <v>2176</v>
      </c>
      <c r="F27" s="133">
        <v>0</v>
      </c>
      <c r="G27" s="133" t="s">
        <v>2155</v>
      </c>
      <c r="H27" s="135">
        <v>1</v>
      </c>
      <c r="I27" s="135">
        <v>0.03</v>
      </c>
      <c r="J27" s="133">
        <v>1</v>
      </c>
      <c r="K27" s="2213" t="s">
        <v>2177</v>
      </c>
      <c r="L27" s="2213" t="s">
        <v>2178</v>
      </c>
      <c r="M27" s="2214" t="s">
        <v>2169</v>
      </c>
      <c r="N27" s="135">
        <v>0.03</v>
      </c>
      <c r="O27" s="2215">
        <v>42737</v>
      </c>
      <c r="P27" s="2215">
        <v>42916</v>
      </c>
      <c r="Q27" s="174" t="s">
        <v>2179</v>
      </c>
      <c r="R27" s="2216">
        <v>0.33</v>
      </c>
      <c r="S27" s="96">
        <v>0.06</v>
      </c>
      <c r="T27" s="86"/>
      <c r="U27" s="2217">
        <f>+S27+S28+S29</f>
        <v>0.26</v>
      </c>
      <c r="V27" s="2217">
        <f>+T27+T28+T29</f>
        <v>0.2</v>
      </c>
      <c r="W27" s="131">
        <f>+((U27*$N$27)*$H$27)/$N$27</f>
        <v>0.26</v>
      </c>
      <c r="X27" s="131">
        <f>+((V27*$N$27)*$H$27)/$N$27</f>
        <v>0.2</v>
      </c>
      <c r="Y27" s="72"/>
      <c r="Z27" s="96">
        <v>0.06</v>
      </c>
      <c r="AA27" s="72"/>
      <c r="AB27" s="2217">
        <f>+Z27+Z28+Z29</f>
        <v>0.26</v>
      </c>
      <c r="AC27" s="2217">
        <f>+AA27+AA28+AA29</f>
        <v>0.2</v>
      </c>
      <c r="AD27" s="131">
        <f>+((AB27*$N$27)*$H$27)/$N$27</f>
        <v>0.26</v>
      </c>
      <c r="AE27" s="131">
        <f>+((AC27*$N$27)*$H$27)/$N$27</f>
        <v>0.2</v>
      </c>
      <c r="AF27" s="72"/>
      <c r="AG27" s="96">
        <v>0.06</v>
      </c>
      <c r="AH27" s="72"/>
      <c r="AI27" s="2217">
        <f>+AG27+AG28+AG29</f>
        <v>0.06</v>
      </c>
      <c r="AJ27" s="2217">
        <f>+AH27+AH28+AH29</f>
        <v>0</v>
      </c>
      <c r="AK27" s="131">
        <f>+((AI27*$N$27)*$H$27)/$N$27</f>
        <v>0.06</v>
      </c>
      <c r="AL27" s="131">
        <f>+((AJ27*$N$27)*$H$27)/$N$27</f>
        <v>0</v>
      </c>
      <c r="AM27" s="138"/>
      <c r="AN27" s="96">
        <v>0.06</v>
      </c>
      <c r="AO27" s="72"/>
      <c r="AP27" s="2217">
        <f>+AN27+AN28+AN29</f>
        <v>0.06</v>
      </c>
      <c r="AQ27" s="2217">
        <f>+AO27+AO28+AO29</f>
        <v>0</v>
      </c>
      <c r="AR27" s="131">
        <f>+((AP27*$N$27)*$H$27)/$N$27</f>
        <v>0.06</v>
      </c>
      <c r="AS27" s="131">
        <f>+((AQ27*$N$27)*$H$27)/$N$27</f>
        <v>0</v>
      </c>
      <c r="AT27" s="138"/>
      <c r="AU27" s="96">
        <v>0.05</v>
      </c>
      <c r="AV27" s="72"/>
      <c r="AW27" s="2217">
        <f>+AU27+AU28+AU29</f>
        <v>0.05</v>
      </c>
      <c r="AX27" s="2217">
        <f>+AV27+AV28+AV29</f>
        <v>0</v>
      </c>
      <c r="AY27" s="131">
        <f>+((AW27*$N$27)*$H$27)/$N$27</f>
        <v>0.05</v>
      </c>
      <c r="AZ27" s="131">
        <f>+((AX27*$N$27)*$H$27)/$N$27</f>
        <v>0</v>
      </c>
      <c r="BA27" s="72"/>
      <c r="BB27" s="96">
        <v>0.04</v>
      </c>
      <c r="BC27" s="72"/>
      <c r="BD27" s="2217">
        <f>+BB27+BB28+BB29</f>
        <v>0.04</v>
      </c>
      <c r="BE27" s="2217">
        <f>+BC27+BC28+BC29</f>
        <v>0</v>
      </c>
      <c r="BF27" s="131">
        <f>+((BD27*$N$27)*$H$27)/$N$27</f>
        <v>0.04</v>
      </c>
      <c r="BG27" s="131">
        <f>+((BE27*$N$27)*$H$27)/$N$27</f>
        <v>0</v>
      </c>
      <c r="BH27" s="72"/>
      <c r="BI27" s="96"/>
      <c r="BJ27" s="72"/>
      <c r="BK27" s="2217">
        <f>+BI27+BI28+BI29</f>
        <v>0.05</v>
      </c>
      <c r="BL27" s="2217"/>
      <c r="BM27" s="131">
        <f>+((BK27*$N$27)*$H$27)/$N$27</f>
        <v>0.05</v>
      </c>
      <c r="BN27" s="131">
        <f>+((BL27*$N$27)*$H$27)/$N$27</f>
        <v>0</v>
      </c>
      <c r="BO27" s="72"/>
      <c r="BP27" s="96"/>
      <c r="BQ27" s="72"/>
      <c r="BR27" s="2217">
        <f>+BP27+BP28+BP29</f>
        <v>0.05</v>
      </c>
      <c r="BS27" s="135"/>
      <c r="BT27" s="131">
        <f>+((BR27*$N$27)*$H$27)/$N$27</f>
        <v>0.05</v>
      </c>
      <c r="BU27" s="131">
        <f>+((BS27*$N$27)*$H$27)/$N$27</f>
        <v>0</v>
      </c>
      <c r="BV27" s="72"/>
      <c r="BW27" s="96"/>
      <c r="BX27" s="72"/>
      <c r="BY27" s="2217">
        <f>+BW27+BW28+BW29</f>
        <v>0.08</v>
      </c>
      <c r="BZ27" s="135"/>
      <c r="CA27" s="131">
        <f>+((BY27*$N$27)*$H$27)/$N$27</f>
        <v>0.08</v>
      </c>
      <c r="CB27" s="131">
        <f>+((BZ27*$N$27)*$H$27)/$N$27</f>
        <v>0</v>
      </c>
      <c r="CC27" s="72"/>
      <c r="CD27" s="96"/>
      <c r="CE27" s="72"/>
      <c r="CF27" s="2217">
        <f>+CD27+CD28+CD29</f>
        <v>0.08</v>
      </c>
      <c r="CG27" s="135"/>
      <c r="CH27" s="131">
        <f>+((CF27*$N$27)*$H$27)/$N$27</f>
        <v>0.08</v>
      </c>
      <c r="CI27" s="131">
        <f>+((CG27*$N$27)*$H$27)/$N$27</f>
        <v>0</v>
      </c>
      <c r="CJ27" s="72"/>
      <c r="CK27" s="96"/>
      <c r="CL27" s="72"/>
      <c r="CM27" s="2217">
        <f>+CK27+CK28+CK29</f>
        <v>0.09</v>
      </c>
      <c r="CN27" s="135"/>
      <c r="CO27" s="131">
        <f>+((CM27*$N$27)*$H$27)/$N$27</f>
        <v>0.09</v>
      </c>
      <c r="CP27" s="131">
        <f>+((CN27*$N$27)*$H$27)/$N$27</f>
        <v>0</v>
      </c>
      <c r="CQ27" s="72"/>
      <c r="CR27" s="96"/>
      <c r="CS27" s="72"/>
      <c r="CT27" s="2217">
        <f>+CR27+CR28+CR29</f>
        <v>0.02</v>
      </c>
      <c r="CU27" s="135"/>
      <c r="CV27" s="131">
        <f>+((CT27*$N$27)*$H$27)/$N$27</f>
        <v>0.02</v>
      </c>
      <c r="CW27" s="131">
        <f>+((CU27*$N$27)*$H$27)/$N$27</f>
        <v>0</v>
      </c>
      <c r="CX27" s="72"/>
      <c r="CY27" s="44"/>
      <c r="CZ27" s="78">
        <f t="shared" si="0"/>
        <v>0.18</v>
      </c>
      <c r="DA27" s="78">
        <f t="shared" si="1"/>
        <v>0</v>
      </c>
      <c r="DB27" s="75">
        <f t="shared" si="2"/>
        <v>0</v>
      </c>
      <c r="DC27" s="2217">
        <f>+U27+AB27+AI27</f>
        <v>0.58000000000000007</v>
      </c>
      <c r="DD27" s="2217">
        <f>+V27+AC27+AJ27</f>
        <v>0.4</v>
      </c>
      <c r="DE27" s="108">
        <f>+DD27/DC27</f>
        <v>0.68965517241379304</v>
      </c>
      <c r="DF27" s="131">
        <f>+W27+AD27+AK27</f>
        <v>0.58000000000000007</v>
      </c>
      <c r="DG27" s="131">
        <f>+X27+AE27+AL27</f>
        <v>0.4</v>
      </c>
      <c r="DH27" s="108">
        <f>+DG27/DF27</f>
        <v>0.68965517241379304</v>
      </c>
      <c r="DI27" s="78">
        <f t="shared" si="3"/>
        <v>0.32999999999999996</v>
      </c>
      <c r="DJ27" s="78">
        <f t="shared" si="3"/>
        <v>0</v>
      </c>
      <c r="DK27" s="75">
        <f t="shared" si="4"/>
        <v>0</v>
      </c>
      <c r="DL27" s="2217">
        <f>+U27+AB27+AI27+AP27+AW27+BD27</f>
        <v>0.7300000000000002</v>
      </c>
      <c r="DM27" s="2217">
        <f>+V27+AC27+AJ27+AQ27+AX27+BE27</f>
        <v>0.4</v>
      </c>
      <c r="DN27" s="108">
        <f>+DM27/DL27</f>
        <v>0.54794520547945191</v>
      </c>
      <c r="DO27" s="131">
        <f>+$W$27+$AD$27+$AK$27+$AR$27+$AY$27+$BF$27</f>
        <v>0.7300000000000002</v>
      </c>
      <c r="DP27" s="131">
        <f>+$X$27+$AE$27+$AL$27+$AS$27+$AZ$27+$BG$27</f>
        <v>0.4</v>
      </c>
      <c r="DQ27" s="108">
        <f>+DP27/DO27</f>
        <v>0.54794520547945191</v>
      </c>
      <c r="DR27" s="78">
        <f>+$S$27+$Z$27+$AG$27+$AN$27+$AU$27+$BB$27+$BI$27+$BP$27+$BW$27</f>
        <v>0.32999999999999996</v>
      </c>
      <c r="DS27" s="78">
        <f>+$T$27+$AA$27+$AH$27+$AO$27+$AV$27+$BC$27+$BJ$27+$BQ$27+$BX$27</f>
        <v>0</v>
      </c>
      <c r="DT27" s="75">
        <f t="shared" si="5"/>
        <v>0</v>
      </c>
      <c r="DU27" s="2217">
        <f>+$U$27+$AB$27+$AI$27+$AP$27+$AW$27+$BD$27+$BK$27+$BR$27+$BY$27</f>
        <v>0.91000000000000025</v>
      </c>
      <c r="DV27" s="2217">
        <f>+$V$27+$AC$27+$AJ$27+$AQ$27+$AX$27+$BE$27+$BL$27+$BS$27+$BZ$27</f>
        <v>0.4</v>
      </c>
      <c r="DW27" s="108">
        <f>+DV27/DU27</f>
        <v>0.43956043956043944</v>
      </c>
      <c r="DX27" s="131">
        <f>+$W$27+$AD$27+$AK$27+$AR$27+$AY$27+$BF$27+$BM$27+$BT$27+$CA$27</f>
        <v>0.91000000000000025</v>
      </c>
      <c r="DY27" s="131">
        <f>+$X$27+$AE$27+$AL$27+$AS$27+$AZ$27+$BG$27+$BN$27+$BU$27+$CB$27</f>
        <v>0.4</v>
      </c>
      <c r="DZ27" s="108">
        <f>+DY27/DX27</f>
        <v>0.43956043956043944</v>
      </c>
      <c r="EA27" s="78">
        <f>+$S$27+$Z$27+$AG$27+$AN$27+$AU$27+$BB$27+$BI$27+$BP$27+$BW$27+$CD$27+$CK$27+$CR$27</f>
        <v>0.32999999999999996</v>
      </c>
      <c r="EB27" s="78">
        <f>+$T$27+$AA$27+$AH$27+$AO$27+$AV$27+$BC$27+$BJ$27+$BQ$27+$BX$27+$CE$27+$CL$27+$CS$27</f>
        <v>0</v>
      </c>
      <c r="EC27" s="75">
        <f t="shared" si="6"/>
        <v>0</v>
      </c>
      <c r="ED27" s="2217">
        <f>+$U$27+$AB$27+$AI$27+$AP$27+$AW$27+$BD$27+$BK$27+$BR$27+$BY$27+$CF$27+$CM$27+$CT$27</f>
        <v>1.1000000000000003</v>
      </c>
      <c r="EE27" s="2217">
        <f>+$V$27+$AC$27+$AJ$27+$AQ$27+$AX$27+$BE$27+$BL$27+$BS$27+$BZ$27+$CG$27+$CN$27+$CU$27</f>
        <v>0.4</v>
      </c>
      <c r="EF27" s="108">
        <f>+EE27/ED27</f>
        <v>0.36363636363636354</v>
      </c>
      <c r="EG27" s="131">
        <f>+$W$27+$AD$27+$AK$27+$AR$27+$AY$27+$BF$27+$BM$27+$BT$27+$CA$27+$CH$27+$CO$27+$CV$27</f>
        <v>1.1000000000000003</v>
      </c>
      <c r="EH27" s="131">
        <f>+$X$27+$AE$27+$AL$27+$AS$27+$AZ$27+$BG$27+$BN$27+$BU$27+$CB$27+$CI$27+$CP$27+$CW$27</f>
        <v>0.4</v>
      </c>
      <c r="EI27" s="108">
        <f>+EH27/EG27</f>
        <v>0.36363636363636354</v>
      </c>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row>
    <row r="28" spans="1:256" ht="28.5">
      <c r="A28" s="115"/>
      <c r="B28" s="116"/>
      <c r="C28" s="132"/>
      <c r="D28" s="133"/>
      <c r="E28" s="132"/>
      <c r="F28" s="133"/>
      <c r="G28" s="133"/>
      <c r="H28" s="133"/>
      <c r="I28" s="133"/>
      <c r="J28" s="133"/>
      <c r="K28" s="2213"/>
      <c r="L28" s="2213"/>
      <c r="M28" s="2214" t="s">
        <v>2180</v>
      </c>
      <c r="N28" s="133"/>
      <c r="O28" s="2215">
        <v>42917</v>
      </c>
      <c r="P28" s="2215">
        <v>43100</v>
      </c>
      <c r="Q28" s="174" t="s">
        <v>2181</v>
      </c>
      <c r="R28" s="2216">
        <v>0.33</v>
      </c>
      <c r="S28" s="96"/>
      <c r="T28" s="72"/>
      <c r="U28" s="2218"/>
      <c r="V28" s="2218"/>
      <c r="W28" s="124"/>
      <c r="X28" s="124"/>
      <c r="Y28" s="72"/>
      <c r="Z28" s="96"/>
      <c r="AA28" s="72"/>
      <c r="AB28" s="2218"/>
      <c r="AC28" s="2218"/>
      <c r="AD28" s="124"/>
      <c r="AE28" s="124"/>
      <c r="AF28" s="72"/>
      <c r="AG28" s="96"/>
      <c r="AH28" s="72"/>
      <c r="AI28" s="2218"/>
      <c r="AJ28" s="2218"/>
      <c r="AK28" s="124"/>
      <c r="AL28" s="124"/>
      <c r="AM28" s="138"/>
      <c r="AN28" s="96"/>
      <c r="AO28" s="72"/>
      <c r="AP28" s="2218"/>
      <c r="AQ28" s="2218"/>
      <c r="AR28" s="124"/>
      <c r="AS28" s="124"/>
      <c r="AT28" s="138"/>
      <c r="AU28" s="96"/>
      <c r="AV28" s="72"/>
      <c r="AW28" s="2218"/>
      <c r="AX28" s="2218"/>
      <c r="AY28" s="124"/>
      <c r="AZ28" s="124"/>
      <c r="BA28" s="72"/>
      <c r="BB28" s="96"/>
      <c r="BC28" s="72"/>
      <c r="BD28" s="2218"/>
      <c r="BE28" s="2218"/>
      <c r="BF28" s="124"/>
      <c r="BG28" s="124"/>
      <c r="BH28" s="72"/>
      <c r="BI28" s="96">
        <v>0.05</v>
      </c>
      <c r="BJ28" s="72"/>
      <c r="BK28" s="2218"/>
      <c r="BL28" s="2218"/>
      <c r="BM28" s="124"/>
      <c r="BN28" s="124"/>
      <c r="BO28" s="72"/>
      <c r="BP28" s="96">
        <v>0.05</v>
      </c>
      <c r="BQ28" s="72"/>
      <c r="BR28" s="2218"/>
      <c r="BS28" s="133"/>
      <c r="BT28" s="124"/>
      <c r="BU28" s="124"/>
      <c r="BV28" s="72"/>
      <c r="BW28" s="96">
        <v>0.08</v>
      </c>
      <c r="BX28" s="72"/>
      <c r="BY28" s="2218"/>
      <c r="BZ28" s="133"/>
      <c r="CA28" s="124"/>
      <c r="CB28" s="124"/>
      <c r="CC28" s="72"/>
      <c r="CD28" s="96">
        <v>0.08</v>
      </c>
      <c r="CE28" s="72"/>
      <c r="CF28" s="2218"/>
      <c r="CG28" s="133"/>
      <c r="CH28" s="124"/>
      <c r="CI28" s="124"/>
      <c r="CJ28" s="72"/>
      <c r="CK28" s="96">
        <v>0.05</v>
      </c>
      <c r="CL28" s="72"/>
      <c r="CM28" s="2218"/>
      <c r="CN28" s="133"/>
      <c r="CO28" s="124"/>
      <c r="CP28" s="124"/>
      <c r="CQ28" s="72"/>
      <c r="CR28" s="96">
        <v>0.02</v>
      </c>
      <c r="CS28" s="72"/>
      <c r="CT28" s="2218"/>
      <c r="CU28" s="133"/>
      <c r="CV28" s="124"/>
      <c r="CW28" s="124"/>
      <c r="CX28" s="72"/>
      <c r="CY28" s="44"/>
      <c r="CZ28" s="78">
        <f t="shared" si="0"/>
        <v>0</v>
      </c>
      <c r="DA28" s="78">
        <f t="shared" si="1"/>
        <v>0</v>
      </c>
      <c r="DB28" s="75" t="e">
        <f t="shared" si="2"/>
        <v>#DIV/0!</v>
      </c>
      <c r="DC28" s="2218"/>
      <c r="DD28" s="2218"/>
      <c r="DE28" s="141"/>
      <c r="DF28" s="124"/>
      <c r="DG28" s="124"/>
      <c r="DH28" s="141"/>
      <c r="DI28" s="78">
        <f t="shared" si="3"/>
        <v>0</v>
      </c>
      <c r="DJ28" s="78">
        <f t="shared" si="3"/>
        <v>0</v>
      </c>
      <c r="DK28" s="75" t="e">
        <f t="shared" si="4"/>
        <v>#DIV/0!</v>
      </c>
      <c r="DL28" s="2218"/>
      <c r="DM28" s="2218"/>
      <c r="DN28" s="141"/>
      <c r="DO28" s="124"/>
      <c r="DP28" s="124"/>
      <c r="DQ28" s="141"/>
      <c r="DR28" s="78">
        <f>+$S$28+$Z$28+$AG$28+$AN$28+$AU$28+$BB$28+$BI$28+$BP$28+$BW$28</f>
        <v>0.18</v>
      </c>
      <c r="DS28" s="78">
        <f>+$T$28+$AA$28+$AH$28+$AO$28+$AV$28+$BC$28+$BJ$28+$BQ$28+$BX$28</f>
        <v>0</v>
      </c>
      <c r="DT28" s="75">
        <f t="shared" si="5"/>
        <v>0</v>
      </c>
      <c r="DU28" s="2218"/>
      <c r="DV28" s="2218"/>
      <c r="DW28" s="141"/>
      <c r="DX28" s="124"/>
      <c r="DY28" s="124"/>
      <c r="DZ28" s="141"/>
      <c r="EA28" s="78">
        <f>+$S$28+$Z$28+$AG$28+$AN$28+$AU$28+$BB$28+$BI$28+$BP$28+$BW$28+$CD$28+$CK$28+$CR$28</f>
        <v>0.33</v>
      </c>
      <c r="EB28" s="78">
        <f>+$T$28+$AA$28+$AH$28+$AO$28+$AV$28+$BC$28+$BJ$28+$BQ$28+$BX$28+$CE$28+$CL$28+$CS$28</f>
        <v>0</v>
      </c>
      <c r="EC28" s="75">
        <f t="shared" si="6"/>
        <v>0</v>
      </c>
      <c r="ED28" s="2218"/>
      <c r="EE28" s="2218"/>
      <c r="EF28" s="141"/>
      <c r="EG28" s="124"/>
      <c r="EH28" s="124"/>
      <c r="EI28" s="141"/>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row>
    <row r="29" spans="1:256" ht="42.75">
      <c r="A29" s="1810"/>
      <c r="B29" s="2219"/>
      <c r="C29" s="132"/>
      <c r="D29" s="133"/>
      <c r="E29" s="132"/>
      <c r="F29" s="133"/>
      <c r="G29" s="133"/>
      <c r="H29" s="133"/>
      <c r="I29" s="133"/>
      <c r="J29" s="133"/>
      <c r="K29" s="2213"/>
      <c r="L29" s="2213"/>
      <c r="M29" s="2214" t="s">
        <v>2161</v>
      </c>
      <c r="N29" s="133"/>
      <c r="O29" s="2215">
        <v>42737</v>
      </c>
      <c r="P29" s="2215">
        <v>43100</v>
      </c>
      <c r="Q29" s="174" t="s">
        <v>2165</v>
      </c>
      <c r="R29" s="2216">
        <v>0.34</v>
      </c>
      <c r="S29" s="96">
        <v>0.2</v>
      </c>
      <c r="T29" s="137">
        <v>0.2</v>
      </c>
      <c r="U29" s="119"/>
      <c r="V29" s="119"/>
      <c r="W29" s="157"/>
      <c r="X29" s="157"/>
      <c r="Y29" s="72"/>
      <c r="Z29" s="96">
        <v>0.2</v>
      </c>
      <c r="AA29" s="137">
        <v>0.2</v>
      </c>
      <c r="AB29" s="119"/>
      <c r="AC29" s="119"/>
      <c r="AD29" s="157"/>
      <c r="AE29" s="157"/>
      <c r="AF29" s="72"/>
      <c r="AG29" s="96"/>
      <c r="AH29" s="72"/>
      <c r="AI29" s="119"/>
      <c r="AJ29" s="119"/>
      <c r="AK29" s="157"/>
      <c r="AL29" s="157"/>
      <c r="AM29" s="138" t="s">
        <v>2166</v>
      </c>
      <c r="AN29" s="96"/>
      <c r="AO29" s="72"/>
      <c r="AP29" s="119"/>
      <c r="AQ29" s="119"/>
      <c r="AR29" s="157"/>
      <c r="AS29" s="157"/>
      <c r="AT29" s="138"/>
      <c r="AU29" s="96"/>
      <c r="AV29" s="72"/>
      <c r="AW29" s="119"/>
      <c r="AX29" s="119"/>
      <c r="AY29" s="157"/>
      <c r="AZ29" s="157"/>
      <c r="BA29" s="72"/>
      <c r="BB29" s="96"/>
      <c r="BC29" s="72"/>
      <c r="BD29" s="119"/>
      <c r="BE29" s="119"/>
      <c r="BF29" s="157"/>
      <c r="BG29" s="157"/>
      <c r="BH29" s="72"/>
      <c r="BI29" s="96"/>
      <c r="BJ29" s="72"/>
      <c r="BK29" s="119"/>
      <c r="BL29" s="119"/>
      <c r="BM29" s="157"/>
      <c r="BN29" s="157"/>
      <c r="BO29" s="72"/>
      <c r="BP29" s="96"/>
      <c r="BQ29" s="72"/>
      <c r="BR29" s="119"/>
      <c r="BS29" s="133"/>
      <c r="BT29" s="157"/>
      <c r="BU29" s="157"/>
      <c r="BV29" s="72"/>
      <c r="BW29" s="96"/>
      <c r="BX29" s="72"/>
      <c r="BY29" s="119"/>
      <c r="BZ29" s="133"/>
      <c r="CA29" s="157"/>
      <c r="CB29" s="157"/>
      <c r="CC29" s="72"/>
      <c r="CD29" s="96"/>
      <c r="CE29" s="72"/>
      <c r="CF29" s="119"/>
      <c r="CG29" s="133"/>
      <c r="CH29" s="157"/>
      <c r="CI29" s="157"/>
      <c r="CJ29" s="72"/>
      <c r="CK29" s="96">
        <v>0.04</v>
      </c>
      <c r="CL29" s="72"/>
      <c r="CM29" s="119"/>
      <c r="CN29" s="133"/>
      <c r="CO29" s="157"/>
      <c r="CP29" s="157"/>
      <c r="CQ29" s="72"/>
      <c r="CR29" s="96"/>
      <c r="CS29" s="72"/>
      <c r="CT29" s="119"/>
      <c r="CU29" s="133"/>
      <c r="CV29" s="157"/>
      <c r="CW29" s="157"/>
      <c r="CX29" s="72"/>
      <c r="CY29" s="44"/>
      <c r="CZ29" s="78">
        <f t="shared" si="0"/>
        <v>0.4</v>
      </c>
      <c r="DA29" s="78">
        <f t="shared" si="1"/>
        <v>0.4</v>
      </c>
      <c r="DB29" s="75">
        <f t="shared" si="2"/>
        <v>1</v>
      </c>
      <c r="DC29" s="119"/>
      <c r="DD29" s="119"/>
      <c r="DE29" s="110"/>
      <c r="DF29" s="157"/>
      <c r="DG29" s="157"/>
      <c r="DH29" s="110"/>
      <c r="DI29" s="78">
        <f t="shared" si="3"/>
        <v>0.4</v>
      </c>
      <c r="DJ29" s="78">
        <f t="shared" si="3"/>
        <v>0.4</v>
      </c>
      <c r="DK29" s="75">
        <f t="shared" si="4"/>
        <v>1</v>
      </c>
      <c r="DL29" s="119"/>
      <c r="DM29" s="119"/>
      <c r="DN29" s="110"/>
      <c r="DO29" s="157"/>
      <c r="DP29" s="157"/>
      <c r="DQ29" s="110"/>
      <c r="DR29" s="78">
        <f>+$S$29+$Z$29+$AG$29+$AN$29+$AU$29+$BB$29+$BI$29+$BP$29+$BW$29</f>
        <v>0.4</v>
      </c>
      <c r="DS29" s="78">
        <f>+$T$29+$AA$29+$AH$29+$AO$29+$AV$29+$BC$29+$BJ$29+$BQ$29+$BX$29</f>
        <v>0.4</v>
      </c>
      <c r="DT29" s="75">
        <f t="shared" si="5"/>
        <v>1</v>
      </c>
      <c r="DU29" s="119"/>
      <c r="DV29" s="119"/>
      <c r="DW29" s="110"/>
      <c r="DX29" s="157"/>
      <c r="DY29" s="157"/>
      <c r="DZ29" s="110"/>
      <c r="EA29" s="78">
        <f>+$S$29+$Z$29+$AG$29+$AN$29+$AU$29+$BB$29+$BI$29+$BP$29+$BW$29+$CD$29+$CK$29+$CR$29</f>
        <v>0.44</v>
      </c>
      <c r="EB29" s="78">
        <f>+$T$29+$AA$29+$AH$29+$AO$29+$AV$29+$BC$29+$BJ$29+$BQ$29+$BX$29+$CE$29+$CL$29+$CS$29</f>
        <v>0.4</v>
      </c>
      <c r="EC29" s="75">
        <f t="shared" si="6"/>
        <v>0.90909090909090917</v>
      </c>
      <c r="ED29" s="119"/>
      <c r="EE29" s="119"/>
      <c r="EF29" s="110"/>
      <c r="EG29" s="157"/>
      <c r="EH29" s="157"/>
      <c r="EI29" s="110"/>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3"/>
    </row>
    <row r="30" spans="1:256" ht="42.75">
      <c r="A30" s="2200" t="s">
        <v>77</v>
      </c>
      <c r="B30" s="2201"/>
      <c r="C30" s="80" t="s">
        <v>2182</v>
      </c>
      <c r="D30" s="80">
        <v>5</v>
      </c>
      <c r="E30" s="80" t="s">
        <v>2183</v>
      </c>
      <c r="F30" s="81">
        <v>4</v>
      </c>
      <c r="G30" s="81" t="s">
        <v>2155</v>
      </c>
      <c r="H30" s="82">
        <v>1</v>
      </c>
      <c r="I30" s="82">
        <v>0.09</v>
      </c>
      <c r="J30" s="80">
        <v>1</v>
      </c>
      <c r="K30" s="2220" t="s">
        <v>2156</v>
      </c>
      <c r="L30" s="84" t="s">
        <v>2184</v>
      </c>
      <c r="M30" s="2202" t="s">
        <v>2185</v>
      </c>
      <c r="N30" s="2203">
        <v>0.08</v>
      </c>
      <c r="O30" s="2204">
        <v>42737</v>
      </c>
      <c r="P30" s="2204">
        <v>42826</v>
      </c>
      <c r="Q30" s="172" t="s">
        <v>2186</v>
      </c>
      <c r="R30" s="2208">
        <v>0.5</v>
      </c>
      <c r="S30" s="2221">
        <v>0.2</v>
      </c>
      <c r="T30" s="145">
        <f>+S30</f>
        <v>0.2</v>
      </c>
      <c r="U30" s="2222">
        <f>+S30+S31+S32</f>
        <v>0.32</v>
      </c>
      <c r="V30" s="2222">
        <f>+T30+T32+T31</f>
        <v>0.30000000000000004</v>
      </c>
      <c r="W30" s="76">
        <f>+(((U30*$N$30)+(U33*$N$33))*$H$30)/($N$30+$N$33)</f>
        <v>0.28444444444444444</v>
      </c>
      <c r="X30" s="76">
        <f>+(((V30*$N$30)+(V33*$N$33))*$H$30)/($N$30+$N$33)</f>
        <v>0.26666666666666672</v>
      </c>
      <c r="Y30" s="73"/>
      <c r="Z30" s="2221">
        <v>0.2</v>
      </c>
      <c r="AA30" s="145">
        <v>0.1</v>
      </c>
      <c r="AB30" s="2222">
        <f>+Z30+Z31+Z32</f>
        <v>0.27</v>
      </c>
      <c r="AC30" s="2222">
        <f>+AA30+AA32+AA31</f>
        <v>0.15000000000000002</v>
      </c>
      <c r="AD30" s="76">
        <f>+(((AB30*$N$30)+(AB33*$N$33))*$H$30)/($N$30+$N$33)</f>
        <v>0.25851111111111114</v>
      </c>
      <c r="AE30" s="76">
        <f>+(((AC30*$N$30)+(AC33*$N$33))*$H$30)/($N$30+$N$33)</f>
        <v>0.15222222222222226</v>
      </c>
      <c r="AF30" s="73"/>
      <c r="AG30" s="2221">
        <v>0.05</v>
      </c>
      <c r="AH30" s="145">
        <v>0.05</v>
      </c>
      <c r="AI30" s="2222">
        <f>+AG30+AG31+AG32</f>
        <v>7.0000000000000007E-2</v>
      </c>
      <c r="AJ30" s="2222">
        <f>+AH30+AH31+AH32</f>
        <v>0.05</v>
      </c>
      <c r="AK30" s="76">
        <f>+(((AI30*$N$30)+(AI33*$N$33))*$H$30)/($N$30+$N$33)</f>
        <v>8.0733333333333351E-2</v>
      </c>
      <c r="AL30" s="76">
        <f>+(((AJ30*$N$30)+(AJ33*$N$33))*$H$30)/($N$30+$N$33)</f>
        <v>6.2955555555555556E-2</v>
      </c>
      <c r="AM30" s="148" t="s">
        <v>2187</v>
      </c>
      <c r="AN30" s="2221">
        <v>0.05</v>
      </c>
      <c r="AO30" s="73"/>
      <c r="AP30" s="2222">
        <f>+AN30+AN31+AN32</f>
        <v>7.0000000000000007E-2</v>
      </c>
      <c r="AQ30" s="2222">
        <f>+AO30+AO31+AO32</f>
        <v>0</v>
      </c>
      <c r="AR30" s="76">
        <f>+(((AP30*$N$30)+(AP33*$N$33))*$H$30)/($N$30+$N$33)</f>
        <v>8.0733333333333351E-2</v>
      </c>
      <c r="AS30" s="76">
        <f>+(((AQ30*$N$30)+(AQ33*$N$33))*$H$30)/($N$30+$N$33)</f>
        <v>1.851111111111111E-2</v>
      </c>
      <c r="AT30" s="148" t="s">
        <v>2160</v>
      </c>
      <c r="AU30" s="2221"/>
      <c r="AV30" s="145">
        <v>0.15</v>
      </c>
      <c r="AW30" s="2222">
        <f>+AU30+AU31+AU32</f>
        <v>0.02</v>
      </c>
      <c r="AX30" s="2222">
        <f>+AV30+AV31+AV32</f>
        <v>0.15</v>
      </c>
      <c r="AY30" s="76">
        <f>+(((AW30*$N$30)+(AW33*$N$33))*$H$30)/($N$30+$N$33)</f>
        <v>3.6288888888888891E-2</v>
      </c>
      <c r="AZ30" s="76">
        <f>+(((AX30*$N$30)+(AX33*$N$33))*$H$30)/($N$30+$N$33)</f>
        <v>0.15184444444444445</v>
      </c>
      <c r="BA30" s="73"/>
      <c r="BB30" s="2221"/>
      <c r="BC30" s="73"/>
      <c r="BD30" s="2222">
        <f>+BB30+BB31+BB32</f>
        <v>0.02</v>
      </c>
      <c r="BE30" s="2222">
        <f>+BC30+BC31+BC32</f>
        <v>0.05</v>
      </c>
      <c r="BF30" s="76">
        <f>+(((BD30*$N$30)+(BD33*$N$33))*$H$30)/($N$30+$N$33)</f>
        <v>3.6288888888888891E-2</v>
      </c>
      <c r="BG30" s="76">
        <f>+(((BE30*$N$30)+(BE33*$N$33))*$H$30)/($N$30+$N$33)</f>
        <v>4.4444444444444446E-2</v>
      </c>
      <c r="BH30" s="73"/>
      <c r="BI30" s="2221"/>
      <c r="BJ30" s="73"/>
      <c r="BK30" s="2222">
        <f>+BI30+BI31+BI32</f>
        <v>0.02</v>
      </c>
      <c r="BL30" s="104"/>
      <c r="BM30" s="76">
        <f>+(((BK30*$N$30)+(BK33*$N$33))*$H$30)/($N$30+$N$33)</f>
        <v>3.6288888888888891E-2</v>
      </c>
      <c r="BN30" s="76">
        <f>+(((BL30*$N$30)+(BL33*$N$33))*$H$30)/($N$30+$N$33)</f>
        <v>0</v>
      </c>
      <c r="BO30" s="73"/>
      <c r="BP30" s="2221"/>
      <c r="BQ30" s="73"/>
      <c r="BR30" s="2222">
        <f>+BP30+BP31+BP32</f>
        <v>0.02</v>
      </c>
      <c r="BS30" s="81"/>
      <c r="BT30" s="76">
        <f>+(((BR30*$N$30)+(BR33*$N$33))*$H$30)/($N$30+$N$33)</f>
        <v>1.7777777777777778E-2</v>
      </c>
      <c r="BU30" s="76">
        <f>+(((BS30*$N$30)+(BS33*$N$33))*$H$30)/($N$30+$N$33)</f>
        <v>0</v>
      </c>
      <c r="BV30" s="73"/>
      <c r="BW30" s="2221"/>
      <c r="BX30" s="73"/>
      <c r="BY30" s="2222">
        <f>+BW30+BW31+BW32</f>
        <v>0.02</v>
      </c>
      <c r="BZ30" s="81"/>
      <c r="CA30" s="76">
        <f>+(((BY30*$N$30)+(BY33*$N$33))*$H$30)/($N$30+$N$33)</f>
        <v>1.7777777777777778E-2</v>
      </c>
      <c r="CB30" s="76">
        <f>+(((BZ30*$N$30)+(BZ33*$N$33))*$H$30)/($N$30+$N$33)</f>
        <v>0</v>
      </c>
      <c r="CC30" s="73"/>
      <c r="CD30" s="2221"/>
      <c r="CE30" s="73"/>
      <c r="CF30" s="2222">
        <f>+CD30+CD31+CD32</f>
        <v>0.02</v>
      </c>
      <c r="CG30" s="81"/>
      <c r="CH30" s="76">
        <f>+(((CF30*$N$30)+(CF33*$N$33))*$H$30)/($N$30+$N$33)</f>
        <v>1.7777777777777778E-2</v>
      </c>
      <c r="CI30" s="76">
        <f>+(((CG30*$N$30)+(CG33*$N$33))*$H$30)/($N$30+$N$33)</f>
        <v>0</v>
      </c>
      <c r="CJ30" s="73"/>
      <c r="CK30" s="2221"/>
      <c r="CL30" s="73"/>
      <c r="CM30" s="2222">
        <f>+CK30+CK31+CK32</f>
        <v>0.1</v>
      </c>
      <c r="CN30" s="81"/>
      <c r="CO30" s="76">
        <f>+(((CM30*$N$30)+(CM33*$N$33))*$H$30)/($N$30+$N$33)</f>
        <v>8.8888888888888892E-2</v>
      </c>
      <c r="CP30" s="76">
        <f>+(((CN30*$N$30)+(CN33*$N$33))*$H$30)/($N$30+$N$33)</f>
        <v>0</v>
      </c>
      <c r="CQ30" s="73"/>
      <c r="CR30" s="2221"/>
      <c r="CS30" s="73"/>
      <c r="CT30" s="2222">
        <f>+CR30+CR31+CR32</f>
        <v>0.05</v>
      </c>
      <c r="CU30" s="81"/>
      <c r="CV30" s="76">
        <f>+(((CT30*$N$30)+(CT33*$N$33))*$H$30)/($N$30+$N$33)</f>
        <v>4.4444444444444446E-2</v>
      </c>
      <c r="CW30" s="76">
        <f>+(((CU30*$N$30)+(CU33*$N$33))*$H$30)/($N$30+$N$33)</f>
        <v>0</v>
      </c>
      <c r="CX30" s="73"/>
      <c r="CY30" s="74"/>
      <c r="CZ30" s="78">
        <f t="shared" si="0"/>
        <v>0.45</v>
      </c>
      <c r="DA30" s="78">
        <f t="shared" si="1"/>
        <v>0.5</v>
      </c>
      <c r="DB30" s="75">
        <f t="shared" si="2"/>
        <v>1.1111111111111112</v>
      </c>
      <c r="DC30" s="2222">
        <f>+U30+AB30+AI30</f>
        <v>0.66000000000000014</v>
      </c>
      <c r="DD30" s="2222">
        <f>+V30+AC30+AJ30</f>
        <v>0.50000000000000011</v>
      </c>
      <c r="DE30" s="104">
        <f>+DD30/DC30</f>
        <v>0.75757575757575757</v>
      </c>
      <c r="DF30" s="76">
        <f>+W30+AD30+AK30</f>
        <v>0.62368888888888896</v>
      </c>
      <c r="DG30" s="76">
        <f>+X30+AE30+AL30</f>
        <v>0.48184444444444452</v>
      </c>
      <c r="DH30" s="104">
        <f>+DG30/DF30</f>
        <v>0.77257179505451434</v>
      </c>
      <c r="DI30" s="78">
        <f t="shared" si="3"/>
        <v>0.5</v>
      </c>
      <c r="DJ30" s="78">
        <f t="shared" si="3"/>
        <v>0.5</v>
      </c>
      <c r="DK30" s="75">
        <f t="shared" si="4"/>
        <v>1</v>
      </c>
      <c r="DL30" s="2222">
        <f>+U30+AB30+AI30+A313+AW30+BD30</f>
        <v>0.70000000000000018</v>
      </c>
      <c r="DM30" s="2222">
        <f>+V30+AC30+AJ30+B313+AX30+BE30</f>
        <v>0.70000000000000018</v>
      </c>
      <c r="DN30" s="104">
        <f>+DM30/DL30</f>
        <v>1</v>
      </c>
      <c r="DO30" s="76">
        <f>+$W$30+$AD$30+$AK$30+$AR$30+$AY$30+$BF$30</f>
        <v>0.77700000000000014</v>
      </c>
      <c r="DP30" s="76">
        <f>+$X$30+$AE$30+$AL$30+$AS$30+$AZ$30+$BG$30</f>
        <v>0.69664444444444451</v>
      </c>
      <c r="DQ30" s="104">
        <f>+DP30/DO30</f>
        <v>0.89658229658229649</v>
      </c>
      <c r="DR30" s="78">
        <f>+$S$30+$Z$30+$AG$30+$AN$30+$AU$30+$BB$30+$BI$30+$BP$30+$BW$30</f>
        <v>0.5</v>
      </c>
      <c r="DS30" s="78">
        <f>+$T$30+$AA$30+$AH$30+$AO$30+$AV$30+$BC$30+$BJ$30+$BQ$30+$BX$30</f>
        <v>0.5</v>
      </c>
      <c r="DT30" s="75">
        <f t="shared" si="5"/>
        <v>1</v>
      </c>
      <c r="DU30" s="2222">
        <f>+$U$30+$AB$30+$AI$30+$AP$30+$AW$30+$BD$30+$BK$30+$BR$30+$BY$30</f>
        <v>0.83000000000000029</v>
      </c>
      <c r="DV30" s="2222">
        <f>+$V$30+$AC$30+$AJ$30+$AQ$30+$AX$30+$BE$30+$BL$30+$BS$30+$BZ$30</f>
        <v>0.70000000000000018</v>
      </c>
      <c r="DW30" s="104">
        <f>+DV30/DU30</f>
        <v>0.84337349397590355</v>
      </c>
      <c r="DX30" s="76">
        <f>+$W$30+$AD$30+$AK$30+$AR$30+$AY$30+$BF$30+$BM$30+$BT$30+$CA$30</f>
        <v>0.84884444444444462</v>
      </c>
      <c r="DY30" s="76">
        <f>+$X$30+$AE$30+$AL$30+$AS$30+$AZ$30+$BG$30+$BN$30+$BU$30+$CB$30</f>
        <v>0.69664444444444451</v>
      </c>
      <c r="DZ30" s="104">
        <f>+DY30/DX30</f>
        <v>0.82069741871302149</v>
      </c>
      <c r="EA30" s="78">
        <f>+$S$30+$Z$30+$AG$30+$AN$30+$AU$30+$BB$30+$BI$30+$BP$30+$BW$30+$CD$30+$CK$30+$CR$30</f>
        <v>0.5</v>
      </c>
      <c r="EB30" s="78">
        <f>+$T$30+$AA$30+$AH$30+$AO$30+$AV$30+$BC$30+$BJ$30+$BQ$30+$BX$30+$CE$30+$CL$30+$CS$30</f>
        <v>0.5</v>
      </c>
      <c r="EC30" s="75">
        <f t="shared" si="6"/>
        <v>1</v>
      </c>
      <c r="ED30" s="2222">
        <f>+$U$30+$AB$30+$AI$30+$AP$30+$AW$30+$BD$30+$BK$30+$BR$30+$BY$30+$CF$30+$CM$30+$CT$30</f>
        <v>1.0000000000000002</v>
      </c>
      <c r="EE30" s="2222">
        <f>+$V$30+$AC$30+$AJ$30+$AQ$30+$AX$30+$BE$30+$BL$30+$BS$30+$BZ$30+$CG$30+$CN$30+$CU$30</f>
        <v>0.70000000000000018</v>
      </c>
      <c r="EF30" s="104">
        <f>+EE30/ED30</f>
        <v>0.70000000000000007</v>
      </c>
      <c r="EG30" s="76">
        <f>+$W$30+$AD$30+$AK$30+$AR$30+$AY$30+$BF$30+$BM$30+$BT$30+$CA$30+$CH$30+$CO$30+$CV$30</f>
        <v>0.99995555555555571</v>
      </c>
      <c r="EH30" s="76">
        <f>+$X$30+$AE$30+$AL$30+$AS$30+$AZ$30+$BG$30+$BN$30+$BU$30+$CB$30+$CI$30+$CP$30+$CW$30</f>
        <v>0.69664444444444451</v>
      </c>
      <c r="EI30" s="104">
        <f>+EH30/EG30</f>
        <v>0.69667540779590198</v>
      </c>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c r="GS30" s="74"/>
      <c r="GT30" s="74"/>
      <c r="GU30" s="74"/>
      <c r="GV30" s="74"/>
      <c r="GW30" s="74"/>
      <c r="GX30" s="74"/>
      <c r="GY30" s="74"/>
      <c r="GZ30" s="74"/>
      <c r="HA30" s="74"/>
      <c r="HB30" s="74"/>
      <c r="HC30" s="74"/>
      <c r="HD30" s="74"/>
      <c r="HE30" s="74"/>
      <c r="HF30" s="74"/>
      <c r="HG30" s="74"/>
      <c r="HH30" s="74"/>
      <c r="HI30" s="74"/>
      <c r="HJ30" s="74"/>
      <c r="HK30" s="74"/>
      <c r="HL30" s="74"/>
      <c r="HM30" s="74"/>
      <c r="HN30" s="74"/>
      <c r="HO30" s="74"/>
      <c r="HP30" s="74"/>
      <c r="HQ30" s="74"/>
      <c r="HR30" s="74"/>
      <c r="HS30" s="74"/>
      <c r="HT30" s="74"/>
      <c r="HU30" s="74"/>
      <c r="HV30" s="74"/>
      <c r="HW30" s="74"/>
      <c r="HX30" s="74"/>
      <c r="HY30" s="74"/>
      <c r="HZ30" s="74"/>
      <c r="IA30" s="74"/>
      <c r="IB30" s="74"/>
      <c r="IC30" s="74"/>
      <c r="ID30" s="74"/>
      <c r="IE30" s="74"/>
      <c r="IF30" s="74"/>
      <c r="IG30" s="74"/>
      <c r="IH30" s="74"/>
      <c r="II30" s="74"/>
      <c r="IJ30" s="74"/>
      <c r="IK30" s="74"/>
      <c r="IL30" s="74"/>
      <c r="IM30" s="74"/>
      <c r="IN30" s="74"/>
      <c r="IO30" s="74"/>
      <c r="IP30" s="74"/>
      <c r="IQ30" s="74"/>
      <c r="IR30" s="74"/>
      <c r="IS30" s="74"/>
      <c r="IT30" s="74"/>
      <c r="IU30" s="74"/>
      <c r="IV30" s="74"/>
    </row>
    <row r="31" spans="1:256" ht="42.75">
      <c r="A31" s="2207"/>
      <c r="B31" s="79"/>
      <c r="C31" s="80"/>
      <c r="D31" s="80"/>
      <c r="E31" s="80"/>
      <c r="F31" s="81"/>
      <c r="G31" s="81"/>
      <c r="H31" s="82"/>
      <c r="I31" s="82"/>
      <c r="J31" s="80"/>
      <c r="K31" s="2223"/>
      <c r="L31" s="84"/>
      <c r="M31" s="2202" t="s">
        <v>2185</v>
      </c>
      <c r="N31" s="2203"/>
      <c r="O31" s="2204">
        <v>42767</v>
      </c>
      <c r="P31" s="2204">
        <v>43100</v>
      </c>
      <c r="Q31" s="172" t="s">
        <v>2188</v>
      </c>
      <c r="R31" s="2208">
        <v>0.3</v>
      </c>
      <c r="S31" s="2221">
        <v>0.02</v>
      </c>
      <c r="T31" s="73"/>
      <c r="U31" s="2224"/>
      <c r="V31" s="2224"/>
      <c r="W31" s="88"/>
      <c r="X31" s="88"/>
      <c r="Y31" s="73"/>
      <c r="Z31" s="2221">
        <v>0.02</v>
      </c>
      <c r="AA31" s="73"/>
      <c r="AB31" s="2224"/>
      <c r="AC31" s="2224"/>
      <c r="AD31" s="88"/>
      <c r="AE31" s="88"/>
      <c r="AF31" s="73"/>
      <c r="AG31" s="2221">
        <v>0.02</v>
      </c>
      <c r="AH31" s="73"/>
      <c r="AI31" s="2224"/>
      <c r="AJ31" s="2224"/>
      <c r="AK31" s="88"/>
      <c r="AL31" s="88"/>
      <c r="AM31" s="148"/>
      <c r="AN31" s="2221">
        <v>0.02</v>
      </c>
      <c r="AO31" s="73"/>
      <c r="AP31" s="2224"/>
      <c r="AQ31" s="2224"/>
      <c r="AR31" s="88"/>
      <c r="AS31" s="88"/>
      <c r="AT31" s="148"/>
      <c r="AU31" s="2221">
        <v>0.02</v>
      </c>
      <c r="AV31" s="145">
        <v>0</v>
      </c>
      <c r="AW31" s="2224"/>
      <c r="AX31" s="2224"/>
      <c r="AY31" s="88"/>
      <c r="AZ31" s="88"/>
      <c r="BA31" s="73"/>
      <c r="BB31" s="2221">
        <v>0.02</v>
      </c>
      <c r="BC31" s="73"/>
      <c r="BD31" s="2224"/>
      <c r="BE31" s="2224"/>
      <c r="BF31" s="88"/>
      <c r="BG31" s="88"/>
      <c r="BH31" s="73"/>
      <c r="BI31" s="2221">
        <v>0.02</v>
      </c>
      <c r="BJ31" s="73"/>
      <c r="BK31" s="2224"/>
      <c r="BL31" s="105"/>
      <c r="BM31" s="88"/>
      <c r="BN31" s="88"/>
      <c r="BO31" s="73"/>
      <c r="BP31" s="2221">
        <v>0.02</v>
      </c>
      <c r="BQ31" s="73"/>
      <c r="BR31" s="2224"/>
      <c r="BS31" s="81"/>
      <c r="BT31" s="88"/>
      <c r="BU31" s="88"/>
      <c r="BV31" s="73"/>
      <c r="BW31" s="2221">
        <v>0.02</v>
      </c>
      <c r="BX31" s="73"/>
      <c r="BY31" s="2224"/>
      <c r="BZ31" s="81"/>
      <c r="CA31" s="88"/>
      <c r="CB31" s="88"/>
      <c r="CC31" s="73"/>
      <c r="CD31" s="2221">
        <v>0.02</v>
      </c>
      <c r="CE31" s="73"/>
      <c r="CF31" s="2224"/>
      <c r="CG31" s="81"/>
      <c r="CH31" s="88"/>
      <c r="CI31" s="88"/>
      <c r="CJ31" s="73"/>
      <c r="CK31" s="2221">
        <v>0.05</v>
      </c>
      <c r="CL31" s="73"/>
      <c r="CM31" s="2224"/>
      <c r="CN31" s="81"/>
      <c r="CO31" s="88"/>
      <c r="CP31" s="88"/>
      <c r="CQ31" s="73"/>
      <c r="CR31" s="2221">
        <v>0.05</v>
      </c>
      <c r="CS31" s="73"/>
      <c r="CT31" s="2224"/>
      <c r="CU31" s="81"/>
      <c r="CV31" s="88"/>
      <c r="CW31" s="88"/>
      <c r="CX31" s="73"/>
      <c r="CY31" s="74"/>
      <c r="CZ31" s="78">
        <f t="shared" si="0"/>
        <v>0.06</v>
      </c>
      <c r="DA31" s="78">
        <f t="shared" si="1"/>
        <v>0</v>
      </c>
      <c r="DB31" s="75">
        <f t="shared" si="2"/>
        <v>0</v>
      </c>
      <c r="DC31" s="2224"/>
      <c r="DD31" s="2224"/>
      <c r="DE31" s="105"/>
      <c r="DF31" s="88"/>
      <c r="DG31" s="88"/>
      <c r="DH31" s="105"/>
      <c r="DI31" s="78"/>
      <c r="DJ31" s="78"/>
      <c r="DK31" s="75"/>
      <c r="DL31" s="2224"/>
      <c r="DM31" s="2224"/>
      <c r="DN31" s="105"/>
      <c r="DO31" s="88"/>
      <c r="DP31" s="88"/>
      <c r="DQ31" s="105"/>
      <c r="DR31" s="78"/>
      <c r="DS31" s="78"/>
      <c r="DT31" s="75"/>
      <c r="DU31" s="2224"/>
      <c r="DV31" s="2224"/>
      <c r="DW31" s="105"/>
      <c r="DX31" s="88"/>
      <c r="DY31" s="88"/>
      <c r="DZ31" s="105"/>
      <c r="EA31" s="78"/>
      <c r="EB31" s="78"/>
      <c r="EC31" s="75"/>
      <c r="ED31" s="2224"/>
      <c r="EE31" s="2224"/>
      <c r="EF31" s="105"/>
      <c r="EG31" s="88"/>
      <c r="EH31" s="88"/>
      <c r="EI31" s="105"/>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c r="GS31" s="74"/>
      <c r="GT31" s="74"/>
      <c r="GU31" s="74"/>
      <c r="GV31" s="74"/>
      <c r="GW31" s="74"/>
      <c r="GX31" s="74"/>
      <c r="GY31" s="74"/>
      <c r="GZ31" s="74"/>
      <c r="HA31" s="74"/>
      <c r="HB31" s="74"/>
      <c r="HC31" s="74"/>
      <c r="HD31" s="74"/>
      <c r="HE31" s="74"/>
      <c r="HF31" s="74"/>
      <c r="HG31" s="74"/>
      <c r="HH31" s="74"/>
      <c r="HI31" s="74"/>
      <c r="HJ31" s="74"/>
      <c r="HK31" s="74"/>
      <c r="HL31" s="74"/>
      <c r="HM31" s="74"/>
      <c r="HN31" s="74"/>
      <c r="HO31" s="74"/>
      <c r="HP31" s="74"/>
      <c r="HQ31" s="74"/>
      <c r="HR31" s="74"/>
      <c r="HS31" s="74"/>
      <c r="HT31" s="74"/>
      <c r="HU31" s="74"/>
      <c r="HV31" s="74"/>
      <c r="HW31" s="74"/>
      <c r="HX31" s="74"/>
      <c r="HY31" s="74"/>
      <c r="HZ31" s="74"/>
      <c r="IA31" s="74"/>
      <c r="IB31" s="74"/>
      <c r="IC31" s="74"/>
      <c r="ID31" s="74"/>
      <c r="IE31" s="74"/>
      <c r="IF31" s="74"/>
      <c r="IG31" s="74"/>
      <c r="IH31" s="74"/>
      <c r="II31" s="74"/>
      <c r="IJ31" s="74"/>
      <c r="IK31" s="74"/>
      <c r="IL31" s="74"/>
      <c r="IM31" s="74"/>
      <c r="IN31" s="74"/>
      <c r="IO31" s="74"/>
      <c r="IP31" s="74"/>
      <c r="IQ31" s="74"/>
      <c r="IR31" s="74"/>
      <c r="IS31" s="74"/>
      <c r="IT31" s="74"/>
      <c r="IU31" s="74"/>
      <c r="IV31" s="74"/>
    </row>
    <row r="32" spans="1:256" ht="42.75">
      <c r="A32" s="2207"/>
      <c r="B32" s="79"/>
      <c r="C32" s="80"/>
      <c r="D32" s="80"/>
      <c r="E32" s="80"/>
      <c r="F32" s="81"/>
      <c r="G32" s="81"/>
      <c r="H32" s="81"/>
      <c r="I32" s="81"/>
      <c r="J32" s="80"/>
      <c r="K32" s="2223"/>
      <c r="L32" s="89"/>
      <c r="M32" s="2202" t="s">
        <v>2164</v>
      </c>
      <c r="N32" s="2203"/>
      <c r="O32" s="2204">
        <v>42767</v>
      </c>
      <c r="P32" s="2204">
        <v>43100</v>
      </c>
      <c r="Q32" s="172" t="s">
        <v>2165</v>
      </c>
      <c r="R32" s="2208">
        <v>0.2</v>
      </c>
      <c r="S32" s="2221">
        <v>0.1</v>
      </c>
      <c r="T32" s="145">
        <v>0.1</v>
      </c>
      <c r="U32" s="2225"/>
      <c r="V32" s="2225"/>
      <c r="W32" s="88"/>
      <c r="X32" s="88"/>
      <c r="Y32" s="73"/>
      <c r="Z32" s="2221">
        <v>0.05</v>
      </c>
      <c r="AA32" s="145">
        <v>0.05</v>
      </c>
      <c r="AB32" s="2225"/>
      <c r="AC32" s="2225"/>
      <c r="AD32" s="88"/>
      <c r="AE32" s="88"/>
      <c r="AF32" s="73"/>
      <c r="AG32" s="2221"/>
      <c r="AH32" s="73"/>
      <c r="AI32" s="2225"/>
      <c r="AJ32" s="2225"/>
      <c r="AK32" s="88"/>
      <c r="AL32" s="88"/>
      <c r="AM32" s="148" t="s">
        <v>2189</v>
      </c>
      <c r="AN32" s="2221"/>
      <c r="AO32" s="73"/>
      <c r="AP32" s="2225"/>
      <c r="AQ32" s="2225"/>
      <c r="AR32" s="88"/>
      <c r="AS32" s="88"/>
      <c r="AT32" s="148"/>
      <c r="AU32" s="2221"/>
      <c r="AV32" s="73"/>
      <c r="AW32" s="2225"/>
      <c r="AX32" s="2225"/>
      <c r="AY32" s="88"/>
      <c r="AZ32" s="88"/>
      <c r="BA32" s="73"/>
      <c r="BB32" s="2221"/>
      <c r="BC32" s="145">
        <v>0.05</v>
      </c>
      <c r="BD32" s="2225"/>
      <c r="BE32" s="2225"/>
      <c r="BF32" s="88"/>
      <c r="BG32" s="88"/>
      <c r="BH32" s="73" t="s">
        <v>2190</v>
      </c>
      <c r="BI32" s="2221"/>
      <c r="BJ32" s="145"/>
      <c r="BK32" s="2225"/>
      <c r="BL32" s="106"/>
      <c r="BM32" s="88"/>
      <c r="BN32" s="88"/>
      <c r="BO32" s="73"/>
      <c r="BP32" s="2221"/>
      <c r="BQ32" s="73"/>
      <c r="BR32" s="2225"/>
      <c r="BS32" s="81"/>
      <c r="BT32" s="88"/>
      <c r="BU32" s="88"/>
      <c r="BV32" s="73"/>
      <c r="BW32" s="2221"/>
      <c r="BX32" s="73"/>
      <c r="BY32" s="2225"/>
      <c r="BZ32" s="81"/>
      <c r="CA32" s="88"/>
      <c r="CB32" s="88"/>
      <c r="CC32" s="73"/>
      <c r="CD32" s="2221"/>
      <c r="CE32" s="73"/>
      <c r="CF32" s="2225"/>
      <c r="CG32" s="81"/>
      <c r="CH32" s="88"/>
      <c r="CI32" s="88"/>
      <c r="CJ32" s="73"/>
      <c r="CK32" s="2221">
        <v>0.05</v>
      </c>
      <c r="CL32" s="73"/>
      <c r="CM32" s="2225"/>
      <c r="CN32" s="81"/>
      <c r="CO32" s="88"/>
      <c r="CP32" s="88"/>
      <c r="CQ32" s="73"/>
      <c r="CR32" s="2221"/>
      <c r="CS32" s="73"/>
      <c r="CT32" s="2225"/>
      <c r="CU32" s="81"/>
      <c r="CV32" s="88"/>
      <c r="CW32" s="88"/>
      <c r="CX32" s="73"/>
      <c r="CY32" s="74"/>
      <c r="CZ32" s="78">
        <f t="shared" si="0"/>
        <v>0.15000000000000002</v>
      </c>
      <c r="DA32" s="78">
        <f t="shared" si="1"/>
        <v>0.2</v>
      </c>
      <c r="DB32" s="75">
        <f t="shared" si="2"/>
        <v>1.3333333333333333</v>
      </c>
      <c r="DC32" s="2225"/>
      <c r="DD32" s="2225"/>
      <c r="DE32" s="106"/>
      <c r="DF32" s="88"/>
      <c r="DG32" s="88"/>
      <c r="DH32" s="105"/>
      <c r="DI32" s="78">
        <f t="shared" si="3"/>
        <v>0.15000000000000002</v>
      </c>
      <c r="DJ32" s="78">
        <f t="shared" si="3"/>
        <v>0.2</v>
      </c>
      <c r="DK32" s="75">
        <f t="shared" si="4"/>
        <v>1.3333333333333333</v>
      </c>
      <c r="DL32" s="2225"/>
      <c r="DM32" s="2225"/>
      <c r="DN32" s="106"/>
      <c r="DO32" s="88"/>
      <c r="DP32" s="88"/>
      <c r="DQ32" s="105"/>
      <c r="DR32" s="78">
        <f>+$S$32+$Z$32+$AG$32+$AN$32+$AU$32+$BB$32+$BI$32+$BP$32+$BW$32</f>
        <v>0.15000000000000002</v>
      </c>
      <c r="DS32" s="78">
        <f>+$T$32+$AA$32+$AH$32+$AO$32+$AV$32+$BC$32+$BJ$32+$BQ$32+$BX$32</f>
        <v>0.2</v>
      </c>
      <c r="DT32" s="75">
        <f t="shared" ref="DT32:DT62" si="7">+DS32/DR32</f>
        <v>1.3333333333333333</v>
      </c>
      <c r="DU32" s="2225"/>
      <c r="DV32" s="2225"/>
      <c r="DW32" s="106"/>
      <c r="DX32" s="88"/>
      <c r="DY32" s="88"/>
      <c r="DZ32" s="105"/>
      <c r="EA32" s="78">
        <f>+$S$32+$Z$32+$AG$32+$AN$32+$AU$32+$BB$32+$BI$32+$BP$32+$BW$32+$CD$32+$CK$32+$CR$32</f>
        <v>0.2</v>
      </c>
      <c r="EB32" s="78">
        <f>+$T$32+$AA$32+$AH$32+$AO$32+$AV$32+$BC$32+$BJ$32+$BQ$32+$BX$32+$CE$32+$CL$32+$CS$32</f>
        <v>0.2</v>
      </c>
      <c r="EC32" s="75">
        <f t="shared" si="6"/>
        <v>1</v>
      </c>
      <c r="ED32" s="2225"/>
      <c r="EE32" s="2225"/>
      <c r="EF32" s="106"/>
      <c r="EG32" s="88"/>
      <c r="EH32" s="88"/>
      <c r="EI32" s="105"/>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c r="GS32" s="74"/>
      <c r="GT32" s="74"/>
      <c r="GU32" s="74"/>
      <c r="GV32" s="74"/>
      <c r="GW32" s="74"/>
      <c r="GX32" s="74"/>
      <c r="GY32" s="74"/>
      <c r="GZ32" s="74"/>
      <c r="HA32" s="74"/>
      <c r="HB32" s="74"/>
      <c r="HC32" s="74"/>
      <c r="HD32" s="74"/>
      <c r="HE32" s="74"/>
      <c r="HF32" s="74"/>
      <c r="HG32" s="74"/>
      <c r="HH32" s="74"/>
      <c r="HI32" s="74"/>
      <c r="HJ32" s="74"/>
      <c r="HK32" s="74"/>
      <c r="HL32" s="74"/>
      <c r="HM32" s="74"/>
      <c r="HN32" s="74"/>
      <c r="HO32" s="74"/>
      <c r="HP32" s="74"/>
      <c r="HQ32" s="74"/>
      <c r="HR32" s="74"/>
      <c r="HS32" s="74"/>
      <c r="HT32" s="74"/>
      <c r="HU32" s="74"/>
      <c r="HV32" s="74"/>
      <c r="HW32" s="74"/>
      <c r="HX32" s="74"/>
      <c r="HY32" s="74"/>
      <c r="HZ32" s="74"/>
      <c r="IA32" s="74"/>
      <c r="IB32" s="74"/>
      <c r="IC32" s="74"/>
      <c r="ID32" s="74"/>
      <c r="IE32" s="74"/>
      <c r="IF32" s="74"/>
      <c r="IG32" s="74"/>
      <c r="IH32" s="74"/>
      <c r="II32" s="74"/>
      <c r="IJ32" s="74"/>
      <c r="IK32" s="74"/>
      <c r="IL32" s="74"/>
      <c r="IM32" s="74"/>
      <c r="IN32" s="74"/>
      <c r="IO32" s="74"/>
      <c r="IP32" s="74"/>
      <c r="IQ32" s="74"/>
      <c r="IR32" s="74"/>
      <c r="IS32" s="74"/>
      <c r="IT32" s="74"/>
      <c r="IU32" s="74"/>
      <c r="IV32" s="74"/>
    </row>
    <row r="33" spans="1:256" ht="42.75">
      <c r="A33" s="2207"/>
      <c r="B33" s="79"/>
      <c r="C33" s="80"/>
      <c r="D33" s="80"/>
      <c r="E33" s="80"/>
      <c r="F33" s="2226"/>
      <c r="G33" s="2226"/>
      <c r="H33" s="2226"/>
      <c r="I33" s="2226"/>
      <c r="J33" s="148">
        <v>2</v>
      </c>
      <c r="K33" s="2227" t="s">
        <v>2191</v>
      </c>
      <c r="L33" s="2210" t="s">
        <v>2192</v>
      </c>
      <c r="M33" s="2202" t="s">
        <v>2193</v>
      </c>
      <c r="N33" s="2228">
        <v>0.01</v>
      </c>
      <c r="O33" s="2204">
        <v>42737</v>
      </c>
      <c r="P33" s="2204">
        <v>43069</v>
      </c>
      <c r="Q33" s="172" t="s">
        <v>2194</v>
      </c>
      <c r="R33" s="2208">
        <v>1</v>
      </c>
      <c r="S33" s="2221"/>
      <c r="T33" s="73"/>
      <c r="U33" s="145">
        <f>+S33</f>
        <v>0</v>
      </c>
      <c r="V33" s="145">
        <f>+T33</f>
        <v>0</v>
      </c>
      <c r="W33" s="90"/>
      <c r="X33" s="90"/>
      <c r="Y33" s="73"/>
      <c r="Z33" s="2221">
        <v>0.1666</v>
      </c>
      <c r="AA33" s="145">
        <v>0.17</v>
      </c>
      <c r="AB33" s="145">
        <v>0.1666</v>
      </c>
      <c r="AC33" s="145">
        <f>+AA33</f>
        <v>0.17</v>
      </c>
      <c r="AD33" s="90"/>
      <c r="AE33" s="90"/>
      <c r="AF33" s="73"/>
      <c r="AG33" s="2221">
        <v>0.1666</v>
      </c>
      <c r="AH33" s="145">
        <v>0.1666</v>
      </c>
      <c r="AI33" s="145">
        <f>+AG33</f>
        <v>0.1666</v>
      </c>
      <c r="AJ33" s="145">
        <f>+AH33</f>
        <v>0.1666</v>
      </c>
      <c r="AK33" s="90"/>
      <c r="AL33" s="90"/>
      <c r="AM33" s="148"/>
      <c r="AN33" s="2221">
        <v>0.1666</v>
      </c>
      <c r="AO33" s="145">
        <v>0.1666</v>
      </c>
      <c r="AP33" s="145">
        <f>+AN33</f>
        <v>0.1666</v>
      </c>
      <c r="AQ33" s="145">
        <f>+AO33</f>
        <v>0.1666</v>
      </c>
      <c r="AR33" s="90"/>
      <c r="AS33" s="90"/>
      <c r="AT33" s="148"/>
      <c r="AU33" s="2221">
        <v>0.1666</v>
      </c>
      <c r="AV33" s="145">
        <v>0.1666</v>
      </c>
      <c r="AW33" s="145">
        <f>+AU33</f>
        <v>0.1666</v>
      </c>
      <c r="AX33" s="145">
        <f>+AV33</f>
        <v>0.1666</v>
      </c>
      <c r="AY33" s="90"/>
      <c r="AZ33" s="90"/>
      <c r="BA33" s="73"/>
      <c r="BB33" s="2221">
        <v>0.1666</v>
      </c>
      <c r="BC33" s="73"/>
      <c r="BD33" s="145">
        <f>+BB33</f>
        <v>0.1666</v>
      </c>
      <c r="BE33" s="145">
        <f>+BC33</f>
        <v>0</v>
      </c>
      <c r="BF33" s="90"/>
      <c r="BG33" s="90"/>
      <c r="BH33" s="73"/>
      <c r="BI33" s="2221">
        <v>0.1666</v>
      </c>
      <c r="BJ33" s="73"/>
      <c r="BK33" s="145">
        <f>+BI33</f>
        <v>0.1666</v>
      </c>
      <c r="BL33" s="73"/>
      <c r="BM33" s="90"/>
      <c r="BN33" s="90"/>
      <c r="BO33" s="73"/>
      <c r="BP33" s="2221"/>
      <c r="BQ33" s="73"/>
      <c r="BR33" s="145">
        <f>+BP33</f>
        <v>0</v>
      </c>
      <c r="BS33" s="73"/>
      <c r="BT33" s="90"/>
      <c r="BU33" s="90"/>
      <c r="BV33" s="73"/>
      <c r="BW33" s="2221"/>
      <c r="BX33" s="73"/>
      <c r="BY33" s="145">
        <f>+BW33</f>
        <v>0</v>
      </c>
      <c r="BZ33" s="73"/>
      <c r="CA33" s="90"/>
      <c r="CB33" s="90"/>
      <c r="CC33" s="73"/>
      <c r="CD33" s="2221"/>
      <c r="CE33" s="73"/>
      <c r="CF33" s="145">
        <f>+CD33</f>
        <v>0</v>
      </c>
      <c r="CG33" s="73"/>
      <c r="CH33" s="90"/>
      <c r="CI33" s="90"/>
      <c r="CJ33" s="73"/>
      <c r="CK33" s="2221"/>
      <c r="CL33" s="73"/>
      <c r="CM33" s="145">
        <f>+CK33</f>
        <v>0</v>
      </c>
      <c r="CN33" s="73"/>
      <c r="CO33" s="90"/>
      <c r="CP33" s="90"/>
      <c r="CQ33" s="73"/>
      <c r="CR33" s="2221"/>
      <c r="CS33" s="73"/>
      <c r="CT33" s="145">
        <f>+CR33</f>
        <v>0</v>
      </c>
      <c r="CU33" s="73"/>
      <c r="CV33" s="90"/>
      <c r="CW33" s="90"/>
      <c r="CX33" s="73"/>
      <c r="CY33" s="74"/>
      <c r="CZ33" s="78">
        <f t="shared" si="0"/>
        <v>0.3332</v>
      </c>
      <c r="DA33" s="78">
        <f t="shared" si="1"/>
        <v>0.66979999999999995</v>
      </c>
      <c r="DB33" s="75">
        <f t="shared" si="2"/>
        <v>2.010204081632653</v>
      </c>
      <c r="DC33" s="145">
        <f>+U33+AB33+AI33</f>
        <v>0.3332</v>
      </c>
      <c r="DD33" s="145">
        <f>+V33+AC33+AJ33</f>
        <v>0.33660000000000001</v>
      </c>
      <c r="DE33" s="2229">
        <f>+DD33/DC33</f>
        <v>1.0102040816326532</v>
      </c>
      <c r="DF33" s="90"/>
      <c r="DG33" s="90"/>
      <c r="DH33" s="106"/>
      <c r="DI33" s="78">
        <f t="shared" si="3"/>
        <v>0.83299999999999996</v>
      </c>
      <c r="DJ33" s="78">
        <f t="shared" si="3"/>
        <v>0.66979999999999995</v>
      </c>
      <c r="DK33" s="75">
        <f t="shared" si="4"/>
        <v>0.80408163265306121</v>
      </c>
      <c r="DL33" s="145">
        <f>+U33+AB33+AI33+AP33+AW33+BD33</f>
        <v>0.83299999999999996</v>
      </c>
      <c r="DM33" s="145">
        <f>+V33+AC33+AJ33+AQ33+AX33+BE33</f>
        <v>0.66979999999999995</v>
      </c>
      <c r="DN33" s="2229">
        <f>+DM33/DL33</f>
        <v>0.80408163265306121</v>
      </c>
      <c r="DO33" s="90"/>
      <c r="DP33" s="90"/>
      <c r="DQ33" s="106"/>
      <c r="DR33" s="78">
        <f>+$S$33+$Z$33+$AG$33+$AN$33+$AU$33+$BB$33+$BI$33+$BP$33+$BW$33</f>
        <v>0.99959999999999993</v>
      </c>
      <c r="DS33" s="78">
        <f>+$T$33+$AA$33+$AH$33+$AO$33+$AV$33+$BC$33+$BJ$33+$BQ$33+$BX$33</f>
        <v>0.66979999999999995</v>
      </c>
      <c r="DT33" s="75">
        <f t="shared" si="7"/>
        <v>0.67006802721088432</v>
      </c>
      <c r="DU33" s="145">
        <f>+$U$33+$AB$33+$AI$33+$AP$33+$AW$33+$BD$33+$BK$33+$BR$33+$BY$33</f>
        <v>0.99959999999999993</v>
      </c>
      <c r="DV33" s="145">
        <f>+$V$33+$AC$33+$AJ$33+$AQ$33+$AX$33+$BE$33+$BL$33+$BS$33+$BZ$33</f>
        <v>0.66979999999999995</v>
      </c>
      <c r="DW33" s="73">
        <f>+DV33/DU33</f>
        <v>0.67006802721088432</v>
      </c>
      <c r="DX33" s="90"/>
      <c r="DY33" s="90"/>
      <c r="DZ33" s="106"/>
      <c r="EA33" s="78">
        <f>+$S$33+$Z$33+$AG$33+$AN$33+$AU$33+$BB$33+$BI$33+$BP$33+$BW$33+$CD$33+$CK$33+$CR$33</f>
        <v>0.99959999999999993</v>
      </c>
      <c r="EB33" s="78">
        <f>+$T$33+$AA$33+$AH$33+$AO$33+$AV$33+$BC$33+$BJ$33+$BQ$33+$BX$33+$CE$33+$CL$33+$CS$33</f>
        <v>0.66979999999999995</v>
      </c>
      <c r="EC33" s="75">
        <f t="shared" si="6"/>
        <v>0.67006802721088432</v>
      </c>
      <c r="ED33" s="145">
        <f>+$U$33+$AB$33+$AI$33+$AP$33+$AW$33+$BD$33+$BK$33+$BR$33+$BY$33+$CF$33+$CM$33+$CT$33</f>
        <v>0.99959999999999993</v>
      </c>
      <c r="EE33" s="145">
        <f>+$V$33+$AC$33+$AJ$33+$AQ$33+$AX$33+$BE$33+$BL$33+$BS$33+$BZ$33+$CG$33+$CN$33+$CU$33</f>
        <v>0.66979999999999995</v>
      </c>
      <c r="EF33" s="73">
        <f>+EE33/ED33</f>
        <v>0.67006802721088432</v>
      </c>
      <c r="EG33" s="90"/>
      <c r="EH33" s="90"/>
      <c r="EI33" s="106"/>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c r="GS33" s="74"/>
      <c r="GT33" s="74"/>
      <c r="GU33" s="74"/>
      <c r="GV33" s="74"/>
      <c r="GW33" s="74"/>
      <c r="GX33" s="74"/>
      <c r="GY33" s="74"/>
      <c r="GZ33" s="74"/>
      <c r="HA33" s="74"/>
      <c r="HB33" s="74"/>
      <c r="HC33" s="74"/>
      <c r="HD33" s="74"/>
      <c r="HE33" s="74"/>
      <c r="HF33" s="74"/>
      <c r="HG33" s="74"/>
      <c r="HH33" s="74"/>
      <c r="HI33" s="74"/>
      <c r="HJ33" s="74"/>
      <c r="HK33" s="74"/>
      <c r="HL33" s="74"/>
      <c r="HM33" s="74"/>
      <c r="HN33" s="74"/>
      <c r="HO33" s="74"/>
      <c r="HP33" s="74"/>
      <c r="HQ33" s="74"/>
      <c r="HR33" s="74"/>
      <c r="HS33" s="74"/>
      <c r="HT33" s="74"/>
      <c r="HU33" s="74"/>
      <c r="HV33" s="74"/>
      <c r="HW33" s="74"/>
      <c r="HX33" s="74"/>
      <c r="HY33" s="74"/>
      <c r="HZ33" s="74"/>
      <c r="IA33" s="74"/>
      <c r="IB33" s="74"/>
      <c r="IC33" s="74"/>
      <c r="ID33" s="74"/>
      <c r="IE33" s="74"/>
      <c r="IF33" s="74"/>
      <c r="IG33" s="74"/>
      <c r="IH33" s="74"/>
      <c r="II33" s="74"/>
      <c r="IJ33" s="74"/>
      <c r="IK33" s="74"/>
      <c r="IL33" s="74"/>
      <c r="IM33" s="74"/>
      <c r="IN33" s="74"/>
      <c r="IO33" s="74"/>
      <c r="IP33" s="74"/>
      <c r="IQ33" s="74"/>
      <c r="IR33" s="74"/>
      <c r="IS33" s="74"/>
      <c r="IT33" s="74"/>
      <c r="IU33" s="74"/>
      <c r="IV33" s="74"/>
    </row>
    <row r="34" spans="1:256" ht="42.75">
      <c r="A34" s="1763" t="s">
        <v>77</v>
      </c>
      <c r="B34" s="2230"/>
      <c r="C34" s="194" t="s">
        <v>2182</v>
      </c>
      <c r="D34" s="133">
        <v>6</v>
      </c>
      <c r="E34" s="194" t="s">
        <v>2195</v>
      </c>
      <c r="F34" s="133">
        <v>1</v>
      </c>
      <c r="G34" s="133" t="s">
        <v>2155</v>
      </c>
      <c r="H34" s="135">
        <v>1</v>
      </c>
      <c r="I34" s="135">
        <v>7.0000000000000007E-2</v>
      </c>
      <c r="J34" s="194">
        <v>1</v>
      </c>
      <c r="K34" s="2213" t="s">
        <v>2196</v>
      </c>
      <c r="L34" s="2213" t="s">
        <v>2178</v>
      </c>
      <c r="M34" s="2231" t="s">
        <v>2197</v>
      </c>
      <c r="N34" s="2232">
        <v>7.0000000000000007E-2</v>
      </c>
      <c r="O34" s="2233">
        <v>42737</v>
      </c>
      <c r="P34" s="2233">
        <v>43069</v>
      </c>
      <c r="Q34" s="174" t="s">
        <v>2198</v>
      </c>
      <c r="R34" s="2234">
        <v>0.33</v>
      </c>
      <c r="S34" s="2235">
        <v>0.04</v>
      </c>
      <c r="T34" s="72"/>
      <c r="U34" s="2217">
        <f>+S34+S35+S36</f>
        <v>0.33999999999999997</v>
      </c>
      <c r="V34" s="2217">
        <f>+T34+T35+T36</f>
        <v>0.3</v>
      </c>
      <c r="W34" s="130">
        <f>+((U34*$N$34)*$H$34)/$N$34</f>
        <v>0.33999999999999997</v>
      </c>
      <c r="X34" s="130">
        <f>+((V34*$N$34)*$H$34)/$N$34</f>
        <v>0.3</v>
      </c>
      <c r="Y34" s="72"/>
      <c r="Z34" s="2235">
        <v>0.03</v>
      </c>
      <c r="AA34" s="72"/>
      <c r="AB34" s="2217">
        <f>+Z34+Z35+Z36</f>
        <v>0.13</v>
      </c>
      <c r="AC34" s="2217">
        <f>+AA34+AA35+AA36</f>
        <v>0.1</v>
      </c>
      <c r="AD34" s="130">
        <f>+((AB34*$N$34)*$H$34)/$N$34</f>
        <v>0.13</v>
      </c>
      <c r="AE34" s="130">
        <f>+((AC34*$N$34)*$H$34)/$N$34</f>
        <v>0.1</v>
      </c>
      <c r="AF34" s="72"/>
      <c r="AG34" s="2235">
        <v>0.03</v>
      </c>
      <c r="AH34" s="72"/>
      <c r="AI34" s="2217">
        <f>+AG34+AG35+AG36</f>
        <v>0.03</v>
      </c>
      <c r="AJ34" s="2217">
        <f>+AH34+AH35+AH36</f>
        <v>0</v>
      </c>
      <c r="AK34" s="130">
        <f>+((AI34*$N$34)*$H$34)/$N$34</f>
        <v>3.0000000000000002E-2</v>
      </c>
      <c r="AL34" s="130">
        <f>+((AJ34*$N$34)*$H$34)/$N$34</f>
        <v>0</v>
      </c>
      <c r="AM34" s="138"/>
      <c r="AN34" s="2235">
        <v>0.03</v>
      </c>
      <c r="AO34" s="137"/>
      <c r="AP34" s="2217">
        <f>+AN34+AN35+AN36</f>
        <v>0.03</v>
      </c>
      <c r="AQ34" s="2217">
        <f>+AO34+AO35+AO36</f>
        <v>0</v>
      </c>
      <c r="AR34" s="130">
        <f>+((AP34*$N$34)*$H$34)/$N$34</f>
        <v>3.0000000000000002E-2</v>
      </c>
      <c r="AS34" s="130">
        <f>+((AQ34*$N$34)*$H$34)/$N$34</f>
        <v>0</v>
      </c>
      <c r="AT34" s="138"/>
      <c r="AU34" s="2235">
        <v>0.03</v>
      </c>
      <c r="AV34" s="137"/>
      <c r="AW34" s="2217">
        <f>+AU34+AU35+AU36</f>
        <v>0.03</v>
      </c>
      <c r="AX34" s="2217">
        <f>+AV34+AV35+AV36</f>
        <v>0</v>
      </c>
      <c r="AY34" s="130">
        <f>+((AW34*$N$34)*$H$34)/$N$34</f>
        <v>3.0000000000000002E-2</v>
      </c>
      <c r="AZ34" s="130">
        <f>+((AX34*$N$34)*$H$34)/$N$34</f>
        <v>0</v>
      </c>
      <c r="BA34" s="72"/>
      <c r="BB34" s="2235">
        <v>0.03</v>
      </c>
      <c r="BC34" s="72"/>
      <c r="BD34" s="2217">
        <f>+BB34+BB35+BB36</f>
        <v>0.03</v>
      </c>
      <c r="BE34" s="2217">
        <f>+BC34+BC35+BC36</f>
        <v>0</v>
      </c>
      <c r="BF34" s="130">
        <f>+((BD34*$N$34)*$H$34)/$N$34</f>
        <v>3.0000000000000002E-2</v>
      </c>
      <c r="BG34" s="130">
        <f>+((BE34*$N$34)*$H$34)/$N$34</f>
        <v>0</v>
      </c>
      <c r="BH34" s="72"/>
      <c r="BI34" s="2235">
        <v>0.03</v>
      </c>
      <c r="BJ34" s="72"/>
      <c r="BK34" s="2217">
        <f>+BI34+BI35+BI36</f>
        <v>0.03</v>
      </c>
      <c r="BL34" s="91"/>
      <c r="BM34" s="130">
        <f>+((BK34*$N$34)*$H$34)/$N$34</f>
        <v>3.0000000000000002E-2</v>
      </c>
      <c r="BN34" s="130">
        <f>+((BL34*$N$34)*$H$34)/$N$34</f>
        <v>0</v>
      </c>
      <c r="BO34" s="72"/>
      <c r="BP34" s="2235">
        <v>0.03</v>
      </c>
      <c r="BQ34" s="72"/>
      <c r="BR34" s="2217">
        <f>+BP34+BP35+BP36</f>
        <v>0.03</v>
      </c>
      <c r="BS34" s="133"/>
      <c r="BT34" s="130">
        <f>+((BR34*$N$34)*$H$34)/$N$34</f>
        <v>3.0000000000000002E-2</v>
      </c>
      <c r="BU34" s="130">
        <f>+((BS34*$N$34)*$H$34)/$N$34</f>
        <v>0</v>
      </c>
      <c r="BV34" s="72"/>
      <c r="BW34" s="2235">
        <v>0.03</v>
      </c>
      <c r="BX34" s="72"/>
      <c r="BY34" s="2217">
        <f>+BW34+BW35+BW36</f>
        <v>0.03</v>
      </c>
      <c r="BZ34" s="133"/>
      <c r="CA34" s="130">
        <f>+((BY34*$N$34)*$H$34)/$N$34</f>
        <v>3.0000000000000002E-2</v>
      </c>
      <c r="CB34" s="130">
        <f>+((BZ34*$N$34)*$H$34)/$N$34</f>
        <v>0</v>
      </c>
      <c r="CC34" s="72"/>
      <c r="CD34" s="2235">
        <v>0.03</v>
      </c>
      <c r="CE34" s="72"/>
      <c r="CF34" s="2217">
        <f>+CD34+CD35+CD36</f>
        <v>0.03</v>
      </c>
      <c r="CG34" s="133"/>
      <c r="CH34" s="130">
        <f>+((CF34*$N$34)*$H$34)/$N$34</f>
        <v>3.0000000000000002E-2</v>
      </c>
      <c r="CI34" s="130">
        <f>+((CG34*$N$34)*$H$34)/$N$34</f>
        <v>0</v>
      </c>
      <c r="CJ34" s="72"/>
      <c r="CK34" s="2235">
        <v>0.02</v>
      </c>
      <c r="CL34" s="72"/>
      <c r="CM34" s="2217">
        <f>+CK34+CK35+CK36</f>
        <v>0.06</v>
      </c>
      <c r="CN34" s="133"/>
      <c r="CO34" s="130">
        <f>+((CM34*$N$34)*$H$34)/$N$34</f>
        <v>6.0000000000000005E-2</v>
      </c>
      <c r="CP34" s="130">
        <f>+((CN34*$N$34)*$H$34)/$N$34</f>
        <v>0</v>
      </c>
      <c r="CQ34" s="72"/>
      <c r="CR34" s="2235"/>
      <c r="CS34" s="72"/>
      <c r="CT34" s="2217">
        <f>+CR34+CR35+CR36</f>
        <v>0.33</v>
      </c>
      <c r="CU34" s="133"/>
      <c r="CV34" s="130">
        <f>+((CT34*$N$34)*$H$34)/$N$34</f>
        <v>0.33</v>
      </c>
      <c r="CW34" s="130">
        <f>+((CU34*$N$34)*$H$34)/$N$34</f>
        <v>0</v>
      </c>
      <c r="CX34" s="72"/>
      <c r="CY34" s="44"/>
      <c r="CZ34" s="78">
        <f>+S34+Z34+AG34</f>
        <v>0.1</v>
      </c>
      <c r="DA34" s="78">
        <f t="shared" si="1"/>
        <v>0</v>
      </c>
      <c r="DB34" s="75">
        <f t="shared" si="2"/>
        <v>0</v>
      </c>
      <c r="DC34" s="2217">
        <f>+U34+AB34+AI34</f>
        <v>0.5</v>
      </c>
      <c r="DD34" s="2217">
        <f>+V34+AC34+AJ34</f>
        <v>0.4</v>
      </c>
      <c r="DE34" s="108">
        <f>+DD34/DC34</f>
        <v>0.8</v>
      </c>
      <c r="DF34" s="130">
        <f>+W34+AD34+AK34</f>
        <v>0.5</v>
      </c>
      <c r="DG34" s="130">
        <f>+X34+AE34+AL34</f>
        <v>0.4</v>
      </c>
      <c r="DH34" s="108">
        <f>+DG34/DF34</f>
        <v>0.8</v>
      </c>
      <c r="DI34" s="78">
        <f t="shared" si="3"/>
        <v>0.19</v>
      </c>
      <c r="DJ34" s="78">
        <f t="shared" si="3"/>
        <v>0</v>
      </c>
      <c r="DK34" s="75">
        <f t="shared" si="4"/>
        <v>0</v>
      </c>
      <c r="DL34" s="2217">
        <f>+U34+AB34+AI34+AP34+AW34+BD34</f>
        <v>0.59000000000000008</v>
      </c>
      <c r="DM34" s="2217">
        <f>+V34+AC34+AJ34+AQ34+AX34+BE34</f>
        <v>0.4</v>
      </c>
      <c r="DN34" s="108">
        <f>+DM34/DL34</f>
        <v>0.67796610169491522</v>
      </c>
      <c r="DO34" s="130">
        <f>+$W$34+$AD$34+$AK$34+$AR$34+$AY$34+$BF$34</f>
        <v>0.59000000000000008</v>
      </c>
      <c r="DP34" s="130">
        <f>+$X$34+$AE$34+$AL$34+$AS$34+$AZ$34+$BG$34</f>
        <v>0.4</v>
      </c>
      <c r="DQ34" s="108">
        <f>+DP34/DO34</f>
        <v>0.67796610169491522</v>
      </c>
      <c r="DR34" s="78">
        <f>+$S$34+$Z$34+$AG$34+$AN$34+$AU$34+$BB$34+$BI$34+$BP$34+$BW$34</f>
        <v>0.28000000000000003</v>
      </c>
      <c r="DS34" s="78">
        <f>+$T$34+$AA$34+$AH$34+$AO$34+$AV$34+$BC$34+$BJ$34+$BQ$34+$BX$34</f>
        <v>0</v>
      </c>
      <c r="DT34" s="75">
        <f t="shared" si="7"/>
        <v>0</v>
      </c>
      <c r="DU34" s="2217">
        <f>+$U$34+$AB$34+$AI$34+$AP$34+$AW$34+$BD$34+$BK$34+$BR$34+$BY$34</f>
        <v>0.68000000000000016</v>
      </c>
      <c r="DV34" s="2217">
        <f>+$V$34+$AC$34+$AJ$34+$AQ$34+$AX$34+$BE$34+$BL$34+$BS$34+$BZ$34</f>
        <v>0.4</v>
      </c>
      <c r="DW34" s="108">
        <f>+DV34/DU34</f>
        <v>0.58823529411764697</v>
      </c>
      <c r="DX34" s="130">
        <f>+$W$34+$AD$34+$AK$34+$AR$34+$AY$34+$BF$34+$BM$34+$BT$34+$CA$34</f>
        <v>0.68000000000000016</v>
      </c>
      <c r="DY34" s="130">
        <f>+$X$34+$AE$34+$AL$34+$AS$34+$AZ$34+$BG$34+$BN$34+$BU$34+$CB$34</f>
        <v>0.4</v>
      </c>
      <c r="DZ34" s="108">
        <f>+DY34/DX34</f>
        <v>0.58823529411764697</v>
      </c>
      <c r="EA34" s="78">
        <f>+$S$34+$Z$34+$AG$34+$AN$34+$AU$34+$BB$34+$BI$34+$BP$34+$BW$34+$CD$34+$CK$34+$CR$34</f>
        <v>0.33000000000000007</v>
      </c>
      <c r="EB34" s="78">
        <f>+$T$34+$AA$34+$AH$34+$AO$34+$AV$34+$BC$34+$BJ$34+$BQ$34+$BX$34+$CE$34+$CL$34+$CS$34</f>
        <v>0</v>
      </c>
      <c r="EC34" s="75">
        <f t="shared" si="6"/>
        <v>0</v>
      </c>
      <c r="ED34" s="2217">
        <f>+$U$34+$AB$34+$AI$34+$AP$34+$AW$34+$BD$34+$BK$34+$BR$34+$BY$34+$CF$34+$CM$34+$CT$34</f>
        <v>1.1000000000000003</v>
      </c>
      <c r="EE34" s="2217">
        <f>+$V$34+$AC$34+$AJ$34+$AQ$34+$AX$34+$BE$34+$BL$34+$BS$34+$BZ$34+$CG$34+$CN$34+$CU$34</f>
        <v>0.4</v>
      </c>
      <c r="EF34" s="108">
        <f>+EE34/ED34</f>
        <v>0.36363636363636354</v>
      </c>
      <c r="EG34" s="130">
        <f>+$W$34+$AD$34+$AK$34+$AR$34+$AY$34+$BF$34+$BM$34+$BT$34+$CA$34+$CH$34+$CO$34+$CV$34</f>
        <v>1.1000000000000003</v>
      </c>
      <c r="EH34" s="130">
        <f>+$X$34+$AE$34+$AL$34+$AS$34+$AZ$34+$BG$34+$BN$34+$BU$34+$CB$34+$CI$34+$CP$34+$CW$34</f>
        <v>0.4</v>
      </c>
      <c r="EI34" s="108">
        <f>+EH34/EG34</f>
        <v>0.36363636363636354</v>
      </c>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3"/>
    </row>
    <row r="35" spans="1:256" ht="42.75">
      <c r="A35" s="2236"/>
      <c r="B35" s="190"/>
      <c r="C35" s="194"/>
      <c r="D35" s="133"/>
      <c r="E35" s="194"/>
      <c r="F35" s="133"/>
      <c r="G35" s="133"/>
      <c r="H35" s="133"/>
      <c r="I35" s="133"/>
      <c r="J35" s="194"/>
      <c r="K35" s="2213"/>
      <c r="L35" s="2213"/>
      <c r="M35" s="2231" t="s">
        <v>2180</v>
      </c>
      <c r="N35" s="2232"/>
      <c r="O35" s="2233">
        <v>43070</v>
      </c>
      <c r="P35" s="2233">
        <v>43100</v>
      </c>
      <c r="Q35" s="174" t="s">
        <v>2199</v>
      </c>
      <c r="R35" s="2234">
        <v>0.33</v>
      </c>
      <c r="S35" s="2235"/>
      <c r="T35" s="72"/>
      <c r="U35" s="2218"/>
      <c r="V35" s="2218"/>
      <c r="W35" s="140"/>
      <c r="X35" s="140"/>
      <c r="Y35" s="72"/>
      <c r="Z35" s="2235"/>
      <c r="AA35" s="72"/>
      <c r="AB35" s="2218"/>
      <c r="AC35" s="2218"/>
      <c r="AD35" s="140"/>
      <c r="AE35" s="140"/>
      <c r="AF35" s="72"/>
      <c r="AG35" s="2235"/>
      <c r="AH35" s="72"/>
      <c r="AI35" s="2218"/>
      <c r="AJ35" s="2218"/>
      <c r="AK35" s="140"/>
      <c r="AL35" s="140"/>
      <c r="AM35" s="138"/>
      <c r="AN35" s="2235"/>
      <c r="AO35" s="72"/>
      <c r="AP35" s="2218"/>
      <c r="AQ35" s="2218"/>
      <c r="AR35" s="140"/>
      <c r="AS35" s="140"/>
      <c r="AT35" s="138"/>
      <c r="AU35" s="2235"/>
      <c r="AV35" s="72"/>
      <c r="AW35" s="2218"/>
      <c r="AX35" s="2218"/>
      <c r="AY35" s="140"/>
      <c r="AZ35" s="140"/>
      <c r="BA35" s="72"/>
      <c r="BB35" s="2235"/>
      <c r="BC35" s="72"/>
      <c r="BD35" s="2218"/>
      <c r="BE35" s="2218"/>
      <c r="BF35" s="140"/>
      <c r="BG35" s="140"/>
      <c r="BH35" s="72"/>
      <c r="BI35" s="2235"/>
      <c r="BJ35" s="72"/>
      <c r="BK35" s="2218"/>
      <c r="BL35" s="98"/>
      <c r="BM35" s="140"/>
      <c r="BN35" s="140"/>
      <c r="BO35" s="72"/>
      <c r="BP35" s="2235"/>
      <c r="BQ35" s="72"/>
      <c r="BR35" s="2218"/>
      <c r="BS35" s="133"/>
      <c r="BT35" s="140"/>
      <c r="BU35" s="140"/>
      <c r="BV35" s="72"/>
      <c r="BW35" s="2235"/>
      <c r="BX35" s="72"/>
      <c r="BY35" s="2218"/>
      <c r="BZ35" s="133"/>
      <c r="CA35" s="140"/>
      <c r="CB35" s="140"/>
      <c r="CC35" s="72"/>
      <c r="CD35" s="2235"/>
      <c r="CE35" s="72"/>
      <c r="CF35" s="2218"/>
      <c r="CG35" s="133"/>
      <c r="CH35" s="140"/>
      <c r="CI35" s="140"/>
      <c r="CJ35" s="72"/>
      <c r="CK35" s="2235"/>
      <c r="CL35" s="72"/>
      <c r="CM35" s="2218"/>
      <c r="CN35" s="133"/>
      <c r="CO35" s="140"/>
      <c r="CP35" s="140"/>
      <c r="CQ35" s="72"/>
      <c r="CR35" s="2235">
        <v>0.33</v>
      </c>
      <c r="CS35" s="72"/>
      <c r="CT35" s="2218"/>
      <c r="CU35" s="133"/>
      <c r="CV35" s="140"/>
      <c r="CW35" s="140"/>
      <c r="CX35" s="72"/>
      <c r="CY35" s="44"/>
      <c r="CZ35" s="78">
        <f t="shared" si="0"/>
        <v>0</v>
      </c>
      <c r="DA35" s="78">
        <f t="shared" si="1"/>
        <v>0</v>
      </c>
      <c r="DB35" s="75" t="e">
        <f t="shared" si="2"/>
        <v>#DIV/0!</v>
      </c>
      <c r="DC35" s="2218"/>
      <c r="DD35" s="2218"/>
      <c r="DE35" s="141"/>
      <c r="DF35" s="140"/>
      <c r="DG35" s="140"/>
      <c r="DH35" s="141"/>
      <c r="DI35" s="78">
        <f t="shared" si="3"/>
        <v>0</v>
      </c>
      <c r="DJ35" s="78">
        <f t="shared" si="3"/>
        <v>0</v>
      </c>
      <c r="DK35" s="75" t="e">
        <f t="shared" si="4"/>
        <v>#DIV/0!</v>
      </c>
      <c r="DL35" s="2218"/>
      <c r="DM35" s="2218"/>
      <c r="DN35" s="141"/>
      <c r="DO35" s="140"/>
      <c r="DP35" s="140"/>
      <c r="DQ35" s="141"/>
      <c r="DR35" s="78">
        <f>+$S$35+$Z$35+$AG$35+$AN$35+$AU$35+$BB$35+$BI$35+$BP$35+$BW$35</f>
        <v>0</v>
      </c>
      <c r="DS35" s="78">
        <f>+$T$35+$AA$35+$AH$35+$AO$35+$AV$35+$BC$35+$BJ$35+$BQ$35+$BX$35</f>
        <v>0</v>
      </c>
      <c r="DT35" s="75" t="e">
        <f t="shared" si="7"/>
        <v>#DIV/0!</v>
      </c>
      <c r="DU35" s="2218"/>
      <c r="DV35" s="2218"/>
      <c r="DW35" s="141"/>
      <c r="DX35" s="140"/>
      <c r="DY35" s="140"/>
      <c r="DZ35" s="141"/>
      <c r="EA35" s="78">
        <f>+$S$35+$Z$35+$AG$35+$AN$35+$AU$35+$BB$35+$BI$35+$BP$35+$BW$35+$CD$35+$CK$35+$CR$35</f>
        <v>0.33</v>
      </c>
      <c r="EB35" s="78">
        <f>+$T$35+$AA$35+$AH$35+$AO$35+$AV$35+$BC$35+$BJ$35+$BQ$35+$BX$35+$CE$35+$CL$35+$CS$35</f>
        <v>0</v>
      </c>
      <c r="EC35" s="75">
        <f t="shared" si="6"/>
        <v>0</v>
      </c>
      <c r="ED35" s="2218"/>
      <c r="EE35" s="2218"/>
      <c r="EF35" s="141"/>
      <c r="EG35" s="140"/>
      <c r="EH35" s="140"/>
      <c r="EI35" s="141"/>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3"/>
    </row>
    <row r="36" spans="1:256" ht="42.75">
      <c r="A36" s="2237"/>
      <c r="B36" s="2238"/>
      <c r="C36" s="194"/>
      <c r="D36" s="133"/>
      <c r="E36" s="194"/>
      <c r="F36" s="133"/>
      <c r="G36" s="133"/>
      <c r="H36" s="133"/>
      <c r="I36" s="133"/>
      <c r="J36" s="194"/>
      <c r="K36" s="2213"/>
      <c r="L36" s="2213"/>
      <c r="M36" s="2231" t="s">
        <v>2164</v>
      </c>
      <c r="N36" s="2232"/>
      <c r="O36" s="2233">
        <v>42737</v>
      </c>
      <c r="P36" s="2233">
        <v>43100</v>
      </c>
      <c r="Q36" s="174" t="s">
        <v>2165</v>
      </c>
      <c r="R36" s="2234">
        <v>0.34</v>
      </c>
      <c r="S36" s="2235">
        <v>0.3</v>
      </c>
      <c r="T36" s="137">
        <v>0.3</v>
      </c>
      <c r="U36" s="119"/>
      <c r="V36" s="119"/>
      <c r="W36" s="156"/>
      <c r="X36" s="156"/>
      <c r="Y36" s="72"/>
      <c r="Z36" s="2235">
        <v>0.1</v>
      </c>
      <c r="AA36" s="137">
        <v>0.1</v>
      </c>
      <c r="AB36" s="119"/>
      <c r="AC36" s="119"/>
      <c r="AD36" s="156"/>
      <c r="AE36" s="156"/>
      <c r="AF36" s="72"/>
      <c r="AG36" s="2235"/>
      <c r="AH36" s="72"/>
      <c r="AI36" s="119"/>
      <c r="AJ36" s="119"/>
      <c r="AK36" s="156"/>
      <c r="AL36" s="156"/>
      <c r="AM36" s="138" t="s">
        <v>2200</v>
      </c>
      <c r="AN36" s="2235"/>
      <c r="AO36" s="72"/>
      <c r="AP36" s="119"/>
      <c r="AQ36" s="119"/>
      <c r="AR36" s="156"/>
      <c r="AS36" s="156"/>
      <c r="AT36" s="138"/>
      <c r="AU36" s="2235"/>
      <c r="AV36" s="72"/>
      <c r="AW36" s="119"/>
      <c r="AX36" s="119"/>
      <c r="AY36" s="156"/>
      <c r="AZ36" s="156"/>
      <c r="BA36" s="72"/>
      <c r="BB36" s="2235"/>
      <c r="BC36" s="72"/>
      <c r="BD36" s="119"/>
      <c r="BE36" s="119"/>
      <c r="BF36" s="156"/>
      <c r="BG36" s="156"/>
      <c r="BH36" s="72"/>
      <c r="BI36" s="2235"/>
      <c r="BJ36" s="72"/>
      <c r="BK36" s="119"/>
      <c r="BL36" s="101"/>
      <c r="BM36" s="156"/>
      <c r="BN36" s="156"/>
      <c r="BO36" s="72"/>
      <c r="BP36" s="2235"/>
      <c r="BQ36" s="72"/>
      <c r="BR36" s="119"/>
      <c r="BS36" s="133"/>
      <c r="BT36" s="156"/>
      <c r="BU36" s="156"/>
      <c r="BV36" s="72"/>
      <c r="BW36" s="2235"/>
      <c r="BX36" s="72"/>
      <c r="BY36" s="119"/>
      <c r="BZ36" s="133"/>
      <c r="CA36" s="156"/>
      <c r="CB36" s="156"/>
      <c r="CC36" s="72"/>
      <c r="CD36" s="2235"/>
      <c r="CE36" s="72"/>
      <c r="CF36" s="119"/>
      <c r="CG36" s="133"/>
      <c r="CH36" s="156"/>
      <c r="CI36" s="156"/>
      <c r="CJ36" s="72"/>
      <c r="CK36" s="2235">
        <v>0.04</v>
      </c>
      <c r="CL36" s="72"/>
      <c r="CM36" s="119"/>
      <c r="CN36" s="133"/>
      <c r="CO36" s="156"/>
      <c r="CP36" s="156"/>
      <c r="CQ36" s="72"/>
      <c r="CR36" s="2235"/>
      <c r="CS36" s="72"/>
      <c r="CT36" s="119"/>
      <c r="CU36" s="133"/>
      <c r="CV36" s="156"/>
      <c r="CW36" s="156"/>
      <c r="CX36" s="72"/>
      <c r="CY36" s="44"/>
      <c r="CZ36" s="78">
        <f t="shared" si="0"/>
        <v>0.4</v>
      </c>
      <c r="DA36" s="78">
        <f t="shared" si="1"/>
        <v>0.4</v>
      </c>
      <c r="DB36" s="75">
        <f t="shared" si="2"/>
        <v>1</v>
      </c>
      <c r="DC36" s="119"/>
      <c r="DD36" s="119"/>
      <c r="DE36" s="110"/>
      <c r="DF36" s="156"/>
      <c r="DG36" s="156"/>
      <c r="DH36" s="110"/>
      <c r="DI36" s="78">
        <f t="shared" si="3"/>
        <v>0.4</v>
      </c>
      <c r="DJ36" s="78">
        <f t="shared" si="3"/>
        <v>0.4</v>
      </c>
      <c r="DK36" s="75">
        <f t="shared" si="4"/>
        <v>1</v>
      </c>
      <c r="DL36" s="119"/>
      <c r="DM36" s="119"/>
      <c r="DN36" s="110"/>
      <c r="DO36" s="156"/>
      <c r="DP36" s="156"/>
      <c r="DQ36" s="110"/>
      <c r="DR36" s="78">
        <f>+$S$36+$Z$36+$AG$36+$AN$36+$AU$36+$BB$36+$BI$36+$BP$36+$BW$36</f>
        <v>0.4</v>
      </c>
      <c r="DS36" s="78">
        <f>+$T$36+$AA$36+$AH$36+$AO$36+$AV$36+$BC$36+$BJ$36+$BQ$36+$BX$36</f>
        <v>0.4</v>
      </c>
      <c r="DT36" s="75">
        <f t="shared" si="7"/>
        <v>1</v>
      </c>
      <c r="DU36" s="119"/>
      <c r="DV36" s="119"/>
      <c r="DW36" s="110"/>
      <c r="DX36" s="156"/>
      <c r="DY36" s="156"/>
      <c r="DZ36" s="110"/>
      <c r="EA36" s="78">
        <f>+$S$36+$Z$36+$AG$36+$AN$36+$AU$36+$BB$36+$BI$36+$BP$36+$BW$36+$CD$36+$CK$36+$CR$36</f>
        <v>0.44</v>
      </c>
      <c r="EB36" s="78">
        <f>+$T$36+$AA$36+$AH$36+$AO$36+$AV$36+$BC$36+$BJ$36+$BQ$36+$BX$36+$CE$36+$CL$36+$CS$36</f>
        <v>0.4</v>
      </c>
      <c r="EC36" s="75">
        <f t="shared" si="6"/>
        <v>0.90909090909090917</v>
      </c>
      <c r="ED36" s="119"/>
      <c r="EE36" s="119"/>
      <c r="EF36" s="110"/>
      <c r="EG36" s="156"/>
      <c r="EH36" s="156"/>
      <c r="EI36" s="110"/>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3"/>
    </row>
    <row r="37" spans="1:256" ht="42.75">
      <c r="A37" s="2200" t="s">
        <v>77</v>
      </c>
      <c r="B37" s="2239"/>
      <c r="C37" s="80" t="s">
        <v>2182</v>
      </c>
      <c r="D37" s="81">
        <v>7</v>
      </c>
      <c r="E37" s="80" t="s">
        <v>2201</v>
      </c>
      <c r="F37" s="81">
        <v>0</v>
      </c>
      <c r="G37" s="81" t="s">
        <v>2155</v>
      </c>
      <c r="H37" s="82">
        <v>1</v>
      </c>
      <c r="I37" s="82">
        <v>7.0000000000000007E-2</v>
      </c>
      <c r="J37" s="113">
        <v>1</v>
      </c>
      <c r="K37" s="2240" t="s">
        <v>2202</v>
      </c>
      <c r="L37" s="89" t="s">
        <v>2178</v>
      </c>
      <c r="M37" s="2202" t="s">
        <v>2203</v>
      </c>
      <c r="N37" s="2203">
        <v>0.01</v>
      </c>
      <c r="O37" s="2204">
        <v>42737</v>
      </c>
      <c r="P37" s="2204">
        <v>42946</v>
      </c>
      <c r="Q37" s="172" t="s">
        <v>2204</v>
      </c>
      <c r="R37" s="2205">
        <v>0.5</v>
      </c>
      <c r="S37" s="2221">
        <v>0.09</v>
      </c>
      <c r="T37" s="73"/>
      <c r="U37" s="2222">
        <f>+S37+S38</f>
        <v>0.09</v>
      </c>
      <c r="V37" s="2222">
        <f>+T37+T38</f>
        <v>0</v>
      </c>
      <c r="W37" s="76">
        <f>+(((U37*$N$37)+(U39*$N$39))*$H$37)/($N$37+$N$39)</f>
        <v>0.22714285714285717</v>
      </c>
      <c r="X37" s="76">
        <f>+(((V37*$N$37)+(V39*$N$39))*$H$37)/($N$37+$N$39)</f>
        <v>0.2142857142857143</v>
      </c>
      <c r="Y37" s="73"/>
      <c r="Z37" s="2221">
        <v>0.09</v>
      </c>
      <c r="AA37" s="73"/>
      <c r="AB37" s="2222">
        <f>+Z37+Z38</f>
        <v>0.09</v>
      </c>
      <c r="AC37" s="2222">
        <f>+AA37+AA38</f>
        <v>0</v>
      </c>
      <c r="AD37" s="76">
        <f>+(((AB37*$N$37)+(AB39*$N$39))*$H$37)/($N$37+$N$39)</f>
        <v>9.8571428571428574E-2</v>
      </c>
      <c r="AE37" s="76">
        <f>+(((AC37*$N$37)+(AC39*$N$39))*$H$37)/($N$37+$N$39)</f>
        <v>8.5714285714285729E-2</v>
      </c>
      <c r="AF37" s="73"/>
      <c r="AG37" s="2221">
        <v>0.08</v>
      </c>
      <c r="AH37" s="73"/>
      <c r="AI37" s="2222">
        <f>+AG37+AG38</f>
        <v>0.08</v>
      </c>
      <c r="AJ37" s="2222">
        <f>+AH37+AH38</f>
        <v>0</v>
      </c>
      <c r="AK37" s="76">
        <f>+(((AI37*$N$37)+(AI39*$N$39))*$H$37)/($N$37+$N$39)</f>
        <v>1.142857142857143E-2</v>
      </c>
      <c r="AL37" s="76">
        <f>+(((AJ37*$N$37)+(AJ39*$N$39))*$H$37)/($N$37+$N$39)</f>
        <v>0</v>
      </c>
      <c r="AM37" s="148"/>
      <c r="AN37" s="2221">
        <v>0.08</v>
      </c>
      <c r="AO37" s="73"/>
      <c r="AP37" s="2222">
        <f>+AN37+AN38</f>
        <v>0.08</v>
      </c>
      <c r="AQ37" s="2222">
        <f>+AO37+AO38</f>
        <v>0</v>
      </c>
      <c r="AR37" s="76">
        <f>+(((AP37*$N$37)+(AP39*$N$39))*$H$37)/($N$37+$N$39)</f>
        <v>1.142857142857143E-2</v>
      </c>
      <c r="AS37" s="76">
        <f>+(((AQ37*$N$37)+(AQ39*$N$39))*$H$37)/($N$37+$N$39)</f>
        <v>0</v>
      </c>
      <c r="AT37" s="148"/>
      <c r="AU37" s="2221">
        <v>0.08</v>
      </c>
      <c r="AV37" s="73"/>
      <c r="AW37" s="2222">
        <f>+AU37+AU38</f>
        <v>0.08</v>
      </c>
      <c r="AX37" s="2222">
        <f>+AV37+AV38</f>
        <v>0</v>
      </c>
      <c r="AY37" s="76">
        <f>+(((AW37*$N$37)+(AW39*$N$39))*$H$37)/($N$37+$N$39)</f>
        <v>1.142857142857143E-2</v>
      </c>
      <c r="AZ37" s="76">
        <f>+(((AX37*$N$37)+(AX39*$N$39))*$H$37)/($N$37+$N$39)</f>
        <v>0</v>
      </c>
      <c r="BA37" s="73"/>
      <c r="BB37" s="2221">
        <v>0.08</v>
      </c>
      <c r="BC37" s="73"/>
      <c r="BD37" s="2222">
        <f>+BB37+BB38</f>
        <v>0.08</v>
      </c>
      <c r="BE37" s="2222">
        <f>+BC37+BC38</f>
        <v>0</v>
      </c>
      <c r="BF37" s="76">
        <f>+(((BD37*$N$37)+(BE39*$N$39))*$H$37)/($N$37+$N$39)</f>
        <v>1.142857142857143E-2</v>
      </c>
      <c r="BG37" s="76" t="e">
        <f>+(((BE37*$N$37)+(#REF!*$N$39))*$H$37)/($N$37+$N$39)</f>
        <v>#REF!</v>
      </c>
      <c r="BH37" s="73"/>
      <c r="BI37" s="2221"/>
      <c r="BJ37" s="73"/>
      <c r="BK37" s="2222">
        <f>+BI37+BI38</f>
        <v>0</v>
      </c>
      <c r="BL37" s="104"/>
      <c r="BM37" s="76">
        <f>+(((BK37*$N$37)+(BK39*$N$39))*$H$37)/($N$37+$N$39)</f>
        <v>4.2857142857142864E-2</v>
      </c>
      <c r="BN37" s="76">
        <f>+(((BL37*$N$37)+(BL39*$N$39))*$H$37)/($N$37+$N$39)</f>
        <v>0</v>
      </c>
      <c r="BO37" s="73"/>
      <c r="BP37" s="2221"/>
      <c r="BQ37" s="73"/>
      <c r="BR37" s="2222">
        <f>+BP37+BP38</f>
        <v>0.1</v>
      </c>
      <c r="BS37" s="81"/>
      <c r="BT37" s="76">
        <f>+(((BR37*$N$37)+(BR39*$N$39))*$H$37)/($N$37+$N$39)</f>
        <v>0.1</v>
      </c>
      <c r="BU37" s="76">
        <f>+(((BS37*$N$37)+(BS39*$N$39))*$H$37)/($N$37+$N$39)</f>
        <v>0</v>
      </c>
      <c r="BV37" s="73"/>
      <c r="BW37" s="2221"/>
      <c r="BX37" s="73"/>
      <c r="BY37" s="2222">
        <f>+BW37+BW38</f>
        <v>0.1</v>
      </c>
      <c r="BZ37" s="81"/>
      <c r="CA37" s="76">
        <f>+(((BY37*$N$37)+(BY39*$N$39))*$H$37)/($N$37+$N$39)</f>
        <v>0.1</v>
      </c>
      <c r="CB37" s="76">
        <f>+(((BZ37*$N$37)+(BZ39*$N$39))*$H$37)/($N$37+$N$39)</f>
        <v>0</v>
      </c>
      <c r="CC37" s="73"/>
      <c r="CD37" s="2221"/>
      <c r="CE37" s="73"/>
      <c r="CF37" s="2222">
        <f>+CD37+CD38</f>
        <v>0.1</v>
      </c>
      <c r="CG37" s="81"/>
      <c r="CH37" s="76">
        <f>+(((CF37*$N$37)+(CF39*$N$39))*$H$37)/($N$37+$N$39)</f>
        <v>0.1</v>
      </c>
      <c r="CI37" s="76">
        <f>+(((CG37*$N$37)+(CG39*$N$39))*$H$37)/($N$37+$N$39)</f>
        <v>0</v>
      </c>
      <c r="CJ37" s="73"/>
      <c r="CK37" s="2221"/>
      <c r="CL37" s="73"/>
      <c r="CM37" s="2222">
        <f>+CK37+CK38</f>
        <v>0.1</v>
      </c>
      <c r="CN37" s="81"/>
      <c r="CO37" s="76">
        <f>+(((CM37*$N$37)+(CM39*$N$39))*$H$37)/($N$37+$N$39)</f>
        <v>0.21142857142857141</v>
      </c>
      <c r="CP37" s="76">
        <f>+(((CN37*$N$37)+(CN39*$N$39))*$H$37)/($N$37+$N$39)</f>
        <v>0</v>
      </c>
      <c r="CQ37" s="73"/>
      <c r="CR37" s="2221"/>
      <c r="CS37" s="73"/>
      <c r="CT37" s="2222">
        <f>+CR37+CR38</f>
        <v>0.1</v>
      </c>
      <c r="CU37" s="81"/>
      <c r="CV37" s="76">
        <f>+(((CT37*$N$37)+(CT39*$N$39))*$H$37)/($N$37+$N$39)</f>
        <v>7.4285714285714302E-2</v>
      </c>
      <c r="CW37" s="76">
        <f>+(((CU37*$N$37)+(CU39*$N$39))*$H$37)/($N$37+$N$39)</f>
        <v>0</v>
      </c>
      <c r="CX37" s="73"/>
      <c r="CY37" s="74"/>
      <c r="CZ37" s="78">
        <f t="shared" si="0"/>
        <v>0.26</v>
      </c>
      <c r="DA37" s="78">
        <f t="shared" si="1"/>
        <v>0</v>
      </c>
      <c r="DB37" s="75">
        <f t="shared" si="2"/>
        <v>0</v>
      </c>
      <c r="DC37" s="2222">
        <f>+U37+AB37+AI37</f>
        <v>0.26</v>
      </c>
      <c r="DD37" s="2222">
        <f>+V37+AC37+AJ37</f>
        <v>0</v>
      </c>
      <c r="DE37" s="104">
        <f>+DD37/DC37</f>
        <v>0</v>
      </c>
      <c r="DF37" s="76">
        <f>+W37+AD37+AK37</f>
        <v>0.33714285714285719</v>
      </c>
      <c r="DG37" s="76">
        <f>+X37+AE37+AL37</f>
        <v>0.30000000000000004</v>
      </c>
      <c r="DH37" s="104">
        <f>+DG37/DF37</f>
        <v>0.88983050847457623</v>
      </c>
      <c r="DI37" s="78">
        <f t="shared" si="3"/>
        <v>0.5</v>
      </c>
      <c r="DJ37" s="78">
        <f t="shared" si="3"/>
        <v>0</v>
      </c>
      <c r="DK37" s="75">
        <f t="shared" si="4"/>
        <v>0</v>
      </c>
      <c r="DL37" s="2222">
        <f>+U37+AB37+AI37+AP37+AW37+BD37</f>
        <v>0.5</v>
      </c>
      <c r="DM37" s="2222">
        <f>+V37+AC37+AJ37+AQ37+AX37+BE37</f>
        <v>0</v>
      </c>
      <c r="DN37" s="104">
        <f>+DM37/DL37</f>
        <v>0</v>
      </c>
      <c r="DO37" s="76">
        <f>+$W$37+$AD$37+$AK$37+$AR$37+$AY$37+$BF$37</f>
        <v>0.37142857142857155</v>
      </c>
      <c r="DP37" s="76" t="e">
        <f>+$X$37+$AE$37+$AL$37+$AS$37+$AZ$37+$BG$37</f>
        <v>#REF!</v>
      </c>
      <c r="DQ37" s="104" t="e">
        <f>+DP37/DO37</f>
        <v>#REF!</v>
      </c>
      <c r="DR37" s="78">
        <f>+$S$37+$Z$37+$AG$37+$AN$37+$AU$37+$BB$37+$BI$37+$BP$37+$BW$37</f>
        <v>0.5</v>
      </c>
      <c r="DS37" s="78">
        <f>+$T$37+$AA$37+$AH$37+$AO$37+$AV$37+$BC$37+$BJ$37+$BQ$37+$BX$37</f>
        <v>0</v>
      </c>
      <c r="DT37" s="75">
        <f t="shared" si="7"/>
        <v>0</v>
      </c>
      <c r="DU37" s="2222">
        <f>+$U$37+$AB$37+$AI$37+$AP$37+$AW$37+$BD$37+$BK$37+$BR$37+$BY$37</f>
        <v>0.7</v>
      </c>
      <c r="DV37" s="2222">
        <f>+$V$37+$AC$37+$AJ$37+$AQ$37+$AX$37+$BE$37+$BL$37+$BS$37+$BZ$37</f>
        <v>0</v>
      </c>
      <c r="DW37" s="104">
        <f>+DV37/DU37</f>
        <v>0</v>
      </c>
      <c r="DX37" s="76">
        <f>+$W$37+$AD$37+$AK$37+$AR$37+$AY$37+$BF$37+$BM$37+$BT$37+$CA$37</f>
        <v>0.61428571428571443</v>
      </c>
      <c r="DY37" s="76" t="e">
        <f>+$X$37+$AE$37+$AL$37+$AS$37+$AZ$37+$BG$37+$BN$37+$BU$37+$CB$37</f>
        <v>#REF!</v>
      </c>
      <c r="DZ37" s="104" t="e">
        <f>+DY37/DX37</f>
        <v>#REF!</v>
      </c>
      <c r="EA37" s="78">
        <f>+$S$37+$Z$37+$AG$37+$AN$37+$AU$37+$BB$37+$BI$37+$BP$37+$BW$37+$CD$37+$CK$37+$CR$37</f>
        <v>0.5</v>
      </c>
      <c r="EB37" s="78">
        <f>+$T$37+$AA$37+$AH$37+$AO$37+$AV$37+$BC$37+$BJ$37+$BQ$37+$BX$37+$CE$37+$CL$37+$CS$37</f>
        <v>0</v>
      </c>
      <c r="EC37" s="75">
        <f t="shared" si="6"/>
        <v>0</v>
      </c>
      <c r="ED37" s="2222">
        <f>+$U$37+$AB$37+$AI$37+$AP$37+$AW$37+$BD$37+$BK$37+$BR$37+$BY$37+$CF$37+$CM$37+$CT$37</f>
        <v>0.99999999999999989</v>
      </c>
      <c r="EE37" s="2222">
        <f>+$V$37+$AC$37+$AJ$37+$AQ$37+$AX$37+$BE$37+$BL$37+$BS$37+$BZ$37+$CG$37+$CN$37+$CU$37</f>
        <v>0</v>
      </c>
      <c r="EF37" s="104">
        <f>+EE37/ED37</f>
        <v>0</v>
      </c>
      <c r="EG37" s="76">
        <f>+$W$37+$AD$37+$AK$37+$AR$37+$AY$37+$BF$37+$BM$37+$BT$37+$CA$37+$CH$37+$CO$37+$CV$37</f>
        <v>1.0000000000000002</v>
      </c>
      <c r="EH37" s="76" t="e">
        <f>+$X$37+$AE$37+$AL$37+$AS$37+$AZ$37+$BG$37+$BN$37+$BU$37+$CB$37+$CI$37+$CP$37+$CW$37</f>
        <v>#REF!</v>
      </c>
      <c r="EI37" s="104" t="e">
        <f>+EH37/EG37</f>
        <v>#REF!</v>
      </c>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c r="GR37" s="74"/>
      <c r="GS37" s="74"/>
      <c r="GT37" s="74"/>
      <c r="GU37" s="74"/>
      <c r="GV37" s="74"/>
      <c r="GW37" s="74"/>
      <c r="GX37" s="74"/>
      <c r="GY37" s="74"/>
      <c r="GZ37" s="74"/>
      <c r="HA37" s="74"/>
      <c r="HB37" s="74"/>
      <c r="HC37" s="74"/>
      <c r="HD37" s="74"/>
      <c r="HE37" s="74"/>
      <c r="HF37" s="74"/>
      <c r="HG37" s="74"/>
      <c r="HH37" s="74"/>
      <c r="HI37" s="74"/>
      <c r="HJ37" s="74"/>
      <c r="HK37" s="74"/>
      <c r="HL37" s="74"/>
      <c r="HM37" s="74"/>
      <c r="HN37" s="74"/>
      <c r="HO37" s="74"/>
      <c r="HP37" s="74"/>
      <c r="HQ37" s="74"/>
      <c r="HR37" s="74"/>
      <c r="HS37" s="74"/>
      <c r="HT37" s="74"/>
      <c r="HU37" s="74"/>
      <c r="HV37" s="74"/>
      <c r="HW37" s="74"/>
      <c r="HX37" s="74"/>
      <c r="HY37" s="74"/>
      <c r="HZ37" s="74"/>
      <c r="IA37" s="74"/>
      <c r="IB37" s="74"/>
      <c r="IC37" s="74"/>
      <c r="ID37" s="74"/>
      <c r="IE37" s="74"/>
      <c r="IF37" s="74"/>
      <c r="IG37" s="74"/>
      <c r="IH37" s="74"/>
      <c r="II37" s="74"/>
      <c r="IJ37" s="74"/>
      <c r="IK37" s="74"/>
      <c r="IL37" s="74"/>
      <c r="IM37" s="74"/>
      <c r="IN37" s="74"/>
      <c r="IO37" s="74"/>
      <c r="IP37" s="74"/>
      <c r="IQ37" s="74"/>
      <c r="IR37" s="74"/>
      <c r="IS37" s="74"/>
      <c r="IT37" s="74"/>
      <c r="IU37" s="74"/>
      <c r="IV37" s="74"/>
    </row>
    <row r="38" spans="1:256" ht="28.5">
      <c r="A38" s="2241"/>
      <c r="B38" s="171"/>
      <c r="C38" s="80"/>
      <c r="D38" s="81"/>
      <c r="E38" s="80"/>
      <c r="F38" s="81"/>
      <c r="G38" s="81"/>
      <c r="H38" s="81"/>
      <c r="I38" s="81"/>
      <c r="J38" s="113"/>
      <c r="K38" s="2242"/>
      <c r="L38" s="113"/>
      <c r="M38" s="2243" t="s">
        <v>2180</v>
      </c>
      <c r="N38" s="2203"/>
      <c r="O38" s="2204">
        <v>42948</v>
      </c>
      <c r="P38" s="2204">
        <v>43100</v>
      </c>
      <c r="Q38" s="172" t="s">
        <v>2205</v>
      </c>
      <c r="R38" s="2205">
        <v>0.5</v>
      </c>
      <c r="S38" s="2221"/>
      <c r="T38" s="73"/>
      <c r="U38" s="2225"/>
      <c r="V38" s="2225"/>
      <c r="W38" s="88"/>
      <c r="X38" s="88"/>
      <c r="Y38" s="73"/>
      <c r="Z38" s="2221"/>
      <c r="AA38" s="73"/>
      <c r="AB38" s="2225"/>
      <c r="AC38" s="2225"/>
      <c r="AD38" s="88"/>
      <c r="AE38" s="88"/>
      <c r="AF38" s="73"/>
      <c r="AG38" s="2221"/>
      <c r="AH38" s="73"/>
      <c r="AI38" s="2225"/>
      <c r="AJ38" s="2225"/>
      <c r="AK38" s="88"/>
      <c r="AL38" s="88"/>
      <c r="AM38" s="148"/>
      <c r="AN38" s="2221"/>
      <c r="AO38" s="73"/>
      <c r="AP38" s="2225"/>
      <c r="AQ38" s="2225"/>
      <c r="AR38" s="88"/>
      <c r="AS38" s="88"/>
      <c r="AT38" s="148"/>
      <c r="AU38" s="2221"/>
      <c r="AV38" s="73"/>
      <c r="AW38" s="2225"/>
      <c r="AX38" s="2225"/>
      <c r="AY38" s="88"/>
      <c r="AZ38" s="88"/>
      <c r="BA38" s="73"/>
      <c r="BB38" s="2221"/>
      <c r="BC38" s="73"/>
      <c r="BD38" s="2225"/>
      <c r="BE38" s="2225"/>
      <c r="BF38" s="88"/>
      <c r="BG38" s="88"/>
      <c r="BH38" s="73"/>
      <c r="BI38" s="2221"/>
      <c r="BJ38" s="73"/>
      <c r="BK38" s="2225"/>
      <c r="BL38" s="106"/>
      <c r="BM38" s="88"/>
      <c r="BN38" s="88"/>
      <c r="BO38" s="73"/>
      <c r="BP38" s="2221">
        <v>0.1</v>
      </c>
      <c r="BQ38" s="73"/>
      <c r="BR38" s="2225"/>
      <c r="BS38" s="81"/>
      <c r="BT38" s="88"/>
      <c r="BU38" s="88"/>
      <c r="BV38" s="73"/>
      <c r="BW38" s="2221">
        <v>0.1</v>
      </c>
      <c r="BX38" s="73"/>
      <c r="BY38" s="2225"/>
      <c r="BZ38" s="81"/>
      <c r="CA38" s="88"/>
      <c r="CB38" s="88"/>
      <c r="CC38" s="73"/>
      <c r="CD38" s="2221">
        <v>0.1</v>
      </c>
      <c r="CE38" s="73"/>
      <c r="CF38" s="2225"/>
      <c r="CG38" s="81"/>
      <c r="CH38" s="88"/>
      <c r="CI38" s="88"/>
      <c r="CJ38" s="73"/>
      <c r="CK38" s="2221">
        <v>0.1</v>
      </c>
      <c r="CL38" s="73"/>
      <c r="CM38" s="2225"/>
      <c r="CN38" s="81"/>
      <c r="CO38" s="88"/>
      <c r="CP38" s="88"/>
      <c r="CQ38" s="73"/>
      <c r="CR38" s="2221">
        <v>0.1</v>
      </c>
      <c r="CS38" s="73"/>
      <c r="CT38" s="2225"/>
      <c r="CU38" s="81"/>
      <c r="CV38" s="88"/>
      <c r="CW38" s="88"/>
      <c r="CX38" s="73"/>
      <c r="CY38" s="74"/>
      <c r="CZ38" s="78">
        <f t="shared" si="0"/>
        <v>0</v>
      </c>
      <c r="DA38" s="78">
        <f t="shared" si="1"/>
        <v>0</v>
      </c>
      <c r="DB38" s="75" t="e">
        <f t="shared" si="2"/>
        <v>#DIV/0!</v>
      </c>
      <c r="DC38" s="2225"/>
      <c r="DD38" s="2225"/>
      <c r="DE38" s="106"/>
      <c r="DF38" s="88"/>
      <c r="DG38" s="88"/>
      <c r="DH38" s="105"/>
      <c r="DI38" s="78">
        <f t="shared" si="3"/>
        <v>0</v>
      </c>
      <c r="DJ38" s="78">
        <f t="shared" si="3"/>
        <v>0</v>
      </c>
      <c r="DK38" s="75" t="e">
        <f t="shared" si="4"/>
        <v>#DIV/0!</v>
      </c>
      <c r="DL38" s="2225"/>
      <c r="DM38" s="2225"/>
      <c r="DN38" s="106"/>
      <c r="DO38" s="88"/>
      <c r="DP38" s="88"/>
      <c r="DQ38" s="105"/>
      <c r="DR38" s="78">
        <f>+$S$38+$Z$38+$AG$38+$AN$38+$AU$38+$BB$38+$BI$38+$BP$38+$BW$38</f>
        <v>0.2</v>
      </c>
      <c r="DS38" s="78">
        <f>+$T$38+$AA$38+$AH$38+$AO$38+$AV$38+$BC$38+$BJ$38+$BQ$38+$BX$38</f>
        <v>0</v>
      </c>
      <c r="DT38" s="75">
        <f t="shared" si="7"/>
        <v>0</v>
      </c>
      <c r="DU38" s="2225"/>
      <c r="DV38" s="2225"/>
      <c r="DW38" s="106"/>
      <c r="DX38" s="88"/>
      <c r="DY38" s="88"/>
      <c r="DZ38" s="105"/>
      <c r="EA38" s="78">
        <f>+$S$38+$Z$38+$AG$38+$AN$38+$AU$38+$BB$38+$BI$38+$BP$38+$BW$38+$CD$38+$CK$38+$CR$38</f>
        <v>0.5</v>
      </c>
      <c r="EB38" s="78">
        <f>+$T$38+$AA$38+$AH$38+$AO$38+$AV$38+$BC$38+$BJ$38+$BQ$38+$BX$38+$CE$38+$CL$38+$CS$38</f>
        <v>0</v>
      </c>
      <c r="EC38" s="75">
        <f t="shared" si="6"/>
        <v>0</v>
      </c>
      <c r="ED38" s="2225"/>
      <c r="EE38" s="2225"/>
      <c r="EF38" s="106"/>
      <c r="EG38" s="88"/>
      <c r="EH38" s="88"/>
      <c r="EI38" s="105"/>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c r="GN38" s="74"/>
      <c r="GO38" s="74"/>
      <c r="GP38" s="74"/>
      <c r="GQ38" s="74"/>
      <c r="GR38" s="74"/>
      <c r="GS38" s="74"/>
      <c r="GT38" s="74"/>
      <c r="GU38" s="74"/>
      <c r="GV38" s="74"/>
      <c r="GW38" s="74"/>
      <c r="GX38" s="74"/>
      <c r="GY38" s="74"/>
      <c r="GZ38" s="74"/>
      <c r="HA38" s="74"/>
      <c r="HB38" s="74"/>
      <c r="HC38" s="74"/>
      <c r="HD38" s="74"/>
      <c r="HE38" s="74"/>
      <c r="HF38" s="74"/>
      <c r="HG38" s="74"/>
      <c r="HH38" s="74"/>
      <c r="HI38" s="74"/>
      <c r="HJ38" s="74"/>
      <c r="HK38" s="74"/>
      <c r="HL38" s="74"/>
      <c r="HM38" s="74"/>
      <c r="HN38" s="74"/>
      <c r="HO38" s="74"/>
      <c r="HP38" s="74"/>
      <c r="HQ38" s="74"/>
      <c r="HR38" s="74"/>
      <c r="HS38" s="74"/>
      <c r="HT38" s="74"/>
      <c r="HU38" s="74"/>
      <c r="HV38" s="74"/>
      <c r="HW38" s="74"/>
      <c r="HX38" s="74"/>
      <c r="HY38" s="74"/>
      <c r="HZ38" s="74"/>
      <c r="IA38" s="74"/>
      <c r="IB38" s="74"/>
      <c r="IC38" s="74"/>
      <c r="ID38" s="74"/>
      <c r="IE38" s="74"/>
      <c r="IF38" s="74"/>
      <c r="IG38" s="74"/>
      <c r="IH38" s="74"/>
      <c r="II38" s="74"/>
      <c r="IJ38" s="74"/>
      <c r="IK38" s="74"/>
      <c r="IL38" s="74"/>
      <c r="IM38" s="74"/>
      <c r="IN38" s="74"/>
      <c r="IO38" s="74"/>
      <c r="IP38" s="74"/>
      <c r="IQ38" s="74"/>
      <c r="IR38" s="74"/>
      <c r="IS38" s="74"/>
      <c r="IT38" s="74"/>
      <c r="IU38" s="74"/>
      <c r="IV38" s="74"/>
    </row>
    <row r="39" spans="1:256" ht="42.75">
      <c r="A39" s="2241"/>
      <c r="B39" s="171"/>
      <c r="C39" s="80"/>
      <c r="D39" s="81"/>
      <c r="E39" s="80"/>
      <c r="F39" s="81"/>
      <c r="G39" s="81"/>
      <c r="H39" s="81"/>
      <c r="I39" s="81"/>
      <c r="J39" s="113">
        <v>2</v>
      </c>
      <c r="K39" s="93" t="s">
        <v>2206</v>
      </c>
      <c r="L39" s="84" t="s">
        <v>2178</v>
      </c>
      <c r="M39" s="2243" t="s">
        <v>2207</v>
      </c>
      <c r="N39" s="2203">
        <v>0.06</v>
      </c>
      <c r="O39" s="2204">
        <v>42917</v>
      </c>
      <c r="P39" s="2204">
        <v>43100</v>
      </c>
      <c r="Q39" s="2244" t="s">
        <v>2208</v>
      </c>
      <c r="R39" s="2205">
        <v>0.5</v>
      </c>
      <c r="S39" s="2221"/>
      <c r="T39" s="73"/>
      <c r="U39" s="2222">
        <f>+S39+S40</f>
        <v>0.25</v>
      </c>
      <c r="V39" s="2222">
        <f>+T39+T40</f>
        <v>0.25</v>
      </c>
      <c r="W39" s="88"/>
      <c r="X39" s="88"/>
      <c r="Y39" s="73"/>
      <c r="Z39" s="2221"/>
      <c r="AA39" s="73"/>
      <c r="AB39" s="2222">
        <f>+Z39+Z40</f>
        <v>0.1</v>
      </c>
      <c r="AC39" s="2222">
        <f>+AA39+AA40</f>
        <v>0.1</v>
      </c>
      <c r="AD39" s="88"/>
      <c r="AE39" s="88"/>
      <c r="AF39" s="73"/>
      <c r="AG39" s="2221"/>
      <c r="AH39" s="73"/>
      <c r="AI39" s="2222">
        <f>+AG39+AG40</f>
        <v>0</v>
      </c>
      <c r="AJ39" s="2222">
        <f>+AH39+AH40</f>
        <v>0</v>
      </c>
      <c r="AK39" s="88"/>
      <c r="AL39" s="88"/>
      <c r="AM39" s="148"/>
      <c r="AN39" s="2221"/>
      <c r="AO39" s="73"/>
      <c r="AP39" s="2222">
        <f>+AN39+AN40</f>
        <v>0</v>
      </c>
      <c r="AQ39" s="2222">
        <f>+AO39+AO40</f>
        <v>0</v>
      </c>
      <c r="AR39" s="88"/>
      <c r="AS39" s="88"/>
      <c r="AT39" s="148"/>
      <c r="AU39" s="2221"/>
      <c r="AV39" s="73"/>
      <c r="AW39" s="2222">
        <f>+AU39+AU40</f>
        <v>0</v>
      </c>
      <c r="AX39" s="2222">
        <f>+AV39+AV40</f>
        <v>0</v>
      </c>
      <c r="AY39" s="88"/>
      <c r="AZ39" s="88"/>
      <c r="BA39" s="73"/>
      <c r="BB39" s="2221"/>
      <c r="BC39" s="73"/>
      <c r="BD39" s="74"/>
      <c r="BE39" s="2222">
        <f>+BB39+BB40</f>
        <v>0</v>
      </c>
      <c r="BF39" s="88"/>
      <c r="BG39" s="88"/>
      <c r="BH39" s="73"/>
      <c r="BI39" s="2221">
        <v>0.05</v>
      </c>
      <c r="BJ39" s="73"/>
      <c r="BK39" s="2222">
        <f>+BI39+BI40</f>
        <v>0.05</v>
      </c>
      <c r="BL39" s="104"/>
      <c r="BM39" s="88"/>
      <c r="BN39" s="88"/>
      <c r="BO39" s="73"/>
      <c r="BP39" s="2221">
        <v>0.1</v>
      </c>
      <c r="BQ39" s="73"/>
      <c r="BR39" s="2222">
        <f>+BP39+BP40</f>
        <v>0.1</v>
      </c>
      <c r="BS39" s="81"/>
      <c r="BT39" s="88"/>
      <c r="BU39" s="88"/>
      <c r="BV39" s="73"/>
      <c r="BW39" s="2221">
        <v>0.1</v>
      </c>
      <c r="BX39" s="73"/>
      <c r="BY39" s="2222">
        <f>+BW39+BW40</f>
        <v>0.1</v>
      </c>
      <c r="BZ39" s="81"/>
      <c r="CA39" s="88"/>
      <c r="CB39" s="88"/>
      <c r="CC39" s="73"/>
      <c r="CD39" s="2221">
        <v>0.1</v>
      </c>
      <c r="CE39" s="73"/>
      <c r="CF39" s="2222">
        <f>+CD39+CD40</f>
        <v>0.1</v>
      </c>
      <c r="CG39" s="81"/>
      <c r="CH39" s="88"/>
      <c r="CI39" s="88"/>
      <c r="CJ39" s="73"/>
      <c r="CK39" s="2221">
        <v>0.08</v>
      </c>
      <c r="CL39" s="73"/>
      <c r="CM39" s="2222">
        <f>+CK39+CK40</f>
        <v>0.22999999999999998</v>
      </c>
      <c r="CN39" s="81"/>
      <c r="CO39" s="88"/>
      <c r="CP39" s="88"/>
      <c r="CQ39" s="73"/>
      <c r="CR39" s="2221">
        <v>7.0000000000000007E-2</v>
      </c>
      <c r="CS39" s="73"/>
      <c r="CT39" s="2222">
        <f>+CR39+CR40</f>
        <v>7.0000000000000007E-2</v>
      </c>
      <c r="CU39" s="81"/>
      <c r="CV39" s="88"/>
      <c r="CW39" s="88"/>
      <c r="CX39" s="73"/>
      <c r="CY39" s="74"/>
      <c r="CZ39" s="78">
        <f t="shared" si="0"/>
        <v>0</v>
      </c>
      <c r="DA39" s="78">
        <f t="shared" si="1"/>
        <v>0</v>
      </c>
      <c r="DB39" s="75" t="e">
        <f t="shared" si="2"/>
        <v>#DIV/0!</v>
      </c>
      <c r="DC39" s="2222">
        <f>+U39+AB39+AI39</f>
        <v>0.35</v>
      </c>
      <c r="DD39" s="2222">
        <f>+V39+AC39+AJ39</f>
        <v>0.35</v>
      </c>
      <c r="DE39" s="104">
        <f>+DD39/DC39</f>
        <v>1</v>
      </c>
      <c r="DF39" s="88"/>
      <c r="DG39" s="88"/>
      <c r="DH39" s="105"/>
      <c r="DI39" s="78">
        <f t="shared" si="3"/>
        <v>0</v>
      </c>
      <c r="DJ39" s="78">
        <f t="shared" si="3"/>
        <v>0</v>
      </c>
      <c r="DK39" s="75" t="e">
        <f t="shared" si="4"/>
        <v>#DIV/0!</v>
      </c>
      <c r="DL39" s="2222">
        <f>+U39+AB39+AI39+AP39+AW39+BE39</f>
        <v>0.35</v>
      </c>
      <c r="DM39" s="2222" t="e">
        <f>+V39+AC39+AJ39+AQ39+AX39+#REF!</f>
        <v>#REF!</v>
      </c>
      <c r="DN39" s="104" t="e">
        <f>+DM39/DL39</f>
        <v>#REF!</v>
      </c>
      <c r="DO39" s="88"/>
      <c r="DP39" s="88"/>
      <c r="DQ39" s="105"/>
      <c r="DR39" s="78">
        <f>+$S$39+$Z$39+$AG$39+$AN$39+$AU$39+$BB$39+$BI$39+$BP$39+$BW$39</f>
        <v>0.25</v>
      </c>
      <c r="DS39" s="78">
        <f>+$T$39+$AA$39+$AH$39+$AO$39+$AV$39+$BC$39+$BJ$39+$BQ$39+$BX$39</f>
        <v>0</v>
      </c>
      <c r="DT39" s="75">
        <f t="shared" si="7"/>
        <v>0</v>
      </c>
      <c r="DU39" s="2222">
        <f>+$U$39+$AB$39+$AI$39+$AP$39+$AW$39+$BE$39+$BK$39+$BR$39+$BY$39</f>
        <v>0.6</v>
      </c>
      <c r="DV39" s="2222" t="e">
        <f>+$V$39+$AC$39+$AJ$39+$AQ$39+$AX$39+#REF!+$BL$39+$BS$39+$BZ$39</f>
        <v>#REF!</v>
      </c>
      <c r="DW39" s="104" t="e">
        <f>+DV39/DU39</f>
        <v>#REF!</v>
      </c>
      <c r="DX39" s="88"/>
      <c r="DY39" s="88"/>
      <c r="DZ39" s="105"/>
      <c r="EA39" s="78">
        <f>+$S$39+$Z$39+$AG$39+$AN$39+$AU$39+$BB$39+$BI$39+$BP$39+$BW$39+$CD$39+$CK$39+$CR$39</f>
        <v>0.5</v>
      </c>
      <c r="EB39" s="78">
        <f>+$T$39+$AA$39+$AH$39+$AO$39+$AV$39+$BC$39+$BJ$39+$BQ$39+$BX$39+$CE$39+$CL$39+$CS$39</f>
        <v>0</v>
      </c>
      <c r="EC39" s="75">
        <f t="shared" si="6"/>
        <v>0</v>
      </c>
      <c r="ED39" s="2222">
        <f>+$U$39+$AB$39+$AI$39+$AP$39+$AW$39+$BE$39+$BK$39+$BR$39+$BY$39+$CF$39+$CM$39+$CT$39</f>
        <v>1</v>
      </c>
      <c r="EE39" s="2222" t="e">
        <f>+$V$39+$AC$39+$AJ$39+$AQ$39+$AX$39+#REF!+$BL$39+$BS$39+$BZ$39+$CG$39+$CN$39+$CU$39</f>
        <v>#REF!</v>
      </c>
      <c r="EF39" s="104" t="e">
        <f>+EE39/ED39</f>
        <v>#REF!</v>
      </c>
      <c r="EG39" s="88"/>
      <c r="EH39" s="88"/>
      <c r="EI39" s="105"/>
      <c r="EJ39" s="74"/>
      <c r="EK39" s="74"/>
      <c r="EL39" s="74"/>
      <c r="EM39" s="74"/>
      <c r="EN39" s="74"/>
      <c r="EO39" s="74"/>
      <c r="EP39" s="74"/>
      <c r="EQ39" s="74"/>
      <c r="ER39" s="74"/>
      <c r="ES39" s="74"/>
      <c r="ET39" s="74"/>
      <c r="EU39" s="74"/>
      <c r="EV39" s="74"/>
      <c r="EW39" s="74"/>
      <c r="EX39" s="74"/>
      <c r="EY39" s="74"/>
      <c r="EZ39" s="74"/>
      <c r="FA39" s="74"/>
      <c r="FB39" s="74"/>
      <c r="FC39" s="74"/>
      <c r="FD39" s="74"/>
      <c r="FE39" s="74"/>
      <c r="FF39" s="74"/>
      <c r="FG39" s="74"/>
      <c r="FH39" s="74"/>
      <c r="FI39" s="74"/>
      <c r="FJ39" s="74"/>
      <c r="FK39" s="74"/>
      <c r="FL39" s="74"/>
      <c r="FM39" s="74"/>
      <c r="FN39" s="74"/>
      <c r="FO39" s="74"/>
      <c r="FP39" s="74"/>
      <c r="FQ39" s="74"/>
      <c r="FR39" s="74"/>
      <c r="FS39" s="74"/>
      <c r="FT39" s="74"/>
      <c r="FU39" s="74"/>
      <c r="FV39" s="74"/>
      <c r="FW39" s="74"/>
      <c r="FX39" s="74"/>
      <c r="FY39" s="74"/>
      <c r="FZ39" s="74"/>
      <c r="GA39" s="74"/>
      <c r="GB39" s="74"/>
      <c r="GC39" s="74"/>
      <c r="GD39" s="74"/>
      <c r="GE39" s="74"/>
      <c r="GF39" s="74"/>
      <c r="GG39" s="74"/>
      <c r="GH39" s="74"/>
      <c r="GI39" s="74"/>
      <c r="GJ39" s="74"/>
      <c r="GK39" s="74"/>
      <c r="GL39" s="74"/>
      <c r="GM39" s="74"/>
      <c r="GN39" s="74"/>
      <c r="GO39" s="74"/>
      <c r="GP39" s="74"/>
      <c r="GQ39" s="74"/>
      <c r="GR39" s="74"/>
      <c r="GS39" s="74"/>
      <c r="GT39" s="74"/>
      <c r="GU39" s="74"/>
      <c r="GV39" s="74"/>
      <c r="GW39" s="74"/>
      <c r="GX39" s="74"/>
      <c r="GY39" s="74"/>
      <c r="GZ39" s="74"/>
      <c r="HA39" s="74"/>
      <c r="HB39" s="74"/>
      <c r="HC39" s="74"/>
      <c r="HD39" s="74"/>
      <c r="HE39" s="74"/>
      <c r="HF39" s="74"/>
      <c r="HG39" s="74"/>
      <c r="HH39" s="74"/>
      <c r="HI39" s="74"/>
      <c r="HJ39" s="74"/>
      <c r="HK39" s="74"/>
      <c r="HL39" s="74"/>
      <c r="HM39" s="74"/>
      <c r="HN39" s="74"/>
      <c r="HO39" s="74"/>
      <c r="HP39" s="74"/>
      <c r="HQ39" s="74"/>
      <c r="HR39" s="74"/>
      <c r="HS39" s="74"/>
      <c r="HT39" s="74"/>
      <c r="HU39" s="74"/>
      <c r="HV39" s="74"/>
      <c r="HW39" s="74"/>
      <c r="HX39" s="74"/>
      <c r="HY39" s="74"/>
      <c r="HZ39" s="74"/>
      <c r="IA39" s="74"/>
      <c r="IB39" s="74"/>
      <c r="IC39" s="74"/>
      <c r="ID39" s="74"/>
      <c r="IE39" s="74"/>
      <c r="IF39" s="74"/>
      <c r="IG39" s="74"/>
      <c r="IH39" s="74"/>
      <c r="II39" s="74"/>
      <c r="IJ39" s="74"/>
      <c r="IK39" s="74"/>
      <c r="IL39" s="74"/>
      <c r="IM39" s="74"/>
      <c r="IN39" s="74"/>
      <c r="IO39" s="74"/>
      <c r="IP39" s="74"/>
      <c r="IQ39" s="74"/>
      <c r="IR39" s="74"/>
      <c r="IS39" s="74"/>
      <c r="IT39" s="74"/>
      <c r="IU39" s="74"/>
      <c r="IV39" s="74"/>
    </row>
    <row r="40" spans="1:256" ht="43.5" thickBot="1">
      <c r="A40" s="2245"/>
      <c r="B40" s="2246"/>
      <c r="C40" s="80"/>
      <c r="D40" s="81"/>
      <c r="E40" s="80"/>
      <c r="F40" s="81"/>
      <c r="G40" s="81"/>
      <c r="H40" s="81"/>
      <c r="I40" s="81"/>
      <c r="J40" s="113"/>
      <c r="K40" s="84"/>
      <c r="L40" s="84"/>
      <c r="M40" s="2202" t="s">
        <v>2164</v>
      </c>
      <c r="N40" s="2203"/>
      <c r="O40" s="2204">
        <v>42737</v>
      </c>
      <c r="P40" s="2204">
        <v>43100</v>
      </c>
      <c r="Q40" s="2244" t="s">
        <v>2165</v>
      </c>
      <c r="R40" s="2205">
        <v>0.5</v>
      </c>
      <c r="S40" s="2221">
        <v>0.25</v>
      </c>
      <c r="T40" s="145">
        <v>0.25</v>
      </c>
      <c r="U40" s="2225"/>
      <c r="V40" s="2225"/>
      <c r="W40" s="90"/>
      <c r="X40" s="90"/>
      <c r="Y40" s="73"/>
      <c r="Z40" s="2221">
        <v>0.1</v>
      </c>
      <c r="AA40" s="145">
        <v>0.1</v>
      </c>
      <c r="AB40" s="2225"/>
      <c r="AC40" s="2225"/>
      <c r="AD40" s="90"/>
      <c r="AE40" s="90"/>
      <c r="AF40" s="73"/>
      <c r="AG40" s="2221"/>
      <c r="AH40" s="73"/>
      <c r="AI40" s="2225"/>
      <c r="AJ40" s="2225"/>
      <c r="AK40" s="90"/>
      <c r="AL40" s="90"/>
      <c r="AM40" s="148" t="s">
        <v>2200</v>
      </c>
      <c r="AN40" s="2221"/>
      <c r="AO40" s="73"/>
      <c r="AP40" s="2225"/>
      <c r="AQ40" s="2225"/>
      <c r="AR40" s="90"/>
      <c r="AS40" s="90"/>
      <c r="AT40" s="148"/>
      <c r="AU40" s="2221"/>
      <c r="AV40" s="73"/>
      <c r="AW40" s="2225"/>
      <c r="AX40" s="2225"/>
      <c r="AY40" s="90"/>
      <c r="AZ40" s="90"/>
      <c r="BA40" s="73"/>
      <c r="BB40" s="2221"/>
      <c r="BC40" s="73"/>
      <c r="BD40" s="74"/>
      <c r="BE40" s="2225"/>
      <c r="BF40" s="90"/>
      <c r="BG40" s="90"/>
      <c r="BH40" s="73"/>
      <c r="BI40" s="2221"/>
      <c r="BJ40" s="73"/>
      <c r="BK40" s="2225"/>
      <c r="BL40" s="106"/>
      <c r="BM40" s="90"/>
      <c r="BN40" s="90"/>
      <c r="BO40" s="73"/>
      <c r="BP40" s="2221"/>
      <c r="BQ40" s="73"/>
      <c r="BR40" s="2225"/>
      <c r="BS40" s="81"/>
      <c r="BT40" s="90"/>
      <c r="BU40" s="90"/>
      <c r="BV40" s="73"/>
      <c r="BW40" s="2221"/>
      <c r="BX40" s="73"/>
      <c r="BY40" s="2225"/>
      <c r="BZ40" s="81"/>
      <c r="CA40" s="90"/>
      <c r="CB40" s="90"/>
      <c r="CC40" s="73"/>
      <c r="CD40" s="2221"/>
      <c r="CE40" s="73"/>
      <c r="CF40" s="2225"/>
      <c r="CG40" s="81"/>
      <c r="CH40" s="90"/>
      <c r="CI40" s="90"/>
      <c r="CJ40" s="73"/>
      <c r="CK40" s="2221">
        <v>0.15</v>
      </c>
      <c r="CL40" s="73"/>
      <c r="CM40" s="2225"/>
      <c r="CN40" s="81"/>
      <c r="CO40" s="90"/>
      <c r="CP40" s="90"/>
      <c r="CQ40" s="73"/>
      <c r="CR40" s="2221"/>
      <c r="CS40" s="73"/>
      <c r="CT40" s="2225"/>
      <c r="CU40" s="81"/>
      <c r="CV40" s="90"/>
      <c r="CW40" s="90"/>
      <c r="CX40" s="73"/>
      <c r="CY40" s="74"/>
      <c r="CZ40" s="78">
        <f t="shared" si="0"/>
        <v>0.35</v>
      </c>
      <c r="DA40" s="78">
        <f t="shared" si="1"/>
        <v>0.35</v>
      </c>
      <c r="DB40" s="75">
        <f t="shared" si="2"/>
        <v>1</v>
      </c>
      <c r="DC40" s="2225"/>
      <c r="DD40" s="2225"/>
      <c r="DE40" s="106"/>
      <c r="DF40" s="90"/>
      <c r="DG40" s="90"/>
      <c r="DH40" s="106"/>
      <c r="DI40" s="78">
        <f t="shared" si="3"/>
        <v>0.35</v>
      </c>
      <c r="DJ40" s="78">
        <f t="shared" si="3"/>
        <v>0.35</v>
      </c>
      <c r="DK40" s="75">
        <f t="shared" si="4"/>
        <v>1</v>
      </c>
      <c r="DL40" s="2225"/>
      <c r="DM40" s="2225"/>
      <c r="DN40" s="106"/>
      <c r="DO40" s="90"/>
      <c r="DP40" s="90"/>
      <c r="DQ40" s="106"/>
      <c r="DR40" s="78">
        <f>+$S$40+$Z$40+$AG$40+$AN$40+$AU$40+$BB$40+$BI$40+$BP$40+$BW$40</f>
        <v>0.35</v>
      </c>
      <c r="DS40" s="78">
        <f>+$T$40+$AA$40+$AH$40+$AO$40+$AV$40+$BC$40+$BJ$40+$BQ$40+$BX$40</f>
        <v>0.35</v>
      </c>
      <c r="DT40" s="75">
        <f t="shared" si="7"/>
        <v>1</v>
      </c>
      <c r="DU40" s="2225"/>
      <c r="DV40" s="2225"/>
      <c r="DW40" s="106"/>
      <c r="DX40" s="90"/>
      <c r="DY40" s="90"/>
      <c r="DZ40" s="106"/>
      <c r="EA40" s="78">
        <f>+$S$40+$Z$40+$AG$40+$AN$40+$AU$40+$BB$40+$BI$40+$BP$40+$BW$40+$CD$40+$CK$40+$CR$40</f>
        <v>0.5</v>
      </c>
      <c r="EB40" s="78">
        <f>+$T$40+$AA$40+$AH$40+$AO$40+$AV$40+$BC$40+$BJ$40+$BQ$40+$BX$40+$CE$40+$CL$40+$CS$40</f>
        <v>0.35</v>
      </c>
      <c r="EC40" s="75">
        <f t="shared" si="6"/>
        <v>0.7</v>
      </c>
      <c r="ED40" s="2225"/>
      <c r="EE40" s="2225"/>
      <c r="EF40" s="106"/>
      <c r="EG40" s="90"/>
      <c r="EH40" s="90"/>
      <c r="EI40" s="106"/>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74"/>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c r="GS40" s="74"/>
      <c r="GT40" s="74"/>
      <c r="GU40" s="74"/>
      <c r="GV40" s="74"/>
      <c r="GW40" s="74"/>
      <c r="GX40" s="74"/>
      <c r="GY40" s="74"/>
      <c r="GZ40" s="74"/>
      <c r="HA40" s="74"/>
      <c r="HB40" s="74"/>
      <c r="HC40" s="74"/>
      <c r="HD40" s="74"/>
      <c r="HE40" s="74"/>
      <c r="HF40" s="74"/>
      <c r="HG40" s="74"/>
      <c r="HH40" s="74"/>
      <c r="HI40" s="74"/>
      <c r="HJ40" s="74"/>
      <c r="HK40" s="74"/>
      <c r="HL40" s="74"/>
      <c r="HM40" s="74"/>
      <c r="HN40" s="74"/>
      <c r="HO40" s="74"/>
      <c r="HP40" s="74"/>
      <c r="HQ40" s="74"/>
      <c r="HR40" s="74"/>
      <c r="HS40" s="74"/>
      <c r="HT40" s="74"/>
      <c r="HU40" s="74"/>
      <c r="HV40" s="74"/>
      <c r="HW40" s="74"/>
      <c r="HX40" s="74"/>
      <c r="HY40" s="74"/>
      <c r="HZ40" s="74"/>
      <c r="IA40" s="74"/>
      <c r="IB40" s="74"/>
      <c r="IC40" s="74"/>
      <c r="ID40" s="74"/>
      <c r="IE40" s="74"/>
      <c r="IF40" s="74"/>
      <c r="IG40" s="74"/>
      <c r="IH40" s="74"/>
      <c r="II40" s="74"/>
      <c r="IJ40" s="74"/>
      <c r="IK40" s="74"/>
      <c r="IL40" s="74"/>
      <c r="IM40" s="74"/>
      <c r="IN40" s="74"/>
      <c r="IO40" s="74"/>
      <c r="IP40" s="74"/>
      <c r="IQ40" s="74"/>
      <c r="IR40" s="74"/>
      <c r="IS40" s="74"/>
      <c r="IT40" s="74"/>
      <c r="IU40" s="74"/>
      <c r="IV40" s="74"/>
    </row>
    <row r="41" spans="1:256" ht="42.75">
      <c r="A41" s="1763" t="s">
        <v>77</v>
      </c>
      <c r="B41" s="2230"/>
      <c r="C41" s="194" t="s">
        <v>2209</v>
      </c>
      <c r="D41" s="133">
        <v>8</v>
      </c>
      <c r="E41" s="194" t="s">
        <v>2210</v>
      </c>
      <c r="F41" s="135">
        <v>0.7</v>
      </c>
      <c r="G41" s="133" t="s">
        <v>2155</v>
      </c>
      <c r="H41" s="135">
        <v>1</v>
      </c>
      <c r="I41" s="135">
        <v>0.3</v>
      </c>
      <c r="J41" s="2247">
        <v>1</v>
      </c>
      <c r="K41" s="2248" t="s">
        <v>2211</v>
      </c>
      <c r="L41" s="2248" t="s">
        <v>2178</v>
      </c>
      <c r="M41" s="2231" t="s">
        <v>2197</v>
      </c>
      <c r="N41" s="2232">
        <v>0.18</v>
      </c>
      <c r="O41" s="2233">
        <v>42767</v>
      </c>
      <c r="P41" s="2233">
        <v>42916</v>
      </c>
      <c r="Q41" s="174" t="s">
        <v>2212</v>
      </c>
      <c r="R41" s="2249">
        <v>0.2</v>
      </c>
      <c r="S41" s="2235"/>
      <c r="T41" s="72"/>
      <c r="U41" s="2217">
        <f>+S41+S42+S43</f>
        <v>0.5</v>
      </c>
      <c r="V41" s="2217">
        <f>+T41+T42+T43</f>
        <v>0.5</v>
      </c>
      <c r="W41" s="130">
        <f>+(((U41*$N$41)+(U44*$N$44)+(U51*$N$51)+(U53*$N$53))*$H$41)/($N$41+$N$44+$N$51+$N$53)</f>
        <v>0.36666666666666664</v>
      </c>
      <c r="X41" s="130">
        <f>+(((V41*$N$41)+(V44*$N$44)+(V51*$N$51)+(V53*$N$53))*$H$41)/($N$41+$N$44+$N$51+$N$53)</f>
        <v>0.32666666666666661</v>
      </c>
      <c r="Y41" s="72"/>
      <c r="Z41" s="2235">
        <v>0.05</v>
      </c>
      <c r="AA41" s="96"/>
      <c r="AB41" s="2217">
        <f>+Z41+Z42+Z43</f>
        <v>0.2</v>
      </c>
      <c r="AC41" s="2217">
        <f>+AA41+AA42+AA43</f>
        <v>0.15</v>
      </c>
      <c r="AD41" s="130">
        <f>+(((AB41*$N$41)+(AB44*$N$44)+(AB51*$N$51)+(AB53*$N$53))*$H$41)/($N$41+$N$44+$N$51+$N$53)</f>
        <v>0.17333333333333331</v>
      </c>
      <c r="AE41" s="130">
        <f>+(((AC41*$N$41)+(AC44*$N$44)+(AC51*$N$51)+(AC53*$N$53))*$H$41)/($N$41+$N$44+$N$51+$N$53)</f>
        <v>0.16166666666666665</v>
      </c>
      <c r="AF41" s="72"/>
      <c r="AG41" s="2235">
        <v>0.04</v>
      </c>
      <c r="AH41" s="96">
        <v>0.04</v>
      </c>
      <c r="AI41" s="2217"/>
      <c r="AJ41" s="91"/>
      <c r="AK41" s="130">
        <f>+(((AI41*$N$41)+(AI44*$N$44)+(AI51*$N$51)+(AI53*$N$53))*$H$41)/($N$41+$N$44+$N$51+$N$53)</f>
        <v>6.8333333333333329E-2</v>
      </c>
      <c r="AL41" s="130">
        <f>+(((AJ41*$N$41)+(AJ44*$N$44)+(AJ51*$N$51)+(AJ53*$N$53))*$H$41)/($N$41+$N$44+$N$51+$N$53)</f>
        <v>7.3333333333333334E-2</v>
      </c>
      <c r="AM41" s="138"/>
      <c r="AN41" s="2235">
        <v>0.03</v>
      </c>
      <c r="AO41" s="96">
        <v>0.01</v>
      </c>
      <c r="AP41" s="2217">
        <f>+AN41+AN42+AN43</f>
        <v>0.03</v>
      </c>
      <c r="AQ41" s="2217">
        <f>+AO41+AO42+AO43</f>
        <v>0.01</v>
      </c>
      <c r="AR41" s="130">
        <f>+(((AP41*$N$41)+(AP44*$N$44)+(AP51*$N$51)+(AP53*$N$53))*$H$41)/($N$41+$N$44+$N$51+$N$53)</f>
        <v>4.7999999999999994E-2</v>
      </c>
      <c r="AS41" s="130">
        <f>+(((AQ41*$N$41)+(AQ44*$N$44)+(AQ51*$N$51)+(AQ53*$N$53))*$H$41)/($N$41+$N$44+$N$51+$N$53)</f>
        <v>5.9999999999999993E-3</v>
      </c>
      <c r="AT41" s="138"/>
      <c r="AU41" s="2235">
        <v>0.03</v>
      </c>
      <c r="AV41" s="96">
        <v>0.01</v>
      </c>
      <c r="AW41" s="2217">
        <f>+AU41+AU42+AU43</f>
        <v>0.03</v>
      </c>
      <c r="AX41" s="2217">
        <f>+AV41+AV42+AV43</f>
        <v>0.01</v>
      </c>
      <c r="AY41" s="130">
        <f>+(((AW41*$N$41)+(AW44*$N$44)+(AW51*$N$51)+(AW53*$N$53))*$H$41)/($N$41+$N$44+$N$51+$N$53)</f>
        <v>3.7999999999999999E-2</v>
      </c>
      <c r="AZ41" s="130">
        <f>+(((AX41*$N$41)+(AX44*$N$44)+(AX51*$N$51)+(AX53*$N$53))*$H$41)/($N$41+$N$44+$N$51+$N$53)</f>
        <v>3.9333333333333331E-2</v>
      </c>
      <c r="BA41" s="72"/>
      <c r="BB41" s="2235">
        <v>0.03</v>
      </c>
      <c r="BC41" s="96">
        <v>0.02</v>
      </c>
      <c r="BD41" s="2217">
        <f>+BB41+BB42+BB43</f>
        <v>0.03</v>
      </c>
      <c r="BE41" s="2217">
        <f>+BC41+BC42+BC43</f>
        <v>0.02</v>
      </c>
      <c r="BF41" s="130">
        <f>+(((BD41*$N$41)+(BE44*$N$44)+(BD51*$N$51)+(BD53*$N$53))*$H$41)/($N$41+$N$44+$N$51+$N$53)</f>
        <v>6.7999999999999991E-2</v>
      </c>
      <c r="BG41" s="130" t="e">
        <f>+(((BE41*$N$41)+(#REF!*$N$44)+(BE51*$N$51)+(BE53*$N$53))*$H$41)/($N$41+$N$44+$N$51+$N$53)</f>
        <v>#REF!</v>
      </c>
      <c r="BH41" s="72"/>
      <c r="BI41" s="2235">
        <v>0.02</v>
      </c>
      <c r="BJ41" s="72"/>
      <c r="BK41" s="2217">
        <f>+BI41+BI42+BI43</f>
        <v>0.04</v>
      </c>
      <c r="BL41" s="91"/>
      <c r="BM41" s="130">
        <f>+(((BK41*$N$41)+(BK44*$N$44)+(BK51*$N$51)+(BK53*$N$53))*$H$41)/($N$41+$N$44+$N$51+$N$53)</f>
        <v>5.0666666666666658E-2</v>
      </c>
      <c r="BN41" s="130">
        <f>+(((BL41*$N$41)+(BL44*$N$44)+(BL51*$N$51)+(BL53*$N$53))*$H$41)/($N$41+$N$44+$N$51+$N$53)</f>
        <v>0</v>
      </c>
      <c r="BO41" s="72"/>
      <c r="BP41" s="2235"/>
      <c r="BQ41" s="72"/>
      <c r="BR41" s="2217">
        <f>+BP41+BP42+BP43</f>
        <v>0.02</v>
      </c>
      <c r="BS41" s="133"/>
      <c r="BT41" s="130">
        <f>+(((BR41*$N$41)+(BR44*$N$44)+(BR51*$N$51)+(BR53*$N$53))*$H$41)/($N$41+$N$44+$N$51+$N$53)</f>
        <v>3.8666666666666662E-2</v>
      </c>
      <c r="BU41" s="130">
        <f>+(((BS41*$N$41)+(BS44*$N$44)+(BS51*$N$51)+(BS53*$N$53))*$H$41)/($N$41+$N$44+$N$51+$N$53)</f>
        <v>0</v>
      </c>
      <c r="BV41" s="72"/>
      <c r="BW41" s="2235"/>
      <c r="BX41" s="72"/>
      <c r="BY41" s="2217">
        <f>+BW41+BW42+BW43</f>
        <v>0.02</v>
      </c>
      <c r="BZ41" s="133"/>
      <c r="CA41" s="130">
        <f>+(((BY41*$N$41)+(BY44*$N$44)+(BY51*$N$51)+(BY53*$N$53))*$H$41)/($N$41+$N$44+$N$51+$N$53)</f>
        <v>2.8666666666666663E-2</v>
      </c>
      <c r="CB41" s="130">
        <f>+(((BZ41*$N$41)+(BZ44*$N$44)+(BZ51*$N$51)+(BZ53*$N$53))*$H$41)/($N$41+$N$44+$N$51+$N$53)</f>
        <v>0</v>
      </c>
      <c r="CC41" s="72"/>
      <c r="CD41" s="2235"/>
      <c r="CE41" s="72"/>
      <c r="CF41" s="2217">
        <f>+CD41+CD42+CD43</f>
        <v>0.02</v>
      </c>
      <c r="CG41" s="133"/>
      <c r="CH41" s="130">
        <f>+(((CF41*$N$41)+(CF44*$N$44)+(CF51*$N$51)+(CF53*$N$53))*$H$41)/($N$41+$N$44+$N$51+$N$53)</f>
        <v>2.5333333333333329E-2</v>
      </c>
      <c r="CI41" s="130">
        <f>+(((CG41*$N$41)+(CG44*$N$44)+(CG51*$N$51)+(CG53*$N$53))*$H$41)/($N$41+$N$44+$N$51+$N$53)</f>
        <v>0</v>
      </c>
      <c r="CJ41" s="72"/>
      <c r="CK41" s="2235"/>
      <c r="CL41" s="72"/>
      <c r="CM41" s="2217">
        <f>+CK41+CK42+CK43</f>
        <v>6.0000000000000005E-2</v>
      </c>
      <c r="CN41" s="133"/>
      <c r="CO41" s="130">
        <f>+(((CM41*$N$41)+(CM44*$N$44)+(CM51*$N$51)+(CM53*$N$53))*$H$41)/($N$41+$N$44+$N$51+$N$53)</f>
        <v>5.0999999999999997E-2</v>
      </c>
      <c r="CP41" s="130">
        <f>+(((CN41*$N$41)+(CN44*$N$44)+(CN51*$N$51)+(CN53*$N$53))*$H$41)/($N$41+$N$44+$N$51+$N$53)</f>
        <v>0</v>
      </c>
      <c r="CQ41" s="72"/>
      <c r="CR41" s="2235"/>
      <c r="CS41" s="72"/>
      <c r="CT41" s="2217">
        <f>+CR41+CR42+CR43</f>
        <v>0.01</v>
      </c>
      <c r="CU41" s="133"/>
      <c r="CV41" s="130">
        <f>+(((CT41*$N$41)+(CT44*$N$44)+(CT51*$N$51)+(CT53*$N$53))*$H$41)/($N$41+$N$44+$N$51+$N$53)</f>
        <v>1.9333333333333331E-2</v>
      </c>
      <c r="CW41" s="130">
        <f>+(((CU41*$N$41)+(CU44*$N$44)+(CU51*$N$51)+(CU53*$N$53))*$H$41)/($N$41+$N$44+$N$51+$N$53)</f>
        <v>0</v>
      </c>
      <c r="CX41" s="72"/>
      <c r="CY41" s="44"/>
      <c r="CZ41" s="2250">
        <f>+S41+Z41+AG41</f>
        <v>0.09</v>
      </c>
      <c r="DA41" s="78">
        <f t="shared" si="1"/>
        <v>0.08</v>
      </c>
      <c r="DB41" s="75">
        <f t="shared" si="2"/>
        <v>0.88888888888888895</v>
      </c>
      <c r="DC41" s="2217">
        <f>+U41+AB41+AI41</f>
        <v>0.7</v>
      </c>
      <c r="DD41" s="2217">
        <f>+V41+AC41+AJ41</f>
        <v>0.65</v>
      </c>
      <c r="DE41" s="108">
        <f>+DD41/DC41</f>
        <v>0.92857142857142871</v>
      </c>
      <c r="DF41" s="130">
        <f>+W41+AD41+AK41</f>
        <v>0.60833333333333328</v>
      </c>
      <c r="DG41" s="130">
        <f>+X41+AE41+AL41</f>
        <v>0.56166666666666665</v>
      </c>
      <c r="DH41" s="108">
        <f>+DG41/DF41</f>
        <v>0.92328767123287681</v>
      </c>
      <c r="DI41" s="78">
        <f t="shared" si="3"/>
        <v>0.18</v>
      </c>
      <c r="DJ41" s="78">
        <f t="shared" si="3"/>
        <v>0.08</v>
      </c>
      <c r="DK41" s="75">
        <f t="shared" si="4"/>
        <v>0.44444444444444448</v>
      </c>
      <c r="DL41" s="2217">
        <f>+U41+AB41+AI41+AP41+AW41+BD41</f>
        <v>0.79</v>
      </c>
      <c r="DM41" s="2217">
        <f>+V41+AC41+AJ41+AQ41+AX41+BE41</f>
        <v>0.69000000000000006</v>
      </c>
      <c r="DN41" s="108">
        <f>+DM41/DL41</f>
        <v>0.87341772151898733</v>
      </c>
      <c r="DO41" s="130">
        <f>+$W$41+$AD$41+$AK$41+$AR$41+$AY$41+$BF$41</f>
        <v>0.76233333333333331</v>
      </c>
      <c r="DP41" s="130" t="e">
        <f>+$X$41+$AE$41+$AL$41+$AS$41+$AZ$41+$BG$41</f>
        <v>#REF!</v>
      </c>
      <c r="DQ41" s="108" t="e">
        <f>+DP41/DO41</f>
        <v>#REF!</v>
      </c>
      <c r="DR41" s="78">
        <f>+$S$41+$Z$41+$AG$41+$AN$41+$AU$41+$BB$41+$BI$41+$BP$41+$BW$41</f>
        <v>0.19999999999999998</v>
      </c>
      <c r="DS41" s="78">
        <f>+$T$41+$AA$41+$AH$41+$AO$41+$AV$41+$BC$41+$BJ$41+$BQ$41+$BX$41</f>
        <v>0.08</v>
      </c>
      <c r="DT41" s="75">
        <f t="shared" si="7"/>
        <v>0.4</v>
      </c>
      <c r="DU41" s="2217">
        <f>+$U$41+$AB$41+$AI$41+$AP$41+$AW$41+$BD$41+$BK$41+$BR$41+$BY$41</f>
        <v>0.87000000000000011</v>
      </c>
      <c r="DV41" s="2217">
        <f>+$V$41+$AC$41+$AJ$41+$AQ$41+$AX$41+$BE$41+$BL$41+$BS$41+$BZ$41</f>
        <v>0.69000000000000006</v>
      </c>
      <c r="DW41" s="108">
        <f>+DV41/DU41</f>
        <v>0.79310344827586199</v>
      </c>
      <c r="DX41" s="130">
        <f>+$W$41+$AD$41+$AK$41+$AR$41+$AY$41+$BF$41+$BM$41+$BT$41+$CA$41</f>
        <v>0.88033333333333319</v>
      </c>
      <c r="DY41" s="130" t="e">
        <f>+$X$41+$AE$41+$AL$41+$AS$41+$AZ$41+$BG$41+$BN$41+$BU$41+$CB$41</f>
        <v>#REF!</v>
      </c>
      <c r="DZ41" s="108" t="e">
        <f>+DY41/DX41</f>
        <v>#REF!</v>
      </c>
      <c r="EA41" s="78">
        <f>+$S$41+$Z$41+$AG$41+$AN$41+$AU$41+$BB$41+$BI$41+$BP$41+$BW$41+$CD$41+$CK$41+$CR$41</f>
        <v>0.19999999999999998</v>
      </c>
      <c r="EB41" s="78">
        <f>+$T$41+$AA$41+$AH$41+$AO$41+$AV$41+$BC$41+$BJ$41+$BQ$41+$BX$41+$CE$41+$CL$41+$CS$41</f>
        <v>0.08</v>
      </c>
      <c r="EC41" s="75">
        <f t="shared" si="6"/>
        <v>0.4</v>
      </c>
      <c r="ED41" s="2217">
        <f>+$U$41+$AB$41+$AI$41+$AP$41+$AW$41+$BD$41+$BK$41+$BR$41+$BY$41+$CF$41+$CM$41+$CT$41</f>
        <v>0.96000000000000019</v>
      </c>
      <c r="EE41" s="2217">
        <f>+$V$41+$AC$41+$AJ$41+$AQ$41+$AX$41+$BE$41+$BL$41+$BS$41+$BZ$41+$CG$41+$CN$41+$CU$41</f>
        <v>0.69000000000000006</v>
      </c>
      <c r="EF41" s="108">
        <f>+EE41/ED41</f>
        <v>0.71874999999999989</v>
      </c>
      <c r="EG41" s="130">
        <f>+$W$41+$AD$41+$AK$41+$AR$41+$AY$41+$BF$41+$BM$41+$BT$41+$CA$41+$CH$41+$CO$41+$CV$41</f>
        <v>0.97599999999999987</v>
      </c>
      <c r="EH41" s="130" t="e">
        <f>+$X$41+$AE$41+$AL$41+$AS$41+$AZ$41+$BG$41+$BN$41+$BU$41+$CB$41+$CI$41+$CP$41+$CW$41</f>
        <v>#REF!</v>
      </c>
      <c r="EI41" s="108" t="e">
        <f>+EH41/EG41</f>
        <v>#REF!</v>
      </c>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3"/>
    </row>
    <row r="42" spans="1:256" ht="28.5">
      <c r="A42" s="2236"/>
      <c r="B42" s="190"/>
      <c r="C42" s="194"/>
      <c r="D42" s="133"/>
      <c r="E42" s="194"/>
      <c r="F42" s="133"/>
      <c r="G42" s="133"/>
      <c r="H42" s="133"/>
      <c r="I42" s="133"/>
      <c r="J42" s="2247"/>
      <c r="K42" s="2213"/>
      <c r="L42" s="2213"/>
      <c r="M42" s="1920" t="s">
        <v>2213</v>
      </c>
      <c r="N42" s="2232"/>
      <c r="O42" s="2233">
        <v>42917</v>
      </c>
      <c r="P42" s="2233">
        <v>43100</v>
      </c>
      <c r="Q42" s="174" t="s">
        <v>2214</v>
      </c>
      <c r="R42" s="2249">
        <v>0.1</v>
      </c>
      <c r="S42" s="2235"/>
      <c r="T42" s="72"/>
      <c r="U42" s="2218"/>
      <c r="V42" s="2218"/>
      <c r="W42" s="140"/>
      <c r="X42" s="140"/>
      <c r="Y42" s="72"/>
      <c r="Z42" s="2235"/>
      <c r="AA42" s="96"/>
      <c r="AB42" s="2218"/>
      <c r="AC42" s="2218"/>
      <c r="AD42" s="140"/>
      <c r="AE42" s="140"/>
      <c r="AF42" s="72"/>
      <c r="AG42" s="2235"/>
      <c r="AH42" s="72"/>
      <c r="AI42" s="2218"/>
      <c r="AJ42" s="98"/>
      <c r="AK42" s="140"/>
      <c r="AL42" s="140"/>
      <c r="AM42" s="138"/>
      <c r="AN42" s="2235"/>
      <c r="AO42" s="72"/>
      <c r="AP42" s="2218"/>
      <c r="AQ42" s="2218"/>
      <c r="AR42" s="140"/>
      <c r="AS42" s="140"/>
      <c r="AT42" s="138"/>
      <c r="AU42" s="2235"/>
      <c r="AV42" s="72"/>
      <c r="AW42" s="2218"/>
      <c r="AX42" s="2218"/>
      <c r="AY42" s="140"/>
      <c r="AZ42" s="140"/>
      <c r="BA42" s="72"/>
      <c r="BB42" s="2235"/>
      <c r="BC42" s="72"/>
      <c r="BD42" s="2218"/>
      <c r="BE42" s="2218"/>
      <c r="BF42" s="140"/>
      <c r="BG42" s="140"/>
      <c r="BH42" s="72"/>
      <c r="BI42" s="2235">
        <v>0.02</v>
      </c>
      <c r="BJ42" s="72"/>
      <c r="BK42" s="2218"/>
      <c r="BL42" s="98"/>
      <c r="BM42" s="140"/>
      <c r="BN42" s="140"/>
      <c r="BO42" s="72"/>
      <c r="BP42" s="2235">
        <v>0.02</v>
      </c>
      <c r="BQ42" s="72"/>
      <c r="BR42" s="2218"/>
      <c r="BS42" s="133"/>
      <c r="BT42" s="140"/>
      <c r="BU42" s="140"/>
      <c r="BV42" s="72"/>
      <c r="BW42" s="2235">
        <v>0.02</v>
      </c>
      <c r="BX42" s="72"/>
      <c r="BY42" s="2218"/>
      <c r="BZ42" s="133"/>
      <c r="CA42" s="140"/>
      <c r="CB42" s="140"/>
      <c r="CC42" s="72"/>
      <c r="CD42" s="2235">
        <v>0.02</v>
      </c>
      <c r="CE42" s="72"/>
      <c r="CF42" s="2218"/>
      <c r="CG42" s="133"/>
      <c r="CH42" s="140"/>
      <c r="CI42" s="140"/>
      <c r="CJ42" s="72"/>
      <c r="CK42" s="2235">
        <v>0.01</v>
      </c>
      <c r="CL42" s="72"/>
      <c r="CM42" s="2218"/>
      <c r="CN42" s="133"/>
      <c r="CO42" s="140"/>
      <c r="CP42" s="140"/>
      <c r="CQ42" s="72"/>
      <c r="CR42" s="2235">
        <v>0.01</v>
      </c>
      <c r="CS42" s="72"/>
      <c r="CT42" s="2218"/>
      <c r="CU42" s="133"/>
      <c r="CV42" s="140"/>
      <c r="CW42" s="140"/>
      <c r="CX42" s="72"/>
      <c r="CY42" s="44"/>
      <c r="CZ42" s="78">
        <f t="shared" si="0"/>
        <v>0</v>
      </c>
      <c r="DA42" s="78">
        <f t="shared" si="1"/>
        <v>0</v>
      </c>
      <c r="DB42" s="75" t="e">
        <f t="shared" si="2"/>
        <v>#DIV/0!</v>
      </c>
      <c r="DC42" s="2218"/>
      <c r="DD42" s="2218"/>
      <c r="DE42" s="141"/>
      <c r="DF42" s="140"/>
      <c r="DG42" s="140"/>
      <c r="DH42" s="141"/>
      <c r="DI42" s="78">
        <f t="shared" si="3"/>
        <v>0</v>
      </c>
      <c r="DJ42" s="78">
        <f t="shared" si="3"/>
        <v>0</v>
      </c>
      <c r="DK42" s="75" t="e">
        <f t="shared" si="4"/>
        <v>#DIV/0!</v>
      </c>
      <c r="DL42" s="2218"/>
      <c r="DM42" s="2218"/>
      <c r="DN42" s="141"/>
      <c r="DO42" s="140"/>
      <c r="DP42" s="140"/>
      <c r="DQ42" s="141"/>
      <c r="DR42" s="78">
        <f>+$S$42+$Z$42+$AG$42+$AN$42+$AU$42+$BB$42+$BI$42+$BP$42+$BW$42</f>
        <v>0.06</v>
      </c>
      <c r="DS42" s="78">
        <f>+$T$42+$AA$42+$AH$42+$AO$42+$AV$42+$BC$42+$BJ$42+$BQ$42+$BX$42</f>
        <v>0</v>
      </c>
      <c r="DT42" s="75">
        <f t="shared" si="7"/>
        <v>0</v>
      </c>
      <c r="DU42" s="2218"/>
      <c r="DV42" s="2218"/>
      <c r="DW42" s="141"/>
      <c r="DX42" s="140"/>
      <c r="DY42" s="140"/>
      <c r="DZ42" s="141"/>
      <c r="EA42" s="78">
        <f>+$S$42+$Z$42+$AG$42+$AN$42+$AU$42+$BB$42+$BI$42+$BP$42+$BW$42+$CD$42+$CK$42+$CR$42</f>
        <v>9.9999999999999992E-2</v>
      </c>
      <c r="EB42" s="78">
        <f>+$T$42+$AA$42+$AH$42+$AO$42+$AV$42+$BC$42+$BJ$42+$BQ$42+$BX$42+$CE$42+$CL$42+$CS$42</f>
        <v>0</v>
      </c>
      <c r="EC42" s="75">
        <f t="shared" si="6"/>
        <v>0</v>
      </c>
      <c r="ED42" s="2218"/>
      <c r="EE42" s="2218"/>
      <c r="EF42" s="141"/>
      <c r="EG42" s="140"/>
      <c r="EH42" s="140"/>
      <c r="EI42" s="141"/>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3"/>
    </row>
    <row r="43" spans="1:256" ht="42.75">
      <c r="A43" s="2236"/>
      <c r="B43" s="190"/>
      <c r="C43" s="194"/>
      <c r="D43" s="133"/>
      <c r="E43" s="194"/>
      <c r="F43" s="133"/>
      <c r="G43" s="133"/>
      <c r="H43" s="133"/>
      <c r="I43" s="133"/>
      <c r="J43" s="2247"/>
      <c r="K43" s="2213"/>
      <c r="L43" s="2213"/>
      <c r="M43" s="2231" t="s">
        <v>2164</v>
      </c>
      <c r="N43" s="2232"/>
      <c r="O43" s="2233">
        <v>42737</v>
      </c>
      <c r="P43" s="2233">
        <v>43100</v>
      </c>
      <c r="Q43" s="174" t="s">
        <v>2165</v>
      </c>
      <c r="R43" s="2251">
        <v>0.7</v>
      </c>
      <c r="S43" s="2235">
        <v>0.5</v>
      </c>
      <c r="T43" s="137">
        <v>0.5</v>
      </c>
      <c r="U43" s="119"/>
      <c r="V43" s="119"/>
      <c r="W43" s="140"/>
      <c r="X43" s="140"/>
      <c r="Y43" s="72"/>
      <c r="Z43" s="2235">
        <v>0.15</v>
      </c>
      <c r="AA43" s="96">
        <v>0.15</v>
      </c>
      <c r="AB43" s="119"/>
      <c r="AC43" s="119"/>
      <c r="AD43" s="140"/>
      <c r="AE43" s="140"/>
      <c r="AF43" s="72"/>
      <c r="AG43" s="2235"/>
      <c r="AH43" s="72"/>
      <c r="AI43" s="119"/>
      <c r="AJ43" s="101"/>
      <c r="AK43" s="140"/>
      <c r="AL43" s="140"/>
      <c r="AM43" s="138" t="s">
        <v>2200</v>
      </c>
      <c r="AN43" s="2235"/>
      <c r="AO43" s="72"/>
      <c r="AP43" s="119"/>
      <c r="AQ43" s="119"/>
      <c r="AR43" s="140"/>
      <c r="AS43" s="140"/>
      <c r="AT43" s="138"/>
      <c r="AU43" s="2235"/>
      <c r="AV43" s="72"/>
      <c r="AW43" s="119"/>
      <c r="AX43" s="119"/>
      <c r="AY43" s="140"/>
      <c r="AZ43" s="140"/>
      <c r="BA43" s="72"/>
      <c r="BB43" s="2235"/>
      <c r="BC43" s="72"/>
      <c r="BD43" s="119"/>
      <c r="BE43" s="119"/>
      <c r="BF43" s="140"/>
      <c r="BG43" s="140"/>
      <c r="BH43" s="72"/>
      <c r="BI43" s="2235"/>
      <c r="BJ43" s="72"/>
      <c r="BK43" s="119"/>
      <c r="BL43" s="101"/>
      <c r="BM43" s="140"/>
      <c r="BN43" s="140"/>
      <c r="BO43" s="72"/>
      <c r="BP43" s="2235"/>
      <c r="BQ43" s="72"/>
      <c r="BR43" s="119"/>
      <c r="BS43" s="133"/>
      <c r="BT43" s="140"/>
      <c r="BU43" s="140"/>
      <c r="BV43" s="72"/>
      <c r="BW43" s="2235"/>
      <c r="BX43" s="72"/>
      <c r="BY43" s="119"/>
      <c r="BZ43" s="133"/>
      <c r="CA43" s="140"/>
      <c r="CB43" s="140"/>
      <c r="CC43" s="72"/>
      <c r="CD43" s="2235"/>
      <c r="CE43" s="72"/>
      <c r="CF43" s="119"/>
      <c r="CG43" s="133"/>
      <c r="CH43" s="140"/>
      <c r="CI43" s="140"/>
      <c r="CJ43" s="72"/>
      <c r="CK43" s="2235">
        <v>0.05</v>
      </c>
      <c r="CL43" s="72"/>
      <c r="CM43" s="119"/>
      <c r="CN43" s="133"/>
      <c r="CO43" s="140"/>
      <c r="CP43" s="140"/>
      <c r="CQ43" s="72"/>
      <c r="CR43" s="2235"/>
      <c r="CS43" s="72"/>
      <c r="CT43" s="119"/>
      <c r="CU43" s="133"/>
      <c r="CV43" s="140"/>
      <c r="CW43" s="140"/>
      <c r="CX43" s="72"/>
      <c r="CY43" s="44"/>
      <c r="CZ43" s="78">
        <f t="shared" si="0"/>
        <v>0.65</v>
      </c>
      <c r="DA43" s="78">
        <f t="shared" si="1"/>
        <v>0.65</v>
      </c>
      <c r="DB43" s="75">
        <f t="shared" si="2"/>
        <v>1</v>
      </c>
      <c r="DC43" s="119"/>
      <c r="DD43" s="119"/>
      <c r="DE43" s="110"/>
      <c r="DF43" s="140"/>
      <c r="DG43" s="140"/>
      <c r="DH43" s="141"/>
      <c r="DI43" s="78">
        <f t="shared" si="3"/>
        <v>0.65</v>
      </c>
      <c r="DJ43" s="78">
        <f t="shared" si="3"/>
        <v>0.65</v>
      </c>
      <c r="DK43" s="75">
        <f t="shared" si="4"/>
        <v>1</v>
      </c>
      <c r="DL43" s="119"/>
      <c r="DM43" s="119"/>
      <c r="DN43" s="110"/>
      <c r="DO43" s="140"/>
      <c r="DP43" s="140"/>
      <c r="DQ43" s="141"/>
      <c r="DR43" s="78">
        <f>+$S$43+$Z$43+$AG$43+$AN$43+$AU$43+$BB$43+$BI$43+$BP$43+$BW$43</f>
        <v>0.65</v>
      </c>
      <c r="DS43" s="78">
        <f>+$T$43+$AA$43+$AH$43+$AO$43+$AV$43+$BC$43+$BJ$43+$BQ$43+$BX$43</f>
        <v>0.65</v>
      </c>
      <c r="DT43" s="75">
        <f t="shared" si="7"/>
        <v>1</v>
      </c>
      <c r="DU43" s="119"/>
      <c r="DV43" s="119"/>
      <c r="DW43" s="110"/>
      <c r="DX43" s="140"/>
      <c r="DY43" s="140"/>
      <c r="DZ43" s="141"/>
      <c r="EA43" s="78">
        <f>+$S$43+$Z$43+$AG$43+$AN$43+$AU$43+$BB$43+$BI$43+$BP$43+$BW$43+$CD$43+$CK$43+$CR$43</f>
        <v>0.70000000000000007</v>
      </c>
      <c r="EB43" s="78">
        <f>+$T$43+$AA$43+$AH$43+$AO$43+$AV$43+$BC$43+$BJ$43+$BQ$43+$BX$43+$CE$43+$CL$43+$CS$43</f>
        <v>0.65</v>
      </c>
      <c r="EC43" s="75">
        <f t="shared" si="6"/>
        <v>0.92857142857142849</v>
      </c>
      <c r="ED43" s="119"/>
      <c r="EE43" s="119"/>
      <c r="EF43" s="110"/>
      <c r="EG43" s="140"/>
      <c r="EH43" s="140"/>
      <c r="EI43" s="141"/>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3"/>
    </row>
    <row r="44" spans="1:256" ht="63">
      <c r="A44" s="2236"/>
      <c r="B44" s="190"/>
      <c r="C44" s="194"/>
      <c r="D44" s="133"/>
      <c r="E44" s="194"/>
      <c r="F44" s="133"/>
      <c r="G44" s="133"/>
      <c r="H44" s="133"/>
      <c r="I44" s="133"/>
      <c r="J44" s="2247">
        <v>2</v>
      </c>
      <c r="K44" s="2213" t="s">
        <v>2215</v>
      </c>
      <c r="L44" s="2213" t="s">
        <v>2216</v>
      </c>
      <c r="M44" s="2231" t="s">
        <v>2197</v>
      </c>
      <c r="N44" s="2232">
        <v>0.1</v>
      </c>
      <c r="O44" s="2233">
        <v>42737</v>
      </c>
      <c r="P44" s="2233">
        <v>42885</v>
      </c>
      <c r="Q44" s="174" t="s">
        <v>2217</v>
      </c>
      <c r="R44" s="2216">
        <v>0.2</v>
      </c>
      <c r="S44" s="2235">
        <v>0.05</v>
      </c>
      <c r="T44" s="96"/>
      <c r="U44" s="2217">
        <f>+S47+S48+S44+S45+S46+S50+S49</f>
        <v>0.15000000000000002</v>
      </c>
      <c r="V44" s="2217">
        <f>+T44+T45+T46+T47+T48+T49+T50</f>
        <v>0.03</v>
      </c>
      <c r="W44" s="140"/>
      <c r="X44" s="140"/>
      <c r="Y44" s="72"/>
      <c r="Z44" s="2235">
        <v>0.04</v>
      </c>
      <c r="AA44" s="96"/>
      <c r="AB44" s="2217">
        <f>+Z47+Z48+Z44+Z45+Z46+Z49+Z50</f>
        <v>0.12</v>
      </c>
      <c r="AC44" s="2217">
        <f>+AA44+AA45+AA46+AA47+AA48+AA49+AA50</f>
        <v>0.15000000000000002</v>
      </c>
      <c r="AD44" s="140"/>
      <c r="AE44" s="140"/>
      <c r="AF44" s="72"/>
      <c r="AG44" s="2235">
        <v>0.04</v>
      </c>
      <c r="AH44" s="96">
        <v>0.1</v>
      </c>
      <c r="AI44" s="2217">
        <f>+AG47+AG48+AG44+AG45+AG46+AG49+AG50</f>
        <v>0.12</v>
      </c>
      <c r="AJ44" s="2217">
        <f>+AH47+AH48+AH44+AH45+AH46+AH49+AH50</f>
        <v>0.17</v>
      </c>
      <c r="AK44" s="140"/>
      <c r="AL44" s="140"/>
      <c r="AM44" s="138"/>
      <c r="AN44" s="2235">
        <v>0.03</v>
      </c>
      <c r="AO44" s="72"/>
      <c r="AP44" s="2217">
        <f>+AN47+AN48+AN44+AN45+AN46+AN49+AN50</f>
        <v>0.09</v>
      </c>
      <c r="AQ44" s="2217">
        <f>+AO47+AO48+AO44+AO45+AO46+AO49+AO50</f>
        <v>0</v>
      </c>
      <c r="AR44" s="140"/>
      <c r="AS44" s="140"/>
      <c r="AT44" s="138"/>
      <c r="AU44" s="2235">
        <v>0.02</v>
      </c>
      <c r="AV44" s="96">
        <v>0.1</v>
      </c>
      <c r="AW44" s="2217">
        <f>+AU47+AU48+AU44+AU45+AU46+AU49+AU50</f>
        <v>0.06</v>
      </c>
      <c r="AX44" s="2217">
        <f>+AV47+AV48+AV44+AV45+AV46+AV49+AV50</f>
        <v>0.1</v>
      </c>
      <c r="AY44" s="140"/>
      <c r="AZ44" s="140"/>
      <c r="BA44" s="138" t="s">
        <v>2218</v>
      </c>
      <c r="BB44" s="2235">
        <v>0.02</v>
      </c>
      <c r="BC44" s="96">
        <v>0.02</v>
      </c>
      <c r="BD44" s="33"/>
      <c r="BE44" s="2217">
        <f>+BB47+BB48+BB44+BB45+BB46+BB49+BB50</f>
        <v>0.14000000000000001</v>
      </c>
      <c r="BF44" s="140"/>
      <c r="BG44" s="140"/>
      <c r="BH44" s="72"/>
      <c r="BI44" s="2235"/>
      <c r="BJ44" s="72"/>
      <c r="BK44" s="2217">
        <f>+BI47+BI48+BI44+BI45+BI46+BI49+BI50</f>
        <v>0.08</v>
      </c>
      <c r="BL44" s="91"/>
      <c r="BM44" s="140"/>
      <c r="BN44" s="140"/>
      <c r="BO44" s="72"/>
      <c r="BP44" s="2235"/>
      <c r="BQ44" s="72"/>
      <c r="BR44" s="2217">
        <f>+BP47+BP48+BP44+BP45+BP46+BP49+BP50</f>
        <v>0.08</v>
      </c>
      <c r="BS44" s="133"/>
      <c r="BT44" s="140"/>
      <c r="BU44" s="140"/>
      <c r="BV44" s="72"/>
      <c r="BW44" s="2235"/>
      <c r="BX44" s="72"/>
      <c r="BY44" s="2217">
        <f>+BW47+BW48+BW44+BW45+BW46+BW49+BW50</f>
        <v>0.04</v>
      </c>
      <c r="BZ44" s="133"/>
      <c r="CA44" s="140"/>
      <c r="CB44" s="140"/>
      <c r="CC44" s="72"/>
      <c r="CD44" s="2235"/>
      <c r="CE44" s="72"/>
      <c r="CF44" s="2217">
        <f>+CD47+CD48+CD44+CD45+CD46+CD49+CD50</f>
        <v>0.04</v>
      </c>
      <c r="CG44" s="133"/>
      <c r="CH44" s="140"/>
      <c r="CI44" s="140"/>
      <c r="CJ44" s="72"/>
      <c r="CK44" s="2235"/>
      <c r="CL44" s="72"/>
      <c r="CM44" s="2217">
        <f>+CK47+CK48+CK44+CK45+CK46+CK49+CK50</f>
        <v>0.04</v>
      </c>
      <c r="CN44" s="133"/>
      <c r="CO44" s="140"/>
      <c r="CP44" s="140"/>
      <c r="CQ44" s="72"/>
      <c r="CR44" s="2235"/>
      <c r="CS44" s="72"/>
      <c r="CT44" s="2217">
        <f>+CR47+CR48+CR44+CR45+CR46+CR49+CR50</f>
        <v>0.04</v>
      </c>
      <c r="CU44" s="133"/>
      <c r="CV44" s="140"/>
      <c r="CW44" s="140"/>
      <c r="CX44" s="72"/>
      <c r="CY44" s="44"/>
      <c r="CZ44" s="78">
        <f t="shared" si="0"/>
        <v>0.13</v>
      </c>
      <c r="DA44" s="78">
        <f t="shared" si="1"/>
        <v>0.22</v>
      </c>
      <c r="DB44" s="75">
        <f t="shared" si="2"/>
        <v>1.6923076923076923</v>
      </c>
      <c r="DC44" s="2217">
        <f>+U44+AB44+AI44</f>
        <v>0.39</v>
      </c>
      <c r="DD44" s="2217">
        <f>+V44+AC44+AJ44</f>
        <v>0.35000000000000003</v>
      </c>
      <c r="DE44" s="108">
        <f>+DD44/DC44</f>
        <v>0.89743589743589747</v>
      </c>
      <c r="DF44" s="140"/>
      <c r="DG44" s="140"/>
      <c r="DH44" s="141"/>
      <c r="DI44" s="78">
        <f t="shared" si="3"/>
        <v>0.19999999999999998</v>
      </c>
      <c r="DJ44" s="78">
        <f t="shared" si="3"/>
        <v>0.22</v>
      </c>
      <c r="DK44" s="75">
        <f t="shared" si="4"/>
        <v>1.1000000000000001</v>
      </c>
      <c r="DL44" s="2217">
        <f>+U44+AB44+AI44+AP44+AW44+BE44</f>
        <v>0.68</v>
      </c>
      <c r="DM44" s="2217" t="e">
        <f>+V44+AC44+AJ44+AQ44+AX44+#REF!</f>
        <v>#REF!</v>
      </c>
      <c r="DN44" s="108" t="e">
        <f>+DM44/DL44</f>
        <v>#REF!</v>
      </c>
      <c r="DO44" s="140"/>
      <c r="DP44" s="140"/>
      <c r="DQ44" s="141"/>
      <c r="DR44" s="78">
        <f>+$S$44+$Z$44+$AG$44+$AN$44+$AU$44+$BB$44+$BI$44+$BP$44+$BW$44</f>
        <v>0.19999999999999998</v>
      </c>
      <c r="DS44" s="78">
        <f>+$T$44+$AA$44+$AH$44+$AO$44+$AV$44+$BC$44+$BJ$44+$BQ$44+$BX$44</f>
        <v>0.22</v>
      </c>
      <c r="DT44" s="75">
        <f t="shared" si="7"/>
        <v>1.1000000000000001</v>
      </c>
      <c r="DU44" s="2217">
        <f>+$U$44+$AB$44+$AI$44+$AP$44+$AW$44+$BE$44+$BK$44+$BR$44+$BY$44</f>
        <v>0.88</v>
      </c>
      <c r="DV44" s="2217" t="e">
        <f>+$V$44+$AC$44+$AJ$44+$AQ$44+$AX$44+#REF!+$BL$44+$BS$44+$BZ$44</f>
        <v>#REF!</v>
      </c>
      <c r="DW44" s="108" t="e">
        <f>+DV44/DU44</f>
        <v>#REF!</v>
      </c>
      <c r="DX44" s="140"/>
      <c r="DY44" s="140"/>
      <c r="DZ44" s="141"/>
      <c r="EA44" s="78">
        <f>+$S$44+$Z$44+$AG$44+$AN$44+$AU$44+$BB$44+$BI$44+$BP$44+$BW$44+$CD$44+$CK$44+$CR$44</f>
        <v>0.19999999999999998</v>
      </c>
      <c r="EB44" s="78">
        <f>+$T$44+$AA$44+$AH$44+$AO$44+$AV$44+$BC$44+$BJ$44+$BQ$44+$BX$44+$CE$44+$CL$44+$CS$44</f>
        <v>0.22</v>
      </c>
      <c r="EC44" s="75">
        <f t="shared" si="6"/>
        <v>1.1000000000000001</v>
      </c>
      <c r="ED44" s="2217">
        <f>+$U$44+$AB$44+$AI$44+$AP$44+$AW$44+$BE$44+$BK$44+$BR$44+$BY$44+$CF$44+$CM$44+$CT$44</f>
        <v>1</v>
      </c>
      <c r="EE44" s="2217" t="e">
        <f>+$V$44+$AC$44+$AJ$44+$AQ$44+$AX$44+#REF!+$BL$44+$BS$44+$BZ$44+$CG$44+$CN$44+$CU$44</f>
        <v>#REF!</v>
      </c>
      <c r="EF44" s="108" t="e">
        <f>+EE44/ED44</f>
        <v>#REF!</v>
      </c>
      <c r="EG44" s="140"/>
      <c r="EH44" s="140"/>
      <c r="EI44" s="141"/>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3"/>
    </row>
    <row r="45" spans="1:256" ht="28.5">
      <c r="A45" s="2236"/>
      <c r="B45" s="190"/>
      <c r="C45" s="194"/>
      <c r="D45" s="133"/>
      <c r="E45" s="194"/>
      <c r="F45" s="133"/>
      <c r="G45" s="133"/>
      <c r="H45" s="133"/>
      <c r="I45" s="133"/>
      <c r="J45" s="2247"/>
      <c r="K45" s="2213"/>
      <c r="L45" s="2213"/>
      <c r="M45" s="1920" t="s">
        <v>2213</v>
      </c>
      <c r="N45" s="2232"/>
      <c r="O45" s="2233">
        <v>42887</v>
      </c>
      <c r="P45" s="2233">
        <v>43100</v>
      </c>
      <c r="Q45" s="174" t="s">
        <v>2219</v>
      </c>
      <c r="R45" s="2216">
        <v>0.1</v>
      </c>
      <c r="S45" s="2235"/>
      <c r="T45" s="96"/>
      <c r="U45" s="2218"/>
      <c r="V45" s="2218"/>
      <c r="W45" s="140"/>
      <c r="X45" s="140"/>
      <c r="Y45" s="72"/>
      <c r="Z45" s="2235"/>
      <c r="AA45" s="96"/>
      <c r="AB45" s="2218"/>
      <c r="AC45" s="2218"/>
      <c r="AD45" s="140"/>
      <c r="AE45" s="140"/>
      <c r="AF45" s="72"/>
      <c r="AG45" s="2235"/>
      <c r="AH45" s="72"/>
      <c r="AI45" s="2218"/>
      <c r="AJ45" s="2218"/>
      <c r="AK45" s="140"/>
      <c r="AL45" s="140"/>
      <c r="AM45" s="138"/>
      <c r="AN45" s="2235"/>
      <c r="AO45" s="72"/>
      <c r="AP45" s="2218"/>
      <c r="AQ45" s="2218"/>
      <c r="AR45" s="140"/>
      <c r="AS45" s="140"/>
      <c r="AT45" s="138"/>
      <c r="AU45" s="2235"/>
      <c r="AV45" s="72"/>
      <c r="AW45" s="2218"/>
      <c r="AX45" s="2218"/>
      <c r="AY45" s="140"/>
      <c r="AZ45" s="140"/>
      <c r="BA45" s="72"/>
      <c r="BB45" s="2235">
        <v>0.02</v>
      </c>
      <c r="BC45" s="72"/>
      <c r="BD45" s="33"/>
      <c r="BE45" s="2218"/>
      <c r="BF45" s="140"/>
      <c r="BG45" s="140"/>
      <c r="BH45" s="72"/>
      <c r="BI45" s="2235">
        <v>0.02</v>
      </c>
      <c r="BJ45" s="72"/>
      <c r="BK45" s="2218"/>
      <c r="BL45" s="98"/>
      <c r="BM45" s="140"/>
      <c r="BN45" s="140"/>
      <c r="BO45" s="72"/>
      <c r="BP45" s="2235">
        <v>0.02</v>
      </c>
      <c r="BQ45" s="72"/>
      <c r="BR45" s="2218"/>
      <c r="BS45" s="133"/>
      <c r="BT45" s="140"/>
      <c r="BU45" s="140"/>
      <c r="BV45" s="72"/>
      <c r="BW45" s="2235">
        <v>0.01</v>
      </c>
      <c r="BX45" s="72"/>
      <c r="BY45" s="2218"/>
      <c r="BZ45" s="133"/>
      <c r="CA45" s="140"/>
      <c r="CB45" s="140"/>
      <c r="CC45" s="72"/>
      <c r="CD45" s="2235">
        <v>0.01</v>
      </c>
      <c r="CE45" s="72"/>
      <c r="CF45" s="2218"/>
      <c r="CG45" s="133"/>
      <c r="CH45" s="140"/>
      <c r="CI45" s="140"/>
      <c r="CJ45" s="72"/>
      <c r="CK45" s="2235">
        <v>0.01</v>
      </c>
      <c r="CL45" s="72"/>
      <c r="CM45" s="2218"/>
      <c r="CN45" s="133"/>
      <c r="CO45" s="140"/>
      <c r="CP45" s="140"/>
      <c r="CQ45" s="72"/>
      <c r="CR45" s="2235">
        <v>0.01</v>
      </c>
      <c r="CS45" s="72"/>
      <c r="CT45" s="2218"/>
      <c r="CU45" s="133"/>
      <c r="CV45" s="140"/>
      <c r="CW45" s="140"/>
      <c r="CX45" s="72"/>
      <c r="CY45" s="44"/>
      <c r="CZ45" s="78">
        <f t="shared" si="0"/>
        <v>0</v>
      </c>
      <c r="DA45" s="78">
        <f t="shared" si="1"/>
        <v>0</v>
      </c>
      <c r="DB45" s="75" t="e">
        <f t="shared" si="2"/>
        <v>#DIV/0!</v>
      </c>
      <c r="DC45" s="2218"/>
      <c r="DD45" s="2218"/>
      <c r="DE45" s="141"/>
      <c r="DF45" s="140"/>
      <c r="DG45" s="140"/>
      <c r="DH45" s="141"/>
      <c r="DI45" s="78">
        <f t="shared" si="3"/>
        <v>0.02</v>
      </c>
      <c r="DJ45" s="78">
        <f t="shared" si="3"/>
        <v>0</v>
      </c>
      <c r="DK45" s="75">
        <f t="shared" si="4"/>
        <v>0</v>
      </c>
      <c r="DL45" s="2218"/>
      <c r="DM45" s="2218"/>
      <c r="DN45" s="141"/>
      <c r="DO45" s="140"/>
      <c r="DP45" s="140"/>
      <c r="DQ45" s="141"/>
      <c r="DR45" s="78">
        <f>+$S$45+$Z$45+$AG$45+$AN$45+$AU$45+$BB$45+$BI$45+$BP$45+$BW$45</f>
        <v>6.9999999999999993E-2</v>
      </c>
      <c r="DS45" s="78">
        <f>+$T$45+$AA$45+$AH$45+$AO$45+$AV$45+$BC$45+$BJ$45+$BQ$45+$BX$45</f>
        <v>0</v>
      </c>
      <c r="DT45" s="75">
        <f t="shared" si="7"/>
        <v>0</v>
      </c>
      <c r="DU45" s="2218"/>
      <c r="DV45" s="2218"/>
      <c r="DW45" s="141"/>
      <c r="DX45" s="140"/>
      <c r="DY45" s="140"/>
      <c r="DZ45" s="141"/>
      <c r="EA45" s="78">
        <f>+$S$45+$Z$45+$AG$45+$AN$45+$AU$45+$BB$45+$BI$45+$BP$45+$BW$45+$CD$45+$CK$45+$CR$45</f>
        <v>9.9999999999999978E-2</v>
      </c>
      <c r="EB45" s="78">
        <f>+$T$45+$AA$45+$AH$45+$AO$45+$AV$45+$BC$45+$BJ$45+$BQ$45+$BX$45+$CE$45+$CL$45+$CS$45</f>
        <v>0</v>
      </c>
      <c r="EC45" s="75">
        <f t="shared" si="6"/>
        <v>0</v>
      </c>
      <c r="ED45" s="2218"/>
      <c r="EE45" s="2218"/>
      <c r="EF45" s="141"/>
      <c r="EG45" s="140"/>
      <c r="EH45" s="140"/>
      <c r="EI45" s="141"/>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3"/>
    </row>
    <row r="46" spans="1:256" ht="57">
      <c r="A46" s="2236"/>
      <c r="B46" s="190"/>
      <c r="C46" s="194"/>
      <c r="D46" s="133"/>
      <c r="E46" s="194"/>
      <c r="F46" s="133"/>
      <c r="G46" s="133"/>
      <c r="H46" s="133"/>
      <c r="I46" s="133"/>
      <c r="J46" s="2247"/>
      <c r="K46" s="2213"/>
      <c r="L46" s="2213"/>
      <c r="M46" s="1920" t="s">
        <v>2213</v>
      </c>
      <c r="N46" s="2232"/>
      <c r="O46" s="2233">
        <v>42887</v>
      </c>
      <c r="P46" s="2233">
        <v>43100</v>
      </c>
      <c r="Q46" s="174" t="s">
        <v>2220</v>
      </c>
      <c r="R46" s="2216">
        <v>0.1</v>
      </c>
      <c r="S46" s="2235"/>
      <c r="T46" s="96"/>
      <c r="U46" s="2218"/>
      <c r="V46" s="2218"/>
      <c r="W46" s="140"/>
      <c r="X46" s="140"/>
      <c r="Y46" s="72"/>
      <c r="Z46" s="2235"/>
      <c r="AA46" s="96"/>
      <c r="AB46" s="2218"/>
      <c r="AC46" s="2218"/>
      <c r="AD46" s="140"/>
      <c r="AE46" s="140"/>
      <c r="AF46" s="72"/>
      <c r="AG46" s="2235"/>
      <c r="AH46" s="72"/>
      <c r="AI46" s="2218"/>
      <c r="AJ46" s="2218"/>
      <c r="AK46" s="140"/>
      <c r="AL46" s="140"/>
      <c r="AM46" s="138"/>
      <c r="AN46" s="2235"/>
      <c r="AO46" s="72"/>
      <c r="AP46" s="2218"/>
      <c r="AQ46" s="2218"/>
      <c r="AR46" s="140"/>
      <c r="AS46" s="140"/>
      <c r="AT46" s="138"/>
      <c r="AU46" s="2235"/>
      <c r="AV46" s="72"/>
      <c r="AW46" s="2218"/>
      <c r="AX46" s="2218"/>
      <c r="AY46" s="140"/>
      <c r="AZ46" s="140"/>
      <c r="BA46" s="138" t="s">
        <v>2221</v>
      </c>
      <c r="BB46" s="2235">
        <v>0.02</v>
      </c>
      <c r="BC46" s="72"/>
      <c r="BD46" s="33"/>
      <c r="BE46" s="2218"/>
      <c r="BF46" s="140"/>
      <c r="BG46" s="140"/>
      <c r="BH46" s="72"/>
      <c r="BI46" s="2235">
        <v>0.02</v>
      </c>
      <c r="BJ46" s="72"/>
      <c r="BK46" s="2218"/>
      <c r="BL46" s="98"/>
      <c r="BM46" s="140"/>
      <c r="BN46" s="140"/>
      <c r="BO46" s="72"/>
      <c r="BP46" s="2235">
        <v>0.02</v>
      </c>
      <c r="BQ46" s="72"/>
      <c r="BR46" s="2218"/>
      <c r="BS46" s="133"/>
      <c r="BT46" s="140"/>
      <c r="BU46" s="140"/>
      <c r="BV46" s="72"/>
      <c r="BW46" s="2235">
        <v>0.01</v>
      </c>
      <c r="BX46" s="72"/>
      <c r="BY46" s="2218"/>
      <c r="BZ46" s="133"/>
      <c r="CA46" s="140"/>
      <c r="CB46" s="140"/>
      <c r="CC46" s="72"/>
      <c r="CD46" s="2235">
        <v>0.01</v>
      </c>
      <c r="CE46" s="72"/>
      <c r="CF46" s="2218"/>
      <c r="CG46" s="133"/>
      <c r="CH46" s="140"/>
      <c r="CI46" s="140"/>
      <c r="CJ46" s="72"/>
      <c r="CK46" s="2235">
        <v>0.01</v>
      </c>
      <c r="CL46" s="72"/>
      <c r="CM46" s="2218"/>
      <c r="CN46" s="133"/>
      <c r="CO46" s="140"/>
      <c r="CP46" s="140"/>
      <c r="CQ46" s="72"/>
      <c r="CR46" s="2235">
        <v>0.01</v>
      </c>
      <c r="CS46" s="72"/>
      <c r="CT46" s="2218"/>
      <c r="CU46" s="133"/>
      <c r="CV46" s="140"/>
      <c r="CW46" s="140"/>
      <c r="CX46" s="72"/>
      <c r="CY46" s="44"/>
      <c r="CZ46" s="78">
        <f t="shared" si="0"/>
        <v>0</v>
      </c>
      <c r="DA46" s="78">
        <f t="shared" si="1"/>
        <v>0</v>
      </c>
      <c r="DB46" s="75" t="e">
        <f t="shared" si="2"/>
        <v>#DIV/0!</v>
      </c>
      <c r="DC46" s="2218"/>
      <c r="DD46" s="2218"/>
      <c r="DE46" s="141"/>
      <c r="DF46" s="140"/>
      <c r="DG46" s="140"/>
      <c r="DH46" s="141"/>
      <c r="DI46" s="78">
        <f t="shared" si="3"/>
        <v>0.02</v>
      </c>
      <c r="DJ46" s="78">
        <f t="shared" si="3"/>
        <v>0</v>
      </c>
      <c r="DK46" s="75">
        <f t="shared" si="4"/>
        <v>0</v>
      </c>
      <c r="DL46" s="2218"/>
      <c r="DM46" s="2218"/>
      <c r="DN46" s="141"/>
      <c r="DO46" s="140"/>
      <c r="DP46" s="140"/>
      <c r="DQ46" s="141"/>
      <c r="DR46" s="78">
        <f>+$S$46+$Z$46+$AG$46+$AN$46+$AU$46+$BB$46+$BI$46+$BP$46+$BW$46</f>
        <v>6.9999999999999993E-2</v>
      </c>
      <c r="DS46" s="78">
        <f>+$T$46+$AA$46+$AH$46+$AO$46+$AV$46+$BC$46+$BJ$46+$BQ$46+$BX$46</f>
        <v>0</v>
      </c>
      <c r="DT46" s="75">
        <f t="shared" si="7"/>
        <v>0</v>
      </c>
      <c r="DU46" s="2218"/>
      <c r="DV46" s="2218"/>
      <c r="DW46" s="141"/>
      <c r="DX46" s="140"/>
      <c r="DY46" s="140"/>
      <c r="DZ46" s="141"/>
      <c r="EA46" s="78">
        <f>+$S$46+$Z$46+$AG$46+$AN$46+$AU$46+$BB$46+$BI$46+$BP$46+$BW$46+$CD$46+$CK$46+$CR$46</f>
        <v>9.9999999999999978E-2</v>
      </c>
      <c r="EB46" s="78">
        <f>+$T$46+$AA$46+$AH$46+$AO$46+$AV$46+$BC$46+$BJ$46+$BQ$46+$BX$46+$CE$46+$CL$46+$CS$46</f>
        <v>0</v>
      </c>
      <c r="EC46" s="75">
        <f t="shared" si="6"/>
        <v>0</v>
      </c>
      <c r="ED46" s="2218"/>
      <c r="EE46" s="2218"/>
      <c r="EF46" s="141"/>
      <c r="EG46" s="140"/>
      <c r="EH46" s="140"/>
      <c r="EI46" s="141"/>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3"/>
    </row>
    <row r="47" spans="1:256" ht="28.5">
      <c r="A47" s="2236"/>
      <c r="B47" s="190"/>
      <c r="C47" s="194"/>
      <c r="D47" s="133"/>
      <c r="E47" s="194"/>
      <c r="F47" s="133"/>
      <c r="G47" s="133"/>
      <c r="H47" s="133"/>
      <c r="I47" s="133"/>
      <c r="J47" s="2247"/>
      <c r="K47" s="2213"/>
      <c r="L47" s="2213"/>
      <c r="M47" s="2231" t="s">
        <v>2197</v>
      </c>
      <c r="N47" s="2232"/>
      <c r="O47" s="2233">
        <v>42737</v>
      </c>
      <c r="P47" s="2233">
        <v>42885</v>
      </c>
      <c r="Q47" s="174" t="s">
        <v>2222</v>
      </c>
      <c r="R47" s="2216">
        <v>0.2</v>
      </c>
      <c r="S47" s="2235">
        <v>0.05</v>
      </c>
      <c r="T47" s="96">
        <v>0.03</v>
      </c>
      <c r="U47" s="2218"/>
      <c r="V47" s="2218"/>
      <c r="W47" s="140"/>
      <c r="X47" s="140"/>
      <c r="Y47" s="72"/>
      <c r="Z47" s="2235">
        <v>0.04</v>
      </c>
      <c r="AA47" s="96">
        <v>0.05</v>
      </c>
      <c r="AB47" s="2218"/>
      <c r="AC47" s="2218"/>
      <c r="AD47" s="140"/>
      <c r="AE47" s="140"/>
      <c r="AF47" s="72"/>
      <c r="AG47" s="2235">
        <v>0.04</v>
      </c>
      <c r="AH47" s="96">
        <v>0.04</v>
      </c>
      <c r="AI47" s="2218"/>
      <c r="AJ47" s="2218"/>
      <c r="AK47" s="140"/>
      <c r="AL47" s="140"/>
      <c r="AM47" s="138"/>
      <c r="AN47" s="2235">
        <v>0.03</v>
      </c>
      <c r="AO47" s="72"/>
      <c r="AP47" s="2218"/>
      <c r="AQ47" s="2218"/>
      <c r="AR47" s="140"/>
      <c r="AS47" s="140"/>
      <c r="AT47" s="138"/>
      <c r="AU47" s="2235">
        <v>0.02</v>
      </c>
      <c r="AV47" s="72"/>
      <c r="AW47" s="2218"/>
      <c r="AX47" s="2218"/>
      <c r="AY47" s="140"/>
      <c r="AZ47" s="140"/>
      <c r="BA47" s="72"/>
      <c r="BB47" s="2235">
        <v>0.02</v>
      </c>
      <c r="BC47" s="96">
        <v>0.01</v>
      </c>
      <c r="BD47" s="33"/>
      <c r="BE47" s="2218"/>
      <c r="BF47" s="140"/>
      <c r="BG47" s="140"/>
      <c r="BH47" s="72"/>
      <c r="BI47" s="2235"/>
      <c r="BJ47" s="72"/>
      <c r="BK47" s="2218"/>
      <c r="BL47" s="98"/>
      <c r="BM47" s="140"/>
      <c r="BN47" s="140"/>
      <c r="BO47" s="72"/>
      <c r="BP47" s="2235"/>
      <c r="BQ47" s="72"/>
      <c r="BR47" s="2218"/>
      <c r="BS47" s="133"/>
      <c r="BT47" s="140"/>
      <c r="BU47" s="140"/>
      <c r="BV47" s="72"/>
      <c r="BW47" s="2235"/>
      <c r="BX47" s="72"/>
      <c r="BY47" s="2218"/>
      <c r="BZ47" s="133"/>
      <c r="CA47" s="140"/>
      <c r="CB47" s="140"/>
      <c r="CC47" s="72"/>
      <c r="CD47" s="2235"/>
      <c r="CE47" s="72"/>
      <c r="CF47" s="2218"/>
      <c r="CG47" s="133"/>
      <c r="CH47" s="140"/>
      <c r="CI47" s="140"/>
      <c r="CJ47" s="72"/>
      <c r="CK47" s="2235"/>
      <c r="CL47" s="72"/>
      <c r="CM47" s="2218"/>
      <c r="CN47" s="133"/>
      <c r="CO47" s="140"/>
      <c r="CP47" s="140"/>
      <c r="CQ47" s="72"/>
      <c r="CR47" s="2235"/>
      <c r="CS47" s="72"/>
      <c r="CT47" s="2218"/>
      <c r="CU47" s="133"/>
      <c r="CV47" s="140"/>
      <c r="CW47" s="140"/>
      <c r="CX47" s="72"/>
      <c r="CY47" s="44"/>
      <c r="CZ47" s="78">
        <f t="shared" si="0"/>
        <v>0.13</v>
      </c>
      <c r="DA47" s="78">
        <f t="shared" si="1"/>
        <v>0.13</v>
      </c>
      <c r="DB47" s="75">
        <f t="shared" si="2"/>
        <v>1</v>
      </c>
      <c r="DC47" s="2218"/>
      <c r="DD47" s="2218"/>
      <c r="DE47" s="141"/>
      <c r="DF47" s="140"/>
      <c r="DG47" s="140"/>
      <c r="DH47" s="141"/>
      <c r="DI47" s="78">
        <f t="shared" si="3"/>
        <v>0.19999999999999998</v>
      </c>
      <c r="DJ47" s="78">
        <f t="shared" si="3"/>
        <v>0.13</v>
      </c>
      <c r="DK47" s="75">
        <f t="shared" si="4"/>
        <v>0.65</v>
      </c>
      <c r="DL47" s="2218"/>
      <c r="DM47" s="2218"/>
      <c r="DN47" s="141"/>
      <c r="DO47" s="140"/>
      <c r="DP47" s="140"/>
      <c r="DQ47" s="141"/>
      <c r="DR47" s="78">
        <f>+$S$47+$Z$47+$AG$47+$AN$47+$AU$47+$BB$47+$BI$47+$BP$47+$BW$47</f>
        <v>0.19999999999999998</v>
      </c>
      <c r="DS47" s="78">
        <f>+$T$47+$AA$47+$AH$47+$AO$47+$AV$47+$BC$47+$BJ$47+$BQ$47+$BX$47</f>
        <v>0.13</v>
      </c>
      <c r="DT47" s="75">
        <f t="shared" si="7"/>
        <v>0.65</v>
      </c>
      <c r="DU47" s="2218"/>
      <c r="DV47" s="2218"/>
      <c r="DW47" s="141"/>
      <c r="DX47" s="140"/>
      <c r="DY47" s="140"/>
      <c r="DZ47" s="141"/>
      <c r="EA47" s="78">
        <f>+$S$47+$Z$47+$AG$47+$AN$47+$AU$47+$BB$47+$BI$47+$BP$47+$BW$47+$CD$47+$CK$47+$CR$47</f>
        <v>0.19999999999999998</v>
      </c>
      <c r="EB47" s="78">
        <f>+$T$47+$AA$47+$AH$47+$AO$47+$AV$47+$BC$47+$BJ$47+$BQ$47+$BX$47+$CE$47+$CL$47+$CS$47</f>
        <v>0.13</v>
      </c>
      <c r="EC47" s="75">
        <f t="shared" si="6"/>
        <v>0.65</v>
      </c>
      <c r="ED47" s="2218"/>
      <c r="EE47" s="2218"/>
      <c r="EF47" s="141"/>
      <c r="EG47" s="140"/>
      <c r="EH47" s="140"/>
      <c r="EI47" s="141"/>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3"/>
    </row>
    <row r="48" spans="1:256" ht="28.5">
      <c r="A48" s="2236"/>
      <c r="B48" s="190"/>
      <c r="C48" s="194"/>
      <c r="D48" s="133"/>
      <c r="E48" s="194"/>
      <c r="F48" s="133"/>
      <c r="G48" s="133"/>
      <c r="H48" s="133"/>
      <c r="I48" s="133"/>
      <c r="J48" s="2247"/>
      <c r="K48" s="2213"/>
      <c r="L48" s="2213"/>
      <c r="M48" s="2231" t="s">
        <v>2223</v>
      </c>
      <c r="N48" s="2232"/>
      <c r="O48" s="2233">
        <v>42887</v>
      </c>
      <c r="P48" s="2233">
        <v>43100</v>
      </c>
      <c r="Q48" s="174" t="s">
        <v>2224</v>
      </c>
      <c r="R48" s="2216">
        <v>0.1</v>
      </c>
      <c r="S48" s="2235"/>
      <c r="T48" s="96"/>
      <c r="U48" s="2218"/>
      <c r="V48" s="2218"/>
      <c r="W48" s="140"/>
      <c r="X48" s="140"/>
      <c r="Y48" s="72"/>
      <c r="Z48" s="2235"/>
      <c r="AA48" s="96"/>
      <c r="AB48" s="2218"/>
      <c r="AC48" s="2218"/>
      <c r="AD48" s="140"/>
      <c r="AE48" s="140"/>
      <c r="AF48" s="72"/>
      <c r="AG48" s="2235"/>
      <c r="AH48" s="72"/>
      <c r="AI48" s="2218"/>
      <c r="AJ48" s="2218"/>
      <c r="AK48" s="140"/>
      <c r="AL48" s="140"/>
      <c r="AM48" s="138"/>
      <c r="AN48" s="2235"/>
      <c r="AO48" s="72"/>
      <c r="AP48" s="2218"/>
      <c r="AQ48" s="2218"/>
      <c r="AR48" s="140"/>
      <c r="AS48" s="140"/>
      <c r="AT48" s="138"/>
      <c r="AU48" s="2235"/>
      <c r="AV48" s="72"/>
      <c r="AW48" s="2218"/>
      <c r="AX48" s="2218"/>
      <c r="AY48" s="140"/>
      <c r="AZ48" s="140"/>
      <c r="BA48" s="72"/>
      <c r="BB48" s="2235">
        <v>0.02</v>
      </c>
      <c r="BC48" s="72"/>
      <c r="BD48" s="33"/>
      <c r="BE48" s="2218"/>
      <c r="BF48" s="140"/>
      <c r="BG48" s="140"/>
      <c r="BH48" s="72"/>
      <c r="BI48" s="2235">
        <v>0.02</v>
      </c>
      <c r="BJ48" s="72"/>
      <c r="BK48" s="2218"/>
      <c r="BL48" s="98"/>
      <c r="BM48" s="140"/>
      <c r="BN48" s="140"/>
      <c r="BO48" s="72"/>
      <c r="BP48" s="2235">
        <v>0.02</v>
      </c>
      <c r="BQ48" s="72"/>
      <c r="BR48" s="2218"/>
      <c r="BS48" s="133"/>
      <c r="BT48" s="140"/>
      <c r="BU48" s="140"/>
      <c r="BV48" s="72"/>
      <c r="BW48" s="2235">
        <v>0.01</v>
      </c>
      <c r="BX48" s="72"/>
      <c r="BY48" s="2218"/>
      <c r="BZ48" s="133"/>
      <c r="CA48" s="140"/>
      <c r="CB48" s="140"/>
      <c r="CC48" s="72"/>
      <c r="CD48" s="2235">
        <v>0.01</v>
      </c>
      <c r="CE48" s="72"/>
      <c r="CF48" s="2218"/>
      <c r="CG48" s="133"/>
      <c r="CH48" s="140"/>
      <c r="CI48" s="140"/>
      <c r="CJ48" s="72"/>
      <c r="CK48" s="2235">
        <v>0.01</v>
      </c>
      <c r="CL48" s="72"/>
      <c r="CM48" s="2218"/>
      <c r="CN48" s="133"/>
      <c r="CO48" s="140"/>
      <c r="CP48" s="140"/>
      <c r="CQ48" s="72"/>
      <c r="CR48" s="2235">
        <v>0.01</v>
      </c>
      <c r="CS48" s="72"/>
      <c r="CT48" s="2218"/>
      <c r="CU48" s="133"/>
      <c r="CV48" s="140"/>
      <c r="CW48" s="140"/>
      <c r="CX48" s="72"/>
      <c r="CY48" s="44"/>
      <c r="CZ48" s="78">
        <f t="shared" si="0"/>
        <v>0</v>
      </c>
      <c r="DA48" s="78">
        <f t="shared" si="1"/>
        <v>0</v>
      </c>
      <c r="DB48" s="75" t="e">
        <f t="shared" si="2"/>
        <v>#DIV/0!</v>
      </c>
      <c r="DC48" s="2218"/>
      <c r="DD48" s="2218"/>
      <c r="DE48" s="141"/>
      <c r="DF48" s="140"/>
      <c r="DG48" s="140"/>
      <c r="DH48" s="141"/>
      <c r="DI48" s="78">
        <f t="shared" si="3"/>
        <v>0.02</v>
      </c>
      <c r="DJ48" s="78">
        <f t="shared" si="3"/>
        <v>0</v>
      </c>
      <c r="DK48" s="75">
        <f t="shared" si="4"/>
        <v>0</v>
      </c>
      <c r="DL48" s="2218"/>
      <c r="DM48" s="2218"/>
      <c r="DN48" s="141"/>
      <c r="DO48" s="140"/>
      <c r="DP48" s="140"/>
      <c r="DQ48" s="141"/>
      <c r="DR48" s="78">
        <f>+$S$48+$Z$48+$AG$48+$AN$48+$AU$48+$BB$48+$BI$48+$BP$48+$BW$48</f>
        <v>6.9999999999999993E-2</v>
      </c>
      <c r="DS48" s="78">
        <f>+$T$48+$AA$48+$AH$48+$AO$48+$AV$48+$BC$48+$BJ$48+$BQ$48+$BX$48</f>
        <v>0</v>
      </c>
      <c r="DT48" s="75">
        <f t="shared" si="7"/>
        <v>0</v>
      </c>
      <c r="DU48" s="2218"/>
      <c r="DV48" s="2218"/>
      <c r="DW48" s="141"/>
      <c r="DX48" s="140"/>
      <c r="DY48" s="140"/>
      <c r="DZ48" s="141"/>
      <c r="EA48" s="78">
        <f>+$S$48+$Z$48+$AG$48+$AN$48+$AU$48+$BB$48+$BI$48+$BP$48+$BW$48+$CD$48+$CK$48+$CR$48</f>
        <v>9.9999999999999978E-2</v>
      </c>
      <c r="EB48" s="78">
        <f>+$T$48+$AA$48+$AH$48+$AO$48+$AV$48+$BC$48+$BJ$48+$BQ$48+$BX$48+$CE$48+$CL$48+$CS$48</f>
        <v>0</v>
      </c>
      <c r="EC48" s="75">
        <f t="shared" si="6"/>
        <v>0</v>
      </c>
      <c r="ED48" s="2218"/>
      <c r="EE48" s="2218"/>
      <c r="EF48" s="141"/>
      <c r="EG48" s="140"/>
      <c r="EH48" s="140"/>
      <c r="EI48" s="141"/>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3"/>
    </row>
    <row r="49" spans="1:256" ht="28.5">
      <c r="A49" s="2236"/>
      <c r="B49" s="190"/>
      <c r="C49" s="194"/>
      <c r="D49" s="133"/>
      <c r="E49" s="194"/>
      <c r="F49" s="133"/>
      <c r="G49" s="133"/>
      <c r="H49" s="133"/>
      <c r="I49" s="133"/>
      <c r="J49" s="2247"/>
      <c r="K49" s="2213"/>
      <c r="L49" s="2213"/>
      <c r="M49" s="2231" t="s">
        <v>2197</v>
      </c>
      <c r="N49" s="2232"/>
      <c r="O49" s="2233">
        <v>42737</v>
      </c>
      <c r="P49" s="2233">
        <v>42885</v>
      </c>
      <c r="Q49" s="174" t="s">
        <v>2225</v>
      </c>
      <c r="R49" s="2234">
        <v>0.2</v>
      </c>
      <c r="S49" s="2235">
        <v>0.05</v>
      </c>
      <c r="T49" s="96"/>
      <c r="U49" s="2218"/>
      <c r="V49" s="2218"/>
      <c r="W49" s="140"/>
      <c r="X49" s="140"/>
      <c r="Y49" s="72"/>
      <c r="Z49" s="2235">
        <v>0.04</v>
      </c>
      <c r="AA49" s="96">
        <v>0.1</v>
      </c>
      <c r="AB49" s="2218"/>
      <c r="AC49" s="2218"/>
      <c r="AD49" s="140"/>
      <c r="AE49" s="140"/>
      <c r="AF49" s="72"/>
      <c r="AG49" s="2235">
        <v>0.04</v>
      </c>
      <c r="AH49" s="96">
        <v>0.03</v>
      </c>
      <c r="AI49" s="2218"/>
      <c r="AJ49" s="2218"/>
      <c r="AK49" s="140"/>
      <c r="AL49" s="140"/>
      <c r="AM49" s="138"/>
      <c r="AN49" s="2235">
        <v>0.03</v>
      </c>
      <c r="AO49" s="72"/>
      <c r="AP49" s="2218"/>
      <c r="AQ49" s="2218"/>
      <c r="AR49" s="140"/>
      <c r="AS49" s="140"/>
      <c r="AT49" s="138"/>
      <c r="AU49" s="2235">
        <v>0.02</v>
      </c>
      <c r="AV49" s="72"/>
      <c r="AW49" s="2218"/>
      <c r="AX49" s="2218"/>
      <c r="AY49" s="140"/>
      <c r="AZ49" s="140"/>
      <c r="BA49" s="72"/>
      <c r="BB49" s="2235">
        <v>0.02</v>
      </c>
      <c r="BC49" s="72"/>
      <c r="BD49" s="33"/>
      <c r="BE49" s="2218"/>
      <c r="BF49" s="140"/>
      <c r="BG49" s="140"/>
      <c r="BH49" s="72"/>
      <c r="BI49" s="2235"/>
      <c r="BJ49" s="72"/>
      <c r="BK49" s="2218"/>
      <c r="BL49" s="98"/>
      <c r="BM49" s="140"/>
      <c r="BN49" s="140"/>
      <c r="BO49" s="72"/>
      <c r="BP49" s="2235"/>
      <c r="BQ49" s="72"/>
      <c r="BR49" s="2218"/>
      <c r="BS49" s="133"/>
      <c r="BT49" s="140"/>
      <c r="BU49" s="140"/>
      <c r="BV49" s="72"/>
      <c r="BW49" s="2235"/>
      <c r="BX49" s="72"/>
      <c r="BY49" s="2218"/>
      <c r="BZ49" s="133"/>
      <c r="CA49" s="140"/>
      <c r="CB49" s="140"/>
      <c r="CC49" s="72"/>
      <c r="CD49" s="2235"/>
      <c r="CE49" s="72"/>
      <c r="CF49" s="2218"/>
      <c r="CG49" s="133"/>
      <c r="CH49" s="140"/>
      <c r="CI49" s="140"/>
      <c r="CJ49" s="72"/>
      <c r="CK49" s="2235"/>
      <c r="CL49" s="72"/>
      <c r="CM49" s="2218"/>
      <c r="CN49" s="133"/>
      <c r="CO49" s="140"/>
      <c r="CP49" s="140"/>
      <c r="CQ49" s="72"/>
      <c r="CR49" s="2235"/>
      <c r="CS49" s="72"/>
      <c r="CT49" s="2218"/>
      <c r="CU49" s="133"/>
      <c r="CV49" s="140"/>
      <c r="CW49" s="140"/>
      <c r="CX49" s="72"/>
      <c r="CY49" s="44"/>
      <c r="CZ49" s="78">
        <f t="shared" si="0"/>
        <v>0.13</v>
      </c>
      <c r="DA49" s="78">
        <f t="shared" si="1"/>
        <v>0.13</v>
      </c>
      <c r="DB49" s="75">
        <f t="shared" si="2"/>
        <v>1</v>
      </c>
      <c r="DC49" s="2218"/>
      <c r="DD49" s="2218"/>
      <c r="DE49" s="141"/>
      <c r="DF49" s="140"/>
      <c r="DG49" s="140"/>
      <c r="DH49" s="141"/>
      <c r="DI49" s="78">
        <f t="shared" si="3"/>
        <v>0.19999999999999998</v>
      </c>
      <c r="DJ49" s="78">
        <f t="shared" si="3"/>
        <v>0.13</v>
      </c>
      <c r="DK49" s="75">
        <f t="shared" si="4"/>
        <v>0.65</v>
      </c>
      <c r="DL49" s="2218"/>
      <c r="DM49" s="2218"/>
      <c r="DN49" s="141"/>
      <c r="DO49" s="140"/>
      <c r="DP49" s="140"/>
      <c r="DQ49" s="141"/>
      <c r="DR49" s="78">
        <f>+$S$49+$Z$49+$AG$49+$AN$49+$AU$49+$BB$49+$BI$49+$BP$49+$BW$49</f>
        <v>0.19999999999999998</v>
      </c>
      <c r="DS49" s="78">
        <f>+$T$49+$AA$49+$AH$49+$AO$49+$AV$49+$BC$49+$BJ$49+$BQ$49+$BX$49</f>
        <v>0.13</v>
      </c>
      <c r="DT49" s="75">
        <f t="shared" si="7"/>
        <v>0.65</v>
      </c>
      <c r="DU49" s="2218"/>
      <c r="DV49" s="2218"/>
      <c r="DW49" s="141"/>
      <c r="DX49" s="140"/>
      <c r="DY49" s="140"/>
      <c r="DZ49" s="141"/>
      <c r="EA49" s="78">
        <f>+$S$49+$Z$49+$AG$49+$AN$49+$AU$49+$BB$49+$BI$49+$BP$49+$BW$49+$CD$49+$CK$49+$CR$49</f>
        <v>0.19999999999999998</v>
      </c>
      <c r="EB49" s="78">
        <f>+$T$49+$AA$49+$AH$49+$AO$49+$AV$49+$BC$49+$BJ$49+$BQ$49+$BX$49+$CE$49+$CL$49+$CS$49</f>
        <v>0.13</v>
      </c>
      <c r="EC49" s="75">
        <f t="shared" si="6"/>
        <v>0.65</v>
      </c>
      <c r="ED49" s="2218"/>
      <c r="EE49" s="2218"/>
      <c r="EF49" s="141"/>
      <c r="EG49" s="140"/>
      <c r="EH49" s="140"/>
      <c r="EI49" s="141"/>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3"/>
    </row>
    <row r="50" spans="1:256" ht="28.5">
      <c r="A50" s="2236"/>
      <c r="B50" s="190"/>
      <c r="C50" s="194"/>
      <c r="D50" s="133"/>
      <c r="E50" s="194"/>
      <c r="F50" s="133"/>
      <c r="G50" s="133"/>
      <c r="H50" s="133"/>
      <c r="I50" s="133"/>
      <c r="J50" s="2247"/>
      <c r="K50" s="2213"/>
      <c r="L50" s="2213"/>
      <c r="M50" s="2231" t="s">
        <v>2226</v>
      </c>
      <c r="N50" s="2232"/>
      <c r="O50" s="2233">
        <v>42887</v>
      </c>
      <c r="P50" s="2233">
        <v>43100</v>
      </c>
      <c r="Q50" s="174" t="s">
        <v>2227</v>
      </c>
      <c r="R50" s="2234">
        <v>0.1</v>
      </c>
      <c r="S50" s="2235"/>
      <c r="T50" s="96"/>
      <c r="U50" s="119"/>
      <c r="V50" s="119"/>
      <c r="W50" s="140"/>
      <c r="X50" s="140"/>
      <c r="Y50" s="72"/>
      <c r="Z50" s="2235"/>
      <c r="AA50" s="96"/>
      <c r="AB50" s="119"/>
      <c r="AC50" s="119"/>
      <c r="AD50" s="140"/>
      <c r="AE50" s="140"/>
      <c r="AF50" s="72"/>
      <c r="AG50" s="2235"/>
      <c r="AH50" s="72"/>
      <c r="AI50" s="119"/>
      <c r="AJ50" s="119"/>
      <c r="AK50" s="140"/>
      <c r="AL50" s="140"/>
      <c r="AM50" s="138"/>
      <c r="AN50" s="2235"/>
      <c r="AO50" s="72"/>
      <c r="AP50" s="119"/>
      <c r="AQ50" s="119"/>
      <c r="AR50" s="140"/>
      <c r="AS50" s="140"/>
      <c r="AT50" s="138"/>
      <c r="AU50" s="2235"/>
      <c r="AV50" s="72"/>
      <c r="AW50" s="119"/>
      <c r="AX50" s="119"/>
      <c r="AY50" s="140"/>
      <c r="AZ50" s="140"/>
      <c r="BA50" s="72"/>
      <c r="BB50" s="2235">
        <v>0.02</v>
      </c>
      <c r="BC50" s="72"/>
      <c r="BD50" s="33"/>
      <c r="BE50" s="119"/>
      <c r="BF50" s="140"/>
      <c r="BG50" s="140"/>
      <c r="BH50" s="72"/>
      <c r="BI50" s="2235">
        <v>0.02</v>
      </c>
      <c r="BJ50" s="72"/>
      <c r="BK50" s="119"/>
      <c r="BL50" s="101"/>
      <c r="BM50" s="140"/>
      <c r="BN50" s="140"/>
      <c r="BO50" s="72"/>
      <c r="BP50" s="2235">
        <v>0.02</v>
      </c>
      <c r="BQ50" s="72"/>
      <c r="BR50" s="119"/>
      <c r="BS50" s="133"/>
      <c r="BT50" s="140"/>
      <c r="BU50" s="140"/>
      <c r="BV50" s="72"/>
      <c r="BW50" s="2235">
        <v>0.01</v>
      </c>
      <c r="BX50" s="72"/>
      <c r="BY50" s="119"/>
      <c r="BZ50" s="133"/>
      <c r="CA50" s="140"/>
      <c r="CB50" s="140"/>
      <c r="CC50" s="72"/>
      <c r="CD50" s="2235">
        <v>0.01</v>
      </c>
      <c r="CE50" s="72"/>
      <c r="CF50" s="119"/>
      <c r="CG50" s="133"/>
      <c r="CH50" s="140"/>
      <c r="CI50" s="140"/>
      <c r="CJ50" s="72"/>
      <c r="CK50" s="2235">
        <v>0.01</v>
      </c>
      <c r="CL50" s="72"/>
      <c r="CM50" s="119"/>
      <c r="CN50" s="133"/>
      <c r="CO50" s="140"/>
      <c r="CP50" s="140"/>
      <c r="CQ50" s="72"/>
      <c r="CR50" s="2235">
        <v>0.01</v>
      </c>
      <c r="CS50" s="72"/>
      <c r="CT50" s="119"/>
      <c r="CU50" s="133"/>
      <c r="CV50" s="140"/>
      <c r="CW50" s="140"/>
      <c r="CX50" s="72"/>
      <c r="CY50" s="44"/>
      <c r="CZ50" s="78">
        <f t="shared" si="0"/>
        <v>0</v>
      </c>
      <c r="DA50" s="78">
        <f t="shared" si="1"/>
        <v>0</v>
      </c>
      <c r="DB50" s="75" t="e">
        <f t="shared" si="2"/>
        <v>#DIV/0!</v>
      </c>
      <c r="DC50" s="119"/>
      <c r="DD50" s="119"/>
      <c r="DE50" s="110"/>
      <c r="DF50" s="140"/>
      <c r="DG50" s="140"/>
      <c r="DH50" s="141"/>
      <c r="DI50" s="78">
        <f t="shared" si="3"/>
        <v>0.02</v>
      </c>
      <c r="DJ50" s="78">
        <f t="shared" si="3"/>
        <v>0</v>
      </c>
      <c r="DK50" s="75">
        <f t="shared" si="4"/>
        <v>0</v>
      </c>
      <c r="DL50" s="119"/>
      <c r="DM50" s="119"/>
      <c r="DN50" s="110"/>
      <c r="DO50" s="140"/>
      <c r="DP50" s="140"/>
      <c r="DQ50" s="141"/>
      <c r="DR50" s="78">
        <f>+$S$50+$Z$50+$AG$50+$AN$50+$AU$50+$BB$50+$BI$50+$BP$50+$BW$50</f>
        <v>6.9999999999999993E-2</v>
      </c>
      <c r="DS50" s="78">
        <f>+$T$50+$AA$50+$AH$50+$AO$50+$AV$50+$BC$50+$BJ$50+$BQ$50+$BX$50</f>
        <v>0</v>
      </c>
      <c r="DT50" s="75">
        <f t="shared" si="7"/>
        <v>0</v>
      </c>
      <c r="DU50" s="119"/>
      <c r="DV50" s="119"/>
      <c r="DW50" s="110"/>
      <c r="DX50" s="140"/>
      <c r="DY50" s="140"/>
      <c r="DZ50" s="141"/>
      <c r="EA50" s="78">
        <f>+$S$50+$Z$50+$AG$50+$AN$50+$AU$50+$BB$50+$BI$50+$BP$50+$BW$50+$CD$50+$CK$50+$CR$50</f>
        <v>9.9999999999999978E-2</v>
      </c>
      <c r="EB50" s="78">
        <f>+$T$50+$AA$50+$AH$50+$AO$50+$AV$50+$BC$50+$BJ$50+$BQ$50+$BX$50+$CE$50+$CL$50+$CS$50</f>
        <v>0</v>
      </c>
      <c r="EC50" s="75">
        <f t="shared" si="6"/>
        <v>0</v>
      </c>
      <c r="ED50" s="119"/>
      <c r="EE50" s="119"/>
      <c r="EF50" s="110"/>
      <c r="EG50" s="140"/>
      <c r="EH50" s="140"/>
      <c r="EI50" s="141"/>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3"/>
    </row>
    <row r="51" spans="1:256" ht="28.5">
      <c r="A51" s="2236"/>
      <c r="B51" s="190"/>
      <c r="C51" s="194"/>
      <c r="D51" s="133"/>
      <c r="E51" s="194"/>
      <c r="F51" s="133"/>
      <c r="G51" s="133"/>
      <c r="H51" s="133"/>
      <c r="I51" s="133"/>
      <c r="J51" s="2247">
        <v>3</v>
      </c>
      <c r="K51" s="2213" t="s">
        <v>2228</v>
      </c>
      <c r="L51" s="2213" t="s">
        <v>2229</v>
      </c>
      <c r="M51" s="2231" t="s">
        <v>2197</v>
      </c>
      <c r="N51" s="2232">
        <v>0.01</v>
      </c>
      <c r="O51" s="2233">
        <v>42737</v>
      </c>
      <c r="P51" s="2233">
        <v>42885</v>
      </c>
      <c r="Q51" s="1920" t="s">
        <v>2230</v>
      </c>
      <c r="R51" s="2234">
        <v>0.5</v>
      </c>
      <c r="S51" s="2235"/>
      <c r="T51" s="96"/>
      <c r="U51" s="2252">
        <f>+S51+S52</f>
        <v>0</v>
      </c>
      <c r="V51" s="2252">
        <f>+T51+T52</f>
        <v>0</v>
      </c>
      <c r="W51" s="140"/>
      <c r="X51" s="140"/>
      <c r="Y51" s="72"/>
      <c r="Z51" s="2235">
        <v>0.25</v>
      </c>
      <c r="AA51" s="96">
        <v>0.5</v>
      </c>
      <c r="AB51" s="2252">
        <f>+Z51+Z52</f>
        <v>0.25</v>
      </c>
      <c r="AC51" s="2252">
        <f>+AA51+AA52</f>
        <v>0.5</v>
      </c>
      <c r="AD51" s="140"/>
      <c r="AE51" s="140"/>
      <c r="AF51" s="72"/>
      <c r="AG51" s="2235">
        <v>0.25</v>
      </c>
      <c r="AH51" s="72"/>
      <c r="AI51" s="2252">
        <f>+AG51+AG52</f>
        <v>0.75</v>
      </c>
      <c r="AJ51" s="2252">
        <f>+AH51+AH52</f>
        <v>0.5</v>
      </c>
      <c r="AK51" s="140"/>
      <c r="AL51" s="140"/>
      <c r="AM51" s="138"/>
      <c r="AN51" s="2235"/>
      <c r="AO51" s="72"/>
      <c r="AP51" s="2252">
        <f>+AN51+AN52</f>
        <v>0</v>
      </c>
      <c r="AQ51" s="2252">
        <f>+AO51+AO52</f>
        <v>0</v>
      </c>
      <c r="AR51" s="140"/>
      <c r="AS51" s="140"/>
      <c r="AT51" s="138"/>
      <c r="AU51" s="2235"/>
      <c r="AV51" s="72"/>
      <c r="AW51" s="2252">
        <f>+AU51+AU52</f>
        <v>0</v>
      </c>
      <c r="AX51" s="2252">
        <f>+AV51+AV52</f>
        <v>0</v>
      </c>
      <c r="AY51" s="140"/>
      <c r="AZ51" s="140"/>
      <c r="BA51" s="72"/>
      <c r="BB51" s="2235"/>
      <c r="BC51" s="72"/>
      <c r="BD51" s="2252">
        <f>+BB51+BB52</f>
        <v>0</v>
      </c>
      <c r="BE51" s="2252">
        <f>+BC51+BC52</f>
        <v>0</v>
      </c>
      <c r="BF51" s="140"/>
      <c r="BG51" s="140"/>
      <c r="BH51" s="72"/>
      <c r="BI51" s="2235"/>
      <c r="BJ51" s="72"/>
      <c r="BK51" s="2252">
        <f>+BI51+BI52</f>
        <v>0</v>
      </c>
      <c r="BL51" s="91"/>
      <c r="BM51" s="140"/>
      <c r="BN51" s="140"/>
      <c r="BO51" s="72"/>
      <c r="BP51" s="2235"/>
      <c r="BQ51" s="72"/>
      <c r="BR51" s="2252">
        <f>+BP51+BP52</f>
        <v>0</v>
      </c>
      <c r="BS51" s="133"/>
      <c r="BT51" s="140"/>
      <c r="BU51" s="140"/>
      <c r="BV51" s="72"/>
      <c r="BW51" s="2235"/>
      <c r="BX51" s="72"/>
      <c r="BY51" s="2252">
        <f>+BW51+BW52</f>
        <v>0</v>
      </c>
      <c r="BZ51" s="133"/>
      <c r="CA51" s="140"/>
      <c r="CB51" s="140"/>
      <c r="CC51" s="72"/>
      <c r="CD51" s="2235"/>
      <c r="CE51" s="72"/>
      <c r="CF51" s="2252">
        <f>+CD51+CD52</f>
        <v>0</v>
      </c>
      <c r="CG51" s="133"/>
      <c r="CH51" s="140"/>
      <c r="CI51" s="140"/>
      <c r="CJ51" s="72"/>
      <c r="CK51" s="2235"/>
      <c r="CL51" s="72"/>
      <c r="CM51" s="2252">
        <f>+CK51+CK52</f>
        <v>0</v>
      </c>
      <c r="CN51" s="133"/>
      <c r="CO51" s="140"/>
      <c r="CP51" s="140"/>
      <c r="CQ51" s="72"/>
      <c r="CR51" s="2235"/>
      <c r="CS51" s="72"/>
      <c r="CT51" s="2252">
        <f>+CR51+CR52</f>
        <v>0</v>
      </c>
      <c r="CU51" s="133"/>
      <c r="CV51" s="140"/>
      <c r="CW51" s="140"/>
      <c r="CX51" s="72"/>
      <c r="CY51" s="44"/>
      <c r="CZ51" s="78">
        <f t="shared" si="0"/>
        <v>0.5</v>
      </c>
      <c r="DA51" s="78">
        <f t="shared" si="1"/>
        <v>0.5</v>
      </c>
      <c r="DB51" s="75">
        <f t="shared" si="2"/>
        <v>1</v>
      </c>
      <c r="DC51" s="2252">
        <f>+U51+AB51+AI51</f>
        <v>1</v>
      </c>
      <c r="DD51" s="2252">
        <f>+V51+AC51+AJ51</f>
        <v>1</v>
      </c>
      <c r="DE51" s="108">
        <f>+DD51/DC51</f>
        <v>1</v>
      </c>
      <c r="DF51" s="140"/>
      <c r="DG51" s="140"/>
      <c r="DH51" s="141"/>
      <c r="DI51" s="78">
        <f t="shared" si="3"/>
        <v>0.5</v>
      </c>
      <c r="DJ51" s="78">
        <f t="shared" si="3"/>
        <v>0.5</v>
      </c>
      <c r="DK51" s="75">
        <f t="shared" si="4"/>
        <v>1</v>
      </c>
      <c r="DL51" s="2252">
        <f>+U51+AB51+AI51+AP51+AW51+BD51</f>
        <v>1</v>
      </c>
      <c r="DM51" s="2252">
        <f>+V51+AC51+AJ51+AQ51+AX51+BE51</f>
        <v>1</v>
      </c>
      <c r="DN51" s="108">
        <f>+DM51/DL51</f>
        <v>1</v>
      </c>
      <c r="DO51" s="140"/>
      <c r="DP51" s="140"/>
      <c r="DQ51" s="141"/>
      <c r="DR51" s="78">
        <f>+$S$51+$Z$51+$AG$51+$AN$51+$AU$51+$BB$51+$BI$51+$BP$51+$BW$51</f>
        <v>0.5</v>
      </c>
      <c r="DS51" s="78">
        <f>+$T$51+$AA$51+$AH$51+$AO$51+$AV$51+$BC$51+$BJ$51+$BQ$51+$BX$51</f>
        <v>0.5</v>
      </c>
      <c r="DT51" s="75">
        <f t="shared" si="7"/>
        <v>1</v>
      </c>
      <c r="DU51" s="2252">
        <f>+$U$51+$AB$51+$AI$51+$AP$51+$AW$51+$BD$51+$BK$51+$BR$51+$BY$51</f>
        <v>1</v>
      </c>
      <c r="DV51" s="2252">
        <f>+$V$51+$AC$51+$AJ$51+$AQ$51+$AX$51+$BE$51+$BL$51+$BS$51+$BZ$51</f>
        <v>1</v>
      </c>
      <c r="DW51" s="108">
        <f>+DV51/DU51</f>
        <v>1</v>
      </c>
      <c r="DX51" s="140"/>
      <c r="DY51" s="140"/>
      <c r="DZ51" s="141"/>
      <c r="EA51" s="78">
        <f>+$S$51+$Z$51+$AG$51+$AN$51+$AU$51+$BB$51+$BI$51+$BP$51+$BW$51+$CD$51+$CK$51+$CR$51</f>
        <v>0.5</v>
      </c>
      <c r="EB51" s="78">
        <f>+$T$51+$AA$51+$AH$51+$AO$51+$AV$51+$BC$51+$BJ$51+$BQ$51+$BX$51+$CE$51+$CL$51+$CS$51</f>
        <v>0.5</v>
      </c>
      <c r="EC51" s="75">
        <f t="shared" si="6"/>
        <v>1</v>
      </c>
      <c r="ED51" s="2252">
        <f>+$U$51+$AB$51+$AI$51+$AP$51+$AW$51+$BD$51+$BK$51+$BR$51+$BY$51+$CF$51+$CM$51+$CT$51</f>
        <v>1</v>
      </c>
      <c r="EE51" s="2252">
        <f>+$V$51+$AC$51+$AJ$51+$AQ$51+$AX$51+$BE$51+$BL$51+$BS$51+$BZ$51+$CG$51+$CN$51+$CU$51</f>
        <v>1</v>
      </c>
      <c r="EF51" s="108">
        <f>+EE51/ED51</f>
        <v>1</v>
      </c>
      <c r="EG51" s="140"/>
      <c r="EH51" s="140"/>
      <c r="EI51" s="141"/>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3"/>
    </row>
    <row r="52" spans="1:256" ht="42.75">
      <c r="A52" s="2236"/>
      <c r="B52" s="190"/>
      <c r="C52" s="194"/>
      <c r="D52" s="133"/>
      <c r="E52" s="194"/>
      <c r="F52" s="133"/>
      <c r="G52" s="133"/>
      <c r="H52" s="133"/>
      <c r="I52" s="133"/>
      <c r="J52" s="2247"/>
      <c r="K52" s="2213"/>
      <c r="L52" s="2213"/>
      <c r="M52" s="2231" t="s">
        <v>2197</v>
      </c>
      <c r="N52" s="2232"/>
      <c r="O52" s="2233">
        <v>42737</v>
      </c>
      <c r="P52" s="2233">
        <v>42824</v>
      </c>
      <c r="Q52" s="1920" t="s">
        <v>2231</v>
      </c>
      <c r="R52" s="2234">
        <v>0.5</v>
      </c>
      <c r="S52" s="2235"/>
      <c r="T52" s="96"/>
      <c r="U52" s="2253"/>
      <c r="V52" s="2253"/>
      <c r="W52" s="140"/>
      <c r="X52" s="140"/>
      <c r="Y52" s="72"/>
      <c r="Z52" s="2235"/>
      <c r="AA52" s="96"/>
      <c r="AB52" s="2253"/>
      <c r="AC52" s="2253"/>
      <c r="AD52" s="140"/>
      <c r="AE52" s="140"/>
      <c r="AF52" s="72"/>
      <c r="AG52" s="2235">
        <v>0.5</v>
      </c>
      <c r="AH52" s="96">
        <v>0.5</v>
      </c>
      <c r="AI52" s="2253"/>
      <c r="AJ52" s="2253"/>
      <c r="AK52" s="140"/>
      <c r="AL52" s="140"/>
      <c r="AM52" s="138"/>
      <c r="AN52" s="2235"/>
      <c r="AO52" s="72"/>
      <c r="AP52" s="2253"/>
      <c r="AQ52" s="2253"/>
      <c r="AR52" s="140"/>
      <c r="AS52" s="140"/>
      <c r="AT52" s="138"/>
      <c r="AU52" s="2235"/>
      <c r="AV52" s="72"/>
      <c r="AW52" s="2253"/>
      <c r="AX52" s="2253"/>
      <c r="AY52" s="140"/>
      <c r="AZ52" s="140"/>
      <c r="BA52" s="72"/>
      <c r="BB52" s="2235"/>
      <c r="BC52" s="72"/>
      <c r="BD52" s="2253"/>
      <c r="BE52" s="2253"/>
      <c r="BF52" s="140"/>
      <c r="BG52" s="140"/>
      <c r="BH52" s="72"/>
      <c r="BI52" s="2235"/>
      <c r="BJ52" s="72"/>
      <c r="BK52" s="2253"/>
      <c r="BL52" s="101"/>
      <c r="BM52" s="140"/>
      <c r="BN52" s="140"/>
      <c r="BO52" s="72"/>
      <c r="BP52" s="2235"/>
      <c r="BQ52" s="72"/>
      <c r="BR52" s="2253"/>
      <c r="BS52" s="133"/>
      <c r="BT52" s="140"/>
      <c r="BU52" s="140"/>
      <c r="BV52" s="72"/>
      <c r="BW52" s="2235"/>
      <c r="BX52" s="72"/>
      <c r="BY52" s="2253"/>
      <c r="BZ52" s="133"/>
      <c r="CA52" s="140"/>
      <c r="CB52" s="140"/>
      <c r="CC52" s="72"/>
      <c r="CD52" s="2235"/>
      <c r="CE52" s="72"/>
      <c r="CF52" s="2253"/>
      <c r="CG52" s="133"/>
      <c r="CH52" s="140"/>
      <c r="CI52" s="140"/>
      <c r="CJ52" s="72"/>
      <c r="CK52" s="2235"/>
      <c r="CL52" s="72"/>
      <c r="CM52" s="2253"/>
      <c r="CN52" s="133"/>
      <c r="CO52" s="140"/>
      <c r="CP52" s="140"/>
      <c r="CQ52" s="72"/>
      <c r="CR52" s="2235"/>
      <c r="CS52" s="72"/>
      <c r="CT52" s="2253"/>
      <c r="CU52" s="133"/>
      <c r="CV52" s="140"/>
      <c r="CW52" s="140"/>
      <c r="CX52" s="72"/>
      <c r="CY52" s="44"/>
      <c r="CZ52" s="78">
        <f t="shared" si="0"/>
        <v>0.5</v>
      </c>
      <c r="DA52" s="78">
        <f t="shared" si="1"/>
        <v>0.5</v>
      </c>
      <c r="DB52" s="75">
        <f t="shared" si="2"/>
        <v>1</v>
      </c>
      <c r="DC52" s="2253"/>
      <c r="DD52" s="2253"/>
      <c r="DE52" s="110"/>
      <c r="DF52" s="140"/>
      <c r="DG52" s="140"/>
      <c r="DH52" s="141"/>
      <c r="DI52" s="78">
        <f t="shared" si="3"/>
        <v>0.5</v>
      </c>
      <c r="DJ52" s="78">
        <f t="shared" si="3"/>
        <v>0.5</v>
      </c>
      <c r="DK52" s="75">
        <f t="shared" si="4"/>
        <v>1</v>
      </c>
      <c r="DL52" s="2253"/>
      <c r="DM52" s="2253"/>
      <c r="DN52" s="110"/>
      <c r="DO52" s="140"/>
      <c r="DP52" s="140"/>
      <c r="DQ52" s="141"/>
      <c r="DR52" s="78">
        <f>+$S$52+$Z$52+$AG$52+$AN$52+$AU$52+$BB$52+$BI$52+$BP$52+$BW$52</f>
        <v>0.5</v>
      </c>
      <c r="DS52" s="78">
        <f>+$T$52+$AA$52+$AH$52+$AO$52+$AV$52+$BC$52+$BJ$52+$BQ$52+$BX$52</f>
        <v>0.5</v>
      </c>
      <c r="DT52" s="75">
        <f t="shared" si="7"/>
        <v>1</v>
      </c>
      <c r="DU52" s="2253"/>
      <c r="DV52" s="2253"/>
      <c r="DW52" s="110"/>
      <c r="DX52" s="140"/>
      <c r="DY52" s="140"/>
      <c r="DZ52" s="141"/>
      <c r="EA52" s="78">
        <f>+$S$52+$Z$52+$AG$52+$AN$52+$AU$52+$BB$52+$BI$52+$BP$52+$BW$52+$CD$52+$CK$52+$CR$52</f>
        <v>0.5</v>
      </c>
      <c r="EB52" s="78">
        <f>+$T$52+$AA$52+$AH$52+$AO$52+$AV$52+$BC$52+$BJ$52+$BQ$52+$BX$52+$CE$52+$CL$52+$CS$52</f>
        <v>0.5</v>
      </c>
      <c r="EC52" s="75">
        <f t="shared" si="6"/>
        <v>1</v>
      </c>
      <c r="ED52" s="2253"/>
      <c r="EE52" s="2253"/>
      <c r="EF52" s="110"/>
      <c r="EG52" s="140"/>
      <c r="EH52" s="140"/>
      <c r="EI52" s="141"/>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3"/>
    </row>
    <row r="53" spans="1:256" ht="42.75">
      <c r="A53" s="2236"/>
      <c r="B53" s="190"/>
      <c r="C53" s="194"/>
      <c r="D53" s="133"/>
      <c r="E53" s="194"/>
      <c r="F53" s="133"/>
      <c r="G53" s="133"/>
      <c r="H53" s="133"/>
      <c r="I53" s="133"/>
      <c r="J53" s="2254">
        <v>4</v>
      </c>
      <c r="K53" s="2255" t="s">
        <v>2232</v>
      </c>
      <c r="L53" s="2256" t="s">
        <v>2233</v>
      </c>
      <c r="M53" s="2231" t="s">
        <v>2164</v>
      </c>
      <c r="N53" s="2232">
        <v>0.01</v>
      </c>
      <c r="O53" s="2233">
        <v>42737</v>
      </c>
      <c r="P53" s="2233">
        <v>43100</v>
      </c>
      <c r="Q53" s="94" t="s">
        <v>2234</v>
      </c>
      <c r="R53" s="2234">
        <v>0.3</v>
      </c>
      <c r="S53" s="2235"/>
      <c r="T53" s="72"/>
      <c r="U53" s="2252">
        <f>+S53+S54</f>
        <v>0.5</v>
      </c>
      <c r="V53" s="2252">
        <f>+T53+T54</f>
        <v>0.5</v>
      </c>
      <c r="W53" s="140"/>
      <c r="X53" s="140"/>
      <c r="Y53" s="72"/>
      <c r="Z53" s="2235"/>
      <c r="AA53" s="96"/>
      <c r="AB53" s="2252">
        <f>+Z53+Z54</f>
        <v>0.15</v>
      </c>
      <c r="AC53" s="2252">
        <f>+AA53+AA54</f>
        <v>0.15</v>
      </c>
      <c r="AD53" s="140"/>
      <c r="AE53" s="140"/>
      <c r="AF53" s="72"/>
      <c r="AG53" s="2235">
        <v>0.1</v>
      </c>
      <c r="AH53" s="72"/>
      <c r="AI53" s="2252">
        <f>+AG53+AG54</f>
        <v>0.1</v>
      </c>
      <c r="AJ53" s="2252">
        <f>+AH53+AH54</f>
        <v>0</v>
      </c>
      <c r="AK53" s="140"/>
      <c r="AL53" s="140"/>
      <c r="AM53" s="138"/>
      <c r="AN53" s="2235"/>
      <c r="AO53" s="72"/>
      <c r="AP53" s="2252">
        <f>+AN53+AN54</f>
        <v>0</v>
      </c>
      <c r="AQ53" s="2252">
        <f>+AO53+AO54</f>
        <v>0</v>
      </c>
      <c r="AR53" s="140"/>
      <c r="AS53" s="140"/>
      <c r="AT53" s="138"/>
      <c r="AU53" s="2235"/>
      <c r="AV53" s="72"/>
      <c r="AW53" s="2252">
        <f>+AU53+AU54</f>
        <v>0</v>
      </c>
      <c r="AX53" s="2252">
        <f>+AV53+AV54</f>
        <v>0</v>
      </c>
      <c r="AY53" s="140"/>
      <c r="AZ53" s="140"/>
      <c r="BA53" s="72"/>
      <c r="BB53" s="2235">
        <v>0.1</v>
      </c>
      <c r="BC53" s="137">
        <v>0.1</v>
      </c>
      <c r="BD53" s="2252">
        <f>+BB53+BB54</f>
        <v>0.1</v>
      </c>
      <c r="BE53" s="2252">
        <f>+BC53+BC54</f>
        <v>0.12000000000000001</v>
      </c>
      <c r="BF53" s="140"/>
      <c r="BG53" s="140"/>
      <c r="BH53" s="72" t="s">
        <v>2235</v>
      </c>
      <c r="BI53" s="2235"/>
      <c r="BJ53" s="72"/>
      <c r="BK53" s="2252">
        <f>+BI53+BI54</f>
        <v>0</v>
      </c>
      <c r="BL53" s="91"/>
      <c r="BM53" s="140"/>
      <c r="BN53" s="140"/>
      <c r="BO53" s="72"/>
      <c r="BP53" s="2235"/>
      <c r="BQ53" s="72"/>
      <c r="BR53" s="2252">
        <f>+BP53+BP54</f>
        <v>0</v>
      </c>
      <c r="BS53" s="133"/>
      <c r="BT53" s="140"/>
      <c r="BU53" s="140"/>
      <c r="BV53" s="72"/>
      <c r="BW53" s="2235">
        <v>0.1</v>
      </c>
      <c r="BX53" s="72"/>
      <c r="BY53" s="2252">
        <f>+BW53+BW54</f>
        <v>0.1</v>
      </c>
      <c r="BZ53" s="133"/>
      <c r="CA53" s="140"/>
      <c r="CB53" s="140"/>
      <c r="CC53" s="72"/>
      <c r="CD53" s="2235"/>
      <c r="CE53" s="72"/>
      <c r="CF53" s="2252">
        <f>+CD53+CD54</f>
        <v>0</v>
      </c>
      <c r="CG53" s="133"/>
      <c r="CH53" s="140"/>
      <c r="CI53" s="140"/>
      <c r="CJ53" s="72"/>
      <c r="CK53" s="2235"/>
      <c r="CL53" s="72"/>
      <c r="CM53" s="2252">
        <f>+CK53+CK54</f>
        <v>0.05</v>
      </c>
      <c r="CN53" s="133"/>
      <c r="CO53" s="140"/>
      <c r="CP53" s="140"/>
      <c r="CQ53" s="72"/>
      <c r="CR53" s="2235"/>
      <c r="CS53" s="72"/>
      <c r="CT53" s="2252">
        <f>+CR53+CR54</f>
        <v>0</v>
      </c>
      <c r="CU53" s="133"/>
      <c r="CV53" s="140"/>
      <c r="CW53" s="140"/>
      <c r="CX53" s="72"/>
      <c r="CY53" s="44"/>
      <c r="CZ53" s="78">
        <f t="shared" si="0"/>
        <v>0.1</v>
      </c>
      <c r="DA53" s="78">
        <f t="shared" si="1"/>
        <v>0.1</v>
      </c>
      <c r="DB53" s="75">
        <f t="shared" si="2"/>
        <v>1</v>
      </c>
      <c r="DC53" s="2252">
        <f>+U53+AB53+AI53</f>
        <v>0.75</v>
      </c>
      <c r="DD53" s="2252">
        <f>+V53+AC53+AJ53</f>
        <v>0.65</v>
      </c>
      <c r="DE53" s="108">
        <f>+DD53/DC53</f>
        <v>0.8666666666666667</v>
      </c>
      <c r="DF53" s="140"/>
      <c r="DG53" s="140"/>
      <c r="DH53" s="141"/>
      <c r="DI53" s="78">
        <f t="shared" si="3"/>
        <v>0.2</v>
      </c>
      <c r="DJ53" s="78">
        <f t="shared" si="3"/>
        <v>0.1</v>
      </c>
      <c r="DK53" s="75">
        <f t="shared" si="4"/>
        <v>0.5</v>
      </c>
      <c r="DL53" s="2252">
        <f>+U53+AB53+AI53+AP53+AW53+BD53</f>
        <v>0.85</v>
      </c>
      <c r="DM53" s="2252">
        <f>+V53+AC53+AJ53+AQ53+AX53+BE53</f>
        <v>0.77</v>
      </c>
      <c r="DN53" s="108">
        <f>+DM53/DL53</f>
        <v>0.90588235294117647</v>
      </c>
      <c r="DO53" s="140"/>
      <c r="DP53" s="140"/>
      <c r="DQ53" s="141"/>
      <c r="DR53" s="78">
        <f>+$S$53+$Z$53+$AG$53+$AN$53+$AU$53+$BB$53+$BI$53+$BP$53+$BW$53</f>
        <v>0.30000000000000004</v>
      </c>
      <c r="DS53" s="78">
        <f>+$T$53+$AA$53+$AH$53+$AO$53+$AV$53+$BC$53+$BJ$53+$BQ$53+$BX$53</f>
        <v>0.1</v>
      </c>
      <c r="DT53" s="75">
        <f t="shared" si="7"/>
        <v>0.33333333333333331</v>
      </c>
      <c r="DU53" s="2252">
        <f>+$U$53+$AB$53+$AI$53+$AP$53+$AW$53+$BD$53+$BK$53+$BR$53+$BY$53</f>
        <v>0.95</v>
      </c>
      <c r="DV53" s="2252">
        <f>+$V$53+$AC$53+$AJ$53+$AQ$53+$AX$53+$BE$53+$BL$53+$BS$53+$BZ$53</f>
        <v>0.77</v>
      </c>
      <c r="DW53" s="108">
        <f>+DV53/DU53</f>
        <v>0.81052631578947376</v>
      </c>
      <c r="DX53" s="140"/>
      <c r="DY53" s="140"/>
      <c r="DZ53" s="141"/>
      <c r="EA53" s="78">
        <f>+$S$53+$Z$53+$AG$53+$AN$53+$AU$53+$BB$53+$BI$53+$BP$53+$BW$53+$CD$53+$CK$53+$CR$53</f>
        <v>0.30000000000000004</v>
      </c>
      <c r="EB53" s="78">
        <f>+$T$53+$AA$53+$AH$53+$AO$53+$AV$53+$BC$53+$BJ$53+$BQ$53+$BX$53+$CE$53+$CL$53+$CS$53</f>
        <v>0.1</v>
      </c>
      <c r="EC53" s="75">
        <f t="shared" si="6"/>
        <v>0.33333333333333331</v>
      </c>
      <c r="ED53" s="2252">
        <f>+$U$53+$AB$53+$AI$53+$AP$53+$AW$53+$BD$53+$BK$53+$BR$53+$BY$53+$CF$53+$CM$53++$CT$53</f>
        <v>1</v>
      </c>
      <c r="EE53" s="2252">
        <f>+$V$53+$AC$53+$AJ$53+$AQ$53+$AX$53+$BE$53+$BL$53+$BS$53+$BZ$53+$CG$53+$CN$53++$CU$53</f>
        <v>0.77</v>
      </c>
      <c r="EF53" s="108">
        <f>+EE53/ED53</f>
        <v>0.77</v>
      </c>
      <c r="EG53" s="140"/>
      <c r="EH53" s="140"/>
      <c r="EI53" s="141"/>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3"/>
    </row>
    <row r="54" spans="1:256" ht="42.75">
      <c r="A54" s="2237"/>
      <c r="B54" s="2238"/>
      <c r="C54" s="194"/>
      <c r="D54" s="133"/>
      <c r="E54" s="194"/>
      <c r="F54" s="133"/>
      <c r="G54" s="133"/>
      <c r="H54" s="133"/>
      <c r="I54" s="133"/>
      <c r="J54" s="2254"/>
      <c r="K54" s="2255"/>
      <c r="L54" s="2257" t="s">
        <v>2236</v>
      </c>
      <c r="M54" s="2231" t="s">
        <v>2164</v>
      </c>
      <c r="N54" s="2232"/>
      <c r="O54" s="2233">
        <v>42737</v>
      </c>
      <c r="P54" s="2233">
        <v>43100</v>
      </c>
      <c r="Q54" s="174" t="s">
        <v>2165</v>
      </c>
      <c r="R54" s="2234">
        <v>0.7</v>
      </c>
      <c r="S54" s="2235">
        <v>0.5</v>
      </c>
      <c r="T54" s="137">
        <v>0.5</v>
      </c>
      <c r="U54" s="2253"/>
      <c r="V54" s="2253"/>
      <c r="W54" s="156"/>
      <c r="X54" s="156"/>
      <c r="Y54" s="72"/>
      <c r="Z54" s="2235">
        <v>0.15</v>
      </c>
      <c r="AA54" s="137">
        <v>0.15</v>
      </c>
      <c r="AB54" s="2253"/>
      <c r="AC54" s="2253"/>
      <c r="AD54" s="156"/>
      <c r="AE54" s="156"/>
      <c r="AF54" s="72"/>
      <c r="AG54" s="2235"/>
      <c r="AH54" s="72"/>
      <c r="AI54" s="2253"/>
      <c r="AJ54" s="2253"/>
      <c r="AK54" s="156"/>
      <c r="AL54" s="156"/>
      <c r="AM54" s="138" t="s">
        <v>2200</v>
      </c>
      <c r="AN54" s="2235"/>
      <c r="AO54" s="72"/>
      <c r="AP54" s="2253"/>
      <c r="AQ54" s="2253"/>
      <c r="AR54" s="156"/>
      <c r="AS54" s="156"/>
      <c r="AT54" s="138"/>
      <c r="AU54" s="2235"/>
      <c r="AV54" s="72"/>
      <c r="AW54" s="2253"/>
      <c r="AX54" s="2253"/>
      <c r="AY54" s="156"/>
      <c r="AZ54" s="156"/>
      <c r="BA54" s="72"/>
      <c r="BB54" s="2235"/>
      <c r="BC54" s="137">
        <v>0.02</v>
      </c>
      <c r="BD54" s="2253"/>
      <c r="BE54" s="2253"/>
      <c r="BF54" s="156"/>
      <c r="BG54" s="156"/>
      <c r="BH54" s="72" t="s">
        <v>2237</v>
      </c>
      <c r="BI54" s="2235"/>
      <c r="BJ54" s="72"/>
      <c r="BK54" s="2253"/>
      <c r="BL54" s="101"/>
      <c r="BM54" s="156"/>
      <c r="BN54" s="156"/>
      <c r="BO54" s="72"/>
      <c r="BP54" s="2235"/>
      <c r="BQ54" s="72"/>
      <c r="BR54" s="2253"/>
      <c r="BS54" s="133"/>
      <c r="BT54" s="156"/>
      <c r="BU54" s="156"/>
      <c r="BV54" s="72"/>
      <c r="BW54" s="2235"/>
      <c r="BX54" s="72"/>
      <c r="BY54" s="2253"/>
      <c r="BZ54" s="133"/>
      <c r="CA54" s="156"/>
      <c r="CB54" s="156"/>
      <c r="CC54" s="72"/>
      <c r="CD54" s="2235"/>
      <c r="CE54" s="72"/>
      <c r="CF54" s="2253"/>
      <c r="CG54" s="133"/>
      <c r="CH54" s="156"/>
      <c r="CI54" s="156"/>
      <c r="CJ54" s="72"/>
      <c r="CK54" s="2235">
        <v>0.05</v>
      </c>
      <c r="CL54" s="72"/>
      <c r="CM54" s="2253"/>
      <c r="CN54" s="133"/>
      <c r="CO54" s="156"/>
      <c r="CP54" s="156"/>
      <c r="CQ54" s="72"/>
      <c r="CR54" s="2235"/>
      <c r="CS54" s="72"/>
      <c r="CT54" s="2253"/>
      <c r="CU54" s="133"/>
      <c r="CV54" s="156"/>
      <c r="CW54" s="156"/>
      <c r="CX54" s="72"/>
      <c r="CY54" s="44"/>
      <c r="CZ54" s="78">
        <f t="shared" si="0"/>
        <v>0.65</v>
      </c>
      <c r="DA54" s="78">
        <f t="shared" si="1"/>
        <v>0.67</v>
      </c>
      <c r="DB54" s="75">
        <f t="shared" si="2"/>
        <v>1.0307692307692309</v>
      </c>
      <c r="DC54" s="2253"/>
      <c r="DD54" s="2253"/>
      <c r="DE54" s="110"/>
      <c r="DF54" s="156"/>
      <c r="DG54" s="156"/>
      <c r="DH54" s="110"/>
      <c r="DI54" s="78">
        <f t="shared" si="3"/>
        <v>0.65</v>
      </c>
      <c r="DJ54" s="78">
        <f t="shared" si="3"/>
        <v>0.67</v>
      </c>
      <c r="DK54" s="75">
        <f t="shared" si="4"/>
        <v>1.0307692307692309</v>
      </c>
      <c r="DL54" s="2253"/>
      <c r="DM54" s="2253"/>
      <c r="DN54" s="110"/>
      <c r="DO54" s="156"/>
      <c r="DP54" s="156"/>
      <c r="DQ54" s="110"/>
      <c r="DR54" s="78">
        <f>+$S$54+$Z$54+$AG$54+$AN$54+$AU$54+$BB$54+$BI$54+$BP$54+$BW$54</f>
        <v>0.65</v>
      </c>
      <c r="DS54" s="78">
        <f>+$T$54+$AA$54+$AH$54+$AO$54+$AV$54+$BC$54+$BJ$54+$BQ$54+$BX$54</f>
        <v>0.67</v>
      </c>
      <c r="DT54" s="75">
        <f t="shared" si="7"/>
        <v>1.0307692307692309</v>
      </c>
      <c r="DU54" s="2253"/>
      <c r="DV54" s="2253"/>
      <c r="DW54" s="110"/>
      <c r="DX54" s="156"/>
      <c r="DY54" s="156"/>
      <c r="DZ54" s="110"/>
      <c r="EA54" s="78">
        <f>+$S$54+$Z$54+$AG$54+$AN$54+$AU$54+$BB$54+$BI$54+$BP$54+$BW$54+$CD$54+$CK$54+$CR$54</f>
        <v>0.70000000000000007</v>
      </c>
      <c r="EB54" s="78">
        <f>+$T$54+$AA$54+$AH$54+$AO$54+$AV$54+$BC$54+$BJ$54+$BQ$54+$BX$54+$CE$54+$CL$54+$CS$54</f>
        <v>0.67</v>
      </c>
      <c r="EC54" s="75">
        <f t="shared" si="6"/>
        <v>0.95714285714285707</v>
      </c>
      <c r="ED54" s="2253"/>
      <c r="EE54" s="2253"/>
      <c r="EF54" s="110"/>
      <c r="EG54" s="156"/>
      <c r="EH54" s="156"/>
      <c r="EI54" s="110"/>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3"/>
    </row>
    <row r="55" spans="1:256" ht="57">
      <c r="A55" s="2200" t="s">
        <v>77</v>
      </c>
      <c r="B55" s="2239"/>
      <c r="C55" s="80" t="s">
        <v>2238</v>
      </c>
      <c r="D55" s="81">
        <v>9</v>
      </c>
      <c r="E55" s="80" t="s">
        <v>2239</v>
      </c>
      <c r="F55" s="81">
        <v>25</v>
      </c>
      <c r="G55" s="81" t="s">
        <v>2155</v>
      </c>
      <c r="H55" s="82">
        <v>1</v>
      </c>
      <c r="I55" s="82">
        <v>0.18</v>
      </c>
      <c r="J55" s="2258">
        <v>1</v>
      </c>
      <c r="K55" s="113" t="s">
        <v>2239</v>
      </c>
      <c r="L55" s="2202" t="s">
        <v>2240</v>
      </c>
      <c r="M55" s="2202" t="s">
        <v>2241</v>
      </c>
      <c r="N55" s="2203">
        <v>0.18</v>
      </c>
      <c r="O55" s="2204">
        <v>42736</v>
      </c>
      <c r="P55" s="2204">
        <v>43099</v>
      </c>
      <c r="Q55" s="172" t="s">
        <v>2242</v>
      </c>
      <c r="R55" s="2208">
        <v>0.5</v>
      </c>
      <c r="S55" s="2221">
        <v>0.1</v>
      </c>
      <c r="T55" s="145">
        <v>0.1</v>
      </c>
      <c r="U55" s="2222">
        <f>+S55+S56+S57</f>
        <v>0.25</v>
      </c>
      <c r="V55" s="2222">
        <f>+T55+T56+T57</f>
        <v>0.25</v>
      </c>
      <c r="W55" s="76">
        <f>+((U55*$N$55)*$H$55)/$N$55</f>
        <v>0.25</v>
      </c>
      <c r="X55" s="76">
        <f>+((V55*$N$55)*$H$55)/$N$55</f>
        <v>0.25</v>
      </c>
      <c r="Y55" s="73"/>
      <c r="Z55" s="2221">
        <v>0.1</v>
      </c>
      <c r="AA55" s="145">
        <v>0.1</v>
      </c>
      <c r="AB55" s="2222">
        <f>+Z55+Z56+Z57</f>
        <v>0.2</v>
      </c>
      <c r="AC55" s="2222">
        <f>+AA55+AA56+AA57</f>
        <v>0.2</v>
      </c>
      <c r="AD55" s="76">
        <f>+((AB55*$N$55)*$H$55)/$N$55</f>
        <v>0.19999999999999998</v>
      </c>
      <c r="AE55" s="76">
        <f>+((AC55*$N$55)*$H$55)/$N$55</f>
        <v>0.19999999999999998</v>
      </c>
      <c r="AF55" s="73"/>
      <c r="AG55" s="2221">
        <v>0.1</v>
      </c>
      <c r="AH55" s="145">
        <v>0.1</v>
      </c>
      <c r="AI55" s="2222">
        <f>+AG55+AG56+AG57</f>
        <v>0.15000000000000002</v>
      </c>
      <c r="AJ55" s="2222">
        <f>+AH55+AH56+AH57</f>
        <v>0.15000000000000002</v>
      </c>
      <c r="AK55" s="76">
        <f>+((AI55*$N$55)*$H$55)/$N$55</f>
        <v>0.15000000000000002</v>
      </c>
      <c r="AL55" s="76">
        <f>+((AJ55*$N$55)*$H$55)/$N$55</f>
        <v>0.15000000000000002</v>
      </c>
      <c r="AM55" s="148"/>
      <c r="AN55" s="2221">
        <v>0.05</v>
      </c>
      <c r="AO55" s="73"/>
      <c r="AP55" s="2222">
        <f>+AN55+AN56+AN57</f>
        <v>7.0000000000000007E-2</v>
      </c>
      <c r="AQ55" s="2222">
        <f>+AO55+AO56+AO57</f>
        <v>0</v>
      </c>
      <c r="AR55" s="76">
        <f>+((AP55*$N$55)*$H$55)/$N$55</f>
        <v>7.0000000000000007E-2</v>
      </c>
      <c r="AS55" s="76">
        <f>+((AQ55*$N$55)*$H$55)/$N$55</f>
        <v>0</v>
      </c>
      <c r="AT55" s="148"/>
      <c r="AU55" s="2221">
        <v>0.05</v>
      </c>
      <c r="AV55" s="73"/>
      <c r="AW55" s="2222">
        <f>+AU55+AU56+AU57</f>
        <v>7.0000000000000007E-2</v>
      </c>
      <c r="AX55" s="2222">
        <f>+AV55+AV56+AV57</f>
        <v>0.04</v>
      </c>
      <c r="AY55" s="76">
        <f>+((AW55*$N$55)*$H$55)/$N$55</f>
        <v>7.0000000000000007E-2</v>
      </c>
      <c r="AZ55" s="76">
        <f>+((AX55*$N$55)*$H$55)/$N$55</f>
        <v>0.04</v>
      </c>
      <c r="BA55" s="73"/>
      <c r="BB55" s="2221">
        <v>0.02</v>
      </c>
      <c r="BC55" s="73"/>
      <c r="BD55" s="2222">
        <f>+BB55+BB56+BB57</f>
        <v>0.04</v>
      </c>
      <c r="BE55" s="2222">
        <f>+BC55+BC56+BC57</f>
        <v>0.02</v>
      </c>
      <c r="BF55" s="76">
        <f>+((BD55*$N$55)*$H$55)/$N$55</f>
        <v>0.04</v>
      </c>
      <c r="BG55" s="76">
        <f>+((BE55*$N$55)*$H$55)/$N$55</f>
        <v>0.02</v>
      </c>
      <c r="BH55" s="73"/>
      <c r="BI55" s="2221">
        <v>0.02</v>
      </c>
      <c r="BJ55" s="73"/>
      <c r="BK55" s="2222">
        <f>+BI55+BI56+BI57</f>
        <v>0.04</v>
      </c>
      <c r="BL55" s="104"/>
      <c r="BM55" s="76">
        <f>+((BK55*$N$55)*$H$55)/$N$55</f>
        <v>0.04</v>
      </c>
      <c r="BN55" s="76">
        <f>+((BL55*$N$55)*$H$55)/$N$55</f>
        <v>0</v>
      </c>
      <c r="BO55" s="73"/>
      <c r="BP55" s="2221">
        <v>0.02</v>
      </c>
      <c r="BQ55" s="73"/>
      <c r="BR55" s="2222">
        <f>+BP55+BP56+BP57</f>
        <v>0.04</v>
      </c>
      <c r="BS55" s="81"/>
      <c r="BT55" s="76">
        <f>+((BR55*$N$55)*$H$55)/$N$55</f>
        <v>0.04</v>
      </c>
      <c r="BU55" s="76">
        <f>+((BS55*$N$55)*$H$55)/$N$55</f>
        <v>0</v>
      </c>
      <c r="BV55" s="73"/>
      <c r="BW55" s="2221">
        <v>0.01</v>
      </c>
      <c r="BX55" s="73"/>
      <c r="BY55" s="2222">
        <f>+BW55+BW56+BW57</f>
        <v>0.03</v>
      </c>
      <c r="BZ55" s="81"/>
      <c r="CA55" s="76">
        <f>+((BY55*$N$55)*$H$55)/$N$55</f>
        <v>0.03</v>
      </c>
      <c r="CB55" s="76">
        <f>+((BZ55*$N$55)*$H$55)/$N$55</f>
        <v>0</v>
      </c>
      <c r="CC55" s="73"/>
      <c r="CD55" s="2221">
        <v>0.01</v>
      </c>
      <c r="CE55" s="73"/>
      <c r="CF55" s="2222">
        <f>+CD55+CD56+CD57</f>
        <v>0.02</v>
      </c>
      <c r="CG55" s="81"/>
      <c r="CH55" s="76">
        <f>+((CF55*$N$55)*$H$55)/$N$55</f>
        <v>0.02</v>
      </c>
      <c r="CI55" s="76">
        <f>+((CG55*$N$55)*$H$55)/$N$55</f>
        <v>0</v>
      </c>
      <c r="CJ55" s="73"/>
      <c r="CK55" s="2221">
        <v>0.01</v>
      </c>
      <c r="CL55" s="73"/>
      <c r="CM55" s="2222">
        <f>+CK55+CK56+CK57</f>
        <v>0.02</v>
      </c>
      <c r="CN55" s="81"/>
      <c r="CO55" s="76">
        <f>+((CM55*$N$55)*$H$55)/$N$55</f>
        <v>0.02</v>
      </c>
      <c r="CP55" s="76">
        <f>+((CN55*$N$55)*$H$55)/$N$55</f>
        <v>0</v>
      </c>
      <c r="CQ55" s="73"/>
      <c r="CR55" s="2221">
        <v>0.01</v>
      </c>
      <c r="CS55" s="73"/>
      <c r="CT55" s="2222">
        <f>+CR55+CR56+CR57</f>
        <v>7.0000000000000007E-2</v>
      </c>
      <c r="CU55" s="81"/>
      <c r="CV55" s="76">
        <f>+((CT55*$N$55)*$H$55)/$N$55</f>
        <v>7.0000000000000007E-2</v>
      </c>
      <c r="CW55" s="76">
        <f>+((CU55*$N$55)*$H$55)/$N$55</f>
        <v>0</v>
      </c>
      <c r="CX55" s="73"/>
      <c r="CY55" s="74"/>
      <c r="CZ55" s="78">
        <f t="shared" si="0"/>
        <v>0.30000000000000004</v>
      </c>
      <c r="DA55" s="78">
        <f t="shared" si="1"/>
        <v>0.30000000000000004</v>
      </c>
      <c r="DB55" s="75">
        <f t="shared" si="2"/>
        <v>1</v>
      </c>
      <c r="DC55" s="2222">
        <f>+U55+AB55+AI55</f>
        <v>0.60000000000000009</v>
      </c>
      <c r="DD55" s="2222">
        <f>+V55+AC55+AJ55</f>
        <v>0.60000000000000009</v>
      </c>
      <c r="DE55" s="104">
        <f>+DD55/DC55</f>
        <v>1</v>
      </c>
      <c r="DF55" s="76">
        <f>+W55+AD55+AK55</f>
        <v>0.6</v>
      </c>
      <c r="DG55" s="76">
        <f>+X55+AE55+AL55</f>
        <v>0.6</v>
      </c>
      <c r="DH55" s="104">
        <f>+DG55/DF55</f>
        <v>1</v>
      </c>
      <c r="DI55" s="78">
        <f t="shared" si="3"/>
        <v>0.42000000000000004</v>
      </c>
      <c r="DJ55" s="78">
        <f t="shared" si="3"/>
        <v>0.30000000000000004</v>
      </c>
      <c r="DK55" s="75">
        <f t="shared" si="4"/>
        <v>0.7142857142857143</v>
      </c>
      <c r="DL55" s="2222">
        <f>+U55+AB55+AI55+AP55+AW55+BD55</f>
        <v>0.78000000000000025</v>
      </c>
      <c r="DM55" s="2222">
        <f>+V55+AC55+AJ55+AQ55+AX55+BE55</f>
        <v>0.66000000000000014</v>
      </c>
      <c r="DN55" s="104">
        <f>+DM55/DL55</f>
        <v>0.84615384615384603</v>
      </c>
      <c r="DO55" s="76">
        <f>+$W$55+$AD$55+$AK$55+$AR$55+$AY$55+$BF$55</f>
        <v>0.78</v>
      </c>
      <c r="DP55" s="76">
        <f>+$X$55+$AE$55+$AL$55+$AS$55+$AZ$55+$BG$55</f>
        <v>0.66</v>
      </c>
      <c r="DQ55" s="104">
        <f>+DP55/DO55</f>
        <v>0.84615384615384615</v>
      </c>
      <c r="DR55" s="78">
        <f>+$S$55+$Z$55+$AG$55+$AN$55+$AU$55+$BB$55+$BI$55+$BP$55+$BW$55</f>
        <v>0.47000000000000008</v>
      </c>
      <c r="DS55" s="78">
        <f>+$T$55+$AA$55+$AH$55+$AO$55+$AV$55+$BC$55+$BJ$55+$BQ$55+$BX$55</f>
        <v>0.30000000000000004</v>
      </c>
      <c r="DT55" s="75">
        <f t="shared" si="7"/>
        <v>0.63829787234042556</v>
      </c>
      <c r="DU55" s="2222">
        <f>+$U$55+$AB$55+$AI$55+$AP$55+$AW$55+$BD$55+$BK$55+$BR$55+$BY$55</f>
        <v>0.89000000000000035</v>
      </c>
      <c r="DV55" s="2222">
        <f>+$V$55+$AC$55+$AJ$55+$AQ$55+$AX$55+$BE$55+$BL$55+$BS$55+$BZ$55</f>
        <v>0.66000000000000014</v>
      </c>
      <c r="DW55" s="104">
        <f>+DV55/DU55</f>
        <v>0.74157303370786509</v>
      </c>
      <c r="DX55" s="76">
        <f>+$W$55+$AD$55+$AK$55+$AR$55+$AY$55+$BF$55+$BM$55+$BT$55+$CA$55</f>
        <v>0.89000000000000012</v>
      </c>
      <c r="DY55" s="76">
        <f>+$X$55+$AE$55+$AL$55+$AS$55+$AZ$55+$BG$55+$BN$55+$BU$55+$CB$55</f>
        <v>0.66</v>
      </c>
      <c r="DZ55" s="104">
        <f>+DY55/DX55</f>
        <v>0.74157303370786509</v>
      </c>
      <c r="EA55" s="78">
        <f>+$S$55+$Z$55+$AG$55+$AN$55+$AU$55+$BB$55+$BI$55+$BP$55+$BW$55+$CD$55+$CK$55+$CR$55</f>
        <v>0.50000000000000011</v>
      </c>
      <c r="EB55" s="78">
        <f>+$T$55+$AA$55+$AH$55+$AO$55+$AV$55+$BC$55+$BJ$55+$BQ$55+$BX$55+$CE$55+$CL$55+$CS$55</f>
        <v>0.30000000000000004</v>
      </c>
      <c r="EC55" s="75">
        <f t="shared" si="6"/>
        <v>0.6</v>
      </c>
      <c r="ED55" s="2222">
        <f>+$U$55+$AB$55+$AI$55+$AP$55+$AW$55+$BD$55+$BK$55+$BR$55+$BY$55+$CF$55+$CM$55+$CT$55</f>
        <v>1.0000000000000004</v>
      </c>
      <c r="EE55" s="2222">
        <f>+$V$55+$AC$55+$AJ$55+$AQ$55+$AX$55+$BE$55+$BL$55+$BS$55+$BZ$55+$CG$55+$CN$55+$CU$55</f>
        <v>0.66000000000000014</v>
      </c>
      <c r="EF55" s="104">
        <f>+EE55/ED55</f>
        <v>0.65999999999999981</v>
      </c>
      <c r="EG55" s="76">
        <f>+$W$55+$AD$55+$AK$55+$AR$55+$AY$55+$BF$55+$BM$55+$BT$55+$CA$55+$CH$55+$CO$55+$CV$55</f>
        <v>1.0000000000000002</v>
      </c>
      <c r="EH55" s="76">
        <f>+$X$55+$AE$55+$AL$55+$AS$55+$AZ$55+$BG$55+$BN$55+$BU$55+$CB$55+$CI$55+$CP$55+$CW$55</f>
        <v>0.66</v>
      </c>
      <c r="EI55" s="104">
        <f>+EH55/EG55</f>
        <v>0.65999999999999992</v>
      </c>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c r="GS55" s="74"/>
      <c r="GT55" s="74"/>
      <c r="GU55" s="74"/>
      <c r="GV55" s="74"/>
      <c r="GW55" s="74"/>
      <c r="GX55" s="74"/>
      <c r="GY55" s="74"/>
      <c r="GZ55" s="74"/>
      <c r="HA55" s="74"/>
      <c r="HB55" s="74"/>
      <c r="HC55" s="74"/>
      <c r="HD55" s="74"/>
      <c r="HE55" s="74"/>
      <c r="HF55" s="74"/>
      <c r="HG55" s="74"/>
      <c r="HH55" s="74"/>
      <c r="HI55" s="74"/>
      <c r="HJ55" s="74"/>
      <c r="HK55" s="74"/>
      <c r="HL55" s="74"/>
      <c r="HM55" s="74"/>
      <c r="HN55" s="74"/>
      <c r="HO55" s="74"/>
      <c r="HP55" s="74"/>
      <c r="HQ55" s="74"/>
      <c r="HR55" s="74"/>
      <c r="HS55" s="74"/>
      <c r="HT55" s="74"/>
      <c r="HU55" s="74"/>
      <c r="HV55" s="74"/>
      <c r="HW55" s="74"/>
      <c r="HX55" s="74"/>
      <c r="HY55" s="74"/>
      <c r="HZ55" s="74"/>
      <c r="IA55" s="74"/>
      <c r="IB55" s="74"/>
      <c r="IC55" s="74"/>
      <c r="ID55" s="74"/>
      <c r="IE55" s="74"/>
      <c r="IF55" s="74"/>
      <c r="IG55" s="74"/>
      <c r="IH55" s="74"/>
      <c r="II55" s="74"/>
      <c r="IJ55" s="74"/>
      <c r="IK55" s="74"/>
      <c r="IL55" s="74"/>
      <c r="IM55" s="74"/>
      <c r="IN55" s="74"/>
      <c r="IO55" s="74"/>
      <c r="IP55" s="74"/>
      <c r="IQ55" s="74"/>
      <c r="IR55" s="74"/>
      <c r="IS55" s="74"/>
      <c r="IT55" s="74"/>
      <c r="IU55" s="74"/>
      <c r="IV55" s="74"/>
    </row>
    <row r="56" spans="1:256" ht="28.5">
      <c r="A56" s="2241"/>
      <c r="B56" s="171"/>
      <c r="C56" s="80"/>
      <c r="D56" s="81"/>
      <c r="E56" s="80"/>
      <c r="F56" s="81"/>
      <c r="G56" s="81"/>
      <c r="H56" s="81"/>
      <c r="I56" s="81"/>
      <c r="J56" s="2258"/>
      <c r="K56" s="113"/>
      <c r="L56" s="2202" t="s">
        <v>2243</v>
      </c>
      <c r="M56" s="2202" t="s">
        <v>2164</v>
      </c>
      <c r="N56" s="2203"/>
      <c r="O56" s="2204">
        <v>42736</v>
      </c>
      <c r="P56" s="2204">
        <v>43099</v>
      </c>
      <c r="Q56" s="172" t="s">
        <v>2244</v>
      </c>
      <c r="R56" s="2208">
        <v>0.3</v>
      </c>
      <c r="S56" s="2221">
        <v>0.05</v>
      </c>
      <c r="T56" s="145">
        <v>0.05</v>
      </c>
      <c r="U56" s="2224"/>
      <c r="V56" s="2224"/>
      <c r="W56" s="88"/>
      <c r="X56" s="88"/>
      <c r="Y56" s="73"/>
      <c r="Z56" s="2221">
        <v>0.05</v>
      </c>
      <c r="AA56" s="145">
        <v>0.05</v>
      </c>
      <c r="AB56" s="2224"/>
      <c r="AC56" s="2224"/>
      <c r="AD56" s="88"/>
      <c r="AE56" s="88"/>
      <c r="AF56" s="73"/>
      <c r="AG56" s="2221">
        <v>0.05</v>
      </c>
      <c r="AH56" s="145">
        <v>0.05</v>
      </c>
      <c r="AI56" s="2224"/>
      <c r="AJ56" s="2224"/>
      <c r="AK56" s="88"/>
      <c r="AL56" s="88"/>
      <c r="AM56" s="148"/>
      <c r="AN56" s="2221">
        <v>0.02</v>
      </c>
      <c r="AO56" s="73"/>
      <c r="AP56" s="2224"/>
      <c r="AQ56" s="2224"/>
      <c r="AR56" s="88"/>
      <c r="AS56" s="88"/>
      <c r="AT56" s="148"/>
      <c r="AU56" s="2221">
        <v>0.02</v>
      </c>
      <c r="AV56" s="145">
        <v>0.04</v>
      </c>
      <c r="AW56" s="2224"/>
      <c r="AX56" s="2224"/>
      <c r="AY56" s="88"/>
      <c r="AZ56" s="88"/>
      <c r="BA56" s="73"/>
      <c r="BB56" s="2221">
        <v>0.02</v>
      </c>
      <c r="BC56" s="145">
        <v>0.02</v>
      </c>
      <c r="BD56" s="2224"/>
      <c r="BE56" s="2224"/>
      <c r="BF56" s="88"/>
      <c r="BG56" s="88"/>
      <c r="BH56" s="73"/>
      <c r="BI56" s="2221">
        <v>0.02</v>
      </c>
      <c r="BJ56" s="73"/>
      <c r="BK56" s="2224"/>
      <c r="BL56" s="105"/>
      <c r="BM56" s="88"/>
      <c r="BN56" s="88"/>
      <c r="BO56" s="73"/>
      <c r="BP56" s="2221">
        <v>0.02</v>
      </c>
      <c r="BQ56" s="73"/>
      <c r="BR56" s="2224"/>
      <c r="BS56" s="81"/>
      <c r="BT56" s="88"/>
      <c r="BU56" s="88"/>
      <c r="BV56" s="73"/>
      <c r="BW56" s="2221">
        <v>0.02</v>
      </c>
      <c r="BX56" s="73"/>
      <c r="BY56" s="2224"/>
      <c r="BZ56" s="81"/>
      <c r="CA56" s="88"/>
      <c r="CB56" s="88"/>
      <c r="CC56" s="73"/>
      <c r="CD56" s="2221">
        <v>0.01</v>
      </c>
      <c r="CE56" s="73"/>
      <c r="CF56" s="2224"/>
      <c r="CG56" s="81"/>
      <c r="CH56" s="88"/>
      <c r="CI56" s="88"/>
      <c r="CJ56" s="73"/>
      <c r="CK56" s="2221">
        <v>0.01</v>
      </c>
      <c r="CL56" s="73"/>
      <c r="CM56" s="2224"/>
      <c r="CN56" s="81"/>
      <c r="CO56" s="88"/>
      <c r="CP56" s="88"/>
      <c r="CQ56" s="73"/>
      <c r="CR56" s="2221">
        <v>0.01</v>
      </c>
      <c r="CS56" s="73"/>
      <c r="CT56" s="2224"/>
      <c r="CU56" s="81"/>
      <c r="CV56" s="88"/>
      <c r="CW56" s="88"/>
      <c r="CX56" s="73"/>
      <c r="CY56" s="74"/>
      <c r="CZ56" s="78">
        <f t="shared" si="0"/>
        <v>0.15000000000000002</v>
      </c>
      <c r="DA56" s="78">
        <f t="shared" si="1"/>
        <v>0.21000000000000002</v>
      </c>
      <c r="DB56" s="75">
        <f t="shared" si="2"/>
        <v>1.4</v>
      </c>
      <c r="DC56" s="2224"/>
      <c r="DD56" s="2224"/>
      <c r="DE56" s="105"/>
      <c r="DF56" s="88"/>
      <c r="DG56" s="88"/>
      <c r="DH56" s="105"/>
      <c r="DI56" s="78">
        <f t="shared" si="3"/>
        <v>0.21</v>
      </c>
      <c r="DJ56" s="78">
        <f t="shared" si="3"/>
        <v>0.21000000000000002</v>
      </c>
      <c r="DK56" s="75">
        <f t="shared" si="4"/>
        <v>1.0000000000000002</v>
      </c>
      <c r="DL56" s="2224"/>
      <c r="DM56" s="2224"/>
      <c r="DN56" s="105"/>
      <c r="DO56" s="88"/>
      <c r="DP56" s="88"/>
      <c r="DQ56" s="105"/>
      <c r="DR56" s="78">
        <f>+$S$56+$Z$56+$AG$56+$AN$56+$AU$56+$BB$56+$BI$56+$BP$56+$BW$56</f>
        <v>0.26999999999999996</v>
      </c>
      <c r="DS56" s="78">
        <f>+$T$56+$AA$56+$AH$56+$AO$56+$AV$56+$BC$56+$BJ$56+$BQ$56+$BX$56</f>
        <v>0.21000000000000002</v>
      </c>
      <c r="DT56" s="75">
        <f t="shared" si="7"/>
        <v>0.77777777777777801</v>
      </c>
      <c r="DU56" s="2224"/>
      <c r="DV56" s="2224"/>
      <c r="DW56" s="105"/>
      <c r="DX56" s="88"/>
      <c r="DY56" s="88"/>
      <c r="DZ56" s="105"/>
      <c r="EA56" s="78">
        <f>+$S$56+$Z$56+$AG$56+$AN$56+$AU$56+$BB$56+$BI$56+$BP$56+$BW$56+$CD$56+$CK$56+$CR$56</f>
        <v>0.3</v>
      </c>
      <c r="EB56" s="78">
        <f>+$T$56+$AA$56+$AH$56+$AO$56+$AV$56+$BC$56+$BJ$56+$BQ$56+$BX$56+$CE$56+$CL$56+$CS$56</f>
        <v>0.21000000000000002</v>
      </c>
      <c r="EC56" s="75">
        <f t="shared" si="6"/>
        <v>0.70000000000000007</v>
      </c>
      <c r="ED56" s="2224"/>
      <c r="EE56" s="2224"/>
      <c r="EF56" s="105"/>
      <c r="EG56" s="88"/>
      <c r="EH56" s="88"/>
      <c r="EI56" s="105"/>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c r="GQ56" s="74"/>
      <c r="GR56" s="74"/>
      <c r="GS56" s="74"/>
      <c r="GT56" s="74"/>
      <c r="GU56" s="74"/>
      <c r="GV56" s="74"/>
      <c r="GW56" s="74"/>
      <c r="GX56" s="74"/>
      <c r="GY56" s="74"/>
      <c r="GZ56" s="74"/>
      <c r="HA56" s="74"/>
      <c r="HB56" s="74"/>
      <c r="HC56" s="74"/>
      <c r="HD56" s="74"/>
      <c r="HE56" s="74"/>
      <c r="HF56" s="74"/>
      <c r="HG56" s="74"/>
      <c r="HH56" s="74"/>
      <c r="HI56" s="74"/>
      <c r="HJ56" s="74"/>
      <c r="HK56" s="74"/>
      <c r="HL56" s="74"/>
      <c r="HM56" s="74"/>
      <c r="HN56" s="74"/>
      <c r="HO56" s="74"/>
      <c r="HP56" s="74"/>
      <c r="HQ56" s="74"/>
      <c r="HR56" s="74"/>
      <c r="HS56" s="74"/>
      <c r="HT56" s="74"/>
      <c r="HU56" s="74"/>
      <c r="HV56" s="74"/>
      <c r="HW56" s="74"/>
      <c r="HX56" s="74"/>
      <c r="HY56" s="74"/>
      <c r="HZ56" s="74"/>
      <c r="IA56" s="74"/>
      <c r="IB56" s="74"/>
      <c r="IC56" s="74"/>
      <c r="ID56" s="74"/>
      <c r="IE56" s="74"/>
      <c r="IF56" s="74"/>
      <c r="IG56" s="74"/>
      <c r="IH56" s="74"/>
      <c r="II56" s="74"/>
      <c r="IJ56" s="74"/>
      <c r="IK56" s="74"/>
      <c r="IL56" s="74"/>
      <c r="IM56" s="74"/>
      <c r="IN56" s="74"/>
      <c r="IO56" s="74"/>
      <c r="IP56" s="74"/>
      <c r="IQ56" s="74"/>
      <c r="IR56" s="74"/>
      <c r="IS56" s="74"/>
      <c r="IT56" s="74"/>
      <c r="IU56" s="74"/>
      <c r="IV56" s="74"/>
    </row>
    <row r="57" spans="1:256" ht="42.75">
      <c r="A57" s="2245"/>
      <c r="B57" s="2246"/>
      <c r="C57" s="80"/>
      <c r="D57" s="81"/>
      <c r="E57" s="80"/>
      <c r="F57" s="81"/>
      <c r="G57" s="81"/>
      <c r="H57" s="81"/>
      <c r="I57" s="81"/>
      <c r="J57" s="2258"/>
      <c r="K57" s="113"/>
      <c r="L57" s="2202" t="s">
        <v>2236</v>
      </c>
      <c r="M57" s="2202" t="s">
        <v>2164</v>
      </c>
      <c r="N57" s="2203"/>
      <c r="O57" s="2204">
        <v>42737</v>
      </c>
      <c r="P57" s="2204">
        <v>43100</v>
      </c>
      <c r="Q57" s="172" t="s">
        <v>2165</v>
      </c>
      <c r="R57" s="2208">
        <v>0.2</v>
      </c>
      <c r="S57" s="2221">
        <v>0.1</v>
      </c>
      <c r="T57" s="145">
        <v>0.1</v>
      </c>
      <c r="U57" s="2225"/>
      <c r="V57" s="2225"/>
      <c r="W57" s="90"/>
      <c r="X57" s="90"/>
      <c r="Y57" s="73"/>
      <c r="Z57" s="2221">
        <v>0.05</v>
      </c>
      <c r="AA57" s="145">
        <v>0.05</v>
      </c>
      <c r="AB57" s="2225"/>
      <c r="AC57" s="2225"/>
      <c r="AD57" s="90"/>
      <c r="AE57" s="90"/>
      <c r="AF57" s="73"/>
      <c r="AG57" s="2221"/>
      <c r="AH57" s="73"/>
      <c r="AI57" s="2225"/>
      <c r="AJ57" s="2225"/>
      <c r="AK57" s="90"/>
      <c r="AL57" s="90"/>
      <c r="AM57" s="148" t="s">
        <v>2200</v>
      </c>
      <c r="AN57" s="2221"/>
      <c r="AO57" s="73"/>
      <c r="AP57" s="2225"/>
      <c r="AQ57" s="2225"/>
      <c r="AR57" s="90"/>
      <c r="AS57" s="90"/>
      <c r="AT57" s="148"/>
      <c r="AU57" s="2221"/>
      <c r="AV57" s="73"/>
      <c r="AW57" s="2225"/>
      <c r="AX57" s="2225"/>
      <c r="AY57" s="90"/>
      <c r="AZ57" s="90"/>
      <c r="BA57" s="73"/>
      <c r="BB57" s="2221"/>
      <c r="BC57" s="73"/>
      <c r="BD57" s="2225"/>
      <c r="BE57" s="2225"/>
      <c r="BF57" s="90"/>
      <c r="BG57" s="90"/>
      <c r="BH57" s="73"/>
      <c r="BI57" s="2221"/>
      <c r="BJ57" s="73"/>
      <c r="BK57" s="2225"/>
      <c r="BL57" s="106"/>
      <c r="BM57" s="90"/>
      <c r="BN57" s="90"/>
      <c r="BO57" s="73"/>
      <c r="BP57" s="2221"/>
      <c r="BQ57" s="73"/>
      <c r="BR57" s="2225"/>
      <c r="BS57" s="81"/>
      <c r="BT57" s="90"/>
      <c r="BU57" s="90"/>
      <c r="BV57" s="73"/>
      <c r="BW57" s="2221"/>
      <c r="BX57" s="73"/>
      <c r="BY57" s="2225"/>
      <c r="BZ57" s="81"/>
      <c r="CA57" s="90"/>
      <c r="CB57" s="90"/>
      <c r="CC57" s="73"/>
      <c r="CD57" s="2221"/>
      <c r="CE57" s="73"/>
      <c r="CF57" s="2225"/>
      <c r="CG57" s="81"/>
      <c r="CH57" s="90"/>
      <c r="CI57" s="90"/>
      <c r="CJ57" s="73"/>
      <c r="CK57" s="2221"/>
      <c r="CL57" s="73"/>
      <c r="CM57" s="2225"/>
      <c r="CN57" s="81"/>
      <c r="CO57" s="90"/>
      <c r="CP57" s="90"/>
      <c r="CQ57" s="73"/>
      <c r="CR57" s="2221">
        <v>0.05</v>
      </c>
      <c r="CS57" s="73"/>
      <c r="CT57" s="2225"/>
      <c r="CU57" s="81"/>
      <c r="CV57" s="90"/>
      <c r="CW57" s="90"/>
      <c r="CX57" s="73"/>
      <c r="CY57" s="74"/>
      <c r="CZ57" s="78">
        <f t="shared" si="0"/>
        <v>0.15000000000000002</v>
      </c>
      <c r="DA57" s="78">
        <f t="shared" si="1"/>
        <v>0.15000000000000002</v>
      </c>
      <c r="DB57" s="75">
        <f t="shared" si="2"/>
        <v>1</v>
      </c>
      <c r="DC57" s="2225"/>
      <c r="DD57" s="2225"/>
      <c r="DE57" s="106"/>
      <c r="DF57" s="90"/>
      <c r="DG57" s="90"/>
      <c r="DH57" s="106"/>
      <c r="DI57" s="78">
        <f t="shared" si="3"/>
        <v>0.15000000000000002</v>
      </c>
      <c r="DJ57" s="78">
        <f t="shared" si="3"/>
        <v>0.15000000000000002</v>
      </c>
      <c r="DK57" s="75">
        <f t="shared" si="4"/>
        <v>1</v>
      </c>
      <c r="DL57" s="2225"/>
      <c r="DM57" s="2225"/>
      <c r="DN57" s="106"/>
      <c r="DO57" s="90"/>
      <c r="DP57" s="90"/>
      <c r="DQ57" s="106"/>
      <c r="DR57" s="78">
        <f>+$S$57+$Z$57+$AG$57+$AN$57+$AU$57+$BB$57+$BI$57+$BP$57+$BW$57</f>
        <v>0.15000000000000002</v>
      </c>
      <c r="DS57" s="78">
        <f>+$T$57+$AA$57+$AH$57+$AO$57+$AV$57+$BC$57+$BJ$57+$BQ$57+$BX$57</f>
        <v>0.15000000000000002</v>
      </c>
      <c r="DT57" s="75">
        <f t="shared" si="7"/>
        <v>1</v>
      </c>
      <c r="DU57" s="2225"/>
      <c r="DV57" s="2225"/>
      <c r="DW57" s="106"/>
      <c r="DX57" s="90"/>
      <c r="DY57" s="90"/>
      <c r="DZ57" s="106"/>
      <c r="EA57" s="78">
        <f>+$S$57+$Z$57+$AG$57+$AN$57+$AU$57+$BB$57+$BI$57+$BP$57+$BW$57+$CD$57+$CK$57+$CR$57</f>
        <v>0.2</v>
      </c>
      <c r="EB57" s="78">
        <f>+$T$57+$AA$57+$AH$57+$AO$57+$AV$57+$BC$57+$BJ$57+$BQ$57+$BX$57+$CE$57+$CL$57+$CS$57</f>
        <v>0.15000000000000002</v>
      </c>
      <c r="EC57" s="75">
        <f t="shared" si="6"/>
        <v>0.75000000000000011</v>
      </c>
      <c r="ED57" s="2225"/>
      <c r="EE57" s="2225"/>
      <c r="EF57" s="106"/>
      <c r="EG57" s="90"/>
      <c r="EH57" s="90"/>
      <c r="EI57" s="106"/>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c r="GQ57" s="74"/>
      <c r="GR57" s="74"/>
      <c r="GS57" s="74"/>
      <c r="GT57" s="74"/>
      <c r="GU57" s="74"/>
      <c r="GV57" s="74"/>
      <c r="GW57" s="74"/>
      <c r="GX57" s="74"/>
      <c r="GY57" s="74"/>
      <c r="GZ57" s="74"/>
      <c r="HA57" s="74"/>
      <c r="HB57" s="74"/>
      <c r="HC57" s="74"/>
      <c r="HD57" s="74"/>
      <c r="HE57" s="74"/>
      <c r="HF57" s="74"/>
      <c r="HG57" s="74"/>
      <c r="HH57" s="74"/>
      <c r="HI57" s="74"/>
      <c r="HJ57" s="74"/>
      <c r="HK57" s="74"/>
      <c r="HL57" s="74"/>
      <c r="HM57" s="74"/>
      <c r="HN57" s="74"/>
      <c r="HO57" s="74"/>
      <c r="HP57" s="74"/>
      <c r="HQ57" s="74"/>
      <c r="HR57" s="74"/>
      <c r="HS57" s="74"/>
      <c r="HT57" s="74"/>
      <c r="HU57" s="74"/>
      <c r="HV57" s="74"/>
      <c r="HW57" s="74"/>
      <c r="HX57" s="74"/>
      <c r="HY57" s="74"/>
      <c r="HZ57" s="74"/>
      <c r="IA57" s="74"/>
      <c r="IB57" s="74"/>
      <c r="IC57" s="74"/>
      <c r="ID57" s="74"/>
      <c r="IE57" s="74"/>
      <c r="IF57" s="74"/>
      <c r="IG57" s="74"/>
      <c r="IH57" s="74"/>
      <c r="II57" s="74"/>
      <c r="IJ57" s="74"/>
      <c r="IK57" s="74"/>
      <c r="IL57" s="74"/>
      <c r="IM57" s="74"/>
      <c r="IN57" s="74"/>
      <c r="IO57" s="74"/>
      <c r="IP57" s="74"/>
      <c r="IQ57" s="74"/>
      <c r="IR57" s="74"/>
      <c r="IS57" s="74"/>
      <c r="IT57" s="74"/>
      <c r="IU57" s="74"/>
      <c r="IV57" s="74"/>
    </row>
    <row r="58" spans="1:256" ht="28.5">
      <c r="A58" s="1763" t="s">
        <v>77</v>
      </c>
      <c r="B58" s="2230"/>
      <c r="C58" s="194" t="s">
        <v>2245</v>
      </c>
      <c r="D58" s="133">
        <v>10</v>
      </c>
      <c r="E58" s="194" t="s">
        <v>2246</v>
      </c>
      <c r="F58" s="133">
        <v>3</v>
      </c>
      <c r="G58" s="133" t="s">
        <v>2155</v>
      </c>
      <c r="H58" s="135">
        <v>1</v>
      </c>
      <c r="I58" s="135">
        <v>0.02</v>
      </c>
      <c r="J58" s="2247">
        <v>1</v>
      </c>
      <c r="K58" s="2213" t="s">
        <v>2247</v>
      </c>
      <c r="L58" s="2213" t="s">
        <v>2248</v>
      </c>
      <c r="M58" s="2213" t="s">
        <v>2249</v>
      </c>
      <c r="N58" s="2232">
        <v>0.01</v>
      </c>
      <c r="O58" s="2233">
        <v>42737</v>
      </c>
      <c r="P58" s="2233">
        <v>43100</v>
      </c>
      <c r="Q58" s="174" t="s">
        <v>2250</v>
      </c>
      <c r="R58" s="2216">
        <v>0.5</v>
      </c>
      <c r="S58" s="2235">
        <v>0.04</v>
      </c>
      <c r="T58" s="137">
        <v>0.04</v>
      </c>
      <c r="U58" s="2217">
        <f>+S58+S59</f>
        <v>0.04</v>
      </c>
      <c r="V58" s="2217">
        <f>+T58+T59</f>
        <v>0.04</v>
      </c>
      <c r="W58" s="130">
        <f>+(((U58*$N$58)+(U60*$N$60))*$H$58)/($N$58+$N$60)</f>
        <v>0.17000000000000004</v>
      </c>
      <c r="X58" s="130">
        <f>+(((V58*$N$58)+(V60*$N$60))*$H$58)/($N$58+$N$60)</f>
        <v>0.02</v>
      </c>
      <c r="Y58" s="72"/>
      <c r="Z58" s="2235">
        <v>0.1</v>
      </c>
      <c r="AA58" s="137">
        <v>0.1</v>
      </c>
      <c r="AB58" s="2217">
        <f>+Z58+Z59</f>
        <v>0.2</v>
      </c>
      <c r="AC58" s="2217">
        <f>+AA58+AA59</f>
        <v>0.2</v>
      </c>
      <c r="AD58" s="130">
        <f>+(((AB58*$N$58)+(AB60*$N$60))*$H$58)/($N$58+$N$60)</f>
        <v>0.2</v>
      </c>
      <c r="AE58" s="130">
        <f>+(((AC58*$N$58)+(AC60*$N$60))*$H$58)/($N$58+$N$60)</f>
        <v>0.1</v>
      </c>
      <c r="AF58" s="72"/>
      <c r="AG58" s="2235">
        <v>0.1</v>
      </c>
      <c r="AH58" s="137">
        <v>0.1</v>
      </c>
      <c r="AI58" s="2217">
        <f>+AG58+AG59</f>
        <v>0.2</v>
      </c>
      <c r="AJ58" s="2217">
        <f>+AH58+AH59</f>
        <v>0.2</v>
      </c>
      <c r="AK58" s="130">
        <f>+(((AI58*$N$58)+(AI60*$N$60))*$H$58)/($N$58+$N$60)</f>
        <v>0.2</v>
      </c>
      <c r="AL58" s="130">
        <f>+(((AJ58*$N$58)+(AJ60*$N$60))*$H$58)/($N$58+$N$60)</f>
        <v>0.3</v>
      </c>
      <c r="AM58" s="138"/>
      <c r="AN58" s="2235">
        <v>0.05</v>
      </c>
      <c r="AO58" s="137">
        <v>0.05</v>
      </c>
      <c r="AP58" s="2217">
        <f>+AN58+AN59</f>
        <v>0.1</v>
      </c>
      <c r="AQ58" s="2217">
        <f>+AO58+AO59</f>
        <v>0.1</v>
      </c>
      <c r="AR58" s="130">
        <f>+(((AP58*$N$58)+(AP60*$N$60))*$H$58)/($N$58+$N$60)</f>
        <v>0.05</v>
      </c>
      <c r="AS58" s="130">
        <f>+(((AQ58*$N$58)+(AQ60*$N$60))*$H$58)/($N$58+$N$60)</f>
        <v>0.05</v>
      </c>
      <c r="AT58" s="138"/>
      <c r="AU58" s="2235">
        <v>0.05</v>
      </c>
      <c r="AV58" s="137">
        <v>0.05</v>
      </c>
      <c r="AW58" s="2217">
        <f>+AU58+AU59</f>
        <v>0.1</v>
      </c>
      <c r="AX58" s="2217">
        <f>+AV58+AV59</f>
        <v>0.1</v>
      </c>
      <c r="AY58" s="130">
        <f>+(((AW58*$N$58)+(AW60*$N$60))*$H$58)/($N$58+$N$60)</f>
        <v>0.05</v>
      </c>
      <c r="AZ58" s="130">
        <f>+(((AX58*$N$58)+(AX60*$N$60))*$H$58)/($N$58+$N$60)</f>
        <v>0.05</v>
      </c>
      <c r="BA58" s="72"/>
      <c r="BB58" s="2235">
        <v>0.1</v>
      </c>
      <c r="BC58" s="72"/>
      <c r="BD58" s="2217">
        <f>+BB58+BB59</f>
        <v>0.2</v>
      </c>
      <c r="BE58" s="2217">
        <f>+BC58+BC59</f>
        <v>0</v>
      </c>
      <c r="BF58" s="130">
        <f>+(((BD58*$N$58)+(BD60*$N$60))*$H$58)/($N$58+$N$60)</f>
        <v>0.1</v>
      </c>
      <c r="BG58" s="130">
        <f>+(((BE58*$N$58)+(BE60*$N$60))*$H$58)/($N$58+$N$60)</f>
        <v>0</v>
      </c>
      <c r="BH58" s="72"/>
      <c r="BI58" s="2235">
        <v>0.05</v>
      </c>
      <c r="BJ58" s="72"/>
      <c r="BK58" s="2217">
        <f>+BI58+BI59</f>
        <v>0.1</v>
      </c>
      <c r="BL58" s="91"/>
      <c r="BM58" s="130">
        <f>+(((BK58*$N$58)+(BK60*$N$60))*$H$58)/($N$58+$N$60)</f>
        <v>0.05</v>
      </c>
      <c r="BN58" s="130">
        <f>+(((BL58*$N$58)+(BL60*$N$60))*$H$58)/($N$58+$N$60)</f>
        <v>0</v>
      </c>
      <c r="BO58" s="72"/>
      <c r="BP58" s="2235">
        <v>0.05</v>
      </c>
      <c r="BQ58" s="72"/>
      <c r="BR58" s="2217">
        <f>+BP58+BP59</f>
        <v>0.1</v>
      </c>
      <c r="BS58" s="133"/>
      <c r="BT58" s="130">
        <f>+(((BR58*$N$58)+(BR60*$N$60))*$H$58)/($N$58+$N$60)</f>
        <v>0.1</v>
      </c>
      <c r="BU58" s="130">
        <f>+(((BS58*$N$58)+(BS60*$N$60))*$H$58)/($N$58+$N$60)</f>
        <v>0</v>
      </c>
      <c r="BV58" s="72"/>
      <c r="BW58" s="2235">
        <v>0.06</v>
      </c>
      <c r="BX58" s="72"/>
      <c r="BY58" s="2217">
        <f>+BW58+BW59</f>
        <v>0.06</v>
      </c>
      <c r="BZ58" s="133"/>
      <c r="CA58" s="130">
        <f>+(((BY58*$N$58)+(BY60*$N$60))*$H$58)/($N$58+$N$60)</f>
        <v>0.105</v>
      </c>
      <c r="CB58" s="130">
        <f>+(((BZ58*$N$58)+(BZ60*$N$60))*$H$58)/($N$58+$N$60)</f>
        <v>0</v>
      </c>
      <c r="CC58" s="72"/>
      <c r="CD58" s="2235"/>
      <c r="CE58" s="72"/>
      <c r="CF58" s="2217">
        <f>+CD58+CD59</f>
        <v>0</v>
      </c>
      <c r="CG58" s="133"/>
      <c r="CH58" s="130">
        <f>+(((CF58*$N$58)+(CF60*$N$60))*$H$58)/($N$58+$N$60)</f>
        <v>2.5000000000000001E-2</v>
      </c>
      <c r="CI58" s="130">
        <f>+(((CG58*$N$58)+(CG60*$N$60))*$H$58)/($N$58+$N$60)</f>
        <v>0</v>
      </c>
      <c r="CJ58" s="72"/>
      <c r="CK58" s="2235"/>
      <c r="CL58" s="72"/>
      <c r="CM58" s="2217">
        <f>+CK58+CK59</f>
        <v>0</v>
      </c>
      <c r="CN58" s="133"/>
      <c r="CO58" s="130">
        <f>+(((CM58*$N$58)+(CM60*$N$60))*$H$58)/($N$58+$N$60)</f>
        <v>0</v>
      </c>
      <c r="CP58" s="130">
        <f>+(((CN58*$N$58)+(CN60*$N$60))*$H$58)/($N$58+$N$60)</f>
        <v>0</v>
      </c>
      <c r="CQ58" s="72"/>
      <c r="CR58" s="2235"/>
      <c r="CS58" s="72"/>
      <c r="CT58" s="2217">
        <f>+CR58+CR59</f>
        <v>0</v>
      </c>
      <c r="CU58" s="133"/>
      <c r="CV58" s="130">
        <f>+(((CT58*$N$58)+(CT60*$N$60))*$H$58)/($N$58+$N$60)</f>
        <v>0</v>
      </c>
      <c r="CW58" s="130">
        <f>+(((CU58*$N$58)+(CU60*$N$60))*$H$58)/($N$58+$N$60)</f>
        <v>0</v>
      </c>
      <c r="CX58" s="72"/>
      <c r="CY58" s="44"/>
      <c r="CZ58" s="2250">
        <f>+S58+Z58+AG58</f>
        <v>0.24000000000000002</v>
      </c>
      <c r="DA58" s="78">
        <f t="shared" si="1"/>
        <v>0.34</v>
      </c>
      <c r="DB58" s="75">
        <f t="shared" si="2"/>
        <v>1.4166666666666667</v>
      </c>
      <c r="DC58" s="2217">
        <f>+U58+AB58+AI58</f>
        <v>0.44000000000000006</v>
      </c>
      <c r="DD58" s="2217">
        <f>+V58+AC58+AJ58</f>
        <v>0.44000000000000006</v>
      </c>
      <c r="DE58" s="108">
        <f>+DD58/DC58</f>
        <v>1</v>
      </c>
      <c r="DF58" s="130">
        <f>+W58+AD58+AK58</f>
        <v>0.57000000000000006</v>
      </c>
      <c r="DG58" s="130">
        <f>+X58+AE58+AL58</f>
        <v>0.42</v>
      </c>
      <c r="DH58" s="108">
        <f>+DG58/DF58</f>
        <v>0.73684210526315774</v>
      </c>
      <c r="DI58" s="78">
        <f t="shared" si="3"/>
        <v>0.44000000000000006</v>
      </c>
      <c r="DJ58" s="78">
        <f t="shared" si="3"/>
        <v>0.34</v>
      </c>
      <c r="DK58" s="75">
        <f t="shared" si="4"/>
        <v>0.77272727272727271</v>
      </c>
      <c r="DL58" s="2217">
        <f>+U55+AB55+AI55+AP55+AW55+BD55</f>
        <v>0.78000000000000025</v>
      </c>
      <c r="DM58" s="2217">
        <f>+V55+AC55+AJ55+AQ55+AX55+BE55</f>
        <v>0.66000000000000014</v>
      </c>
      <c r="DN58" s="108">
        <f>+DM58/DL58</f>
        <v>0.84615384615384603</v>
      </c>
      <c r="DO58" s="130">
        <f>+$W$58+$AD$58+$AK$58+$AR$58+$AY$58+$BF$58</f>
        <v>0.77000000000000013</v>
      </c>
      <c r="DP58" s="130">
        <f>+$X$58+$AE$58+$AL$58+$AS$58+$AZ$58+$BG$58</f>
        <v>0.52</v>
      </c>
      <c r="DQ58" s="108">
        <f>+DP58/DO58</f>
        <v>0.67532467532467522</v>
      </c>
      <c r="DR58" s="78">
        <f>+$S$58+$Z$58+$AG$58+$AN$58+$AU$58+$BB$58+$BI$58+$BP$58+$BW$58</f>
        <v>0.60000000000000009</v>
      </c>
      <c r="DS58" s="78">
        <f>+$T$58+$AA$58+$AH$58+$AO$58+$AV$58+$BC$58+$BJ$58+$BQ$58+$BX$58</f>
        <v>0.34</v>
      </c>
      <c r="DT58" s="75">
        <f t="shared" si="7"/>
        <v>0.56666666666666665</v>
      </c>
      <c r="DU58" s="2217">
        <f>+$U$58+$AB$58+$AI$58+$AP$58+$AW$58+$BD$58+$BK$58+$BR$58+$BY$58</f>
        <v>1.1000000000000001</v>
      </c>
      <c r="DV58" s="2217">
        <f>+$V$58+$AC$58+$AJ$58+$AQ$58+$AX$58+$BE$58+$BL$58+$BS$58+$BZ$58</f>
        <v>0.64</v>
      </c>
      <c r="DW58" s="108">
        <f>+DV58/DU58</f>
        <v>0.58181818181818179</v>
      </c>
      <c r="DX58" s="130">
        <f>+$W$58+$AD$58+$AK$58+$AR$58+$AY$58+$BF$58+$BM$58+$BT$58+$CA$58</f>
        <v>1.0250000000000001</v>
      </c>
      <c r="DY58" s="130">
        <f>+$X$58+$AE$58+$AL$58+$AS$58+$AZ$58+$BG$58+$BN$58+$BU$58+$CB$58</f>
        <v>0.52</v>
      </c>
      <c r="DZ58" s="108">
        <f>+DY58/DX58</f>
        <v>0.50731707317073171</v>
      </c>
      <c r="EA58" s="78">
        <f>+$S$58+$Z$58+$AG$58+$AN$58+$AU$58+$BB$58+$BI$58+$BP$58+$BW$58+$CD$58+$CK$58+$CR$58</f>
        <v>0.60000000000000009</v>
      </c>
      <c r="EB58" s="78">
        <f>+$T$58+$AA$58+$AH$58+$AO$58+$AV$58+$BC$58+$BJ$58+$BQ$58+$BX$58+$CE$58+$CL$58+$CS$58</f>
        <v>0.34</v>
      </c>
      <c r="EC58" s="75">
        <f t="shared" si="6"/>
        <v>0.56666666666666665</v>
      </c>
      <c r="ED58" s="2217">
        <f>+$U$58+$AB$58+$AI$58+$AP$58+$AW$58+$BD$58+$BK$58+$BR$58+$BY$58+$CF$58+$CM$58+$CT$58</f>
        <v>1.1000000000000001</v>
      </c>
      <c r="EE58" s="2217">
        <f>+$V$58+$AC$58+$AJ$58+$AQ$58+$AX$58+$BE$58+$BL$58+$BS$58+$BZ$58+$CG$58+$CN$58+$CU$58</f>
        <v>0.64</v>
      </c>
      <c r="EF58" s="108">
        <f>+EE58/ED58</f>
        <v>0.58181818181818179</v>
      </c>
      <c r="EG58" s="130">
        <f>+$W$58+$AD$58+$AK$58+$AR$58+$AY$58+$BF$58+$BM$58+$BT$58+$CA$58+$CH$58+$CO$58+$CV$58</f>
        <v>1.05</v>
      </c>
      <c r="EH58" s="130">
        <f>+$X$58+$AE$58+$AL$58+$AS$58+$AZ$58+$BG$58+$BN$58+$BU$58+$CB$58+$CI$58+$CP$58+$CW$58</f>
        <v>0.52</v>
      </c>
      <c r="EI58" s="108">
        <f>+EH58/EG58</f>
        <v>0.49523809523809526</v>
      </c>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33"/>
      <c r="HI58" s="33"/>
      <c r="HJ58" s="33"/>
      <c r="HK58" s="33"/>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3"/>
    </row>
    <row r="59" spans="1:256" ht="28.5">
      <c r="A59" s="2236"/>
      <c r="B59" s="190"/>
      <c r="C59" s="194"/>
      <c r="D59" s="133"/>
      <c r="E59" s="194"/>
      <c r="F59" s="133"/>
      <c r="G59" s="133"/>
      <c r="H59" s="133"/>
      <c r="I59" s="133"/>
      <c r="J59" s="2247"/>
      <c r="K59" s="2213"/>
      <c r="L59" s="2213"/>
      <c r="M59" s="2213"/>
      <c r="N59" s="2232"/>
      <c r="O59" s="2233">
        <v>42736</v>
      </c>
      <c r="P59" s="2233">
        <v>43100</v>
      </c>
      <c r="Q59" s="174" t="s">
        <v>2251</v>
      </c>
      <c r="R59" s="2216">
        <v>0.5</v>
      </c>
      <c r="S59" s="2235"/>
      <c r="T59" s="72"/>
      <c r="U59" s="119"/>
      <c r="V59" s="119"/>
      <c r="W59" s="140"/>
      <c r="X59" s="140"/>
      <c r="Y59" s="72"/>
      <c r="Z59" s="2235">
        <v>0.1</v>
      </c>
      <c r="AA59" s="137">
        <v>0.1</v>
      </c>
      <c r="AB59" s="119"/>
      <c r="AC59" s="119"/>
      <c r="AD59" s="140"/>
      <c r="AE59" s="140"/>
      <c r="AF59" s="72"/>
      <c r="AG59" s="2235">
        <v>0.1</v>
      </c>
      <c r="AH59" s="137">
        <v>0.1</v>
      </c>
      <c r="AI59" s="119"/>
      <c r="AJ59" s="119"/>
      <c r="AK59" s="140"/>
      <c r="AL59" s="140"/>
      <c r="AM59" s="138"/>
      <c r="AN59" s="2235">
        <v>0.05</v>
      </c>
      <c r="AO59" s="137">
        <v>0.05</v>
      </c>
      <c r="AP59" s="119"/>
      <c r="AQ59" s="119"/>
      <c r="AR59" s="140"/>
      <c r="AS59" s="140"/>
      <c r="AT59" s="138"/>
      <c r="AU59" s="2235">
        <v>0.05</v>
      </c>
      <c r="AV59" s="137">
        <v>0.05</v>
      </c>
      <c r="AW59" s="119"/>
      <c r="AX59" s="119"/>
      <c r="AY59" s="140"/>
      <c r="AZ59" s="140"/>
      <c r="BA59" s="72"/>
      <c r="BB59" s="2235">
        <v>0.1</v>
      </c>
      <c r="BC59" s="72"/>
      <c r="BD59" s="119"/>
      <c r="BE59" s="119"/>
      <c r="BF59" s="140"/>
      <c r="BG59" s="140"/>
      <c r="BH59" s="72"/>
      <c r="BI59" s="2235">
        <v>0.05</v>
      </c>
      <c r="BJ59" s="72"/>
      <c r="BK59" s="119"/>
      <c r="BL59" s="101"/>
      <c r="BM59" s="140"/>
      <c r="BN59" s="140"/>
      <c r="BO59" s="72"/>
      <c r="BP59" s="2235">
        <v>0.05</v>
      </c>
      <c r="BQ59" s="72"/>
      <c r="BR59" s="119"/>
      <c r="BS59" s="133"/>
      <c r="BT59" s="140"/>
      <c r="BU59" s="140"/>
      <c r="BV59" s="72"/>
      <c r="BW59" s="2235"/>
      <c r="BX59" s="72"/>
      <c r="BY59" s="119"/>
      <c r="BZ59" s="133"/>
      <c r="CA59" s="140"/>
      <c r="CB59" s="140"/>
      <c r="CC59" s="72"/>
      <c r="CD59" s="2235"/>
      <c r="CE59" s="72"/>
      <c r="CF59" s="119"/>
      <c r="CG59" s="133"/>
      <c r="CH59" s="140"/>
      <c r="CI59" s="140"/>
      <c r="CJ59" s="72"/>
      <c r="CK59" s="2235"/>
      <c r="CL59" s="72"/>
      <c r="CM59" s="119"/>
      <c r="CN59" s="133"/>
      <c r="CO59" s="140"/>
      <c r="CP59" s="140"/>
      <c r="CQ59" s="72"/>
      <c r="CR59" s="2235"/>
      <c r="CS59" s="72"/>
      <c r="CT59" s="119"/>
      <c r="CU59" s="133"/>
      <c r="CV59" s="140"/>
      <c r="CW59" s="140"/>
      <c r="CX59" s="72"/>
      <c r="CY59" s="44"/>
      <c r="CZ59" s="2250">
        <f>+S59+Z59+AG59</f>
        <v>0.2</v>
      </c>
      <c r="DA59" s="78">
        <f t="shared" si="1"/>
        <v>0.3</v>
      </c>
      <c r="DB59" s="75">
        <f t="shared" si="2"/>
        <v>1.4999999999999998</v>
      </c>
      <c r="DC59" s="119"/>
      <c r="DD59" s="119"/>
      <c r="DE59" s="110"/>
      <c r="DF59" s="140"/>
      <c r="DG59" s="140"/>
      <c r="DH59" s="141"/>
      <c r="DI59" s="78">
        <f t="shared" si="3"/>
        <v>0.4</v>
      </c>
      <c r="DJ59" s="78">
        <f t="shared" si="3"/>
        <v>0.3</v>
      </c>
      <c r="DK59" s="75">
        <f t="shared" si="4"/>
        <v>0.74999999999999989</v>
      </c>
      <c r="DL59" s="119"/>
      <c r="DM59" s="119"/>
      <c r="DN59" s="110"/>
      <c r="DO59" s="140"/>
      <c r="DP59" s="140"/>
      <c r="DQ59" s="141"/>
      <c r="DR59" s="78">
        <f>+$S$59+$Z$59+$AG$59+$AN$59+$AU$59+$BB$59+$BI$59+$BP$59+$BW$59</f>
        <v>0.5</v>
      </c>
      <c r="DS59" s="78">
        <f>+$T$59+$AA$59+$AH$59+$AO$59+$AV$59+$BC$59+$BJ$59+$BQ$59+$BX$59</f>
        <v>0.3</v>
      </c>
      <c r="DT59" s="75">
        <f t="shared" si="7"/>
        <v>0.6</v>
      </c>
      <c r="DU59" s="119"/>
      <c r="DV59" s="119"/>
      <c r="DW59" s="110"/>
      <c r="DX59" s="140"/>
      <c r="DY59" s="140"/>
      <c r="DZ59" s="141"/>
      <c r="EA59" s="78">
        <f>+$S$59+$Z$59+$AG$59+$AN$59+$AU$59+$BB$59+$BI$59+$BP$59+$BW$59+$CD$59+$CK$59+$CR$59</f>
        <v>0.5</v>
      </c>
      <c r="EB59" s="78">
        <f>+$T$59+$AA$59+$AH$59+$AO$59+$AV$59+$BC$59+$BJ$59+$BQ$59+$BX$59+$CE$59+$CL$59+$CS$59</f>
        <v>0.3</v>
      </c>
      <c r="EC59" s="75">
        <f t="shared" si="6"/>
        <v>0.6</v>
      </c>
      <c r="ED59" s="119"/>
      <c r="EE59" s="119"/>
      <c r="EF59" s="110"/>
      <c r="EG59" s="140"/>
      <c r="EH59" s="140"/>
      <c r="EI59" s="141"/>
      <c r="EJ59" s="33"/>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c r="GF59" s="33"/>
      <c r="GG59" s="33"/>
      <c r="GH59" s="33"/>
      <c r="GI59" s="33"/>
      <c r="GJ59" s="33"/>
      <c r="GK59" s="33"/>
      <c r="GL59" s="33"/>
      <c r="GM59" s="33"/>
      <c r="GN59" s="33"/>
      <c r="GO59" s="33"/>
      <c r="GP59" s="33"/>
      <c r="GQ59" s="33"/>
      <c r="GR59" s="33"/>
      <c r="GS59" s="33"/>
      <c r="GT59" s="33"/>
      <c r="GU59" s="33"/>
      <c r="GV59" s="33"/>
      <c r="GW59" s="33"/>
      <c r="GX59" s="33"/>
      <c r="GY59" s="33"/>
      <c r="GZ59" s="33"/>
      <c r="HA59" s="33"/>
      <c r="HB59" s="33"/>
      <c r="HC59" s="33"/>
      <c r="HD59" s="33"/>
      <c r="HE59" s="33"/>
      <c r="HF59" s="33"/>
      <c r="HG59" s="33"/>
      <c r="HH59" s="33"/>
      <c r="HI59" s="33"/>
      <c r="HJ59" s="33"/>
      <c r="HK59" s="33"/>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3"/>
    </row>
    <row r="60" spans="1:256" ht="28.5">
      <c r="A60" s="2236"/>
      <c r="B60" s="190"/>
      <c r="C60" s="194"/>
      <c r="D60" s="133"/>
      <c r="E60" s="194"/>
      <c r="F60" s="133"/>
      <c r="G60" s="133"/>
      <c r="H60" s="133"/>
      <c r="I60" s="133"/>
      <c r="J60" s="2247">
        <v>2</v>
      </c>
      <c r="K60" s="2213" t="s">
        <v>2252</v>
      </c>
      <c r="L60" s="2213" t="s">
        <v>2253</v>
      </c>
      <c r="M60" s="2213" t="s">
        <v>2249</v>
      </c>
      <c r="N60" s="2232">
        <v>0.01</v>
      </c>
      <c r="O60" s="2259">
        <v>42736</v>
      </c>
      <c r="P60" s="2259">
        <v>43100</v>
      </c>
      <c r="Q60" s="94" t="s">
        <v>2254</v>
      </c>
      <c r="R60" s="2234">
        <v>0.3</v>
      </c>
      <c r="S60" s="2235"/>
      <c r="T60" s="72"/>
      <c r="U60" s="2217">
        <f>+S60+S61+S62</f>
        <v>0.30000000000000004</v>
      </c>
      <c r="V60" s="2217">
        <f>+T60+T61+T62</f>
        <v>0</v>
      </c>
      <c r="W60" s="140"/>
      <c r="X60" s="140"/>
      <c r="Y60" s="72"/>
      <c r="Z60" s="2235"/>
      <c r="AA60" s="72"/>
      <c r="AB60" s="2217">
        <f>+Z60+Z61+Z62</f>
        <v>0.2</v>
      </c>
      <c r="AC60" s="2252">
        <f>+AA60+AA61+AA62</f>
        <v>0</v>
      </c>
      <c r="AD60" s="140"/>
      <c r="AE60" s="140"/>
      <c r="AF60" s="72"/>
      <c r="AG60" s="2235"/>
      <c r="AH60" s="72"/>
      <c r="AI60" s="2217">
        <f>+AG60+AG61+AG62</f>
        <v>0.2</v>
      </c>
      <c r="AJ60" s="2217">
        <f>+AH60+AH61+AH62</f>
        <v>0.4</v>
      </c>
      <c r="AK60" s="140"/>
      <c r="AL60" s="140"/>
      <c r="AM60" s="138"/>
      <c r="AN60" s="2235"/>
      <c r="AO60" s="72"/>
      <c r="AP60" s="2217">
        <f>+AN60+AN61+AN62</f>
        <v>0</v>
      </c>
      <c r="AQ60" s="2217">
        <f>+AO60+AO61+AO62</f>
        <v>0</v>
      </c>
      <c r="AR60" s="140"/>
      <c r="AS60" s="140"/>
      <c r="AT60" s="138"/>
      <c r="AU60" s="2235"/>
      <c r="AV60" s="72"/>
      <c r="AW60" s="2217">
        <f>+AU60+AU61+AU62</f>
        <v>0</v>
      </c>
      <c r="AX60" s="2217">
        <f>+AV60+AV61+AV62</f>
        <v>0</v>
      </c>
      <c r="AY60" s="140"/>
      <c r="AZ60" s="140"/>
      <c r="BA60" s="72"/>
      <c r="BB60" s="2235"/>
      <c r="BC60" s="72"/>
      <c r="BD60" s="2217">
        <f>+BB60+BB61+BB62</f>
        <v>0</v>
      </c>
      <c r="BE60" s="2217">
        <f>+BC60+BC61+BC62</f>
        <v>0</v>
      </c>
      <c r="BF60" s="140"/>
      <c r="BG60" s="140"/>
      <c r="BH60" s="72"/>
      <c r="BI60" s="2235"/>
      <c r="BJ60" s="72"/>
      <c r="BK60" s="2217">
        <f>+BI60+BI61+BI62</f>
        <v>0</v>
      </c>
      <c r="BL60" s="91"/>
      <c r="BM60" s="140"/>
      <c r="BN60" s="140"/>
      <c r="BO60" s="72"/>
      <c r="BP60" s="2235">
        <v>0.1</v>
      </c>
      <c r="BQ60" s="72"/>
      <c r="BR60" s="2217">
        <f>+BP60+BP61+BP62</f>
        <v>0.1</v>
      </c>
      <c r="BS60" s="133"/>
      <c r="BT60" s="140"/>
      <c r="BU60" s="140"/>
      <c r="BV60" s="72"/>
      <c r="BW60" s="2235">
        <v>0.15</v>
      </c>
      <c r="BX60" s="72"/>
      <c r="BY60" s="2217">
        <f>+BW60+BW61+BW62</f>
        <v>0.15</v>
      </c>
      <c r="BZ60" s="133"/>
      <c r="CA60" s="140"/>
      <c r="CB60" s="140"/>
      <c r="CC60" s="72"/>
      <c r="CD60" s="2235">
        <v>0.05</v>
      </c>
      <c r="CE60" s="72"/>
      <c r="CF60" s="2217">
        <f>+CD60+CD61+CD62</f>
        <v>0.05</v>
      </c>
      <c r="CG60" s="133"/>
      <c r="CH60" s="140"/>
      <c r="CI60" s="140"/>
      <c r="CJ60" s="72"/>
      <c r="CK60" s="2235"/>
      <c r="CL60" s="72"/>
      <c r="CM60" s="2217">
        <f>+CK60+CK61+CK62</f>
        <v>0</v>
      </c>
      <c r="CN60" s="133"/>
      <c r="CO60" s="140"/>
      <c r="CP60" s="140"/>
      <c r="CQ60" s="72"/>
      <c r="CR60" s="2235"/>
      <c r="CS60" s="72"/>
      <c r="CT60" s="2217">
        <f>+CR60+CR61+CR62</f>
        <v>0</v>
      </c>
      <c r="CU60" s="133"/>
      <c r="CV60" s="140"/>
      <c r="CW60" s="140"/>
      <c r="CX60" s="72"/>
      <c r="CY60" s="44"/>
      <c r="CZ60" s="78">
        <f t="shared" si="0"/>
        <v>0</v>
      </c>
      <c r="DA60" s="78">
        <f t="shared" si="1"/>
        <v>0</v>
      </c>
      <c r="DB60" s="75" t="e">
        <f t="shared" si="2"/>
        <v>#DIV/0!</v>
      </c>
      <c r="DC60" s="2217">
        <f>+U60+AB60+AI60</f>
        <v>0.7</v>
      </c>
      <c r="DD60" s="2217">
        <f>+V60+AC60+AJ60</f>
        <v>0.4</v>
      </c>
      <c r="DE60" s="108">
        <f>+DD60/DC60</f>
        <v>0.57142857142857151</v>
      </c>
      <c r="DF60" s="140"/>
      <c r="DG60" s="140"/>
      <c r="DH60" s="141"/>
      <c r="DI60" s="78">
        <f t="shared" si="3"/>
        <v>0</v>
      </c>
      <c r="DJ60" s="78">
        <f t="shared" si="3"/>
        <v>0</v>
      </c>
      <c r="DK60" s="75" t="e">
        <f t="shared" si="4"/>
        <v>#DIV/0!</v>
      </c>
      <c r="DL60" s="2217">
        <f>+U60+AB60+AI60+AP60+AW60+BD60</f>
        <v>0.7</v>
      </c>
      <c r="DM60" s="2217">
        <f>+V60+AC60+AJ60+AQ60+AX60+BE60</f>
        <v>0.4</v>
      </c>
      <c r="DN60" s="108">
        <f>+DM60/DL60</f>
        <v>0.57142857142857151</v>
      </c>
      <c r="DO60" s="140"/>
      <c r="DP60" s="140"/>
      <c r="DQ60" s="141"/>
      <c r="DR60" s="78">
        <f>+$S$60+$Z$60+$AG$60+$AN$60+$AU$60+$BB$60+$BI$60+$BP$60+$BW$60</f>
        <v>0.25</v>
      </c>
      <c r="DS60" s="78">
        <f>+$T$60+$AA$60+$AH$60+$AO$60+$AV$60+$BC$60+$BJ$60+$BQ$60+$BX$60</f>
        <v>0</v>
      </c>
      <c r="DT60" s="75">
        <f t="shared" si="7"/>
        <v>0</v>
      </c>
      <c r="DU60" s="2217">
        <f>+$U$60+$AB$60+$AI$60+$AP$60+$AW$60+$BD$60+$BK$60+$BR$60+$BY$60</f>
        <v>0.95</v>
      </c>
      <c r="DV60" s="2217">
        <f>+$V$60+$AC$60+$AJ$60+$AQ$60+$AX$60+$BE$60+$BL$60+$BS$60+$BZ$60</f>
        <v>0.4</v>
      </c>
      <c r="DW60" s="108">
        <f>+DV60/DU60</f>
        <v>0.4210526315789474</v>
      </c>
      <c r="DX60" s="140"/>
      <c r="DY60" s="140"/>
      <c r="DZ60" s="141"/>
      <c r="EA60" s="78">
        <f>+$S$60+$Z$60+$AG$60+$AN$60+$AU$60+$BB$60+$BI$60+$BP$60+$BW$60+$CD$60+$CK$60+$CR$60</f>
        <v>0.3</v>
      </c>
      <c r="EB60" s="78">
        <f>+$T$60+$AA$60+$AH$60+$AO$60+$AV$60+$BC$60+$BJ$60+$BQ$60+$BX$60+$CE$60+$CL$60+$CS$60</f>
        <v>0</v>
      </c>
      <c r="EC60" s="75">
        <f t="shared" si="6"/>
        <v>0</v>
      </c>
      <c r="ED60" s="2217">
        <f>+$U$60+$AB$60+$AI$60+$AP$60+$AW$60+$BD$60+$BK$60+$BR$60+$BY$60+$CF$60+$CM$60+$CT$60</f>
        <v>1</v>
      </c>
      <c r="EE60" s="2217">
        <f>+$V$60+$AC$60+$AJ$60+$AQ$60+$AX$60+$BE$60+$BL$60+$BS$60+$BZ$60+$CG$60+$CN$60+$CU$60</f>
        <v>0.4</v>
      </c>
      <c r="EF60" s="108">
        <f>+EE60/ED60</f>
        <v>0.4</v>
      </c>
      <c r="EG60" s="140"/>
      <c r="EH60" s="140"/>
      <c r="EI60" s="141"/>
      <c r="EJ60" s="33"/>
      <c r="EK60" s="33"/>
      <c r="EL60" s="33"/>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3"/>
      <c r="GA60" s="33"/>
      <c r="GB60" s="33"/>
      <c r="GC60" s="33"/>
      <c r="GD60" s="33"/>
      <c r="GE60" s="33"/>
      <c r="GF60" s="33"/>
      <c r="GG60" s="33"/>
      <c r="GH60" s="33"/>
      <c r="GI60" s="33"/>
      <c r="GJ60" s="33"/>
      <c r="GK60" s="33"/>
      <c r="GL60" s="33"/>
      <c r="GM60" s="33"/>
      <c r="GN60" s="33"/>
      <c r="GO60" s="33"/>
      <c r="GP60" s="33"/>
      <c r="GQ60" s="33"/>
      <c r="GR60" s="33"/>
      <c r="GS60" s="33"/>
      <c r="GT60" s="33"/>
      <c r="GU60" s="33"/>
      <c r="GV60" s="33"/>
      <c r="GW60" s="33"/>
      <c r="GX60" s="33"/>
      <c r="GY60" s="33"/>
      <c r="GZ60" s="33"/>
      <c r="HA60" s="33"/>
      <c r="HB60" s="33"/>
      <c r="HC60" s="33"/>
      <c r="HD60" s="33"/>
      <c r="HE60" s="33"/>
      <c r="HF60" s="33"/>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3"/>
    </row>
    <row r="61" spans="1:256" ht="15.75">
      <c r="A61" s="2236"/>
      <c r="B61" s="190"/>
      <c r="C61" s="194"/>
      <c r="D61" s="133"/>
      <c r="E61" s="194"/>
      <c r="F61" s="133"/>
      <c r="G61" s="133"/>
      <c r="H61" s="133"/>
      <c r="I61" s="133"/>
      <c r="J61" s="2247"/>
      <c r="K61" s="2213"/>
      <c r="L61" s="2213"/>
      <c r="M61" s="2213"/>
      <c r="N61" s="2232"/>
      <c r="O61" s="2259"/>
      <c r="P61" s="2259"/>
      <c r="Q61" s="94" t="s">
        <v>2255</v>
      </c>
      <c r="R61" s="2234">
        <v>0.3</v>
      </c>
      <c r="S61" s="2235">
        <v>0.1</v>
      </c>
      <c r="T61" s="72"/>
      <c r="U61" s="2218"/>
      <c r="V61" s="2218"/>
      <c r="W61" s="140"/>
      <c r="X61" s="140"/>
      <c r="Y61" s="72"/>
      <c r="Z61" s="2235">
        <v>0.1</v>
      </c>
      <c r="AA61" s="96"/>
      <c r="AB61" s="2218"/>
      <c r="AC61" s="2252"/>
      <c r="AD61" s="140"/>
      <c r="AE61" s="140"/>
      <c r="AF61" s="72"/>
      <c r="AG61" s="2235">
        <v>0.1</v>
      </c>
      <c r="AH61" s="96">
        <v>0.2</v>
      </c>
      <c r="AI61" s="2218"/>
      <c r="AJ61" s="2218"/>
      <c r="AK61" s="140"/>
      <c r="AL61" s="140"/>
      <c r="AM61" s="138"/>
      <c r="AN61" s="2235"/>
      <c r="AO61" s="72"/>
      <c r="AP61" s="2218"/>
      <c r="AQ61" s="2218"/>
      <c r="AR61" s="140"/>
      <c r="AS61" s="140"/>
      <c r="AT61" s="138"/>
      <c r="AU61" s="2235"/>
      <c r="AV61" s="72"/>
      <c r="AW61" s="2218"/>
      <c r="AX61" s="2218"/>
      <c r="AY61" s="140"/>
      <c r="AZ61" s="140"/>
      <c r="BA61" s="72"/>
      <c r="BB61" s="2235"/>
      <c r="BC61" s="72"/>
      <c r="BD61" s="2218"/>
      <c r="BE61" s="2218"/>
      <c r="BF61" s="140"/>
      <c r="BG61" s="140"/>
      <c r="BH61" s="72"/>
      <c r="BI61" s="2235"/>
      <c r="BJ61" s="72"/>
      <c r="BK61" s="2218"/>
      <c r="BL61" s="98"/>
      <c r="BM61" s="140"/>
      <c r="BN61" s="140"/>
      <c r="BO61" s="72"/>
      <c r="BP61" s="2235"/>
      <c r="BQ61" s="72"/>
      <c r="BR61" s="2218"/>
      <c r="BS61" s="133"/>
      <c r="BT61" s="140"/>
      <c r="BU61" s="140"/>
      <c r="BV61" s="72"/>
      <c r="BW61" s="2235"/>
      <c r="BX61" s="72"/>
      <c r="BY61" s="2218"/>
      <c r="BZ61" s="133"/>
      <c r="CA61" s="140"/>
      <c r="CB61" s="140"/>
      <c r="CC61" s="72"/>
      <c r="CD61" s="2235"/>
      <c r="CE61" s="72"/>
      <c r="CF61" s="2218"/>
      <c r="CG61" s="133"/>
      <c r="CH61" s="140"/>
      <c r="CI61" s="140"/>
      <c r="CJ61" s="72"/>
      <c r="CK61" s="2235"/>
      <c r="CL61" s="72"/>
      <c r="CM61" s="2218"/>
      <c r="CN61" s="133"/>
      <c r="CO61" s="140"/>
      <c r="CP61" s="140"/>
      <c r="CQ61" s="72"/>
      <c r="CR61" s="2235"/>
      <c r="CS61" s="72"/>
      <c r="CT61" s="2218"/>
      <c r="CU61" s="133"/>
      <c r="CV61" s="140"/>
      <c r="CW61" s="140"/>
      <c r="CX61" s="72"/>
      <c r="CY61" s="44"/>
      <c r="CZ61" s="78">
        <f t="shared" si="0"/>
        <v>0.30000000000000004</v>
      </c>
      <c r="DA61" s="78">
        <f t="shared" si="1"/>
        <v>0.2</v>
      </c>
      <c r="DB61" s="75">
        <f t="shared" si="2"/>
        <v>0.66666666666666663</v>
      </c>
      <c r="DC61" s="2218"/>
      <c r="DD61" s="2218"/>
      <c r="DE61" s="141"/>
      <c r="DF61" s="140"/>
      <c r="DG61" s="140"/>
      <c r="DH61" s="141"/>
      <c r="DI61" s="78">
        <f t="shared" si="3"/>
        <v>0.30000000000000004</v>
      </c>
      <c r="DJ61" s="78">
        <f t="shared" si="3"/>
        <v>0.2</v>
      </c>
      <c r="DK61" s="75">
        <f t="shared" si="4"/>
        <v>0.66666666666666663</v>
      </c>
      <c r="DL61" s="2218"/>
      <c r="DM61" s="2218"/>
      <c r="DN61" s="141"/>
      <c r="DO61" s="140"/>
      <c r="DP61" s="140"/>
      <c r="DQ61" s="141"/>
      <c r="DR61" s="78">
        <f>+$S$61+$Z$61+$AG$61+$AN$61+$AU$61+$BB$61+$BI$61+$BP$61+$BW$61</f>
        <v>0.30000000000000004</v>
      </c>
      <c r="DS61" s="78">
        <f>+$T$61+$AA$61+$AH$61+$AO$61+$AV$61+$BC$61+$BJ$61+$BQ$61+$BX$61</f>
        <v>0.2</v>
      </c>
      <c r="DT61" s="75">
        <f t="shared" si="7"/>
        <v>0.66666666666666663</v>
      </c>
      <c r="DU61" s="2218"/>
      <c r="DV61" s="2218"/>
      <c r="DW61" s="141"/>
      <c r="DX61" s="140"/>
      <c r="DY61" s="140"/>
      <c r="DZ61" s="141"/>
      <c r="EA61" s="78">
        <f>+$S$61+$Z$61+$AG$61+$AN$61+$AU$61+$BB$61+$BI$61+$BP$61+$BW$61+$CD$61+$CK$61+$CR$61</f>
        <v>0.30000000000000004</v>
      </c>
      <c r="EB61" s="78">
        <f>+$T$61+$AA$61+$AH$61+$AO$61+$AV$61+$BC$61+$BJ$61+$BQ$61+$BX$61+$CE$61+$CL$61+$CS$61</f>
        <v>0.2</v>
      </c>
      <c r="EC61" s="75">
        <f t="shared" si="6"/>
        <v>0.66666666666666663</v>
      </c>
      <c r="ED61" s="2218"/>
      <c r="EE61" s="2218"/>
      <c r="EF61" s="141"/>
      <c r="EG61" s="140"/>
      <c r="EH61" s="140"/>
      <c r="EI61" s="141"/>
      <c r="EJ61" s="33"/>
      <c r="EK61" s="33"/>
      <c r="EL61" s="33"/>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3"/>
      <c r="GA61" s="33"/>
      <c r="GB61" s="33"/>
      <c r="GC61" s="33"/>
      <c r="GD61" s="33"/>
      <c r="GE61" s="33"/>
      <c r="GF61" s="33"/>
      <c r="GG61" s="33"/>
      <c r="GH61" s="33"/>
      <c r="GI61" s="33"/>
      <c r="GJ61" s="33"/>
      <c r="GK61" s="33"/>
      <c r="GL61" s="33"/>
      <c r="GM61" s="33"/>
      <c r="GN61" s="33"/>
      <c r="GO61" s="33"/>
      <c r="GP61" s="33"/>
      <c r="GQ61" s="33"/>
      <c r="GR61" s="33"/>
      <c r="GS61" s="33"/>
      <c r="GT61" s="33"/>
      <c r="GU61" s="33"/>
      <c r="GV61" s="33"/>
      <c r="GW61" s="33"/>
      <c r="GX61" s="33"/>
      <c r="GY61" s="33"/>
      <c r="GZ61" s="33"/>
      <c r="HA61" s="33"/>
      <c r="HB61" s="33"/>
      <c r="HC61" s="33"/>
      <c r="HD61" s="33"/>
      <c r="HE61" s="33"/>
      <c r="HF61" s="33"/>
      <c r="HG61" s="33"/>
      <c r="HH61" s="33"/>
      <c r="HI61" s="33"/>
      <c r="HJ61" s="33"/>
      <c r="HK61" s="33"/>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3"/>
    </row>
    <row r="62" spans="1:256" ht="28.5">
      <c r="A62" s="2237"/>
      <c r="B62" s="2238"/>
      <c r="C62" s="194"/>
      <c r="D62" s="133"/>
      <c r="E62" s="194"/>
      <c r="F62" s="133"/>
      <c r="G62" s="133"/>
      <c r="H62" s="133"/>
      <c r="I62" s="133"/>
      <c r="J62" s="2247"/>
      <c r="K62" s="2213"/>
      <c r="L62" s="2213"/>
      <c r="M62" s="2213"/>
      <c r="N62" s="2232"/>
      <c r="O62" s="2260"/>
      <c r="P62" s="2260"/>
      <c r="Q62" s="174" t="s">
        <v>2256</v>
      </c>
      <c r="R62" s="2216">
        <v>0.4</v>
      </c>
      <c r="S62" s="2235">
        <v>0.2</v>
      </c>
      <c r="T62" s="72"/>
      <c r="U62" s="119"/>
      <c r="V62" s="119"/>
      <c r="W62" s="156"/>
      <c r="X62" s="156"/>
      <c r="Y62" s="72"/>
      <c r="Z62" s="2235">
        <v>0.1</v>
      </c>
      <c r="AA62" s="137"/>
      <c r="AB62" s="119"/>
      <c r="AC62" s="2261"/>
      <c r="AD62" s="156"/>
      <c r="AE62" s="156"/>
      <c r="AF62" s="72"/>
      <c r="AG62" s="2235">
        <v>0.1</v>
      </c>
      <c r="AH62" s="137">
        <v>0.2</v>
      </c>
      <c r="AI62" s="119"/>
      <c r="AJ62" s="119"/>
      <c r="AK62" s="156"/>
      <c r="AL62" s="156"/>
      <c r="AM62" s="138"/>
      <c r="AN62" s="2235"/>
      <c r="AO62" s="72"/>
      <c r="AP62" s="119"/>
      <c r="AQ62" s="119"/>
      <c r="AR62" s="156"/>
      <c r="AS62" s="156"/>
      <c r="AT62" s="138"/>
      <c r="AU62" s="2235"/>
      <c r="AV62" s="72"/>
      <c r="AW62" s="119"/>
      <c r="AX62" s="119"/>
      <c r="AY62" s="156"/>
      <c r="AZ62" s="156"/>
      <c r="BA62" s="72"/>
      <c r="BB62" s="2235"/>
      <c r="BC62" s="72"/>
      <c r="BD62" s="119"/>
      <c r="BE62" s="119"/>
      <c r="BF62" s="156"/>
      <c r="BG62" s="156"/>
      <c r="BH62" s="72"/>
      <c r="BI62" s="2235"/>
      <c r="BJ62" s="72"/>
      <c r="BK62" s="119"/>
      <c r="BL62" s="101"/>
      <c r="BM62" s="156"/>
      <c r="BN62" s="156"/>
      <c r="BO62" s="72"/>
      <c r="BP62" s="2235"/>
      <c r="BQ62" s="72"/>
      <c r="BR62" s="119"/>
      <c r="BS62" s="133"/>
      <c r="BT62" s="156"/>
      <c r="BU62" s="156"/>
      <c r="BV62" s="72"/>
      <c r="BW62" s="2235"/>
      <c r="BX62" s="72"/>
      <c r="BY62" s="119"/>
      <c r="BZ62" s="133"/>
      <c r="CA62" s="156"/>
      <c r="CB62" s="156"/>
      <c r="CC62" s="72"/>
      <c r="CD62" s="2235"/>
      <c r="CE62" s="72"/>
      <c r="CF62" s="119"/>
      <c r="CG62" s="133"/>
      <c r="CH62" s="156"/>
      <c r="CI62" s="156"/>
      <c r="CJ62" s="72"/>
      <c r="CK62" s="2235"/>
      <c r="CL62" s="72"/>
      <c r="CM62" s="119"/>
      <c r="CN62" s="133"/>
      <c r="CO62" s="156"/>
      <c r="CP62" s="156"/>
      <c r="CQ62" s="72"/>
      <c r="CR62" s="2235"/>
      <c r="CS62" s="72"/>
      <c r="CT62" s="119"/>
      <c r="CU62" s="133"/>
      <c r="CV62" s="156"/>
      <c r="CW62" s="156"/>
      <c r="CX62" s="72"/>
      <c r="CY62" s="44"/>
      <c r="CZ62" s="78">
        <f t="shared" si="0"/>
        <v>0.4</v>
      </c>
      <c r="DA62" s="78">
        <f t="shared" si="1"/>
        <v>0.2</v>
      </c>
      <c r="DB62" s="75">
        <f t="shared" si="2"/>
        <v>0.5</v>
      </c>
      <c r="DC62" s="119"/>
      <c r="DD62" s="119"/>
      <c r="DE62" s="110"/>
      <c r="DF62" s="156"/>
      <c r="DG62" s="156"/>
      <c r="DH62" s="110"/>
      <c r="DI62" s="78">
        <f t="shared" si="3"/>
        <v>0.4</v>
      </c>
      <c r="DJ62" s="78">
        <f t="shared" si="3"/>
        <v>0.2</v>
      </c>
      <c r="DK62" s="75">
        <f t="shared" si="4"/>
        <v>0.5</v>
      </c>
      <c r="DL62" s="119"/>
      <c r="DM62" s="119"/>
      <c r="DN62" s="110"/>
      <c r="DO62" s="156"/>
      <c r="DP62" s="156"/>
      <c r="DQ62" s="110"/>
      <c r="DR62" s="78">
        <f>+$S$62+$Z$62+$AG$62+$AN$62+$AU$62+$BB$62+$BI$62+$BP$62+$BW$62</f>
        <v>0.4</v>
      </c>
      <c r="DS62" s="78">
        <f>+$T$62+$AA$62+$AH$62+$AO$62+$AV$62+$BC$62+$BJ$62+$BQ$62+$BX$62</f>
        <v>0.2</v>
      </c>
      <c r="DT62" s="75">
        <f t="shared" si="7"/>
        <v>0.5</v>
      </c>
      <c r="DU62" s="119"/>
      <c r="DV62" s="119"/>
      <c r="DW62" s="110"/>
      <c r="DX62" s="156"/>
      <c r="DY62" s="156"/>
      <c r="DZ62" s="110"/>
      <c r="EA62" s="78">
        <f>+$S$62+$Z$62+$AG$62+$AN$62+$AU$62+$BB$62+$BI$62+$BP$62+$BW$62+$CD$62+$CK$62+$CR$62</f>
        <v>0.4</v>
      </c>
      <c r="EB62" s="78">
        <f>+$T$62+$AA$62+$AH$62+$AO$62+$AV$62+$BC$62+$BJ$62+$BQ$62+$BX$62+$CE$62+$CL$62+$CS$62</f>
        <v>0.2</v>
      </c>
      <c r="EC62" s="75">
        <f t="shared" si="6"/>
        <v>0.5</v>
      </c>
      <c r="ED62" s="119"/>
      <c r="EE62" s="119"/>
      <c r="EF62" s="110"/>
      <c r="EG62" s="156"/>
      <c r="EH62" s="156"/>
      <c r="EI62" s="110"/>
      <c r="EJ62" s="33"/>
      <c r="EK62" s="33"/>
      <c r="EL62" s="33"/>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3"/>
      <c r="GA62" s="33"/>
      <c r="GB62" s="33"/>
      <c r="GC62" s="33"/>
      <c r="GD62" s="33"/>
      <c r="GE62" s="33"/>
      <c r="GF62" s="33"/>
      <c r="GG62" s="33"/>
      <c r="GH62" s="33"/>
      <c r="GI62" s="33"/>
      <c r="GJ62" s="33"/>
      <c r="GK62" s="33"/>
      <c r="GL62" s="33"/>
      <c r="GM62" s="33"/>
      <c r="GN62" s="33"/>
      <c r="GO62" s="33"/>
      <c r="GP62" s="33"/>
      <c r="GQ62" s="33"/>
      <c r="GR62" s="33"/>
      <c r="GS62" s="33"/>
      <c r="GT62" s="33"/>
      <c r="GU62" s="33"/>
      <c r="GV62" s="33"/>
      <c r="GW62" s="33"/>
      <c r="GX62" s="33"/>
      <c r="GY62" s="33"/>
      <c r="GZ62" s="33"/>
      <c r="HA62" s="33"/>
      <c r="HB62" s="33"/>
      <c r="HC62" s="33"/>
      <c r="HD62" s="33"/>
      <c r="HE62" s="33"/>
      <c r="HF62" s="33"/>
      <c r="HG62" s="33"/>
      <c r="HH62" s="33"/>
      <c r="HI62" s="33"/>
      <c r="HJ62" s="33"/>
      <c r="HK62" s="33"/>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3"/>
    </row>
    <row r="63" spans="1:256" ht="15.75">
      <c r="A63" s="2262"/>
      <c r="B63" s="2263"/>
      <c r="C63" s="2264"/>
      <c r="D63" s="2264"/>
      <c r="E63" s="2264"/>
      <c r="F63" s="2264"/>
      <c r="G63" s="2264"/>
      <c r="H63" s="2264"/>
      <c r="I63" s="95">
        <f>SUM(I21:I62)</f>
        <v>1</v>
      </c>
      <c r="J63" s="126"/>
      <c r="K63" s="2264"/>
      <c r="L63" s="2264"/>
      <c r="M63" s="2264"/>
      <c r="N63" s="2265">
        <f>SUM(N21:N62)</f>
        <v>1</v>
      </c>
      <c r="O63" s="2266"/>
      <c r="P63" s="2266"/>
      <c r="Q63" s="2264"/>
      <c r="R63" s="95"/>
      <c r="S63" s="126"/>
      <c r="T63" s="126"/>
      <c r="U63" s="126"/>
      <c r="V63" s="126"/>
      <c r="W63" s="126"/>
      <c r="X63" s="126"/>
      <c r="Y63" s="126"/>
      <c r="Z63" s="126"/>
      <c r="AA63" s="126"/>
      <c r="AB63" s="126"/>
      <c r="AC63" s="126"/>
      <c r="AD63" s="126"/>
      <c r="AE63" s="126"/>
      <c r="AF63" s="126"/>
      <c r="AG63" s="126"/>
      <c r="AH63" s="126"/>
      <c r="AI63" s="126"/>
      <c r="AJ63" s="126"/>
      <c r="AK63" s="126"/>
      <c r="AL63" s="126"/>
      <c r="AM63" s="125"/>
      <c r="AN63" s="2267"/>
      <c r="AO63" s="2267"/>
      <c r="AP63" s="2268"/>
      <c r="AQ63" s="2268"/>
      <c r="AR63" s="2269"/>
      <c r="AS63" s="2269"/>
      <c r="AT63" s="125"/>
      <c r="AU63" s="2267"/>
      <c r="AV63" s="2267"/>
      <c r="AW63" s="2268"/>
      <c r="AX63" s="2268"/>
      <c r="AY63" s="2269"/>
      <c r="AZ63" s="2269"/>
      <c r="BA63" s="126"/>
      <c r="BB63" s="2267"/>
      <c r="BC63" s="2267"/>
      <c r="BD63" s="2268"/>
      <c r="BE63" s="2268"/>
      <c r="BF63" s="2269"/>
      <c r="BG63" s="2269"/>
      <c r="BH63" s="126"/>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c r="CE63" s="126"/>
      <c r="CF63" s="126"/>
      <c r="CG63" s="126"/>
      <c r="CH63" s="126"/>
      <c r="CI63" s="126"/>
      <c r="CJ63" s="126"/>
      <c r="CK63" s="126"/>
      <c r="CL63" s="126"/>
      <c r="CM63" s="126"/>
      <c r="CN63" s="126"/>
      <c r="CO63" s="126"/>
      <c r="CP63" s="126"/>
      <c r="CQ63" s="126"/>
      <c r="CR63" s="126"/>
      <c r="CS63" s="126"/>
      <c r="CT63" s="126"/>
      <c r="CU63" s="126"/>
      <c r="CV63" s="126"/>
      <c r="CW63" s="126"/>
      <c r="CX63" s="126"/>
      <c r="CY63" s="44"/>
      <c r="CZ63" s="226"/>
      <c r="DA63" s="226"/>
      <c r="DB63" s="226"/>
      <c r="DC63" s="226"/>
      <c r="DD63" s="226"/>
      <c r="DE63" s="226"/>
      <c r="DF63" s="2270"/>
      <c r="DG63" s="2270"/>
      <c r="DH63" s="2270"/>
      <c r="DI63" s="226"/>
      <c r="DJ63" s="226"/>
      <c r="DK63" s="226"/>
      <c r="DL63" s="226"/>
      <c r="DM63" s="226"/>
      <c r="DN63" s="226"/>
      <c r="DO63" s="226"/>
      <c r="DP63" s="226"/>
      <c r="DQ63" s="226"/>
      <c r="DR63" s="226"/>
      <c r="DS63" s="226"/>
      <c r="DT63" s="226"/>
      <c r="DU63" s="226"/>
      <c r="DV63" s="226"/>
      <c r="DW63" s="226"/>
      <c r="DX63" s="226"/>
      <c r="DY63" s="226"/>
      <c r="DZ63" s="226"/>
      <c r="EA63" s="226"/>
      <c r="EB63" s="226"/>
      <c r="EC63" s="226"/>
      <c r="ED63" s="226"/>
      <c r="EE63" s="226"/>
      <c r="EF63" s="226"/>
      <c r="EG63" s="226"/>
      <c r="EH63" s="226"/>
      <c r="EI63" s="226"/>
      <c r="EJ63" s="33"/>
      <c r="EK63" s="33"/>
      <c r="EL63" s="33"/>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3"/>
      <c r="GA63" s="33"/>
      <c r="GB63" s="33"/>
      <c r="GC63" s="33"/>
      <c r="GD63" s="33"/>
      <c r="GE63" s="33"/>
      <c r="GF63" s="33"/>
      <c r="GG63" s="33"/>
      <c r="GH63" s="33"/>
      <c r="GI63" s="33"/>
      <c r="GJ63" s="33"/>
      <c r="GK63" s="33"/>
      <c r="GL63" s="33"/>
      <c r="GM63" s="33"/>
      <c r="GN63" s="33"/>
      <c r="GO63" s="33"/>
      <c r="GP63" s="33"/>
      <c r="GQ63" s="33"/>
      <c r="GR63" s="33"/>
      <c r="GS63" s="33"/>
      <c r="GT63" s="33"/>
      <c r="GU63" s="33"/>
      <c r="GV63" s="33"/>
      <c r="GW63" s="33"/>
      <c r="GX63" s="33"/>
      <c r="GY63" s="33"/>
      <c r="GZ63" s="33"/>
      <c r="HA63" s="33"/>
      <c r="HB63" s="33"/>
      <c r="HC63" s="33"/>
      <c r="HD63" s="33"/>
      <c r="HE63" s="33"/>
      <c r="HF63" s="33"/>
      <c r="HG63" s="33"/>
      <c r="HH63" s="33"/>
      <c r="HI63" s="33"/>
      <c r="HJ63" s="33"/>
      <c r="HK63" s="33"/>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3"/>
    </row>
  </sheetData>
  <mergeCells count="984">
    <mergeCell ref="EI58:EI62"/>
    <mergeCell ref="J60:J62"/>
    <mergeCell ref="K60:K62"/>
    <mergeCell ref="L60:L62"/>
    <mergeCell ref="M60:M62"/>
    <mergeCell ref="N60:N62"/>
    <mergeCell ref="O60:O62"/>
    <mergeCell ref="P60:P62"/>
    <mergeCell ref="U60:U62"/>
    <mergeCell ref="V60:V62"/>
    <mergeCell ref="DZ58:DZ62"/>
    <mergeCell ref="ED58:ED59"/>
    <mergeCell ref="EE58:EE59"/>
    <mergeCell ref="EF58:EF59"/>
    <mergeCell ref="EG58:EG62"/>
    <mergeCell ref="EH58:EH62"/>
    <mergeCell ref="ED60:ED62"/>
    <mergeCell ref="EE60:EE62"/>
    <mergeCell ref="EF60:EF62"/>
    <mergeCell ref="DQ58:DQ62"/>
    <mergeCell ref="DU58:DU59"/>
    <mergeCell ref="DV58:DV59"/>
    <mergeCell ref="DW58:DW59"/>
    <mergeCell ref="DX58:DX62"/>
    <mergeCell ref="DY58:DY62"/>
    <mergeCell ref="DU60:DU62"/>
    <mergeCell ref="DV60:DV62"/>
    <mergeCell ref="DW60:DW62"/>
    <mergeCell ref="DH58:DH62"/>
    <mergeCell ref="DL58:DL59"/>
    <mergeCell ref="DM58:DM59"/>
    <mergeCell ref="DN58:DN59"/>
    <mergeCell ref="DO58:DO62"/>
    <mergeCell ref="DP58:DP62"/>
    <mergeCell ref="DL60:DL62"/>
    <mergeCell ref="DM60:DM62"/>
    <mergeCell ref="DN60:DN62"/>
    <mergeCell ref="CW58:CW62"/>
    <mergeCell ref="DC58:DC59"/>
    <mergeCell ref="DD58:DD59"/>
    <mergeCell ref="DE58:DE59"/>
    <mergeCell ref="DF58:DF62"/>
    <mergeCell ref="DG58:DG62"/>
    <mergeCell ref="DC60:DC62"/>
    <mergeCell ref="DD60:DD62"/>
    <mergeCell ref="DE60:DE62"/>
    <mergeCell ref="CN58:CN59"/>
    <mergeCell ref="CO58:CO62"/>
    <mergeCell ref="CP58:CP62"/>
    <mergeCell ref="CT58:CT59"/>
    <mergeCell ref="CU58:CU59"/>
    <mergeCell ref="CV58:CV62"/>
    <mergeCell ref="CN60:CN62"/>
    <mergeCell ref="CT60:CT62"/>
    <mergeCell ref="CU60:CU62"/>
    <mergeCell ref="CB58:CB62"/>
    <mergeCell ref="CF58:CF59"/>
    <mergeCell ref="CG58:CG59"/>
    <mergeCell ref="CH58:CH62"/>
    <mergeCell ref="CI58:CI62"/>
    <mergeCell ref="CM58:CM59"/>
    <mergeCell ref="CF60:CF62"/>
    <mergeCell ref="CG60:CG62"/>
    <mergeCell ref="CM60:CM62"/>
    <mergeCell ref="BS58:BS59"/>
    <mergeCell ref="BT58:BT62"/>
    <mergeCell ref="BU58:BU62"/>
    <mergeCell ref="BY58:BY59"/>
    <mergeCell ref="BZ58:BZ59"/>
    <mergeCell ref="CA58:CA62"/>
    <mergeCell ref="BS60:BS62"/>
    <mergeCell ref="BY60:BY62"/>
    <mergeCell ref="BZ60:BZ62"/>
    <mergeCell ref="BG58:BG62"/>
    <mergeCell ref="BK58:BK59"/>
    <mergeCell ref="BL58:BL59"/>
    <mergeCell ref="BM58:BM62"/>
    <mergeCell ref="BN58:BN62"/>
    <mergeCell ref="BR58:BR59"/>
    <mergeCell ref="BK60:BK62"/>
    <mergeCell ref="BL60:BL62"/>
    <mergeCell ref="BR60:BR62"/>
    <mergeCell ref="AX58:AX59"/>
    <mergeCell ref="AY58:AY62"/>
    <mergeCell ref="AZ58:AZ62"/>
    <mergeCell ref="BD58:BD59"/>
    <mergeCell ref="BE58:BE59"/>
    <mergeCell ref="BF58:BF62"/>
    <mergeCell ref="AX60:AX62"/>
    <mergeCell ref="BD60:BD62"/>
    <mergeCell ref="BE60:BE62"/>
    <mergeCell ref="AL58:AL62"/>
    <mergeCell ref="AP58:AP59"/>
    <mergeCell ref="AQ58:AQ59"/>
    <mergeCell ref="AR58:AR62"/>
    <mergeCell ref="AS58:AS62"/>
    <mergeCell ref="AW58:AW59"/>
    <mergeCell ref="AP60:AP62"/>
    <mergeCell ref="AQ60:AQ62"/>
    <mergeCell ref="AW60:AW62"/>
    <mergeCell ref="AC58:AC59"/>
    <mergeCell ref="AD58:AD62"/>
    <mergeCell ref="AE58:AE62"/>
    <mergeCell ref="AI58:AI59"/>
    <mergeCell ref="AJ58:AJ59"/>
    <mergeCell ref="AK58:AK62"/>
    <mergeCell ref="AC60:AC61"/>
    <mergeCell ref="AI60:AI62"/>
    <mergeCell ref="AJ60:AJ62"/>
    <mergeCell ref="N58:N59"/>
    <mergeCell ref="U58:U59"/>
    <mergeCell ref="V58:V59"/>
    <mergeCell ref="W58:W62"/>
    <mergeCell ref="X58:X62"/>
    <mergeCell ref="AB58:AB59"/>
    <mergeCell ref="AB60:AB62"/>
    <mergeCell ref="H58:H62"/>
    <mergeCell ref="I58:I62"/>
    <mergeCell ref="J58:J59"/>
    <mergeCell ref="K58:K59"/>
    <mergeCell ref="L58:L59"/>
    <mergeCell ref="M58:M59"/>
    <mergeCell ref="A58:B62"/>
    <mergeCell ref="C58:C62"/>
    <mergeCell ref="D58:D62"/>
    <mergeCell ref="E58:E62"/>
    <mergeCell ref="F58:F62"/>
    <mergeCell ref="G58:G62"/>
    <mergeCell ref="ED55:ED57"/>
    <mergeCell ref="EE55:EE57"/>
    <mergeCell ref="EF55:EF57"/>
    <mergeCell ref="EG55:EG57"/>
    <mergeCell ref="EH55:EH57"/>
    <mergeCell ref="EI55:EI57"/>
    <mergeCell ref="DU55:DU57"/>
    <mergeCell ref="DV55:DV57"/>
    <mergeCell ref="DW55:DW57"/>
    <mergeCell ref="DX55:DX57"/>
    <mergeCell ref="DY55:DY57"/>
    <mergeCell ref="DZ55:DZ57"/>
    <mergeCell ref="DL55:DL57"/>
    <mergeCell ref="DM55:DM57"/>
    <mergeCell ref="DN55:DN57"/>
    <mergeCell ref="DO55:DO57"/>
    <mergeCell ref="DP55:DP57"/>
    <mergeCell ref="DQ55:DQ57"/>
    <mergeCell ref="DC55:DC57"/>
    <mergeCell ref="DD55:DD57"/>
    <mergeCell ref="DE55:DE57"/>
    <mergeCell ref="DF55:DF57"/>
    <mergeCell ref="DG55:DG57"/>
    <mergeCell ref="DH55:DH57"/>
    <mergeCell ref="CO55:CO57"/>
    <mergeCell ref="CP55:CP57"/>
    <mergeCell ref="CT55:CT57"/>
    <mergeCell ref="CU55:CU57"/>
    <mergeCell ref="CV55:CV57"/>
    <mergeCell ref="CW55:CW57"/>
    <mergeCell ref="CF55:CF57"/>
    <mergeCell ref="CG55:CG57"/>
    <mergeCell ref="CH55:CH57"/>
    <mergeCell ref="CI55:CI57"/>
    <mergeCell ref="CM55:CM57"/>
    <mergeCell ref="CN55:CN57"/>
    <mergeCell ref="BT55:BT57"/>
    <mergeCell ref="BU55:BU57"/>
    <mergeCell ref="BY55:BY57"/>
    <mergeCell ref="BZ55:BZ57"/>
    <mergeCell ref="CA55:CA57"/>
    <mergeCell ref="CB55:CB57"/>
    <mergeCell ref="BK55:BK57"/>
    <mergeCell ref="BL55:BL57"/>
    <mergeCell ref="BM55:BM57"/>
    <mergeCell ref="BN55:BN57"/>
    <mergeCell ref="BR55:BR57"/>
    <mergeCell ref="BS55:BS57"/>
    <mergeCell ref="AY55:AY57"/>
    <mergeCell ref="AZ55:AZ57"/>
    <mergeCell ref="BD55:BD57"/>
    <mergeCell ref="BE55:BE57"/>
    <mergeCell ref="BF55:BF57"/>
    <mergeCell ref="BG55:BG57"/>
    <mergeCell ref="AP55:AP57"/>
    <mergeCell ref="AQ55:AQ57"/>
    <mergeCell ref="AR55:AR57"/>
    <mergeCell ref="AS55:AS57"/>
    <mergeCell ref="AW55:AW57"/>
    <mergeCell ref="AX55:AX57"/>
    <mergeCell ref="AD55:AD57"/>
    <mergeCell ref="AE55:AE57"/>
    <mergeCell ref="AI55:AI57"/>
    <mergeCell ref="AJ55:AJ57"/>
    <mergeCell ref="AK55:AK57"/>
    <mergeCell ref="AL55:AL57"/>
    <mergeCell ref="U55:U57"/>
    <mergeCell ref="V55:V57"/>
    <mergeCell ref="W55:W57"/>
    <mergeCell ref="X55:X57"/>
    <mergeCell ref="AB55:AB57"/>
    <mergeCell ref="AC55:AC57"/>
    <mergeCell ref="G55:G57"/>
    <mergeCell ref="H55:H57"/>
    <mergeCell ref="I55:I57"/>
    <mergeCell ref="J55:J57"/>
    <mergeCell ref="K55:K57"/>
    <mergeCell ref="N55:N57"/>
    <mergeCell ref="DV53:DV54"/>
    <mergeCell ref="DW53:DW54"/>
    <mergeCell ref="ED53:ED54"/>
    <mergeCell ref="EE53:EE54"/>
    <mergeCell ref="EF53:EF54"/>
    <mergeCell ref="A55:B57"/>
    <mergeCell ref="C55:C57"/>
    <mergeCell ref="D55:D57"/>
    <mergeCell ref="E55:E57"/>
    <mergeCell ref="F55:F57"/>
    <mergeCell ref="DC53:DC54"/>
    <mergeCell ref="DD53:DD54"/>
    <mergeCell ref="DE53:DE54"/>
    <mergeCell ref="DL53:DL54"/>
    <mergeCell ref="DM53:DM54"/>
    <mergeCell ref="DN53:DN54"/>
    <mergeCell ref="CF53:CF54"/>
    <mergeCell ref="CG53:CG54"/>
    <mergeCell ref="CM53:CM54"/>
    <mergeCell ref="CN53:CN54"/>
    <mergeCell ref="CT53:CT54"/>
    <mergeCell ref="CU53:CU54"/>
    <mergeCell ref="BK53:BK54"/>
    <mergeCell ref="BL53:BL54"/>
    <mergeCell ref="BR53:BR54"/>
    <mergeCell ref="BS53:BS54"/>
    <mergeCell ref="BY53:BY54"/>
    <mergeCell ref="BZ53:BZ54"/>
    <mergeCell ref="AP53:AP54"/>
    <mergeCell ref="AQ53:AQ54"/>
    <mergeCell ref="AW53:AW54"/>
    <mergeCell ref="AX53:AX54"/>
    <mergeCell ref="BD53:BD54"/>
    <mergeCell ref="BE53:BE54"/>
    <mergeCell ref="EF51:EF52"/>
    <mergeCell ref="J53:J54"/>
    <mergeCell ref="K53:K54"/>
    <mergeCell ref="N53:N54"/>
    <mergeCell ref="U53:U54"/>
    <mergeCell ref="V53:V54"/>
    <mergeCell ref="AB53:AB54"/>
    <mergeCell ref="AC53:AC54"/>
    <mergeCell ref="AI53:AI54"/>
    <mergeCell ref="AJ53:AJ54"/>
    <mergeCell ref="DM51:DM52"/>
    <mergeCell ref="DN51:DN52"/>
    <mergeCell ref="DU51:DU52"/>
    <mergeCell ref="DV51:DV52"/>
    <mergeCell ref="DW51:DW52"/>
    <mergeCell ref="ED51:ED52"/>
    <mergeCell ref="CM51:CM52"/>
    <mergeCell ref="CN51:CN52"/>
    <mergeCell ref="CT51:CT52"/>
    <mergeCell ref="CU51:CU52"/>
    <mergeCell ref="DC51:DC52"/>
    <mergeCell ref="DD51:DD52"/>
    <mergeCell ref="BR51:BR52"/>
    <mergeCell ref="BS51:BS52"/>
    <mergeCell ref="BY51:BY52"/>
    <mergeCell ref="BZ51:BZ52"/>
    <mergeCell ref="CF51:CF52"/>
    <mergeCell ref="CG51:CG52"/>
    <mergeCell ref="AW51:AW52"/>
    <mergeCell ref="AX51:AX52"/>
    <mergeCell ref="BD51:BD52"/>
    <mergeCell ref="BE51:BE52"/>
    <mergeCell ref="BK51:BK52"/>
    <mergeCell ref="BL51:BL52"/>
    <mergeCell ref="AB51:AB52"/>
    <mergeCell ref="AC51:AC52"/>
    <mergeCell ref="AI51:AI52"/>
    <mergeCell ref="AJ51:AJ52"/>
    <mergeCell ref="AP51:AP52"/>
    <mergeCell ref="AQ51:AQ52"/>
    <mergeCell ref="J51:J52"/>
    <mergeCell ref="K51:K52"/>
    <mergeCell ref="L51:L52"/>
    <mergeCell ref="N51:N52"/>
    <mergeCell ref="U51:U52"/>
    <mergeCell ref="V51:V52"/>
    <mergeCell ref="ED41:ED43"/>
    <mergeCell ref="EE41:EE43"/>
    <mergeCell ref="EF41:EF43"/>
    <mergeCell ref="EG41:EG54"/>
    <mergeCell ref="EH41:EH54"/>
    <mergeCell ref="EI41:EI54"/>
    <mergeCell ref="ED44:ED50"/>
    <mergeCell ref="EE44:EE50"/>
    <mergeCell ref="EF44:EF50"/>
    <mergeCell ref="EE51:EE52"/>
    <mergeCell ref="DU41:DU43"/>
    <mergeCell ref="DV41:DV43"/>
    <mergeCell ref="DW41:DW43"/>
    <mergeCell ref="DX41:DX54"/>
    <mergeCell ref="DY41:DY54"/>
    <mergeCell ref="DZ41:DZ54"/>
    <mergeCell ref="DU44:DU50"/>
    <mergeCell ref="DV44:DV50"/>
    <mergeCell ref="DW44:DW50"/>
    <mergeCell ref="DU53:DU54"/>
    <mergeCell ref="DL41:DL43"/>
    <mergeCell ref="DM41:DM43"/>
    <mergeCell ref="DN41:DN43"/>
    <mergeCell ref="DO41:DO54"/>
    <mergeCell ref="DP41:DP54"/>
    <mergeCell ref="DQ41:DQ54"/>
    <mergeCell ref="DL44:DL50"/>
    <mergeCell ref="DM44:DM50"/>
    <mergeCell ref="DN44:DN50"/>
    <mergeCell ref="DL51:DL52"/>
    <mergeCell ref="DC41:DC43"/>
    <mergeCell ref="DD41:DD43"/>
    <mergeCell ref="DE41:DE43"/>
    <mergeCell ref="DF41:DF54"/>
    <mergeCell ref="DG41:DG54"/>
    <mergeCell ref="DH41:DH54"/>
    <mergeCell ref="DC44:DC50"/>
    <mergeCell ref="DD44:DD50"/>
    <mergeCell ref="DE44:DE50"/>
    <mergeCell ref="DE51:DE52"/>
    <mergeCell ref="CO41:CO54"/>
    <mergeCell ref="CP41:CP54"/>
    <mergeCell ref="CT41:CT43"/>
    <mergeCell ref="CU41:CU43"/>
    <mergeCell ref="CV41:CV54"/>
    <mergeCell ref="CW41:CW54"/>
    <mergeCell ref="CT44:CT50"/>
    <mergeCell ref="CU44:CU50"/>
    <mergeCell ref="CF41:CF43"/>
    <mergeCell ref="CG41:CG43"/>
    <mergeCell ref="CH41:CH54"/>
    <mergeCell ref="CI41:CI54"/>
    <mergeCell ref="CM41:CM43"/>
    <mergeCell ref="CN41:CN43"/>
    <mergeCell ref="CF44:CF50"/>
    <mergeCell ref="CG44:CG50"/>
    <mergeCell ref="CM44:CM50"/>
    <mergeCell ref="CN44:CN50"/>
    <mergeCell ref="BT41:BT54"/>
    <mergeCell ref="BU41:BU54"/>
    <mergeCell ref="BY41:BY43"/>
    <mergeCell ref="BZ41:BZ43"/>
    <mergeCell ref="CA41:CA54"/>
    <mergeCell ref="CB41:CB54"/>
    <mergeCell ref="BY44:BY50"/>
    <mergeCell ref="BZ44:BZ50"/>
    <mergeCell ref="BK41:BK43"/>
    <mergeCell ref="BL41:BL43"/>
    <mergeCell ref="BM41:BM54"/>
    <mergeCell ref="BN41:BN54"/>
    <mergeCell ref="BR41:BR43"/>
    <mergeCell ref="BS41:BS43"/>
    <mergeCell ref="BK44:BK50"/>
    <mergeCell ref="BL44:BL50"/>
    <mergeCell ref="BR44:BR50"/>
    <mergeCell ref="BS44:BS50"/>
    <mergeCell ref="AY41:AY54"/>
    <mergeCell ref="AZ41:AZ54"/>
    <mergeCell ref="BD41:BD43"/>
    <mergeCell ref="BE41:BE43"/>
    <mergeCell ref="BF41:BF54"/>
    <mergeCell ref="BG41:BG54"/>
    <mergeCell ref="BE44:BE50"/>
    <mergeCell ref="AP41:AP43"/>
    <mergeCell ref="AQ41:AQ43"/>
    <mergeCell ref="AR41:AR54"/>
    <mergeCell ref="AS41:AS54"/>
    <mergeCell ref="AW41:AW43"/>
    <mergeCell ref="AX41:AX43"/>
    <mergeCell ref="AP44:AP50"/>
    <mergeCell ref="AQ44:AQ50"/>
    <mergeCell ref="AW44:AW50"/>
    <mergeCell ref="AX44:AX50"/>
    <mergeCell ref="AD41:AD54"/>
    <mergeCell ref="AE41:AE54"/>
    <mergeCell ref="AI41:AI43"/>
    <mergeCell ref="AJ41:AJ43"/>
    <mergeCell ref="AK41:AK54"/>
    <mergeCell ref="AL41:AL54"/>
    <mergeCell ref="AI44:AI50"/>
    <mergeCell ref="AJ44:AJ50"/>
    <mergeCell ref="U41:U43"/>
    <mergeCell ref="V41:V43"/>
    <mergeCell ref="W41:W54"/>
    <mergeCell ref="X41:X54"/>
    <mergeCell ref="AB41:AB43"/>
    <mergeCell ref="AC41:AC43"/>
    <mergeCell ref="U44:U50"/>
    <mergeCell ref="V44:V50"/>
    <mergeCell ref="AB44:AB50"/>
    <mergeCell ref="AC44:AC50"/>
    <mergeCell ref="H41:H54"/>
    <mergeCell ref="I41:I54"/>
    <mergeCell ref="J41:J43"/>
    <mergeCell ref="K41:K43"/>
    <mergeCell ref="L41:L43"/>
    <mergeCell ref="N41:N43"/>
    <mergeCell ref="J44:J50"/>
    <mergeCell ref="K44:K50"/>
    <mergeCell ref="L44:L50"/>
    <mergeCell ref="N44:N50"/>
    <mergeCell ref="A41:B54"/>
    <mergeCell ref="C41:C54"/>
    <mergeCell ref="D41:D54"/>
    <mergeCell ref="E41:E54"/>
    <mergeCell ref="F41:F54"/>
    <mergeCell ref="G41:G54"/>
    <mergeCell ref="ED37:ED38"/>
    <mergeCell ref="EE37:EE38"/>
    <mergeCell ref="EF37:EF38"/>
    <mergeCell ref="EG37:EG40"/>
    <mergeCell ref="EH37:EH40"/>
    <mergeCell ref="EI37:EI40"/>
    <mergeCell ref="ED39:ED40"/>
    <mergeCell ref="EE39:EE40"/>
    <mergeCell ref="EF39:EF40"/>
    <mergeCell ref="DU37:DU38"/>
    <mergeCell ref="DV37:DV38"/>
    <mergeCell ref="DW37:DW38"/>
    <mergeCell ref="DX37:DX40"/>
    <mergeCell ref="DY37:DY40"/>
    <mergeCell ref="DZ37:DZ40"/>
    <mergeCell ref="DU39:DU40"/>
    <mergeCell ref="DV39:DV40"/>
    <mergeCell ref="DW39:DW40"/>
    <mergeCell ref="DL37:DL38"/>
    <mergeCell ref="DM37:DM38"/>
    <mergeCell ref="DN37:DN38"/>
    <mergeCell ref="DO37:DO40"/>
    <mergeCell ref="DP37:DP40"/>
    <mergeCell ref="DQ37:DQ40"/>
    <mergeCell ref="DL39:DL40"/>
    <mergeCell ref="DM39:DM40"/>
    <mergeCell ref="DN39:DN40"/>
    <mergeCell ref="DC37:DC38"/>
    <mergeCell ref="DD37:DD38"/>
    <mergeCell ref="DE37:DE38"/>
    <mergeCell ref="DF37:DF40"/>
    <mergeCell ref="DG37:DG40"/>
    <mergeCell ref="DH37:DH40"/>
    <mergeCell ref="DC39:DC40"/>
    <mergeCell ref="DD39:DD40"/>
    <mergeCell ref="DE39:DE40"/>
    <mergeCell ref="CO37:CO40"/>
    <mergeCell ref="CP37:CP40"/>
    <mergeCell ref="CT37:CT38"/>
    <mergeCell ref="CU37:CU38"/>
    <mergeCell ref="CV37:CV40"/>
    <mergeCell ref="CW37:CW40"/>
    <mergeCell ref="CT39:CT40"/>
    <mergeCell ref="CU39:CU40"/>
    <mergeCell ref="CF37:CF38"/>
    <mergeCell ref="CG37:CG38"/>
    <mergeCell ref="CH37:CH40"/>
    <mergeCell ref="CI37:CI40"/>
    <mergeCell ref="CM37:CM38"/>
    <mergeCell ref="CN37:CN38"/>
    <mergeCell ref="CF39:CF40"/>
    <mergeCell ref="CG39:CG40"/>
    <mergeCell ref="CM39:CM40"/>
    <mergeCell ref="CN39:CN40"/>
    <mergeCell ref="BT37:BT40"/>
    <mergeCell ref="BU37:BU40"/>
    <mergeCell ref="BY37:BY38"/>
    <mergeCell ref="BZ37:BZ38"/>
    <mergeCell ref="CA37:CA40"/>
    <mergeCell ref="CB37:CB40"/>
    <mergeCell ref="BY39:BY40"/>
    <mergeCell ref="BZ39:BZ40"/>
    <mergeCell ref="BK37:BK38"/>
    <mergeCell ref="BL37:BL38"/>
    <mergeCell ref="BM37:BM40"/>
    <mergeCell ref="BN37:BN40"/>
    <mergeCell ref="BR37:BR38"/>
    <mergeCell ref="BS37:BS38"/>
    <mergeCell ref="BK39:BK40"/>
    <mergeCell ref="BL39:BL40"/>
    <mergeCell ref="BR39:BR40"/>
    <mergeCell ref="BS39:BS40"/>
    <mergeCell ref="AY37:AY40"/>
    <mergeCell ref="AZ37:AZ40"/>
    <mergeCell ref="BD37:BD38"/>
    <mergeCell ref="BE37:BE38"/>
    <mergeCell ref="BF37:BF40"/>
    <mergeCell ref="BG37:BG40"/>
    <mergeCell ref="BE39:BE40"/>
    <mergeCell ref="AP37:AP38"/>
    <mergeCell ref="AQ37:AQ38"/>
    <mergeCell ref="AR37:AR40"/>
    <mergeCell ref="AS37:AS40"/>
    <mergeCell ref="AW37:AW38"/>
    <mergeCell ref="AX37:AX38"/>
    <mergeCell ref="AP39:AP40"/>
    <mergeCell ref="AQ39:AQ40"/>
    <mergeCell ref="AW39:AW40"/>
    <mergeCell ref="AX39:AX40"/>
    <mergeCell ref="AD37:AD40"/>
    <mergeCell ref="AE37:AE40"/>
    <mergeCell ref="AI37:AI38"/>
    <mergeCell ref="AJ37:AJ38"/>
    <mergeCell ref="AK37:AK40"/>
    <mergeCell ref="AL37:AL40"/>
    <mergeCell ref="AI39:AI40"/>
    <mergeCell ref="AJ39:AJ40"/>
    <mergeCell ref="U37:U38"/>
    <mergeCell ref="V37:V38"/>
    <mergeCell ref="W37:W40"/>
    <mergeCell ref="X37:X40"/>
    <mergeCell ref="AB37:AB38"/>
    <mergeCell ref="AC37:AC38"/>
    <mergeCell ref="U39:U40"/>
    <mergeCell ref="V39:V40"/>
    <mergeCell ref="AB39:AB40"/>
    <mergeCell ref="AC39:AC40"/>
    <mergeCell ref="H37:H40"/>
    <mergeCell ref="I37:I40"/>
    <mergeCell ref="J37:J38"/>
    <mergeCell ref="K37:K38"/>
    <mergeCell ref="L37:L38"/>
    <mergeCell ref="N37:N38"/>
    <mergeCell ref="J39:J40"/>
    <mergeCell ref="K39:K40"/>
    <mergeCell ref="L39:L40"/>
    <mergeCell ref="N39:N40"/>
    <mergeCell ref="A37:B40"/>
    <mergeCell ref="C37:C40"/>
    <mergeCell ref="D37:D40"/>
    <mergeCell ref="E37:E40"/>
    <mergeCell ref="F37:F40"/>
    <mergeCell ref="G37:G40"/>
    <mergeCell ref="ED34:ED36"/>
    <mergeCell ref="EE34:EE36"/>
    <mergeCell ref="EF34:EF36"/>
    <mergeCell ref="EG34:EG36"/>
    <mergeCell ref="EH34:EH36"/>
    <mergeCell ref="EI34:EI36"/>
    <mergeCell ref="DU34:DU36"/>
    <mergeCell ref="DV34:DV36"/>
    <mergeCell ref="DW34:DW36"/>
    <mergeCell ref="DX34:DX36"/>
    <mergeCell ref="DY34:DY36"/>
    <mergeCell ref="DZ34:DZ36"/>
    <mergeCell ref="DL34:DL36"/>
    <mergeCell ref="DM34:DM36"/>
    <mergeCell ref="DN34:DN36"/>
    <mergeCell ref="DO34:DO36"/>
    <mergeCell ref="DP34:DP36"/>
    <mergeCell ref="DQ34:DQ36"/>
    <mergeCell ref="DC34:DC36"/>
    <mergeCell ref="DD34:DD36"/>
    <mergeCell ref="DE34:DE36"/>
    <mergeCell ref="DF34:DF36"/>
    <mergeCell ref="DG34:DG36"/>
    <mergeCell ref="DH34:DH36"/>
    <mergeCell ref="CO34:CO36"/>
    <mergeCell ref="CP34:CP36"/>
    <mergeCell ref="CT34:CT36"/>
    <mergeCell ref="CU34:CU36"/>
    <mergeCell ref="CV34:CV36"/>
    <mergeCell ref="CW34:CW36"/>
    <mergeCell ref="CF34:CF36"/>
    <mergeCell ref="CG34:CG36"/>
    <mergeCell ref="CH34:CH36"/>
    <mergeCell ref="CI34:CI36"/>
    <mergeCell ref="CM34:CM36"/>
    <mergeCell ref="CN34:CN36"/>
    <mergeCell ref="BT34:BT36"/>
    <mergeCell ref="BU34:BU36"/>
    <mergeCell ref="BY34:BY36"/>
    <mergeCell ref="BZ34:BZ36"/>
    <mergeCell ref="CA34:CA36"/>
    <mergeCell ref="CB34:CB36"/>
    <mergeCell ref="BK34:BK36"/>
    <mergeCell ref="BL34:BL36"/>
    <mergeCell ref="BM34:BM36"/>
    <mergeCell ref="BN34:BN36"/>
    <mergeCell ref="BR34:BR36"/>
    <mergeCell ref="BS34:BS36"/>
    <mergeCell ref="AY34:AY36"/>
    <mergeCell ref="AZ34:AZ36"/>
    <mergeCell ref="BD34:BD36"/>
    <mergeCell ref="BE34:BE36"/>
    <mergeCell ref="BF34:BF36"/>
    <mergeCell ref="BG34:BG36"/>
    <mergeCell ref="AP34:AP36"/>
    <mergeCell ref="AQ34:AQ36"/>
    <mergeCell ref="AR34:AR36"/>
    <mergeCell ref="AS34:AS36"/>
    <mergeCell ref="AW34:AW36"/>
    <mergeCell ref="AX34:AX36"/>
    <mergeCell ref="AD34:AD36"/>
    <mergeCell ref="AE34:AE36"/>
    <mergeCell ref="AI34:AI36"/>
    <mergeCell ref="AJ34:AJ36"/>
    <mergeCell ref="AK34:AK36"/>
    <mergeCell ref="AL34:AL36"/>
    <mergeCell ref="U34:U36"/>
    <mergeCell ref="V34:V36"/>
    <mergeCell ref="W34:W36"/>
    <mergeCell ref="X34:X36"/>
    <mergeCell ref="AB34:AB36"/>
    <mergeCell ref="AC34:AC36"/>
    <mergeCell ref="H34:H36"/>
    <mergeCell ref="I34:I36"/>
    <mergeCell ref="J34:J36"/>
    <mergeCell ref="K34:K36"/>
    <mergeCell ref="L34:L36"/>
    <mergeCell ref="N34:N36"/>
    <mergeCell ref="A34:B36"/>
    <mergeCell ref="C34:C36"/>
    <mergeCell ref="D34:D36"/>
    <mergeCell ref="E34:E36"/>
    <mergeCell ref="F34:F36"/>
    <mergeCell ref="G34:G36"/>
    <mergeCell ref="ED30:ED32"/>
    <mergeCell ref="EE30:EE32"/>
    <mergeCell ref="EF30:EF32"/>
    <mergeCell ref="EG30:EG33"/>
    <mergeCell ref="EH30:EH33"/>
    <mergeCell ref="EI30:EI33"/>
    <mergeCell ref="DU30:DU32"/>
    <mergeCell ref="DV30:DV32"/>
    <mergeCell ref="DW30:DW32"/>
    <mergeCell ref="DX30:DX33"/>
    <mergeCell ref="DY30:DY33"/>
    <mergeCell ref="DZ30:DZ33"/>
    <mergeCell ref="DL30:DL32"/>
    <mergeCell ref="DM30:DM32"/>
    <mergeCell ref="DN30:DN32"/>
    <mergeCell ref="DO30:DO33"/>
    <mergeCell ref="DP30:DP33"/>
    <mergeCell ref="DQ30:DQ33"/>
    <mergeCell ref="DC30:DC32"/>
    <mergeCell ref="DD30:DD32"/>
    <mergeCell ref="DE30:DE32"/>
    <mergeCell ref="DF30:DF33"/>
    <mergeCell ref="DG30:DG33"/>
    <mergeCell ref="DH30:DH33"/>
    <mergeCell ref="CO30:CO33"/>
    <mergeCell ref="CP30:CP33"/>
    <mergeCell ref="CT30:CT32"/>
    <mergeCell ref="CU30:CU32"/>
    <mergeCell ref="CV30:CV33"/>
    <mergeCell ref="CW30:CW33"/>
    <mergeCell ref="CF30:CF32"/>
    <mergeCell ref="CG30:CG32"/>
    <mergeCell ref="CH30:CH33"/>
    <mergeCell ref="CI30:CI33"/>
    <mergeCell ref="CM30:CM32"/>
    <mergeCell ref="CN30:CN32"/>
    <mergeCell ref="BT30:BT33"/>
    <mergeCell ref="BU30:BU33"/>
    <mergeCell ref="BY30:BY32"/>
    <mergeCell ref="BZ30:BZ32"/>
    <mergeCell ref="CA30:CA33"/>
    <mergeCell ref="CB30:CB33"/>
    <mergeCell ref="BK30:BK32"/>
    <mergeCell ref="BL30:BL32"/>
    <mergeCell ref="BM30:BM33"/>
    <mergeCell ref="BN30:BN33"/>
    <mergeCell ref="BR30:BR32"/>
    <mergeCell ref="BS30:BS32"/>
    <mergeCell ref="AY30:AY33"/>
    <mergeCell ref="AZ30:AZ33"/>
    <mergeCell ref="BD30:BD32"/>
    <mergeCell ref="BE30:BE32"/>
    <mergeCell ref="BF30:BF33"/>
    <mergeCell ref="BG30:BG33"/>
    <mergeCell ref="AP30:AP32"/>
    <mergeCell ref="AQ30:AQ32"/>
    <mergeCell ref="AR30:AR33"/>
    <mergeCell ref="AS30:AS33"/>
    <mergeCell ref="AW30:AW32"/>
    <mergeCell ref="AX30:AX32"/>
    <mergeCell ref="AD30:AD33"/>
    <mergeCell ref="AE30:AE33"/>
    <mergeCell ref="AI30:AI32"/>
    <mergeCell ref="AJ30:AJ32"/>
    <mergeCell ref="AK30:AK33"/>
    <mergeCell ref="AL30:AL33"/>
    <mergeCell ref="U30:U32"/>
    <mergeCell ref="V30:V32"/>
    <mergeCell ref="W30:W33"/>
    <mergeCell ref="X30:X33"/>
    <mergeCell ref="AB30:AB32"/>
    <mergeCell ref="AC30:AC32"/>
    <mergeCell ref="H30:H33"/>
    <mergeCell ref="I30:I33"/>
    <mergeCell ref="J30:J32"/>
    <mergeCell ref="K30:K32"/>
    <mergeCell ref="L30:L32"/>
    <mergeCell ref="N30:N32"/>
    <mergeCell ref="A30:B33"/>
    <mergeCell ref="C30:C33"/>
    <mergeCell ref="D30:D33"/>
    <mergeCell ref="E30:E33"/>
    <mergeCell ref="F30:F33"/>
    <mergeCell ref="G30:G33"/>
    <mergeCell ref="ED27:ED29"/>
    <mergeCell ref="EE27:EE29"/>
    <mergeCell ref="EF27:EF29"/>
    <mergeCell ref="EG27:EG29"/>
    <mergeCell ref="EH27:EH29"/>
    <mergeCell ref="EI27:EI29"/>
    <mergeCell ref="DU27:DU29"/>
    <mergeCell ref="DV27:DV29"/>
    <mergeCell ref="DW27:DW29"/>
    <mergeCell ref="DX27:DX29"/>
    <mergeCell ref="DY27:DY29"/>
    <mergeCell ref="DZ27:DZ29"/>
    <mergeCell ref="DL27:DL29"/>
    <mergeCell ref="DM27:DM29"/>
    <mergeCell ref="DN27:DN29"/>
    <mergeCell ref="DO27:DO29"/>
    <mergeCell ref="DP27:DP29"/>
    <mergeCell ref="DQ27:DQ29"/>
    <mergeCell ref="DC27:DC29"/>
    <mergeCell ref="DD27:DD29"/>
    <mergeCell ref="DE27:DE29"/>
    <mergeCell ref="DF27:DF29"/>
    <mergeCell ref="DG27:DG29"/>
    <mergeCell ref="DH27:DH29"/>
    <mergeCell ref="CO27:CO29"/>
    <mergeCell ref="CP27:CP29"/>
    <mergeCell ref="CT27:CT29"/>
    <mergeCell ref="CU27:CU29"/>
    <mergeCell ref="CV27:CV29"/>
    <mergeCell ref="CW27:CW29"/>
    <mergeCell ref="CF27:CF29"/>
    <mergeCell ref="CG27:CG29"/>
    <mergeCell ref="CH27:CH29"/>
    <mergeCell ref="CI27:CI29"/>
    <mergeCell ref="CM27:CM29"/>
    <mergeCell ref="CN27:CN29"/>
    <mergeCell ref="BT27:BT29"/>
    <mergeCell ref="BU27:BU29"/>
    <mergeCell ref="BY27:BY29"/>
    <mergeCell ref="BZ27:BZ29"/>
    <mergeCell ref="CA27:CA29"/>
    <mergeCell ref="CB27:CB29"/>
    <mergeCell ref="BK27:BK29"/>
    <mergeCell ref="BL27:BL29"/>
    <mergeCell ref="BM27:BM29"/>
    <mergeCell ref="BN27:BN29"/>
    <mergeCell ref="BR27:BR29"/>
    <mergeCell ref="BS27:BS29"/>
    <mergeCell ref="AY27:AY29"/>
    <mergeCell ref="AZ27:AZ29"/>
    <mergeCell ref="BD27:BD29"/>
    <mergeCell ref="BE27:BE29"/>
    <mergeCell ref="BF27:BF29"/>
    <mergeCell ref="BG27:BG29"/>
    <mergeCell ref="AP27:AP29"/>
    <mergeCell ref="AQ27:AQ29"/>
    <mergeCell ref="AR27:AR29"/>
    <mergeCell ref="AS27:AS29"/>
    <mergeCell ref="AW27:AW29"/>
    <mergeCell ref="AX27:AX29"/>
    <mergeCell ref="AD27:AD29"/>
    <mergeCell ref="AE27:AE29"/>
    <mergeCell ref="AI27:AI29"/>
    <mergeCell ref="AJ27:AJ29"/>
    <mergeCell ref="AK27:AK29"/>
    <mergeCell ref="AL27:AL29"/>
    <mergeCell ref="U27:U29"/>
    <mergeCell ref="V27:V29"/>
    <mergeCell ref="W27:W29"/>
    <mergeCell ref="X27:X29"/>
    <mergeCell ref="AB27:AB29"/>
    <mergeCell ref="AC27:AC29"/>
    <mergeCell ref="H27:H29"/>
    <mergeCell ref="I27:I29"/>
    <mergeCell ref="J27:J29"/>
    <mergeCell ref="K27:K29"/>
    <mergeCell ref="L27:L29"/>
    <mergeCell ref="N27:N29"/>
    <mergeCell ref="A27:B29"/>
    <mergeCell ref="C27:C29"/>
    <mergeCell ref="D27:D29"/>
    <mergeCell ref="E27:E29"/>
    <mergeCell ref="F27:F29"/>
    <mergeCell ref="G27:G29"/>
    <mergeCell ref="ED21:ED23"/>
    <mergeCell ref="EE21:EE23"/>
    <mergeCell ref="EF21:EF23"/>
    <mergeCell ref="EG21:EG26"/>
    <mergeCell ref="EH21:EH26"/>
    <mergeCell ref="EI21:EI26"/>
    <mergeCell ref="ED24:ED25"/>
    <mergeCell ref="EE24:EE25"/>
    <mergeCell ref="EF24:EF25"/>
    <mergeCell ref="DU21:DU23"/>
    <mergeCell ref="DV21:DV23"/>
    <mergeCell ref="DW21:DW23"/>
    <mergeCell ref="DX21:DX26"/>
    <mergeCell ref="DY21:DY26"/>
    <mergeCell ref="DZ21:DZ26"/>
    <mergeCell ref="DU24:DU25"/>
    <mergeCell ref="DV24:DV25"/>
    <mergeCell ref="DW24:DW25"/>
    <mergeCell ref="DL21:DL23"/>
    <mergeCell ref="DM21:DM23"/>
    <mergeCell ref="DN21:DN23"/>
    <mergeCell ref="DO21:DO26"/>
    <mergeCell ref="DP21:DP26"/>
    <mergeCell ref="DQ21:DQ26"/>
    <mergeCell ref="DL24:DL25"/>
    <mergeCell ref="DM24:DM25"/>
    <mergeCell ref="DN24:DN25"/>
    <mergeCell ref="DC21:DC23"/>
    <mergeCell ref="DD21:DD23"/>
    <mergeCell ref="DE21:DE23"/>
    <mergeCell ref="DF21:DF26"/>
    <mergeCell ref="DG21:DG26"/>
    <mergeCell ref="DH21:DH26"/>
    <mergeCell ref="DC24:DC25"/>
    <mergeCell ref="DD24:DD25"/>
    <mergeCell ref="DE24:DE25"/>
    <mergeCell ref="CO21:CO26"/>
    <mergeCell ref="CP21:CP26"/>
    <mergeCell ref="CT21:CT23"/>
    <mergeCell ref="CU21:CU23"/>
    <mergeCell ref="CV21:CV26"/>
    <mergeCell ref="CW21:CW26"/>
    <mergeCell ref="CT24:CT25"/>
    <mergeCell ref="CU24:CU25"/>
    <mergeCell ref="CF21:CF23"/>
    <mergeCell ref="CG21:CG23"/>
    <mergeCell ref="CH21:CH26"/>
    <mergeCell ref="CI21:CI26"/>
    <mergeCell ref="CM21:CM23"/>
    <mergeCell ref="CN21:CN23"/>
    <mergeCell ref="CF24:CF25"/>
    <mergeCell ref="CG24:CG25"/>
    <mergeCell ref="CM24:CM25"/>
    <mergeCell ref="CN24:CN25"/>
    <mergeCell ref="BT21:BT26"/>
    <mergeCell ref="BU21:BU26"/>
    <mergeCell ref="BY21:BY23"/>
    <mergeCell ref="BZ21:BZ23"/>
    <mergeCell ref="CA21:CA26"/>
    <mergeCell ref="CB21:CB26"/>
    <mergeCell ref="BY24:BY25"/>
    <mergeCell ref="BZ24:BZ25"/>
    <mergeCell ref="BK21:BK23"/>
    <mergeCell ref="BL21:BL23"/>
    <mergeCell ref="BM21:BM26"/>
    <mergeCell ref="BN21:BN26"/>
    <mergeCell ref="BR21:BR23"/>
    <mergeCell ref="BS21:BS23"/>
    <mergeCell ref="BK24:BK25"/>
    <mergeCell ref="BL24:BL25"/>
    <mergeCell ref="BR24:BR25"/>
    <mergeCell ref="BS24:BS25"/>
    <mergeCell ref="AY21:AY26"/>
    <mergeCell ref="AZ21:AZ26"/>
    <mergeCell ref="BD21:BD23"/>
    <mergeCell ref="BE21:BE23"/>
    <mergeCell ref="BF21:BF26"/>
    <mergeCell ref="BG21:BG26"/>
    <mergeCell ref="BD24:BD25"/>
    <mergeCell ref="BE24:BE25"/>
    <mergeCell ref="AP21:AP23"/>
    <mergeCell ref="AQ21:AQ23"/>
    <mergeCell ref="AR21:AR26"/>
    <mergeCell ref="AS21:AS26"/>
    <mergeCell ref="AW21:AW23"/>
    <mergeCell ref="AX21:AX23"/>
    <mergeCell ref="AP24:AP25"/>
    <mergeCell ref="AQ24:AQ25"/>
    <mergeCell ref="AW24:AW25"/>
    <mergeCell ref="AX24:AX25"/>
    <mergeCell ref="AD21:AD26"/>
    <mergeCell ref="AE21:AE26"/>
    <mergeCell ref="AI21:AI23"/>
    <mergeCell ref="AJ21:AJ23"/>
    <mergeCell ref="AK21:AK26"/>
    <mergeCell ref="AL21:AL26"/>
    <mergeCell ref="AI24:AI25"/>
    <mergeCell ref="AJ24:AJ25"/>
    <mergeCell ref="U21:U23"/>
    <mergeCell ref="V21:V23"/>
    <mergeCell ref="W21:W26"/>
    <mergeCell ref="X21:X26"/>
    <mergeCell ref="AB21:AB23"/>
    <mergeCell ref="AC21:AC23"/>
    <mergeCell ref="U24:U25"/>
    <mergeCell ref="V24:V25"/>
    <mergeCell ref="AB24:AB25"/>
    <mergeCell ref="AC24:AC25"/>
    <mergeCell ref="H21:H26"/>
    <mergeCell ref="I21:I26"/>
    <mergeCell ref="J21:J23"/>
    <mergeCell ref="K21:K23"/>
    <mergeCell ref="L21:L23"/>
    <mergeCell ref="N21:N23"/>
    <mergeCell ref="J24:J25"/>
    <mergeCell ref="K24:K25"/>
    <mergeCell ref="L24:L25"/>
    <mergeCell ref="N24:N25"/>
    <mergeCell ref="DX19:DZ19"/>
    <mergeCell ref="EA19:EC19"/>
    <mergeCell ref="ED19:EF19"/>
    <mergeCell ref="EG19:EI19"/>
    <mergeCell ref="A21:B26"/>
    <mergeCell ref="C21:C26"/>
    <mergeCell ref="D21:D26"/>
    <mergeCell ref="E21:E26"/>
    <mergeCell ref="F21:F26"/>
    <mergeCell ref="G21:G26"/>
    <mergeCell ref="Q19:Q20"/>
    <mergeCell ref="R19:R20"/>
    <mergeCell ref="CZ19:DB19"/>
    <mergeCell ref="DC19:DE19"/>
    <mergeCell ref="DF19:DH19"/>
    <mergeCell ref="DI19:DK19"/>
    <mergeCell ref="EA18:EI18"/>
    <mergeCell ref="D19:D20"/>
    <mergeCell ref="E19:E20"/>
    <mergeCell ref="F19:F20"/>
    <mergeCell ref="G19:G20"/>
    <mergeCell ref="H19:H20"/>
    <mergeCell ref="I19:I20"/>
    <mergeCell ref="J19:J20"/>
    <mergeCell ref="K19:K20"/>
    <mergeCell ref="L19:L20"/>
    <mergeCell ref="CK18:CQ19"/>
    <mergeCell ref="CR18:CW19"/>
    <mergeCell ref="CX18:CX20"/>
    <mergeCell ref="CZ18:DH18"/>
    <mergeCell ref="DI18:DQ18"/>
    <mergeCell ref="DR18:DZ18"/>
    <mergeCell ref="DL19:DN19"/>
    <mergeCell ref="DO19:DQ19"/>
    <mergeCell ref="DR19:DT19"/>
    <mergeCell ref="DU19:DW19"/>
    <mergeCell ref="BH18:BH20"/>
    <mergeCell ref="BI18:BO19"/>
    <mergeCell ref="BP18:BV19"/>
    <mergeCell ref="BW18:CB19"/>
    <mergeCell ref="CC18:CC20"/>
    <mergeCell ref="CD18:CJ19"/>
    <mergeCell ref="Z18:AF19"/>
    <mergeCell ref="AG18:AL19"/>
    <mergeCell ref="AM18:AM20"/>
    <mergeCell ref="AN18:AT19"/>
    <mergeCell ref="AU18:BA19"/>
    <mergeCell ref="BB18:BG19"/>
    <mergeCell ref="A18:B20"/>
    <mergeCell ref="C18:C20"/>
    <mergeCell ref="D18:I18"/>
    <mergeCell ref="J18:P18"/>
    <mergeCell ref="Q18:R18"/>
    <mergeCell ref="S18:Y19"/>
    <mergeCell ref="M19:M20"/>
    <mergeCell ref="N19:N20"/>
    <mergeCell ref="O19:O20"/>
    <mergeCell ref="P19:P20"/>
    <mergeCell ref="A11:B11"/>
    <mergeCell ref="C11:F11"/>
    <mergeCell ref="A12:B12"/>
    <mergeCell ref="C12:F12"/>
    <mergeCell ref="A13:B14"/>
    <mergeCell ref="D13:E13"/>
    <mergeCell ref="F13:F14"/>
    <mergeCell ref="D14:E14"/>
    <mergeCell ref="A8:B8"/>
    <mergeCell ref="C8:F8"/>
    <mergeCell ref="A9:B9"/>
    <mergeCell ref="C9:F9"/>
    <mergeCell ref="A10:B10"/>
    <mergeCell ref="C10:F10"/>
    <mergeCell ref="A5:B5"/>
    <mergeCell ref="C5:F5"/>
    <mergeCell ref="A6:B6"/>
    <mergeCell ref="C6:F6"/>
    <mergeCell ref="A7:B7"/>
    <mergeCell ref="C7:F7"/>
  </mergeCells>
  <conditionalFormatting sqref="DE21 DH21 DE24 DE26:DE27 DE30 DE33:DE34 DE37 DE39 DE41 DE44 DE51 DE53 DE55 DE58 DE60 DH27 DH30 DH34 DH37 DH41 DH55 DH58">
    <cfRule type="cellIs" dxfId="262" priority="21" operator="greaterThan">
      <formula>0.9</formula>
    </cfRule>
    <cfRule type="cellIs" dxfId="261" priority="22" operator="between">
      <formula>0.7</formula>
      <formula>0.9</formula>
    </cfRule>
    <cfRule type="cellIs" dxfId="260" priority="23" operator="between">
      <formula>0.4</formula>
      <formula>0.7</formula>
    </cfRule>
    <cfRule type="cellIs" dxfId="259" priority="24" operator="between">
      <formula>0</formula>
      <formula>0.4</formula>
    </cfRule>
  </conditionalFormatting>
  <conditionalFormatting sqref="EF21 EF24 EF26:EF27 EF30 EF33:EF34 EF37 EF39 EF41 EF44 EF51 EF53 EF55 EF58 EF60">
    <cfRule type="cellIs" dxfId="258" priority="17" operator="greaterThan">
      <formula>0.9</formula>
    </cfRule>
    <cfRule type="cellIs" dxfId="257" priority="18" operator="between">
      <formula>0.7</formula>
      <formula>0.9</formula>
    </cfRule>
    <cfRule type="cellIs" dxfId="256" priority="19" operator="between">
      <formula>0.4</formula>
      <formula>0.7</formula>
    </cfRule>
    <cfRule type="cellIs" dxfId="255" priority="20" operator="between">
      <formula>0</formula>
      <formula>0.4</formula>
    </cfRule>
  </conditionalFormatting>
  <conditionalFormatting sqref="DW21 DW24 DW26:DW27 DW30 DW33:DW34 DW37 DW39 DW41 DW44 DW51 DW53 DW55 DW58 DW60">
    <cfRule type="cellIs" dxfId="254" priority="9" operator="greaterThan">
      <formula>0.9</formula>
    </cfRule>
    <cfRule type="cellIs" dxfId="253" priority="10" operator="between">
      <formula>0.7</formula>
      <formula>0.9</formula>
    </cfRule>
    <cfRule type="cellIs" dxfId="252" priority="11" operator="between">
      <formula>0.4</formula>
      <formula>0.7</formula>
    </cfRule>
    <cfRule type="cellIs" dxfId="251" priority="12" operator="between">
      <formula>0</formula>
      <formula>0.4</formula>
    </cfRule>
  </conditionalFormatting>
  <conditionalFormatting sqref="DZ21 DZ27 DZ30 DZ34 DZ37 DZ41 DZ55 DZ58">
    <cfRule type="cellIs" dxfId="250" priority="5" operator="greaterThan">
      <formula>0.9</formula>
    </cfRule>
    <cfRule type="cellIs" dxfId="249" priority="6" operator="between">
      <formula>0.7</formula>
      <formula>0.9</formula>
    </cfRule>
    <cfRule type="cellIs" dxfId="248" priority="7" operator="between">
      <formula>0.4</formula>
      <formula>0.7</formula>
    </cfRule>
    <cfRule type="cellIs" dxfId="247" priority="8" operator="between">
      <formula>0</formula>
      <formula>0.4</formula>
    </cfRule>
  </conditionalFormatting>
  <conditionalFormatting sqref="DQ21 DQ27 DQ30 DQ34 DQ37 DQ41 DQ55 DQ58">
    <cfRule type="cellIs" dxfId="246" priority="1" operator="greaterThan">
      <formula>0.9</formula>
    </cfRule>
    <cfRule type="cellIs" dxfId="245" priority="2" operator="between">
      <formula>0.7</formula>
      <formula>0.9</formula>
    </cfRule>
    <cfRule type="cellIs" dxfId="244" priority="3" operator="between">
      <formula>0.4</formula>
      <formula>0.7</formula>
    </cfRule>
    <cfRule type="cellIs" dxfId="243" priority="4" operator="between">
      <formula>0</formula>
      <formula>0.4</formula>
    </cfRule>
  </conditionalFormatting>
  <conditionalFormatting sqref="DN63 DQ63 EI63 EF63 DW63 DZ63 EC21:EC63 DT21:DT63 DB21:DB63 DK21:DK63">
    <cfRule type="cellIs" dxfId="242" priority="29" operator="greaterThan">
      <formula>0.9</formula>
    </cfRule>
    <cfRule type="cellIs" dxfId="241" priority="30" operator="between">
      <formula>0.7</formula>
      <formula>0.9</formula>
    </cfRule>
    <cfRule type="cellIs" dxfId="240" priority="31" operator="between">
      <formula>0.4</formula>
      <formula>0.7</formula>
    </cfRule>
    <cfRule type="cellIs" dxfId="239" priority="32" operator="between">
      <formula>0</formula>
      <formula>0.4</formula>
    </cfRule>
  </conditionalFormatting>
  <conditionalFormatting sqref="DN21 DN24 DN26:DN27 DN30 DN33:DN34 DN37 DN39 DN41 DN44 DN51 DN53 DN55 DN58 DN60">
    <cfRule type="cellIs" dxfId="238" priority="25" operator="greaterThan">
      <formula>0.9</formula>
    </cfRule>
    <cfRule type="cellIs" dxfId="237" priority="26" operator="between">
      <formula>0.7</formula>
      <formula>0.9</formula>
    </cfRule>
    <cfRule type="cellIs" dxfId="236" priority="27" operator="between">
      <formula>0.4</formula>
      <formula>0.7</formula>
    </cfRule>
    <cfRule type="cellIs" dxfId="235" priority="28" operator="between">
      <formula>0</formula>
      <formula>0.4</formula>
    </cfRule>
  </conditionalFormatting>
  <conditionalFormatting sqref="EI21 EI27 EI30 EI34 EI37 EI41 EI55 EI58">
    <cfRule type="cellIs" dxfId="234" priority="13" operator="greaterThan">
      <formula>0.9</formula>
    </cfRule>
    <cfRule type="cellIs" dxfId="233" priority="14" operator="between">
      <formula>0.7</formula>
      <formula>0.9</formula>
    </cfRule>
    <cfRule type="cellIs" dxfId="232" priority="15" operator="between">
      <formula>0.4</formula>
      <formula>0.7</formula>
    </cfRule>
    <cfRule type="cellIs" dxfId="231" priority="16" operator="between">
      <formula>0</formula>
      <formula>0.4</formula>
    </cfRule>
  </conditionalFormatting>
  <dataValidations count="5">
    <dataValidation allowBlank="1" showInputMessage="1" showErrorMessage="1" prompt="EVIDENCIAS ENTREGADAS: Se debe diligenciar por actividad los entregables que dan cuenta del avance en el periodo, estos deben ser coherente con lo programado y ejecutado en el periodo. " sqref="CQ20:CQ63 CJ20:CJ63 CC18:CC63 BO20:BO63 BV20:BV63 BH18:BH63 BA20:BA63"/>
    <dataValidation allowBlank="1" showInputMessage="1" showErrorMessage="1" prompt="EVIDENCIAS ENTREGADAS: Se debe diligenciar por actividad los entregables que dan cuenta del avance en el periodo, estos deben ser coherente con lo programado y ejecutado en el periodo." sqref="CX18:CX63 Y20:Y63 AM18:AM63 AF20:AF63 AT20:AT63"/>
    <dataValidation type="textLength" operator="lessThanOrEqual" allowBlank="1" showInputMessage="1" showErrorMessage="1" errorTitle="Texto Excedido" error="El texto de este campo no debe exceder los 500 caracteres." sqref="K30">
      <formula1>500</formula1>
    </dataValidation>
    <dataValidation allowBlank="1" showInputMessage="1" showErrorMessage="1" prompt="El seguimiento se realizará a partir de las tareas, de acuerdo con el avance presentado el formato automáticamente calculará el avance para las actividades y metas al periodo del reporte y de la vigencia. " sqref="CO30:CP31 Y18:Y19 AT18:AT19 AF18:AF19 AC18:AE21 CQ18:CQ19 BA18:BA19 CJ18:CJ19 CV55:CW55 CV58:CW58 BV18:BV19 BO18:BO19 CV30:CW31 CV37:CW37 AC33 V24 AC44 S63 V26 V33 AC30:AE31 V39 CO37:CP37 V44 V51 V60 V55:X55 V27:X27 AI18:AL20 AP18:AS20 AW18:AZ20 BD18:BG20 BK18:BN20 BK63 BM63:BN63 BR18:BU20 BR63 BT63:BU63 BY18:CB20 BY63 CA63:CB63 CF18:CI20 CF63 CH63:CI63 CM18:CP20 CM63 CO63:CP63 CT18:CW20 CT63 CV63:CW63 U63:X63 AB63:AE63 V58:X58 CV21:CW21 AC60 AK21:AL21 AR21:AS21 AY21:AZ21 BF21:BG21 BM21:BN21 BT21:BU21 CA21:CB21 CH21:CI21 CO21:CP21 V41:X41 V37:X37 V34:X34 V30:X31 U18:U20 AC55:AE55 AC27:AE27 AC58:AE58 AC41:AE41 AC37:AE37 AC34:AE34 AC24 AB18:AB20 AK55:AL55 AK27:AL27 AK58:AL58 AK41:AL41 AK37:AL37 AK34:AL34 AK30:AL31 V18:X21 AR55:AS55 AR27:AS27 AR58:AS58 AR41:AS41 AR37:AS37 AR34:AS34 AR30:AS31 AC51 AY55:AZ55 AY27:AZ27 AY58:AZ58 AY41:AZ41 AY37:AZ37 AY34:AZ34 AY30:AZ31 AC39 BF55:BG55 BF27:BG27 BF58:BG58 BF41:BG41 BF37:BG37 BF34:BG34 BF30:BG31 S18:S29 BM55:BN55 BM27:BN27 BM58:BN58 BM41:BN41 BM37:BN37 BM34:BN34 BM30:BN31 CV34:CW34 BT55:BU55 BT27:BU27 BT58:BU58 BT41:BU41 BT37:BU37 BT34:BU34 BT30:BU31 CV41:CW41 CA55:CB55 CA27:CB27 CA58:CB58 CA41:CB41 CA37:CB37 CA34:CB34 CA30:CB31 CV27:CW27 CH55:CI55 CH27:CI27 CH58:CI58 CH41:CI41 CH37:CI37 CH34:CI34 CH30:CI31 CO34:CP34 CO55:CP55 CO27:CP27 CO58:CP58 CO41:CP41 CK18:CL63 CD18:CE63 BW18:BX63 BP18:BQ63 BI18:BJ63 AU18:AV63 CU21:CU63 AN18:AO63 CR18:CS63 AG18:AH63 Z18:AA63 CN21:CN63 CG21:CG63 BZ21:BZ63 BS21:BS63 BL21:BL63 AP63:AS63 AW63:AZ63 AI63:AL63 BB18:BC63 AC26 T18:T63 AJ21:AJ26 AQ21:AQ26 AX21:AX26 BE21:BE26 AJ41:AJ43 BD63:BG63"/>
    <dataValidation allowBlank="1" showInputMessage="1" showErrorMessage="1" prompt="Verificar que los objetivos, metas, actividades y tareas correspondan con lo programado en el Plan de Acción y Ficha EBI. No se deben modificar esta información." sqref="H18:H19 C18:G21 H21 I18:J21 J24 K18:R20 C27:F27 C30:C63 N27 J30:J31 E30:F31 G27:I31 E34:J34 D30:D34 D37:J37 D41:J41 D55:J55 D58:J58 A18:A21 D63:R63 B18:B20 A27 A30:A31 A34 A37 A41 A55 A58 A63:B63 J26:J27"/>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'[8]Listas desplegables'!#REF!</xm:f>
          </x14:formula1>
          <xm:sqref>G14:H14 F13 D13:D14 G6:H9 C6:C12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F6" sqref="F6"/>
    </sheetView>
  </sheetViews>
  <sheetFormatPr baseColWidth="10" defaultRowHeight="15"/>
  <cols>
    <col min="1" max="1" width="24.85546875" customWidth="1"/>
    <col min="2" max="2" width="42.5703125" customWidth="1"/>
    <col min="3" max="3" width="39.7109375" customWidth="1"/>
  </cols>
  <sheetData>
    <row r="1" spans="1:3" ht="50.25" customHeight="1">
      <c r="A1" s="2994" t="s">
        <v>3096</v>
      </c>
      <c r="B1" s="2994"/>
      <c r="C1" s="2994"/>
    </row>
    <row r="2" spans="1:3" ht="23.25">
      <c r="A2" s="2995"/>
      <c r="B2" s="2996"/>
      <c r="C2" s="2997"/>
    </row>
    <row r="3" spans="1:3" ht="78.75" customHeight="1">
      <c r="A3" s="2998" t="s">
        <v>3097</v>
      </c>
      <c r="B3" s="2998"/>
      <c r="C3" s="2999" t="s">
        <v>3098</v>
      </c>
    </row>
    <row r="4" spans="1:3" ht="105" customHeight="1">
      <c r="A4" s="3000">
        <v>1093</v>
      </c>
      <c r="B4" s="3001" t="s">
        <v>3099</v>
      </c>
      <c r="C4" s="3002">
        <f>+[10]Ejec_Vigencia!$C$12</f>
        <v>2094753000</v>
      </c>
    </row>
    <row r="5" spans="1:3" ht="105" customHeight="1">
      <c r="A5" s="3000">
        <v>1096</v>
      </c>
      <c r="B5" s="3001" t="s">
        <v>3100</v>
      </c>
      <c r="C5" s="3002">
        <f>+[10]Ejec_Vigencia!$C$13</f>
        <v>178138988000</v>
      </c>
    </row>
    <row r="6" spans="1:3" ht="45" customHeight="1">
      <c r="A6" s="3000">
        <v>1086</v>
      </c>
      <c r="B6" s="3001" t="s">
        <v>3101</v>
      </c>
      <c r="C6" s="3002">
        <f>+[10]Ejec_Vigencia!$C$14</f>
        <v>23144529000</v>
      </c>
    </row>
    <row r="7" spans="1:3" ht="30" customHeight="1">
      <c r="A7" s="3000">
        <v>1098</v>
      </c>
      <c r="B7" s="3001" t="s">
        <v>3102</v>
      </c>
      <c r="C7" s="3002">
        <f>+[10]Ejec_Vigencia!$C$15</f>
        <v>180460515000</v>
      </c>
    </row>
    <row r="8" spans="1:3" ht="60" customHeight="1">
      <c r="A8" s="3000">
        <v>1099</v>
      </c>
      <c r="B8" s="3001" t="s">
        <v>3103</v>
      </c>
      <c r="C8" s="3002">
        <f>+[10]Ejec_Vigencia!$C$16</f>
        <v>170253038000</v>
      </c>
    </row>
    <row r="9" spans="1:3" ht="30" customHeight="1">
      <c r="A9" s="3000">
        <v>1101</v>
      </c>
      <c r="B9" s="3001" t="s">
        <v>3104</v>
      </c>
      <c r="C9" s="3002">
        <f>+[10]Ejec_Vigencia!$C$17</f>
        <v>2342280000</v>
      </c>
    </row>
    <row r="10" spans="1:3" ht="105" customHeight="1">
      <c r="A10" s="3000">
        <v>1108</v>
      </c>
      <c r="B10" s="3001" t="s">
        <v>3105</v>
      </c>
      <c r="C10" s="3002">
        <f>+[10]Ejec_Vigencia!$C$18</f>
        <v>44387413000</v>
      </c>
    </row>
    <row r="11" spans="1:3" ht="75" customHeight="1">
      <c r="A11" s="3000">
        <v>1113</v>
      </c>
      <c r="B11" s="3001" t="s">
        <v>3106</v>
      </c>
      <c r="C11" s="3002">
        <f>+[10]Ejec_Vigencia!$C$19</f>
        <v>47316934000</v>
      </c>
    </row>
    <row r="12" spans="1:3" ht="30" customHeight="1">
      <c r="A12" s="3000">
        <v>1116</v>
      </c>
      <c r="B12" s="3001" t="s">
        <v>3107</v>
      </c>
      <c r="C12" s="3002">
        <f>+[10]Ejec_Vigencia!$C$20</f>
        <v>5198537000</v>
      </c>
    </row>
    <row r="13" spans="1:3" ht="45" customHeight="1">
      <c r="A13" s="3000">
        <v>1103</v>
      </c>
      <c r="B13" s="3001" t="s">
        <v>3108</v>
      </c>
      <c r="C13" s="3002">
        <f>+[10]Ejec_Vigencia!$C$21</f>
        <v>40119860686</v>
      </c>
    </row>
    <row r="14" spans="1:3" ht="105" customHeight="1">
      <c r="A14" s="3000">
        <v>1118</v>
      </c>
      <c r="B14" s="3001" t="s">
        <v>3109</v>
      </c>
      <c r="C14" s="3002">
        <f>+[10]Ejec_Vigencia!$C$22</f>
        <v>223588892000</v>
      </c>
    </row>
    <row r="15" spans="1:3" ht="75" customHeight="1">
      <c r="A15" s="3000">
        <v>1091</v>
      </c>
      <c r="B15" s="3001" t="s">
        <v>3110</v>
      </c>
      <c r="C15" s="3002">
        <f>+[10]Ejec_Vigencia!$C$23</f>
        <v>3846524000</v>
      </c>
    </row>
    <row r="16" spans="1:3" ht="90" customHeight="1">
      <c r="A16" s="3000">
        <v>1168</v>
      </c>
      <c r="B16" s="3001" t="s">
        <v>3111</v>
      </c>
      <c r="C16" s="3002">
        <f>+[10]Ejec_Vigencia!$C$24</f>
        <v>27802381000</v>
      </c>
    </row>
    <row r="17" spans="1:3" ht="30" customHeight="1">
      <c r="A17" s="3000">
        <v>1092</v>
      </c>
      <c r="B17" s="3001" t="s">
        <v>3112</v>
      </c>
      <c r="C17" s="3002">
        <f>+[10]Ejec_Vigencia!$C$25</f>
        <v>9086264000</v>
      </c>
    </row>
    <row r="18" spans="1:3" ht="24.75" customHeight="1">
      <c r="A18" s="2998" t="s">
        <v>3113</v>
      </c>
      <c r="B18" s="2998"/>
      <c r="C18" s="3003">
        <f>SUM(C4:C17)</f>
        <v>957780908686</v>
      </c>
    </row>
  </sheetData>
  <mergeCells count="3">
    <mergeCell ref="A1:C1"/>
    <mergeCell ref="A3:B3"/>
    <mergeCell ref="A18:B1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J221"/>
  <sheetViews>
    <sheetView workbookViewId="0">
      <selection activeCell="E19" sqref="E19:E20"/>
    </sheetView>
  </sheetViews>
  <sheetFormatPr baseColWidth="10" defaultRowHeight="14.25"/>
  <cols>
    <col min="1" max="1" width="20.140625" style="372" customWidth="1"/>
    <col min="2" max="2" width="28.7109375" style="372" customWidth="1"/>
    <col min="3" max="3" width="37.85546875" style="377" customWidth="1"/>
    <col min="4" max="4" width="10.7109375" style="377" customWidth="1"/>
    <col min="5" max="5" width="35" style="377" customWidth="1"/>
    <col min="6" max="6" width="25.140625" style="377" bestFit="1" customWidth="1"/>
    <col min="7" max="7" width="34.85546875" style="375" bestFit="1" customWidth="1"/>
    <col min="8" max="8" width="9.7109375" style="375" customWidth="1"/>
    <col min="9" max="9" width="14.5703125" style="375" customWidth="1"/>
    <col min="10" max="10" width="13.5703125" style="374" customWidth="1"/>
    <col min="11" max="11" width="51" style="375" customWidth="1"/>
    <col min="12" max="12" width="17.85546875" style="375" hidden="1" customWidth="1"/>
    <col min="13" max="13" width="24.42578125" style="375" hidden="1" customWidth="1"/>
    <col min="14" max="14" width="13.5703125" style="375" hidden="1" customWidth="1"/>
    <col min="15" max="15" width="19.140625" style="376" hidden="1" customWidth="1"/>
    <col min="16" max="16" width="18.85546875" style="376" hidden="1" customWidth="1"/>
    <col min="17" max="17" width="34.140625" style="377" hidden="1" customWidth="1"/>
    <col min="18" max="18" width="18.85546875" style="378" customWidth="1"/>
    <col min="19" max="19" width="10.7109375" style="377" hidden="1" customWidth="1"/>
    <col min="20" max="20" width="11.28515625" style="377" hidden="1" customWidth="1"/>
    <col min="21" max="24" width="10.7109375" style="377" customWidth="1"/>
    <col min="25" max="25" width="24.5703125" style="377" customWidth="1"/>
    <col min="26" max="30" width="10.7109375" style="377" customWidth="1"/>
    <col min="31" max="31" width="12.140625" style="377" customWidth="1"/>
    <col min="32" max="32" width="26.85546875" style="377" customWidth="1"/>
    <col min="33" max="35" width="10.7109375" style="377" customWidth="1"/>
    <col min="36" max="36" width="11.85546875" style="377" customWidth="1"/>
    <col min="37" max="37" width="11.7109375" style="377" hidden="1" customWidth="1"/>
    <col min="38" max="38" width="15.42578125" style="377" hidden="1" customWidth="1"/>
    <col min="39" max="39" width="31.85546875" style="377" hidden="1" customWidth="1"/>
    <col min="40" max="41" width="8.7109375" style="377" hidden="1" customWidth="1"/>
    <col min="42" max="42" width="10.5703125" style="377" customWidth="1"/>
    <col min="43" max="43" width="8.7109375" style="379" customWidth="1"/>
    <col min="44" max="45" width="8.7109375" style="377" hidden="1" customWidth="1"/>
    <col min="46" max="46" width="24.28515625" style="377" hidden="1" customWidth="1"/>
    <col min="47" max="48" width="8.7109375" style="377" hidden="1" customWidth="1"/>
    <col min="49" max="50" width="8.7109375" style="377" customWidth="1"/>
    <col min="51" max="52" width="8.7109375" style="377" hidden="1" customWidth="1"/>
    <col min="53" max="53" width="23.42578125" style="377" hidden="1" customWidth="1"/>
    <col min="54" max="55" width="8.7109375" style="377" hidden="1" customWidth="1"/>
    <col min="56" max="56" width="11" style="377" customWidth="1"/>
    <col min="57" max="57" width="10.42578125" style="377" customWidth="1"/>
    <col min="58" max="59" width="8.7109375" style="377" hidden="1" customWidth="1"/>
    <col min="60" max="60" width="27.85546875" style="377" hidden="1" customWidth="1"/>
    <col min="61" max="61" width="8.85546875" style="377" hidden="1" customWidth="1"/>
    <col min="62" max="66" width="8.7109375" style="377" hidden="1" customWidth="1"/>
    <col min="67" max="67" width="25.42578125" style="377" hidden="1" customWidth="1"/>
    <col min="68" max="73" width="8.7109375" style="377" hidden="1" customWidth="1"/>
    <col min="74" max="74" width="24.85546875" style="377" hidden="1" customWidth="1"/>
    <col min="75" max="80" width="8.7109375" style="377" hidden="1" customWidth="1"/>
    <col min="81" max="81" width="36.42578125" style="377" hidden="1" customWidth="1"/>
    <col min="82" max="82" width="10.5703125" style="377" hidden="1" customWidth="1"/>
    <col min="83" max="87" width="8.7109375" style="377" hidden="1" customWidth="1"/>
    <col min="88" max="88" width="27.42578125" style="377" hidden="1" customWidth="1"/>
    <col min="89" max="94" width="8.7109375" style="377" hidden="1" customWidth="1"/>
    <col min="95" max="95" width="27.28515625" style="377" hidden="1" customWidth="1"/>
    <col min="96" max="101" width="8.7109375" style="377" hidden="1" customWidth="1"/>
    <col min="102" max="102" width="28" style="377" hidden="1" customWidth="1"/>
    <col min="103" max="103" width="5.7109375" style="377" hidden="1" customWidth="1"/>
    <col min="104" max="112" width="14.28515625" style="377" hidden="1" customWidth="1"/>
    <col min="113" max="139" width="14.28515625" style="377" customWidth="1"/>
    <col min="140" max="140" width="6.7109375" style="377" customWidth="1"/>
    <col min="141" max="16384" width="11.42578125" style="377"/>
  </cols>
  <sheetData>
    <row r="1" spans="1:43" s="354" customFormat="1" ht="15">
      <c r="A1" s="353"/>
      <c r="B1" s="353"/>
      <c r="AQ1" s="355"/>
    </row>
    <row r="2" spans="1:43" s="354" customFormat="1" ht="15">
      <c r="A2" s="353"/>
      <c r="B2" s="353"/>
      <c r="AQ2" s="355"/>
    </row>
    <row r="3" spans="1:43" s="354" customFormat="1" ht="6.75" customHeight="1">
      <c r="AQ3" s="355"/>
    </row>
    <row r="4" spans="1:43" s="354" customFormat="1" ht="18.75" customHeight="1">
      <c r="AQ4" s="355"/>
    </row>
    <row r="5" spans="1:43" s="354" customFormat="1" ht="17.25" customHeight="1">
      <c r="A5" s="3" t="s">
        <v>0</v>
      </c>
      <c r="B5" s="4"/>
      <c r="C5" s="356" t="s">
        <v>1</v>
      </c>
      <c r="D5" s="357"/>
      <c r="E5" s="357"/>
      <c r="F5" s="358"/>
      <c r="AQ5" s="355"/>
    </row>
    <row r="6" spans="1:43" s="354" customFormat="1" ht="18" customHeight="1">
      <c r="A6" s="3" t="s">
        <v>2</v>
      </c>
      <c r="B6" s="4"/>
      <c r="C6" s="359" t="s">
        <v>384</v>
      </c>
      <c r="D6" s="360"/>
      <c r="E6" s="360"/>
      <c r="F6" s="361"/>
      <c r="G6" s="362"/>
      <c r="H6" s="362"/>
      <c r="AQ6" s="355"/>
    </row>
    <row r="7" spans="1:43" s="354" customFormat="1" ht="15">
      <c r="A7" s="3" t="s">
        <v>4</v>
      </c>
      <c r="B7" s="4"/>
      <c r="C7" s="359" t="s">
        <v>463</v>
      </c>
      <c r="D7" s="360"/>
      <c r="E7" s="360"/>
      <c r="F7" s="361"/>
      <c r="G7" s="362"/>
      <c r="H7" s="362"/>
      <c r="AQ7" s="355"/>
    </row>
    <row r="8" spans="1:43" s="354" customFormat="1" ht="15">
      <c r="A8" s="3" t="s">
        <v>6</v>
      </c>
      <c r="B8" s="4"/>
      <c r="C8" s="359" t="s">
        <v>464</v>
      </c>
      <c r="D8" s="360"/>
      <c r="E8" s="360"/>
      <c r="F8" s="361"/>
      <c r="G8" s="362"/>
      <c r="H8" s="362"/>
      <c r="AQ8" s="355"/>
    </row>
    <row r="9" spans="1:43" s="354" customFormat="1" ht="69" customHeight="1">
      <c r="A9" s="3" t="s">
        <v>8</v>
      </c>
      <c r="B9" s="4"/>
      <c r="C9" s="359" t="s">
        <v>465</v>
      </c>
      <c r="D9" s="360"/>
      <c r="E9" s="360"/>
      <c r="F9" s="361"/>
      <c r="G9" s="363"/>
      <c r="H9" s="363"/>
      <c r="I9" s="364"/>
      <c r="AQ9" s="355"/>
    </row>
    <row r="10" spans="1:43" s="354" customFormat="1" ht="15" customHeight="1">
      <c r="A10" s="3" t="s">
        <v>10</v>
      </c>
      <c r="B10" s="4"/>
      <c r="C10" s="359" t="s">
        <v>387</v>
      </c>
      <c r="D10" s="360"/>
      <c r="E10" s="360"/>
      <c r="F10" s="361"/>
      <c r="G10" s="365"/>
      <c r="H10" s="365"/>
      <c r="I10" s="364"/>
      <c r="AQ10" s="355"/>
    </row>
    <row r="11" spans="1:43" s="354" customFormat="1" ht="15" customHeight="1">
      <c r="A11" s="3" t="s">
        <v>12</v>
      </c>
      <c r="B11" s="4"/>
      <c r="C11" s="359" t="s">
        <v>466</v>
      </c>
      <c r="D11" s="360"/>
      <c r="E11" s="360"/>
      <c r="F11" s="361"/>
      <c r="G11" s="365"/>
      <c r="H11" s="365"/>
      <c r="I11" s="364"/>
      <c r="AQ11" s="355"/>
    </row>
    <row r="12" spans="1:43" s="354" customFormat="1" ht="15" customHeight="1">
      <c r="A12" s="3" t="s">
        <v>14</v>
      </c>
      <c r="B12" s="4"/>
      <c r="C12" s="359" t="s">
        <v>467</v>
      </c>
      <c r="D12" s="360"/>
      <c r="E12" s="360"/>
      <c r="F12" s="361"/>
      <c r="G12" s="365"/>
      <c r="H12" s="365"/>
      <c r="I12" s="364"/>
      <c r="AQ12" s="355"/>
    </row>
    <row r="13" spans="1:43" s="354" customFormat="1" ht="18" customHeight="1">
      <c r="A13" s="16" t="s">
        <v>16</v>
      </c>
      <c r="B13" s="17"/>
      <c r="C13" s="366" t="s">
        <v>17</v>
      </c>
      <c r="D13" s="367" t="s">
        <v>18</v>
      </c>
      <c r="E13" s="367"/>
      <c r="F13" s="368">
        <v>2017</v>
      </c>
      <c r="G13" s="369"/>
      <c r="H13" s="369"/>
      <c r="I13" s="364"/>
      <c r="AQ13" s="355"/>
    </row>
    <row r="14" spans="1:43" s="354" customFormat="1">
      <c r="A14" s="22"/>
      <c r="B14" s="23"/>
      <c r="C14" s="370" t="s">
        <v>19</v>
      </c>
      <c r="D14" s="367" t="s">
        <v>389</v>
      </c>
      <c r="E14" s="367"/>
      <c r="F14" s="368"/>
      <c r="G14" s="371"/>
      <c r="H14" s="371"/>
      <c r="AQ14" s="355"/>
    </row>
    <row r="15" spans="1:43" ht="15">
      <c r="B15" s="27"/>
      <c r="C15" s="27"/>
      <c r="D15" s="373"/>
      <c r="E15" s="373"/>
      <c r="F15" s="373"/>
      <c r="G15" s="373"/>
      <c r="H15" s="373"/>
      <c r="I15" s="373"/>
    </row>
    <row r="16" spans="1:43" ht="15">
      <c r="B16" s="27"/>
      <c r="C16" s="27"/>
      <c r="D16" s="373"/>
      <c r="E16" s="373"/>
      <c r="F16" s="373"/>
      <c r="G16" s="373"/>
      <c r="H16" s="373"/>
      <c r="I16" s="373"/>
    </row>
    <row r="17" spans="1:140" s="382" customFormat="1" ht="15.75">
      <c r="A17" s="380" t="s">
        <v>21</v>
      </c>
      <c r="B17" s="381"/>
      <c r="G17" s="383"/>
      <c r="H17" s="383"/>
      <c r="I17" s="383"/>
      <c r="J17" s="384"/>
      <c r="K17" s="383"/>
      <c r="L17" s="383"/>
      <c r="M17" s="383"/>
      <c r="N17" s="383"/>
      <c r="O17" s="385"/>
      <c r="P17" s="385"/>
      <c r="R17" s="386"/>
      <c r="AQ17" s="387"/>
      <c r="CZ17" s="380" t="s">
        <v>22</v>
      </c>
    </row>
    <row r="18" spans="1:140" s="404" customFormat="1" ht="30.75" customHeight="1">
      <c r="A18" s="388" t="s">
        <v>23</v>
      </c>
      <c r="B18" s="389"/>
      <c r="C18" s="390" t="s">
        <v>24</v>
      </c>
      <c r="D18" s="391" t="s">
        <v>25</v>
      </c>
      <c r="E18" s="392"/>
      <c r="F18" s="392"/>
      <c r="G18" s="392"/>
      <c r="H18" s="392"/>
      <c r="I18" s="393"/>
      <c r="J18" s="394" t="s">
        <v>26</v>
      </c>
      <c r="K18" s="395"/>
      <c r="L18" s="395"/>
      <c r="M18" s="395"/>
      <c r="N18" s="395"/>
      <c r="O18" s="395"/>
      <c r="P18" s="396"/>
      <c r="Q18" s="391" t="s">
        <v>27</v>
      </c>
      <c r="R18" s="393"/>
      <c r="S18" s="397" t="s">
        <v>28</v>
      </c>
      <c r="T18" s="398"/>
      <c r="U18" s="398"/>
      <c r="V18" s="398"/>
      <c r="W18" s="398"/>
      <c r="X18" s="398"/>
      <c r="Y18" s="399"/>
      <c r="Z18" s="397" t="s">
        <v>29</v>
      </c>
      <c r="AA18" s="398"/>
      <c r="AB18" s="398"/>
      <c r="AC18" s="398"/>
      <c r="AD18" s="398"/>
      <c r="AE18" s="398"/>
      <c r="AF18" s="399"/>
      <c r="AG18" s="397" t="s">
        <v>30</v>
      </c>
      <c r="AH18" s="398"/>
      <c r="AI18" s="398"/>
      <c r="AJ18" s="398"/>
      <c r="AK18" s="398"/>
      <c r="AL18" s="399"/>
      <c r="AM18" s="400" t="s">
        <v>31</v>
      </c>
      <c r="AN18" s="397" t="s">
        <v>32</v>
      </c>
      <c r="AO18" s="398"/>
      <c r="AP18" s="398"/>
      <c r="AQ18" s="398"/>
      <c r="AR18" s="398"/>
      <c r="AS18" s="398"/>
      <c r="AT18" s="399"/>
      <c r="AU18" s="397" t="s">
        <v>33</v>
      </c>
      <c r="AV18" s="398"/>
      <c r="AW18" s="398"/>
      <c r="AX18" s="398"/>
      <c r="AY18" s="398"/>
      <c r="AZ18" s="398"/>
      <c r="BA18" s="399"/>
      <c r="BB18" s="397" t="s">
        <v>34</v>
      </c>
      <c r="BC18" s="398"/>
      <c r="BD18" s="398"/>
      <c r="BE18" s="398"/>
      <c r="BF18" s="398"/>
      <c r="BG18" s="399"/>
      <c r="BH18" s="400" t="s">
        <v>35</v>
      </c>
      <c r="BI18" s="397" t="s">
        <v>36</v>
      </c>
      <c r="BJ18" s="398"/>
      <c r="BK18" s="398"/>
      <c r="BL18" s="398"/>
      <c r="BM18" s="398"/>
      <c r="BN18" s="398"/>
      <c r="BO18" s="399"/>
      <c r="BP18" s="397" t="s">
        <v>37</v>
      </c>
      <c r="BQ18" s="398"/>
      <c r="BR18" s="398"/>
      <c r="BS18" s="398"/>
      <c r="BT18" s="398"/>
      <c r="BU18" s="398"/>
      <c r="BV18" s="399"/>
      <c r="BW18" s="397" t="s">
        <v>38</v>
      </c>
      <c r="BX18" s="398"/>
      <c r="BY18" s="398"/>
      <c r="BZ18" s="398"/>
      <c r="CA18" s="398"/>
      <c r="CB18" s="399"/>
      <c r="CC18" s="400" t="s">
        <v>39</v>
      </c>
      <c r="CD18" s="397" t="s">
        <v>40</v>
      </c>
      <c r="CE18" s="398"/>
      <c r="CF18" s="398"/>
      <c r="CG18" s="398"/>
      <c r="CH18" s="398"/>
      <c r="CI18" s="398"/>
      <c r="CJ18" s="399"/>
      <c r="CK18" s="397" t="s">
        <v>41</v>
      </c>
      <c r="CL18" s="398"/>
      <c r="CM18" s="398"/>
      <c r="CN18" s="398"/>
      <c r="CO18" s="398"/>
      <c r="CP18" s="398"/>
      <c r="CQ18" s="399"/>
      <c r="CR18" s="397" t="s">
        <v>42</v>
      </c>
      <c r="CS18" s="398"/>
      <c r="CT18" s="398"/>
      <c r="CU18" s="398"/>
      <c r="CV18" s="398"/>
      <c r="CW18" s="399"/>
      <c r="CX18" s="400" t="s">
        <v>43</v>
      </c>
      <c r="CY18" s="401"/>
      <c r="CZ18" s="402" t="s">
        <v>44</v>
      </c>
      <c r="DA18" s="402"/>
      <c r="DB18" s="402"/>
      <c r="DC18" s="402"/>
      <c r="DD18" s="402"/>
      <c r="DE18" s="402"/>
      <c r="DF18" s="402"/>
      <c r="DG18" s="402"/>
      <c r="DH18" s="402"/>
      <c r="DI18" s="402" t="s">
        <v>45</v>
      </c>
      <c r="DJ18" s="402"/>
      <c r="DK18" s="402"/>
      <c r="DL18" s="402"/>
      <c r="DM18" s="402"/>
      <c r="DN18" s="402"/>
      <c r="DO18" s="402"/>
      <c r="DP18" s="402"/>
      <c r="DQ18" s="402"/>
      <c r="DR18" s="402" t="s">
        <v>46</v>
      </c>
      <c r="DS18" s="402"/>
      <c r="DT18" s="402"/>
      <c r="DU18" s="402"/>
      <c r="DV18" s="402"/>
      <c r="DW18" s="402"/>
      <c r="DX18" s="402"/>
      <c r="DY18" s="402"/>
      <c r="DZ18" s="402"/>
      <c r="EA18" s="402" t="s">
        <v>47</v>
      </c>
      <c r="EB18" s="402"/>
      <c r="EC18" s="402"/>
      <c r="ED18" s="402"/>
      <c r="EE18" s="402"/>
      <c r="EF18" s="402"/>
      <c r="EG18" s="402"/>
      <c r="EH18" s="402"/>
      <c r="EI18" s="402"/>
      <c r="EJ18" s="403"/>
    </row>
    <row r="19" spans="1:140" s="404" customFormat="1" ht="50.25" customHeight="1">
      <c r="A19" s="405"/>
      <c r="B19" s="406"/>
      <c r="C19" s="390"/>
      <c r="D19" s="390" t="s">
        <v>48</v>
      </c>
      <c r="E19" s="390" t="s">
        <v>49</v>
      </c>
      <c r="F19" s="390" t="s">
        <v>50</v>
      </c>
      <c r="G19" s="390" t="s">
        <v>51</v>
      </c>
      <c r="H19" s="407" t="s">
        <v>52</v>
      </c>
      <c r="I19" s="390" t="s">
        <v>53</v>
      </c>
      <c r="J19" s="408" t="s">
        <v>54</v>
      </c>
      <c r="K19" s="390" t="s">
        <v>55</v>
      </c>
      <c r="L19" s="390" t="s">
        <v>56</v>
      </c>
      <c r="M19" s="390" t="s">
        <v>57</v>
      </c>
      <c r="N19" s="408" t="s">
        <v>58</v>
      </c>
      <c r="O19" s="390" t="s">
        <v>59</v>
      </c>
      <c r="P19" s="390" t="s">
        <v>60</v>
      </c>
      <c r="Q19" s="390" t="s">
        <v>61</v>
      </c>
      <c r="R19" s="408" t="s">
        <v>62</v>
      </c>
      <c r="S19" s="409"/>
      <c r="T19" s="410"/>
      <c r="U19" s="410"/>
      <c r="V19" s="410"/>
      <c r="W19" s="410"/>
      <c r="X19" s="410"/>
      <c r="Y19" s="411"/>
      <c r="Z19" s="409"/>
      <c r="AA19" s="410"/>
      <c r="AB19" s="410"/>
      <c r="AC19" s="410"/>
      <c r="AD19" s="410"/>
      <c r="AE19" s="410"/>
      <c r="AF19" s="411"/>
      <c r="AG19" s="412"/>
      <c r="AH19" s="413"/>
      <c r="AI19" s="413"/>
      <c r="AJ19" s="413"/>
      <c r="AK19" s="413"/>
      <c r="AL19" s="414"/>
      <c r="AM19" s="415"/>
      <c r="AN19" s="409"/>
      <c r="AO19" s="410"/>
      <c r="AP19" s="410"/>
      <c r="AQ19" s="410"/>
      <c r="AR19" s="410"/>
      <c r="AS19" s="410"/>
      <c r="AT19" s="411"/>
      <c r="AU19" s="409"/>
      <c r="AV19" s="410"/>
      <c r="AW19" s="410"/>
      <c r="AX19" s="410"/>
      <c r="AY19" s="410"/>
      <c r="AZ19" s="410"/>
      <c r="BA19" s="411"/>
      <c r="BB19" s="412"/>
      <c r="BC19" s="413"/>
      <c r="BD19" s="413"/>
      <c r="BE19" s="413"/>
      <c r="BF19" s="413"/>
      <c r="BG19" s="414"/>
      <c r="BH19" s="415"/>
      <c r="BI19" s="409"/>
      <c r="BJ19" s="410"/>
      <c r="BK19" s="410"/>
      <c r="BL19" s="410"/>
      <c r="BM19" s="410"/>
      <c r="BN19" s="410"/>
      <c r="BO19" s="411"/>
      <c r="BP19" s="409"/>
      <c r="BQ19" s="410"/>
      <c r="BR19" s="410"/>
      <c r="BS19" s="410"/>
      <c r="BT19" s="410"/>
      <c r="BU19" s="410"/>
      <c r="BV19" s="411"/>
      <c r="BW19" s="412"/>
      <c r="BX19" s="413"/>
      <c r="BY19" s="413"/>
      <c r="BZ19" s="413"/>
      <c r="CA19" s="413"/>
      <c r="CB19" s="414"/>
      <c r="CC19" s="415"/>
      <c r="CD19" s="409"/>
      <c r="CE19" s="410"/>
      <c r="CF19" s="410"/>
      <c r="CG19" s="410"/>
      <c r="CH19" s="410"/>
      <c r="CI19" s="410"/>
      <c r="CJ19" s="411"/>
      <c r="CK19" s="409"/>
      <c r="CL19" s="410"/>
      <c r="CM19" s="410"/>
      <c r="CN19" s="410"/>
      <c r="CO19" s="410"/>
      <c r="CP19" s="410"/>
      <c r="CQ19" s="411"/>
      <c r="CR19" s="412"/>
      <c r="CS19" s="413"/>
      <c r="CT19" s="413"/>
      <c r="CU19" s="413"/>
      <c r="CV19" s="413"/>
      <c r="CW19" s="414"/>
      <c r="CX19" s="415"/>
      <c r="CY19" s="401"/>
      <c r="CZ19" s="416" t="s">
        <v>63</v>
      </c>
      <c r="DA19" s="416"/>
      <c r="DB19" s="416"/>
      <c r="DC19" s="417" t="s">
        <v>64</v>
      </c>
      <c r="DD19" s="417"/>
      <c r="DE19" s="417"/>
      <c r="DF19" s="418" t="s">
        <v>65</v>
      </c>
      <c r="DG19" s="418"/>
      <c r="DH19" s="418"/>
      <c r="DI19" s="416" t="s">
        <v>63</v>
      </c>
      <c r="DJ19" s="416"/>
      <c r="DK19" s="416"/>
      <c r="DL19" s="417" t="s">
        <v>64</v>
      </c>
      <c r="DM19" s="417"/>
      <c r="DN19" s="417"/>
      <c r="DO19" s="418" t="s">
        <v>65</v>
      </c>
      <c r="DP19" s="418"/>
      <c r="DQ19" s="418"/>
      <c r="DR19" s="416" t="s">
        <v>63</v>
      </c>
      <c r="DS19" s="416"/>
      <c r="DT19" s="416"/>
      <c r="DU19" s="417" t="s">
        <v>64</v>
      </c>
      <c r="DV19" s="417"/>
      <c r="DW19" s="417"/>
      <c r="DX19" s="418" t="s">
        <v>65</v>
      </c>
      <c r="DY19" s="418"/>
      <c r="DZ19" s="418"/>
      <c r="EA19" s="416" t="s">
        <v>63</v>
      </c>
      <c r="EB19" s="416"/>
      <c r="EC19" s="416"/>
      <c r="ED19" s="417" t="s">
        <v>64</v>
      </c>
      <c r="EE19" s="417"/>
      <c r="EF19" s="417"/>
      <c r="EG19" s="418" t="s">
        <v>65</v>
      </c>
      <c r="EH19" s="418"/>
      <c r="EI19" s="418"/>
      <c r="EJ19" s="403"/>
    </row>
    <row r="20" spans="1:140" s="435" customFormat="1" ht="54">
      <c r="A20" s="419"/>
      <c r="B20" s="420"/>
      <c r="C20" s="390"/>
      <c r="D20" s="390"/>
      <c r="E20" s="390"/>
      <c r="F20" s="390"/>
      <c r="G20" s="390"/>
      <c r="H20" s="421"/>
      <c r="I20" s="390"/>
      <c r="J20" s="422"/>
      <c r="K20" s="423"/>
      <c r="L20" s="423"/>
      <c r="M20" s="423"/>
      <c r="N20" s="408"/>
      <c r="O20" s="390"/>
      <c r="P20" s="390"/>
      <c r="Q20" s="390"/>
      <c r="R20" s="408"/>
      <c r="S20" s="424" t="s">
        <v>66</v>
      </c>
      <c r="T20" s="425" t="s">
        <v>67</v>
      </c>
      <c r="U20" s="426" t="s">
        <v>68</v>
      </c>
      <c r="V20" s="427" t="s">
        <v>69</v>
      </c>
      <c r="W20" s="426" t="s">
        <v>70</v>
      </c>
      <c r="X20" s="427" t="s">
        <v>71</v>
      </c>
      <c r="Y20" s="428" t="s">
        <v>72</v>
      </c>
      <c r="Z20" s="426" t="s">
        <v>66</v>
      </c>
      <c r="AA20" s="425" t="s">
        <v>67</v>
      </c>
      <c r="AB20" s="426" t="s">
        <v>68</v>
      </c>
      <c r="AC20" s="427" t="s">
        <v>69</v>
      </c>
      <c r="AD20" s="426" t="s">
        <v>70</v>
      </c>
      <c r="AE20" s="427" t="s">
        <v>71</v>
      </c>
      <c r="AF20" s="428" t="s">
        <v>72</v>
      </c>
      <c r="AG20" s="426" t="s">
        <v>66</v>
      </c>
      <c r="AH20" s="427" t="s">
        <v>67</v>
      </c>
      <c r="AI20" s="426" t="s">
        <v>68</v>
      </c>
      <c r="AJ20" s="427" t="s">
        <v>69</v>
      </c>
      <c r="AK20" s="426" t="s">
        <v>70</v>
      </c>
      <c r="AL20" s="427" t="s">
        <v>71</v>
      </c>
      <c r="AM20" s="429"/>
      <c r="AN20" s="426" t="s">
        <v>66</v>
      </c>
      <c r="AO20" s="427" t="s">
        <v>67</v>
      </c>
      <c r="AP20" s="426" t="s">
        <v>68</v>
      </c>
      <c r="AQ20" s="430" t="s">
        <v>69</v>
      </c>
      <c r="AR20" s="426" t="s">
        <v>70</v>
      </c>
      <c r="AS20" s="427" t="s">
        <v>71</v>
      </c>
      <c r="AT20" s="428" t="s">
        <v>72</v>
      </c>
      <c r="AU20" s="426" t="s">
        <v>66</v>
      </c>
      <c r="AV20" s="427" t="s">
        <v>67</v>
      </c>
      <c r="AW20" s="426" t="s">
        <v>68</v>
      </c>
      <c r="AX20" s="427" t="s">
        <v>69</v>
      </c>
      <c r="AY20" s="426" t="s">
        <v>70</v>
      </c>
      <c r="AZ20" s="427" t="s">
        <v>71</v>
      </c>
      <c r="BA20" s="428" t="s">
        <v>72</v>
      </c>
      <c r="BB20" s="426" t="s">
        <v>66</v>
      </c>
      <c r="BC20" s="427" t="s">
        <v>67</v>
      </c>
      <c r="BD20" s="426" t="s">
        <v>68</v>
      </c>
      <c r="BE20" s="427" t="s">
        <v>69</v>
      </c>
      <c r="BF20" s="426" t="s">
        <v>70</v>
      </c>
      <c r="BG20" s="427" t="s">
        <v>71</v>
      </c>
      <c r="BH20" s="429"/>
      <c r="BI20" s="426" t="s">
        <v>66</v>
      </c>
      <c r="BJ20" s="427" t="s">
        <v>67</v>
      </c>
      <c r="BK20" s="426" t="s">
        <v>68</v>
      </c>
      <c r="BL20" s="427" t="s">
        <v>69</v>
      </c>
      <c r="BM20" s="426" t="s">
        <v>70</v>
      </c>
      <c r="BN20" s="427" t="s">
        <v>71</v>
      </c>
      <c r="BO20" s="428" t="s">
        <v>72</v>
      </c>
      <c r="BP20" s="426" t="s">
        <v>66</v>
      </c>
      <c r="BQ20" s="427" t="s">
        <v>67</v>
      </c>
      <c r="BR20" s="426" t="s">
        <v>68</v>
      </c>
      <c r="BS20" s="427" t="s">
        <v>69</v>
      </c>
      <c r="BT20" s="426" t="s">
        <v>70</v>
      </c>
      <c r="BU20" s="427" t="s">
        <v>71</v>
      </c>
      <c r="BV20" s="428" t="s">
        <v>72</v>
      </c>
      <c r="BW20" s="426" t="s">
        <v>66</v>
      </c>
      <c r="BX20" s="427" t="s">
        <v>67</v>
      </c>
      <c r="BY20" s="426" t="s">
        <v>68</v>
      </c>
      <c r="BZ20" s="427" t="s">
        <v>69</v>
      </c>
      <c r="CA20" s="426" t="s">
        <v>70</v>
      </c>
      <c r="CB20" s="427" t="s">
        <v>71</v>
      </c>
      <c r="CC20" s="429"/>
      <c r="CD20" s="426" t="s">
        <v>66</v>
      </c>
      <c r="CE20" s="427" t="s">
        <v>67</v>
      </c>
      <c r="CF20" s="426" t="s">
        <v>68</v>
      </c>
      <c r="CG20" s="427" t="s">
        <v>69</v>
      </c>
      <c r="CH20" s="426" t="s">
        <v>70</v>
      </c>
      <c r="CI20" s="427" t="s">
        <v>71</v>
      </c>
      <c r="CJ20" s="428" t="s">
        <v>72</v>
      </c>
      <c r="CK20" s="426" t="s">
        <v>66</v>
      </c>
      <c r="CL20" s="427" t="s">
        <v>67</v>
      </c>
      <c r="CM20" s="426" t="s">
        <v>68</v>
      </c>
      <c r="CN20" s="427" t="s">
        <v>69</v>
      </c>
      <c r="CO20" s="426" t="s">
        <v>70</v>
      </c>
      <c r="CP20" s="427" t="s">
        <v>71</v>
      </c>
      <c r="CQ20" s="428" t="s">
        <v>72</v>
      </c>
      <c r="CR20" s="426" t="s">
        <v>66</v>
      </c>
      <c r="CS20" s="427" t="s">
        <v>67</v>
      </c>
      <c r="CT20" s="426" t="s">
        <v>68</v>
      </c>
      <c r="CU20" s="427" t="s">
        <v>69</v>
      </c>
      <c r="CV20" s="426" t="s">
        <v>70</v>
      </c>
      <c r="CW20" s="427" t="s">
        <v>71</v>
      </c>
      <c r="CX20" s="429"/>
      <c r="CY20" s="431"/>
      <c r="CZ20" s="426" t="s">
        <v>73</v>
      </c>
      <c r="DA20" s="426" t="s">
        <v>74</v>
      </c>
      <c r="DB20" s="426" t="s">
        <v>75</v>
      </c>
      <c r="DC20" s="432" t="s">
        <v>68</v>
      </c>
      <c r="DD20" s="432" t="s">
        <v>69</v>
      </c>
      <c r="DE20" s="432" t="s">
        <v>75</v>
      </c>
      <c r="DF20" s="433" t="s">
        <v>76</v>
      </c>
      <c r="DG20" s="433" t="s">
        <v>74</v>
      </c>
      <c r="DH20" s="433" t="s">
        <v>75</v>
      </c>
      <c r="DI20" s="426" t="s">
        <v>73</v>
      </c>
      <c r="DJ20" s="426" t="s">
        <v>74</v>
      </c>
      <c r="DK20" s="426" t="s">
        <v>75</v>
      </c>
      <c r="DL20" s="432" t="s">
        <v>68</v>
      </c>
      <c r="DM20" s="432" t="s">
        <v>69</v>
      </c>
      <c r="DN20" s="432" t="s">
        <v>75</v>
      </c>
      <c r="DO20" s="433" t="s">
        <v>76</v>
      </c>
      <c r="DP20" s="433" t="s">
        <v>74</v>
      </c>
      <c r="DQ20" s="433" t="s">
        <v>75</v>
      </c>
      <c r="DR20" s="426" t="s">
        <v>73</v>
      </c>
      <c r="DS20" s="426" t="s">
        <v>74</v>
      </c>
      <c r="DT20" s="426" t="s">
        <v>75</v>
      </c>
      <c r="DU20" s="432" t="s">
        <v>68</v>
      </c>
      <c r="DV20" s="432" t="s">
        <v>69</v>
      </c>
      <c r="DW20" s="432" t="s">
        <v>75</v>
      </c>
      <c r="DX20" s="433" t="s">
        <v>76</v>
      </c>
      <c r="DY20" s="433" t="s">
        <v>74</v>
      </c>
      <c r="DZ20" s="433" t="s">
        <v>75</v>
      </c>
      <c r="EA20" s="426" t="s">
        <v>73</v>
      </c>
      <c r="EB20" s="426" t="s">
        <v>74</v>
      </c>
      <c r="EC20" s="426" t="s">
        <v>75</v>
      </c>
      <c r="ED20" s="432" t="s">
        <v>68</v>
      </c>
      <c r="EE20" s="432" t="s">
        <v>69</v>
      </c>
      <c r="EF20" s="432" t="s">
        <v>75</v>
      </c>
      <c r="EG20" s="433" t="s">
        <v>76</v>
      </c>
      <c r="EH20" s="433" t="s">
        <v>74</v>
      </c>
      <c r="EI20" s="433" t="s">
        <v>75</v>
      </c>
      <c r="EJ20" s="434"/>
    </row>
    <row r="21" spans="1:140" s="459" customFormat="1" ht="71.25" customHeight="1">
      <c r="A21" s="436" t="s">
        <v>468</v>
      </c>
      <c r="B21" s="437"/>
      <c r="C21" s="438" t="s">
        <v>469</v>
      </c>
      <c r="D21" s="438">
        <v>1</v>
      </c>
      <c r="E21" s="438" t="s">
        <v>470</v>
      </c>
      <c r="F21" s="439">
        <v>0.2</v>
      </c>
      <c r="G21" s="440" t="s">
        <v>393</v>
      </c>
      <c r="H21" s="439">
        <v>0.2</v>
      </c>
      <c r="I21" s="439">
        <v>0.2</v>
      </c>
      <c r="J21" s="441">
        <v>1</v>
      </c>
      <c r="K21" s="442" t="s">
        <v>471</v>
      </c>
      <c r="L21" s="443" t="s">
        <v>472</v>
      </c>
      <c r="M21" s="444" t="s">
        <v>473</v>
      </c>
      <c r="N21" s="445">
        <v>0.08</v>
      </c>
      <c r="O21" s="446">
        <v>42745</v>
      </c>
      <c r="P21" s="446">
        <v>42825</v>
      </c>
      <c r="Q21" s="447" t="s">
        <v>771</v>
      </c>
      <c r="R21" s="448">
        <v>0.03</v>
      </c>
      <c r="S21" s="449">
        <v>0</v>
      </c>
      <c r="T21" s="450">
        <v>0</v>
      </c>
      <c r="U21" s="451">
        <f>(S21+S22+S23+S24+S25+S26+S27+S28+S29+S30+S31+S32+S33+S34+S35+S36+S37+S38+S39+S40+S41)</f>
        <v>0</v>
      </c>
      <c r="V21" s="451">
        <f>(T21+T22+T23+T24+T25+T26+T27+T28+T29+T30+T31+T32+T33+T34+T35+T36+T37+T38+T39+T40+T41)</f>
        <v>0</v>
      </c>
      <c r="W21" s="452">
        <f>+(((U21*$N$21)+(U42*$N$42))*$H$21)/($N$21+$N$42)</f>
        <v>1E-3</v>
      </c>
      <c r="X21" s="452">
        <f>+(((V21*$N$21)+(V42*$N$42))*$H$21)/($N$21+$N$42)</f>
        <v>8.7999999999999992E-4</v>
      </c>
      <c r="Y21" s="451" t="s">
        <v>474</v>
      </c>
      <c r="Z21" s="449">
        <v>2.2499999999999999E-2</v>
      </c>
      <c r="AA21" s="450">
        <v>7.4999999999999997E-3</v>
      </c>
      <c r="AB21" s="451">
        <f>(Z21+Z22+Z23+Z24+Z25+Z26+Z27+Z28+Z29+Z30+Z31+Z32+Z33+Z34+Z35+Z36+Z37+Z38+Z39+Z40+Z41)</f>
        <v>0.11050000000000001</v>
      </c>
      <c r="AC21" s="451">
        <f>(AA21+AA22+AA23+AA24+AA25+AA26+AA27+AA28+AA29+AA30+AA31+AA32+AA33+AA34+AA35+AA36+AA37+AA38+AA39+AA40+AA41)</f>
        <v>5.6500000000000009E-2</v>
      </c>
      <c r="AD21" s="452">
        <f>+(((AB21*$N$21)+(AB42*$N$42))*$H$21)/($N$21+$N$42)</f>
        <v>2.2680000000000002E-2</v>
      </c>
      <c r="AE21" s="452">
        <f>+(((AC21*$N$21)+(AC42*$N$42))*$H$21)/($N$21+$N$42)</f>
        <v>1.404E-2</v>
      </c>
      <c r="AF21" s="451" t="s">
        <v>475</v>
      </c>
      <c r="AG21" s="449">
        <v>7.4999999999999997E-3</v>
      </c>
      <c r="AH21" s="450">
        <v>2.5000000000000001E-3</v>
      </c>
      <c r="AI21" s="451">
        <f>(AG21+AG22+AG23+AG24+AG25+AG26+AG27+AG28+AG29+AG30+AG31+AG32+AG33+AG34+AG35+AG36+AG37+AG38+AG39+AG40+AG41)</f>
        <v>0.12450000000000001</v>
      </c>
      <c r="AJ21" s="451">
        <f>(AH21+AH22+AH23+AH24+AH25+AH26+AH27+AH28+AH29+AH30+AH31+AH32+AH33+AH34+AH35+AH36+AH37+AH38+AH39+AH40+AH41)</f>
        <v>5.2500000000000005E-2</v>
      </c>
      <c r="AK21" s="452">
        <f>+(((AI21*$N$21)+(AI42*$N$42))*$H$21)/($N$21+$N$42)</f>
        <v>3.2920000000000005E-2</v>
      </c>
      <c r="AL21" s="452">
        <f>+(((AJ21*$N$21)+(AJ42*$N$42))*$H$21)/($N$21+$N$42)</f>
        <v>1.5400000000000002E-2</v>
      </c>
      <c r="AM21" s="453" t="s">
        <v>476</v>
      </c>
      <c r="AN21" s="454">
        <v>0</v>
      </c>
      <c r="AO21" s="450">
        <v>3.0000000000000001E-3</v>
      </c>
      <c r="AP21" s="451">
        <f>(AN21+AN22+AN23+AN24+AN25+AN26+AN27+AN28+AN29+AN30+AN31+AN32+AN33+AN34+AN35+AN36+AN37+AN38+AN39+AN40+AN41)</f>
        <v>0.108</v>
      </c>
      <c r="AQ21" s="455">
        <f>(AO21+AO22+AO23+AO24+AO25+AO26+AO27+AO28+AO29+AO30+AO31+AO32+AO33+AO34+AO35+AO36+AO37+AO38+AO39+AO40+AO41)</f>
        <v>5.8499999999999996E-2</v>
      </c>
      <c r="AR21" s="439">
        <f>+(((AP21*$N$21)+(AP42*$N$42))*$H$21)/($N$21+$N$42)</f>
        <v>2.4280000000000003E-2</v>
      </c>
      <c r="AS21" s="439">
        <f>+(((AQ21*$N$21)+(AQ42*$N$42))*$H$21)/($N$21+$N$42)</f>
        <v>1.5960000000000002E-2</v>
      </c>
      <c r="AT21" s="451" t="s">
        <v>477</v>
      </c>
      <c r="AU21" s="454">
        <v>0</v>
      </c>
      <c r="AV21" s="450">
        <v>7.0000000000000001E-3</v>
      </c>
      <c r="AW21" s="451">
        <f>(AU21+AU22+AU23+AU24+AU25+AU26+AU27+AU28+AU29+AU30+AU31+AU32+AU33+AU34+AU35+AU36+AU37+AU38+AU39+AU40+AU41)</f>
        <v>6.4000000000000001E-2</v>
      </c>
      <c r="AX21" s="451">
        <f>(AV21+AV22+AV23+AV24+AV25+AV26+AV27+AV28+AV29+AV30+AV31+AV32+AV33+AV34+AV35+AV36+AV37+AV38+AV39+AV40+AV41)</f>
        <v>7.6000000000000012E-2</v>
      </c>
      <c r="AY21" s="439">
        <f>+(((AW21*$N$21)+(AW42*$N$42))*$H$21)/($N$21+$N$42)</f>
        <v>1.3240000000000002E-2</v>
      </c>
      <c r="AZ21" s="439">
        <f>+(((AX21*$N$21)+(AX42*$N$42))*$H$21)/($N$21+$N$42)</f>
        <v>1.9160000000000003E-2</v>
      </c>
      <c r="BA21" s="451" t="s">
        <v>477</v>
      </c>
      <c r="BB21" s="454">
        <v>0</v>
      </c>
      <c r="BC21" s="450">
        <v>3.5000000000000001E-3</v>
      </c>
      <c r="BD21" s="451">
        <f>(BB21+BB22+BB23+BB24+BB25+BB26+BB27+BB28+BB29+BB30+BB31+BB32+BB33+BB34+BB35+BB36+BB37+BB38+BB39+BB40+BB41)</f>
        <v>5.2000000000000005E-2</v>
      </c>
      <c r="BE21" s="451">
        <f>(BC21+BC22+BC23+BC24+BC25+BC26+BC27+BC28+BC29+BC30+BC31+BC32+BC33+BC34+BC35+BC36+BC37+BC38+BC39+BC40+BC41)</f>
        <v>6.8000000000000005E-2</v>
      </c>
      <c r="BF21" s="439">
        <f>+(((BD21*$N$21)+(BD42*$N$42))*$H$21)/($N$21+$N$42)</f>
        <v>1.1320000000000002E-2</v>
      </c>
      <c r="BG21" s="439">
        <f>+(((BE21*$N$21)+(BE42*$N$42))*$H$21)/($N$21+$N$42)</f>
        <v>1.14E-2</v>
      </c>
      <c r="BH21" s="453" t="s">
        <v>478</v>
      </c>
      <c r="BI21" s="454">
        <v>0</v>
      </c>
      <c r="BJ21" s="456"/>
      <c r="BK21" s="451">
        <f>(BI21+BI22+BI23+BI24+BI25+BI26+BI27+BI28+BI29+BI30+BI31+BI32+BI33+BI34+BI35+BI36+BI37+BI38+BI39+BI40+BI41)</f>
        <v>0.10600000000000001</v>
      </c>
      <c r="BL21" s="451">
        <f>(BJ21+BJ22+BJ23+BJ24+BJ25+BJ26+BJ27+BJ28+BJ29+BJ30+BJ31+BJ32+BJ33+BJ34+BJ35+BJ36+BJ37+BJ38+BJ39+BJ40+BJ41)</f>
        <v>0</v>
      </c>
      <c r="BM21" s="439">
        <f>+(((BK21*$N$21)+(BK42*$N$42))*$H$21)/($N$21+$N$42)</f>
        <v>1.9960000000000002E-2</v>
      </c>
      <c r="BN21" s="439">
        <f>+(((BL21*$N$21)+(BL42*$N$42))*$H$21)/($N$21+$N$42)</f>
        <v>0</v>
      </c>
      <c r="BO21" s="451" t="s">
        <v>477</v>
      </c>
      <c r="BP21" s="449">
        <v>0</v>
      </c>
      <c r="BQ21" s="456"/>
      <c r="BR21" s="451">
        <f>(BP21+BP22+BP23+BP24+BP25+BP26+BP27+BP28+BP29+BP30+BP31+BP32+BP33+BP34+BP35+BP36+BP37+BP38+BP39+BP40+BP41)</f>
        <v>0.1</v>
      </c>
      <c r="BS21" s="451">
        <f>(BQ21+BQ22+BQ23+BQ24+BQ25+BQ26+BQ27+BQ28+BQ29+BQ30+BQ31+BQ32+BQ33+BQ34+BQ35+BQ36+BQ37+BQ38+BQ39+BQ40+BQ41)</f>
        <v>0</v>
      </c>
      <c r="BT21" s="439">
        <f>+(((BR21*$N$21)+(BR42*$N$42))*$H$21)/($N$21+$N$42)</f>
        <v>1.7000000000000001E-2</v>
      </c>
      <c r="BU21" s="439">
        <f>+(((BS21*$N$21)+(BS42*$N$42))*$H$21)/($N$21+$N$42)</f>
        <v>0</v>
      </c>
      <c r="BV21" s="451" t="s">
        <v>479</v>
      </c>
      <c r="BW21" s="454">
        <v>0</v>
      </c>
      <c r="BX21" s="457"/>
      <c r="BY21" s="451">
        <f>(BW21+BW22+BW23+BW24+BW25+BW26+BW27+BW28+BW29+BW30+BW31+BW32+BW33+BW34+BW35+BW36+BW37+BW38+BW39+BW40+BW41)</f>
        <v>7.6000000000000012E-2</v>
      </c>
      <c r="BZ21" s="451">
        <f>(BX21+BX22+BX23+BX24+BX25+BX26+BX27+BX28+BX29+BX30+BX31+BX32+BX33+BX34+BX35+BX36+BX37+BX38+BX39+BX40+BX41)</f>
        <v>0</v>
      </c>
      <c r="CA21" s="439">
        <f>+(((BY21*$N$21)+(BY42*$N$42))*$H$21)/($N$21+$N$42)</f>
        <v>1.3160000000000003E-2</v>
      </c>
      <c r="CB21" s="439">
        <f>+(((BZ21*$N$21)+(BZ42*$N$42))*$H$21)/($N$21+$N$42)</f>
        <v>0</v>
      </c>
      <c r="CC21" s="453" t="s">
        <v>476</v>
      </c>
      <c r="CD21" s="454">
        <v>0</v>
      </c>
      <c r="CE21" s="456"/>
      <c r="CF21" s="451">
        <f>(CD21+CD22+CD23+CD24+CD25+CD26+CD27+CD28+CD29+CD30+CD31+CD32+CD33+CD34+CD35+CD36+CD37+CD38+CD39+CD40+CD41)</f>
        <v>0.128</v>
      </c>
      <c r="CG21" s="451">
        <f>(CE21+CE22+CE23+CE24+CE25+CE26+CE27+CE28+CE29+CE30+CE31+CE32+CE33+CE34+CE35+CE36+CE37+CE38+CE39+CE40+CE41)</f>
        <v>0</v>
      </c>
      <c r="CH21" s="439">
        <f>+(((CF21*$N$21)+(CF42*$N$42))*$H$21)/($N$21+$N$42)</f>
        <v>2.1479999999999999E-2</v>
      </c>
      <c r="CI21" s="439">
        <f>+(((CG21*$N$21)+(CG42*$N$42))*$H$21)/($N$21+$N$42)</f>
        <v>0</v>
      </c>
      <c r="CJ21" s="451" t="s">
        <v>479</v>
      </c>
      <c r="CK21" s="454">
        <v>0</v>
      </c>
      <c r="CL21" s="456"/>
      <c r="CM21" s="451">
        <f>(CK21+CK22+CK23+CK24+CK25+CK26+CK27+CK28+CK29+CK30+CK31+CK32+CK33+CK34+CK35+CK36+CK37+CK38+CK39+CK40+CK41)</f>
        <v>8.8000000000000009E-2</v>
      </c>
      <c r="CN21" s="451">
        <f>(CL21+CL22+CL23+CL24+CL25+CL26+CL27+CL28+CL29+CL30+CL31+CL32+CL33+CL34+CL35+CL36+CL37+CL38+CL39+CL40+CL41)</f>
        <v>0</v>
      </c>
      <c r="CO21" s="439">
        <f>+(((CM21*$N$21)+(CM42*$N$42))*$H$21)/($N$21+$N$42)</f>
        <v>1.5080000000000003E-2</v>
      </c>
      <c r="CP21" s="439">
        <f>+(((CN21*$N$21)+(CN42*$N$42))*$H$21)/($N$21+$N$42)</f>
        <v>0</v>
      </c>
      <c r="CQ21" s="451" t="s">
        <v>479</v>
      </c>
      <c r="CR21" s="454">
        <v>0</v>
      </c>
      <c r="CS21" s="457"/>
      <c r="CT21" s="451">
        <f>(CR21+CR22+CR23+CR24+CR25+CR26+CR27+CR28+CR29+CR30+CR31+CR32+CR33+CR34+CR35+CR36+CR37+CR38+CR39+CR40+CR41)</f>
        <v>4.2999999999999997E-2</v>
      </c>
      <c r="CU21" s="451">
        <f>(CS21+CS22+CS23+CS24+CS25+CS26+CS27+CS28+CS29+CS30+CS31+CS32+CS33+CS34+CS35+CS36+CS37+CS38+CS39+CS40+CS41)</f>
        <v>0</v>
      </c>
      <c r="CV21" s="439">
        <f>+(((CT21*$N$21)+(CT42*$N$42))*$H$21)/($N$21+$N$42)</f>
        <v>7.8799999999999999E-3</v>
      </c>
      <c r="CW21" s="439">
        <f>+(((CU21*$N$21)+(CU42*$N$42))*$H$21)/($N$21+$N$42)</f>
        <v>0</v>
      </c>
      <c r="CX21" s="451" t="s">
        <v>480</v>
      </c>
      <c r="CY21" s="458"/>
      <c r="CZ21" s="458">
        <f>+S21+Z21+AG21</f>
        <v>0.03</v>
      </c>
      <c r="DA21" s="458">
        <f>+T21+AA21+AH21</f>
        <v>0.01</v>
      </c>
      <c r="DB21" s="458">
        <f>+DA21/CZ21</f>
        <v>0.33333333333333337</v>
      </c>
      <c r="DC21" s="451">
        <f>SUM(CZ21:CZ41)</f>
        <v>0.23500000000000001</v>
      </c>
      <c r="DD21" s="451">
        <f>SUM(DA21:DA41)</f>
        <v>0.10900000000000001</v>
      </c>
      <c r="DE21" s="451">
        <f>+DD21/DC21</f>
        <v>0.46382978723404256</v>
      </c>
      <c r="DF21" s="439">
        <f>+W21+AD21+AK21</f>
        <v>5.6600000000000011E-2</v>
      </c>
      <c r="DG21" s="439">
        <f>+X21+AE21+AL21</f>
        <v>3.0320000000000003E-2</v>
      </c>
      <c r="DH21" s="439">
        <f>+DG21/DF21</f>
        <v>0.53568904593639566</v>
      </c>
      <c r="DI21" s="458">
        <f>+S21+Z21+AG21+AN21+AU21+BB21</f>
        <v>0.03</v>
      </c>
      <c r="DJ21" s="458">
        <f>+T21+AA21+AH21+AO21+AV21+BC21</f>
        <v>2.35E-2</v>
      </c>
      <c r="DK21" s="458">
        <f>+DJ21/DI21</f>
        <v>0.78333333333333333</v>
      </c>
      <c r="DL21" s="451">
        <f>SUM(DI21:DI41)</f>
        <v>0.45900000000000007</v>
      </c>
      <c r="DM21" s="451">
        <f>SUM(DJ21:DJ41)</f>
        <v>0.31150000000000005</v>
      </c>
      <c r="DN21" s="451">
        <f>+DM21/DL21</f>
        <v>0.67864923747276684</v>
      </c>
      <c r="DO21" s="439">
        <f>+W21+AD21+AK21+AR21+AY21+BF21</f>
        <v>0.10544000000000001</v>
      </c>
      <c r="DP21" s="439">
        <f>+X21+AE21+AL21+AS21+AZ21+BG21+BN21+BU21+CB21+CI21+CP21+CW21</f>
        <v>7.6839999999999992E-2</v>
      </c>
      <c r="DQ21" s="439">
        <f>+DP21/DO21</f>
        <v>0.72875569044006061</v>
      </c>
      <c r="DR21" s="458">
        <f>+S21+Z21+AG21+AN21+AU21+BB21+BI21+BP21+BW21</f>
        <v>0.03</v>
      </c>
      <c r="DS21" s="458">
        <f>+T21+AA21+AH21+AO21+AV21+BC21+BJ21+BQ21+BX21</f>
        <v>2.35E-2</v>
      </c>
      <c r="DT21" s="458">
        <f>+DS21/DR21</f>
        <v>0.78333333333333333</v>
      </c>
      <c r="DU21" s="451">
        <f>SUM(DR21:DR41)</f>
        <v>0.7410000000000001</v>
      </c>
      <c r="DV21" s="451">
        <f>SUM(DS21:DS41)</f>
        <v>0.31150000000000005</v>
      </c>
      <c r="DW21" s="451">
        <f>+DV21/DU21</f>
        <v>0.42037786774628882</v>
      </c>
      <c r="DX21" s="439">
        <f>+W21+AD21+AK21+AR21+AY21+BF21+BM21+BT21+CA21</f>
        <v>0.15556000000000003</v>
      </c>
      <c r="DY21" s="439">
        <f>+X21+AE21+AL21+AS21+AZ21+BG21+BN21+BU21+CB21</f>
        <v>7.6839999999999992E-2</v>
      </c>
      <c r="DZ21" s="439">
        <f>+DY21/DX21</f>
        <v>0.49395731550527111</v>
      </c>
      <c r="EA21" s="458">
        <f>+S21+Z21+AG21+AN21+AU21+BB21+BI21+BP21+BW21+CD21+CK21+CR21</f>
        <v>0.03</v>
      </c>
      <c r="EB21" s="458">
        <f>+T21+AA21+AH21+AO21+AV21+BC21+BJ21+BQ21+BX21+CE21+CL21+CS21</f>
        <v>2.35E-2</v>
      </c>
      <c r="EC21" s="458">
        <f>+EB21/EA21</f>
        <v>0.78333333333333333</v>
      </c>
      <c r="ED21" s="451">
        <f>SUM(EA21:EA41)</f>
        <v>1.0000000000000002</v>
      </c>
      <c r="EE21" s="451">
        <f>SUM(EB21:EB41)</f>
        <v>0.31150000000000005</v>
      </c>
      <c r="EF21" s="451">
        <f>+EE21/ED21</f>
        <v>0.3115</v>
      </c>
      <c r="EG21" s="439">
        <f>+CV21+CO21+CH21+CA21+BT21+BM21+BF21+AY21+AR21+AK21+AD21+W21</f>
        <v>0.2</v>
      </c>
      <c r="EH21" s="439">
        <f>+CW21+CP21+CI21+CB21+BU21+BN21+BG21+AZ21+AS21+AL21+AE21+X21</f>
        <v>7.6840000000000019E-2</v>
      </c>
      <c r="EI21" s="439">
        <f>+EH21/EG21</f>
        <v>0.3842000000000001</v>
      </c>
    </row>
    <row r="22" spans="1:140" s="459" customFormat="1" ht="45.75" customHeight="1">
      <c r="A22" s="436"/>
      <c r="B22" s="437"/>
      <c r="C22" s="460"/>
      <c r="D22" s="460"/>
      <c r="E22" s="460"/>
      <c r="F22" s="461"/>
      <c r="G22" s="462"/>
      <c r="H22" s="461"/>
      <c r="I22" s="461"/>
      <c r="J22" s="441"/>
      <c r="K22" s="442"/>
      <c r="L22" s="443"/>
      <c r="M22" s="463"/>
      <c r="N22" s="464"/>
      <c r="O22" s="446">
        <v>42795</v>
      </c>
      <c r="P22" s="446">
        <v>42855</v>
      </c>
      <c r="Q22" s="447" t="s">
        <v>481</v>
      </c>
      <c r="R22" s="448">
        <v>0.04</v>
      </c>
      <c r="S22" s="449">
        <v>0</v>
      </c>
      <c r="T22" s="450">
        <v>0</v>
      </c>
      <c r="U22" s="465"/>
      <c r="V22" s="465"/>
      <c r="W22" s="466"/>
      <c r="X22" s="466"/>
      <c r="Y22" s="465"/>
      <c r="Z22" s="449">
        <v>0</v>
      </c>
      <c r="AA22" s="450">
        <v>0</v>
      </c>
      <c r="AB22" s="465"/>
      <c r="AC22" s="465"/>
      <c r="AD22" s="466"/>
      <c r="AE22" s="466"/>
      <c r="AF22" s="465"/>
      <c r="AG22" s="449">
        <v>2.4E-2</v>
      </c>
      <c r="AH22" s="450">
        <v>0</v>
      </c>
      <c r="AI22" s="465"/>
      <c r="AJ22" s="465"/>
      <c r="AK22" s="466"/>
      <c r="AL22" s="466"/>
      <c r="AM22" s="453"/>
      <c r="AN22" s="454">
        <v>1.6E-2</v>
      </c>
      <c r="AO22" s="456">
        <v>0</v>
      </c>
      <c r="AP22" s="465"/>
      <c r="AQ22" s="467"/>
      <c r="AR22" s="461"/>
      <c r="AS22" s="461"/>
      <c r="AT22" s="465"/>
      <c r="AU22" s="454">
        <v>0</v>
      </c>
      <c r="AV22" s="450">
        <v>2.5000000000000001E-3</v>
      </c>
      <c r="AW22" s="465"/>
      <c r="AX22" s="465"/>
      <c r="AY22" s="461"/>
      <c r="AZ22" s="461"/>
      <c r="BA22" s="465"/>
      <c r="BB22" s="454">
        <v>0</v>
      </c>
      <c r="BC22" s="450">
        <v>3.5000000000000001E-3</v>
      </c>
      <c r="BD22" s="465"/>
      <c r="BE22" s="465"/>
      <c r="BF22" s="461"/>
      <c r="BG22" s="461"/>
      <c r="BH22" s="453"/>
      <c r="BI22" s="454">
        <v>0</v>
      </c>
      <c r="BJ22" s="456"/>
      <c r="BK22" s="465"/>
      <c r="BL22" s="465"/>
      <c r="BM22" s="461"/>
      <c r="BN22" s="461"/>
      <c r="BO22" s="465"/>
      <c r="BP22" s="449">
        <v>0</v>
      </c>
      <c r="BQ22" s="456"/>
      <c r="BR22" s="465"/>
      <c r="BS22" s="465"/>
      <c r="BT22" s="461"/>
      <c r="BU22" s="461"/>
      <c r="BV22" s="465"/>
      <c r="BW22" s="454">
        <v>0</v>
      </c>
      <c r="BX22" s="457"/>
      <c r="BY22" s="465"/>
      <c r="BZ22" s="465"/>
      <c r="CA22" s="461"/>
      <c r="CB22" s="461"/>
      <c r="CC22" s="453"/>
      <c r="CD22" s="454">
        <v>0</v>
      </c>
      <c r="CE22" s="456"/>
      <c r="CF22" s="465"/>
      <c r="CG22" s="465"/>
      <c r="CH22" s="461"/>
      <c r="CI22" s="461"/>
      <c r="CJ22" s="465"/>
      <c r="CK22" s="454">
        <v>0</v>
      </c>
      <c r="CL22" s="456"/>
      <c r="CM22" s="465"/>
      <c r="CN22" s="465"/>
      <c r="CO22" s="461"/>
      <c r="CP22" s="461"/>
      <c r="CQ22" s="465"/>
      <c r="CR22" s="454">
        <v>0</v>
      </c>
      <c r="CS22" s="457"/>
      <c r="CT22" s="465"/>
      <c r="CU22" s="465"/>
      <c r="CV22" s="461"/>
      <c r="CW22" s="461"/>
      <c r="CX22" s="465"/>
      <c r="CY22" s="468"/>
      <c r="CZ22" s="458">
        <f t="shared" ref="CZ22:DA73" si="0">+S22+Z22+AG22</f>
        <v>2.4E-2</v>
      </c>
      <c r="DA22" s="458">
        <f t="shared" si="0"/>
        <v>0</v>
      </c>
      <c r="DB22" s="458">
        <f t="shared" ref="DB22:DB85" si="1">+DA22/CZ22</f>
        <v>0</v>
      </c>
      <c r="DC22" s="465"/>
      <c r="DD22" s="465"/>
      <c r="DE22" s="465"/>
      <c r="DF22" s="461"/>
      <c r="DG22" s="461"/>
      <c r="DH22" s="461"/>
      <c r="DI22" s="458">
        <f t="shared" ref="DI22:DJ85" si="2">+S22+Z22+AG22+AN22+AU22+BB22</f>
        <v>0.04</v>
      </c>
      <c r="DJ22" s="458">
        <f t="shared" si="2"/>
        <v>6.0000000000000001E-3</v>
      </c>
      <c r="DK22" s="458">
        <f t="shared" ref="DK22:DK85" si="3">+DJ22/DI22</f>
        <v>0.15</v>
      </c>
      <c r="DL22" s="465"/>
      <c r="DM22" s="465"/>
      <c r="DN22" s="465"/>
      <c r="DO22" s="461"/>
      <c r="DP22" s="461"/>
      <c r="DQ22" s="461"/>
      <c r="DR22" s="458">
        <f t="shared" ref="DR22:DS85" si="4">+S22+Z22+AG22+AN22+AU22+BB22+BI22+BP22+BW22</f>
        <v>0.04</v>
      </c>
      <c r="DS22" s="458">
        <f t="shared" si="4"/>
        <v>6.0000000000000001E-3</v>
      </c>
      <c r="DT22" s="458">
        <f t="shared" ref="DT22:DT85" si="5">+DS22/DR22</f>
        <v>0.15</v>
      </c>
      <c r="DU22" s="465"/>
      <c r="DV22" s="465"/>
      <c r="DW22" s="465"/>
      <c r="DX22" s="461"/>
      <c r="DY22" s="461"/>
      <c r="DZ22" s="461"/>
      <c r="EA22" s="458">
        <f>+Z22+AG22+AN22+AU22+BB22+BI22+BP22+BW22+CD22+CK22+CR22</f>
        <v>0.04</v>
      </c>
      <c r="EB22" s="458">
        <f>+AA22+AH22+AO22+AV22+BC22+BJ22+BQ22+BX22+CE22+CL22+CS22</f>
        <v>6.0000000000000001E-3</v>
      </c>
      <c r="EC22" s="458">
        <f t="shared" ref="EC22:EC85" si="6">+EB22/EA22</f>
        <v>0.15</v>
      </c>
      <c r="ED22" s="465"/>
      <c r="EE22" s="465"/>
      <c r="EF22" s="465"/>
      <c r="EG22" s="461"/>
      <c r="EH22" s="461"/>
      <c r="EI22" s="461"/>
    </row>
    <row r="23" spans="1:140" s="459" customFormat="1" ht="45.75" customHeight="1">
      <c r="A23" s="436"/>
      <c r="B23" s="437"/>
      <c r="C23" s="460"/>
      <c r="D23" s="460"/>
      <c r="E23" s="460"/>
      <c r="F23" s="461"/>
      <c r="G23" s="462"/>
      <c r="H23" s="461"/>
      <c r="I23" s="461"/>
      <c r="J23" s="441"/>
      <c r="K23" s="442"/>
      <c r="L23" s="443"/>
      <c r="M23" s="463"/>
      <c r="N23" s="464"/>
      <c r="O23" s="446">
        <v>42826</v>
      </c>
      <c r="P23" s="446">
        <v>42946</v>
      </c>
      <c r="Q23" s="447" t="s">
        <v>482</v>
      </c>
      <c r="R23" s="448">
        <v>0.04</v>
      </c>
      <c r="S23" s="449">
        <v>0</v>
      </c>
      <c r="T23" s="450">
        <v>0</v>
      </c>
      <c r="U23" s="465"/>
      <c r="V23" s="465"/>
      <c r="W23" s="466"/>
      <c r="X23" s="466"/>
      <c r="Y23" s="465"/>
      <c r="Z23" s="449">
        <v>0</v>
      </c>
      <c r="AA23" s="450">
        <v>0</v>
      </c>
      <c r="AB23" s="465"/>
      <c r="AC23" s="465"/>
      <c r="AD23" s="466"/>
      <c r="AE23" s="466"/>
      <c r="AF23" s="465"/>
      <c r="AG23" s="449">
        <v>0</v>
      </c>
      <c r="AH23" s="450">
        <v>0</v>
      </c>
      <c r="AI23" s="465"/>
      <c r="AJ23" s="465"/>
      <c r="AK23" s="466"/>
      <c r="AL23" s="466"/>
      <c r="AM23" s="453"/>
      <c r="AN23" s="454">
        <v>4.0000000000000001E-3</v>
      </c>
      <c r="AO23" s="450">
        <v>1E-3</v>
      </c>
      <c r="AP23" s="465"/>
      <c r="AQ23" s="467"/>
      <c r="AR23" s="461"/>
      <c r="AS23" s="461"/>
      <c r="AT23" s="465"/>
      <c r="AU23" s="454">
        <v>1.2E-2</v>
      </c>
      <c r="AV23" s="450">
        <v>1E-3</v>
      </c>
      <c r="AW23" s="465"/>
      <c r="AX23" s="465"/>
      <c r="AY23" s="461"/>
      <c r="AZ23" s="461"/>
      <c r="BA23" s="465"/>
      <c r="BB23" s="454">
        <v>1.2E-2</v>
      </c>
      <c r="BC23" s="450">
        <v>5.0000000000000001E-3</v>
      </c>
      <c r="BD23" s="465"/>
      <c r="BE23" s="465"/>
      <c r="BF23" s="461"/>
      <c r="BG23" s="461"/>
      <c r="BH23" s="453"/>
      <c r="BI23" s="454">
        <v>1.2E-2</v>
      </c>
      <c r="BJ23" s="456"/>
      <c r="BK23" s="465"/>
      <c r="BL23" s="465"/>
      <c r="BM23" s="461"/>
      <c r="BN23" s="461"/>
      <c r="BO23" s="465"/>
      <c r="BP23" s="449">
        <v>0</v>
      </c>
      <c r="BQ23" s="456"/>
      <c r="BR23" s="465"/>
      <c r="BS23" s="465"/>
      <c r="BT23" s="461"/>
      <c r="BU23" s="461"/>
      <c r="BV23" s="465"/>
      <c r="BW23" s="454">
        <v>0</v>
      </c>
      <c r="BX23" s="457"/>
      <c r="BY23" s="465"/>
      <c r="BZ23" s="465"/>
      <c r="CA23" s="461"/>
      <c r="CB23" s="461"/>
      <c r="CC23" s="453"/>
      <c r="CD23" s="454">
        <v>0</v>
      </c>
      <c r="CE23" s="456"/>
      <c r="CF23" s="465"/>
      <c r="CG23" s="465"/>
      <c r="CH23" s="461"/>
      <c r="CI23" s="461"/>
      <c r="CJ23" s="465"/>
      <c r="CK23" s="454">
        <v>0</v>
      </c>
      <c r="CL23" s="456"/>
      <c r="CM23" s="465"/>
      <c r="CN23" s="465"/>
      <c r="CO23" s="461"/>
      <c r="CP23" s="461"/>
      <c r="CQ23" s="465"/>
      <c r="CR23" s="454">
        <v>0</v>
      </c>
      <c r="CS23" s="457"/>
      <c r="CT23" s="465"/>
      <c r="CU23" s="465"/>
      <c r="CV23" s="461"/>
      <c r="CW23" s="461"/>
      <c r="CX23" s="465"/>
      <c r="CY23" s="468"/>
      <c r="CZ23" s="458">
        <v>0</v>
      </c>
      <c r="DA23" s="458">
        <v>0</v>
      </c>
      <c r="DB23" s="458">
        <v>0</v>
      </c>
      <c r="DC23" s="465"/>
      <c r="DD23" s="465"/>
      <c r="DE23" s="465"/>
      <c r="DF23" s="461"/>
      <c r="DG23" s="461"/>
      <c r="DH23" s="461"/>
      <c r="DI23" s="458">
        <f t="shared" si="2"/>
        <v>2.8000000000000001E-2</v>
      </c>
      <c r="DJ23" s="458">
        <f t="shared" si="2"/>
        <v>7.0000000000000001E-3</v>
      </c>
      <c r="DK23" s="458">
        <f t="shared" si="3"/>
        <v>0.25</v>
      </c>
      <c r="DL23" s="465"/>
      <c r="DM23" s="465"/>
      <c r="DN23" s="465"/>
      <c r="DO23" s="461"/>
      <c r="DP23" s="461"/>
      <c r="DQ23" s="461"/>
      <c r="DR23" s="458">
        <f t="shared" si="4"/>
        <v>0.04</v>
      </c>
      <c r="DS23" s="458">
        <f t="shared" si="4"/>
        <v>7.0000000000000001E-3</v>
      </c>
      <c r="DT23" s="458">
        <f t="shared" si="5"/>
        <v>0.17499999999999999</v>
      </c>
      <c r="DU23" s="465"/>
      <c r="DV23" s="465"/>
      <c r="DW23" s="465"/>
      <c r="DX23" s="461"/>
      <c r="DY23" s="461"/>
      <c r="DZ23" s="461"/>
      <c r="EA23" s="458">
        <f t="shared" ref="EA23:EB38" si="7">+S23+Z23+AG23+AN23+AU23+BB23+BI23+BP23+BW23+CD23+CK23+CR23</f>
        <v>0.04</v>
      </c>
      <c r="EB23" s="458">
        <f t="shared" si="7"/>
        <v>7.0000000000000001E-3</v>
      </c>
      <c r="EC23" s="458">
        <f t="shared" si="6"/>
        <v>0.17499999999999999</v>
      </c>
      <c r="ED23" s="465"/>
      <c r="EE23" s="465"/>
      <c r="EF23" s="465"/>
      <c r="EG23" s="461"/>
      <c r="EH23" s="461"/>
      <c r="EI23" s="461"/>
    </row>
    <row r="24" spans="1:140" s="459" customFormat="1" ht="41.25" customHeight="1">
      <c r="A24" s="436"/>
      <c r="B24" s="437"/>
      <c r="C24" s="460"/>
      <c r="D24" s="460"/>
      <c r="E24" s="460"/>
      <c r="F24" s="461"/>
      <c r="G24" s="462"/>
      <c r="H24" s="461"/>
      <c r="I24" s="461"/>
      <c r="J24" s="441"/>
      <c r="K24" s="442"/>
      <c r="L24" s="443"/>
      <c r="M24" s="469"/>
      <c r="N24" s="464"/>
      <c r="O24" s="446">
        <v>42767</v>
      </c>
      <c r="P24" s="446">
        <v>43099</v>
      </c>
      <c r="Q24" s="447" t="s">
        <v>483</v>
      </c>
      <c r="R24" s="448">
        <v>0.02</v>
      </c>
      <c r="S24" s="449">
        <v>0</v>
      </c>
      <c r="T24" s="450">
        <v>0</v>
      </c>
      <c r="U24" s="465"/>
      <c r="V24" s="465"/>
      <c r="W24" s="466"/>
      <c r="X24" s="466"/>
      <c r="Y24" s="465"/>
      <c r="Z24" s="449">
        <v>1E-3</v>
      </c>
      <c r="AA24" s="450">
        <v>1E-3</v>
      </c>
      <c r="AB24" s="465"/>
      <c r="AC24" s="465"/>
      <c r="AD24" s="466"/>
      <c r="AE24" s="466"/>
      <c r="AF24" s="465"/>
      <c r="AG24" s="449">
        <v>2E-3</v>
      </c>
      <c r="AH24" s="450">
        <v>1E-3</v>
      </c>
      <c r="AI24" s="465"/>
      <c r="AJ24" s="465"/>
      <c r="AK24" s="466"/>
      <c r="AL24" s="466"/>
      <c r="AM24" s="453"/>
      <c r="AN24" s="454">
        <v>2E-3</v>
      </c>
      <c r="AO24" s="450">
        <v>1E-3</v>
      </c>
      <c r="AP24" s="465"/>
      <c r="AQ24" s="467"/>
      <c r="AR24" s="461"/>
      <c r="AS24" s="461"/>
      <c r="AT24" s="465"/>
      <c r="AU24" s="454">
        <v>2E-3</v>
      </c>
      <c r="AV24" s="450">
        <v>1E-3</v>
      </c>
      <c r="AW24" s="465"/>
      <c r="AX24" s="465"/>
      <c r="AY24" s="461"/>
      <c r="AZ24" s="461"/>
      <c r="BA24" s="465"/>
      <c r="BB24" s="454">
        <v>2E-3</v>
      </c>
      <c r="BC24" s="450">
        <v>1E-3</v>
      </c>
      <c r="BD24" s="465"/>
      <c r="BE24" s="465"/>
      <c r="BF24" s="461"/>
      <c r="BG24" s="461"/>
      <c r="BH24" s="453"/>
      <c r="BI24" s="454">
        <v>2E-3</v>
      </c>
      <c r="BJ24" s="456"/>
      <c r="BK24" s="465"/>
      <c r="BL24" s="465"/>
      <c r="BM24" s="461"/>
      <c r="BN24" s="461"/>
      <c r="BO24" s="465"/>
      <c r="BP24" s="449">
        <v>2E-3</v>
      </c>
      <c r="BQ24" s="456"/>
      <c r="BR24" s="465"/>
      <c r="BS24" s="465"/>
      <c r="BT24" s="461"/>
      <c r="BU24" s="461"/>
      <c r="BV24" s="465"/>
      <c r="BW24" s="454">
        <v>2E-3</v>
      </c>
      <c r="BX24" s="457"/>
      <c r="BY24" s="465"/>
      <c r="BZ24" s="465"/>
      <c r="CA24" s="461"/>
      <c r="CB24" s="461"/>
      <c r="CC24" s="453"/>
      <c r="CD24" s="454">
        <v>2E-3</v>
      </c>
      <c r="CE24" s="456"/>
      <c r="CF24" s="465"/>
      <c r="CG24" s="465"/>
      <c r="CH24" s="461"/>
      <c r="CI24" s="461"/>
      <c r="CJ24" s="465"/>
      <c r="CK24" s="454">
        <v>2E-3</v>
      </c>
      <c r="CL24" s="456"/>
      <c r="CM24" s="465"/>
      <c r="CN24" s="465"/>
      <c r="CO24" s="461"/>
      <c r="CP24" s="461"/>
      <c r="CQ24" s="465"/>
      <c r="CR24" s="454">
        <v>1E-3</v>
      </c>
      <c r="CS24" s="457"/>
      <c r="CT24" s="465"/>
      <c r="CU24" s="465"/>
      <c r="CV24" s="461"/>
      <c r="CW24" s="461"/>
      <c r="CX24" s="465"/>
      <c r="CY24" s="468"/>
      <c r="CZ24" s="458">
        <f t="shared" si="0"/>
        <v>3.0000000000000001E-3</v>
      </c>
      <c r="DA24" s="458">
        <f t="shared" si="0"/>
        <v>2E-3</v>
      </c>
      <c r="DB24" s="458">
        <f t="shared" si="1"/>
        <v>0.66666666666666663</v>
      </c>
      <c r="DC24" s="465"/>
      <c r="DD24" s="465"/>
      <c r="DE24" s="465"/>
      <c r="DF24" s="461"/>
      <c r="DG24" s="461"/>
      <c r="DH24" s="461"/>
      <c r="DI24" s="458">
        <f t="shared" si="2"/>
        <v>9.0000000000000011E-3</v>
      </c>
      <c r="DJ24" s="458">
        <f t="shared" si="2"/>
        <v>5.0000000000000001E-3</v>
      </c>
      <c r="DK24" s="458">
        <f t="shared" si="3"/>
        <v>0.55555555555555547</v>
      </c>
      <c r="DL24" s="465"/>
      <c r="DM24" s="465"/>
      <c r="DN24" s="465"/>
      <c r="DO24" s="461"/>
      <c r="DP24" s="461"/>
      <c r="DQ24" s="461"/>
      <c r="DR24" s="458">
        <f t="shared" si="4"/>
        <v>1.5000000000000001E-2</v>
      </c>
      <c r="DS24" s="458">
        <f t="shared" si="4"/>
        <v>5.0000000000000001E-3</v>
      </c>
      <c r="DT24" s="458">
        <f t="shared" si="5"/>
        <v>0.33333333333333331</v>
      </c>
      <c r="DU24" s="465"/>
      <c r="DV24" s="465"/>
      <c r="DW24" s="465"/>
      <c r="DX24" s="461"/>
      <c r="DY24" s="461"/>
      <c r="DZ24" s="461"/>
      <c r="EA24" s="458">
        <f t="shared" si="7"/>
        <v>2.0000000000000004E-2</v>
      </c>
      <c r="EB24" s="458">
        <f t="shared" si="7"/>
        <v>5.0000000000000001E-3</v>
      </c>
      <c r="EC24" s="458">
        <f t="shared" si="6"/>
        <v>0.24999999999999994</v>
      </c>
      <c r="ED24" s="465"/>
      <c r="EE24" s="465"/>
      <c r="EF24" s="465"/>
      <c r="EG24" s="461"/>
      <c r="EH24" s="461"/>
      <c r="EI24" s="461"/>
    </row>
    <row r="25" spans="1:140" s="459" customFormat="1" ht="49.5" customHeight="1">
      <c r="A25" s="436"/>
      <c r="B25" s="437"/>
      <c r="C25" s="460"/>
      <c r="D25" s="460"/>
      <c r="E25" s="460"/>
      <c r="F25" s="461"/>
      <c r="G25" s="462"/>
      <c r="H25" s="461"/>
      <c r="I25" s="461"/>
      <c r="J25" s="441"/>
      <c r="K25" s="442"/>
      <c r="L25" s="443" t="s">
        <v>484</v>
      </c>
      <c r="M25" s="444" t="s">
        <v>473</v>
      </c>
      <c r="N25" s="464"/>
      <c r="O25" s="446">
        <v>42767</v>
      </c>
      <c r="P25" s="446">
        <v>42855</v>
      </c>
      <c r="Q25" s="447" t="s">
        <v>485</v>
      </c>
      <c r="R25" s="448">
        <v>0.03</v>
      </c>
      <c r="S25" s="449">
        <v>0</v>
      </c>
      <c r="T25" s="450">
        <v>0</v>
      </c>
      <c r="U25" s="465"/>
      <c r="V25" s="465"/>
      <c r="W25" s="466"/>
      <c r="X25" s="466"/>
      <c r="Y25" s="465"/>
      <c r="Z25" s="449">
        <v>3.0000000000000001E-3</v>
      </c>
      <c r="AA25" s="450">
        <v>1E-3</v>
      </c>
      <c r="AB25" s="465"/>
      <c r="AC25" s="465"/>
      <c r="AD25" s="466"/>
      <c r="AE25" s="466"/>
      <c r="AF25" s="465"/>
      <c r="AG25" s="449">
        <v>1.4999999999999999E-2</v>
      </c>
      <c r="AH25" s="450">
        <v>0.01</v>
      </c>
      <c r="AI25" s="465"/>
      <c r="AJ25" s="465"/>
      <c r="AK25" s="466"/>
      <c r="AL25" s="466"/>
      <c r="AM25" s="453"/>
      <c r="AN25" s="454">
        <v>1.2E-2</v>
      </c>
      <c r="AO25" s="450">
        <v>3.0000000000000001E-3</v>
      </c>
      <c r="AP25" s="465"/>
      <c r="AQ25" s="467"/>
      <c r="AR25" s="461"/>
      <c r="AS25" s="461"/>
      <c r="AT25" s="465"/>
      <c r="AU25" s="454">
        <v>0</v>
      </c>
      <c r="AV25" s="450">
        <v>7.0000000000000001E-3</v>
      </c>
      <c r="AW25" s="465"/>
      <c r="AX25" s="465"/>
      <c r="AY25" s="461"/>
      <c r="AZ25" s="461"/>
      <c r="BA25" s="465"/>
      <c r="BB25" s="454">
        <v>0</v>
      </c>
      <c r="BC25" s="450">
        <v>3.5000000000000001E-3</v>
      </c>
      <c r="BD25" s="465"/>
      <c r="BE25" s="465"/>
      <c r="BF25" s="461"/>
      <c r="BG25" s="461"/>
      <c r="BH25" s="453"/>
      <c r="BI25" s="454">
        <v>0</v>
      </c>
      <c r="BJ25" s="456"/>
      <c r="BK25" s="465"/>
      <c r="BL25" s="465"/>
      <c r="BM25" s="461"/>
      <c r="BN25" s="461"/>
      <c r="BO25" s="465"/>
      <c r="BP25" s="449">
        <v>0</v>
      </c>
      <c r="BQ25" s="456"/>
      <c r="BR25" s="465"/>
      <c r="BS25" s="465"/>
      <c r="BT25" s="461"/>
      <c r="BU25" s="461"/>
      <c r="BV25" s="465"/>
      <c r="BW25" s="454">
        <v>0</v>
      </c>
      <c r="BX25" s="457"/>
      <c r="BY25" s="465"/>
      <c r="BZ25" s="465"/>
      <c r="CA25" s="461"/>
      <c r="CB25" s="461"/>
      <c r="CC25" s="453"/>
      <c r="CD25" s="454">
        <v>0</v>
      </c>
      <c r="CE25" s="456"/>
      <c r="CF25" s="465"/>
      <c r="CG25" s="465"/>
      <c r="CH25" s="461"/>
      <c r="CI25" s="461"/>
      <c r="CJ25" s="465"/>
      <c r="CK25" s="454">
        <v>0</v>
      </c>
      <c r="CL25" s="456"/>
      <c r="CM25" s="465"/>
      <c r="CN25" s="465"/>
      <c r="CO25" s="461"/>
      <c r="CP25" s="461"/>
      <c r="CQ25" s="465"/>
      <c r="CR25" s="454">
        <v>0</v>
      </c>
      <c r="CS25" s="457"/>
      <c r="CT25" s="465"/>
      <c r="CU25" s="465"/>
      <c r="CV25" s="461"/>
      <c r="CW25" s="461"/>
      <c r="CX25" s="465"/>
      <c r="CY25" s="468"/>
      <c r="CZ25" s="458">
        <f t="shared" si="0"/>
        <v>1.7999999999999999E-2</v>
      </c>
      <c r="DA25" s="458">
        <f t="shared" si="0"/>
        <v>1.0999999999999999E-2</v>
      </c>
      <c r="DB25" s="458">
        <f t="shared" si="1"/>
        <v>0.61111111111111116</v>
      </c>
      <c r="DC25" s="465"/>
      <c r="DD25" s="465"/>
      <c r="DE25" s="465"/>
      <c r="DF25" s="461"/>
      <c r="DG25" s="461"/>
      <c r="DH25" s="461"/>
      <c r="DI25" s="458">
        <f t="shared" si="2"/>
        <v>0.03</v>
      </c>
      <c r="DJ25" s="458">
        <f t="shared" si="2"/>
        <v>2.4499999999999997E-2</v>
      </c>
      <c r="DK25" s="458">
        <f t="shared" si="3"/>
        <v>0.81666666666666665</v>
      </c>
      <c r="DL25" s="465"/>
      <c r="DM25" s="465"/>
      <c r="DN25" s="465"/>
      <c r="DO25" s="461"/>
      <c r="DP25" s="461"/>
      <c r="DQ25" s="461"/>
      <c r="DR25" s="458">
        <f t="shared" si="4"/>
        <v>0.03</v>
      </c>
      <c r="DS25" s="458">
        <f t="shared" si="4"/>
        <v>2.4499999999999997E-2</v>
      </c>
      <c r="DT25" s="458">
        <f t="shared" si="5"/>
        <v>0.81666666666666665</v>
      </c>
      <c r="DU25" s="465"/>
      <c r="DV25" s="465"/>
      <c r="DW25" s="465"/>
      <c r="DX25" s="461"/>
      <c r="DY25" s="461"/>
      <c r="DZ25" s="461"/>
      <c r="EA25" s="458">
        <f t="shared" si="7"/>
        <v>0.03</v>
      </c>
      <c r="EB25" s="458">
        <f t="shared" si="7"/>
        <v>2.4499999999999997E-2</v>
      </c>
      <c r="EC25" s="458">
        <f t="shared" si="6"/>
        <v>0.81666666666666665</v>
      </c>
      <c r="ED25" s="465"/>
      <c r="EE25" s="465"/>
      <c r="EF25" s="465"/>
      <c r="EG25" s="461"/>
      <c r="EH25" s="461"/>
      <c r="EI25" s="461"/>
    </row>
    <row r="26" spans="1:140" s="459" customFormat="1" ht="41.25" customHeight="1">
      <c r="A26" s="436"/>
      <c r="B26" s="437"/>
      <c r="C26" s="460"/>
      <c r="D26" s="460"/>
      <c r="E26" s="460"/>
      <c r="F26" s="461"/>
      <c r="G26" s="462"/>
      <c r="H26" s="461"/>
      <c r="I26" s="461"/>
      <c r="J26" s="441"/>
      <c r="K26" s="442"/>
      <c r="L26" s="443"/>
      <c r="M26" s="463"/>
      <c r="N26" s="464"/>
      <c r="O26" s="446">
        <v>42840</v>
      </c>
      <c r="P26" s="446">
        <v>42870</v>
      </c>
      <c r="Q26" s="447" t="s">
        <v>486</v>
      </c>
      <c r="R26" s="448">
        <v>0.04</v>
      </c>
      <c r="S26" s="449">
        <v>0</v>
      </c>
      <c r="T26" s="450">
        <v>0</v>
      </c>
      <c r="U26" s="465"/>
      <c r="V26" s="465"/>
      <c r="W26" s="466"/>
      <c r="X26" s="466"/>
      <c r="Y26" s="465"/>
      <c r="Z26" s="449">
        <v>0</v>
      </c>
      <c r="AA26" s="450">
        <v>0</v>
      </c>
      <c r="AB26" s="465"/>
      <c r="AC26" s="465"/>
      <c r="AD26" s="466"/>
      <c r="AE26" s="466"/>
      <c r="AF26" s="465"/>
      <c r="AG26" s="449">
        <v>0</v>
      </c>
      <c r="AH26" s="450">
        <v>0</v>
      </c>
      <c r="AI26" s="465"/>
      <c r="AJ26" s="465"/>
      <c r="AK26" s="466"/>
      <c r="AL26" s="466"/>
      <c r="AM26" s="453"/>
      <c r="AN26" s="454">
        <v>2.4E-2</v>
      </c>
      <c r="AO26" s="450">
        <v>2.5000000000000001E-3</v>
      </c>
      <c r="AP26" s="465"/>
      <c r="AQ26" s="467"/>
      <c r="AR26" s="461"/>
      <c r="AS26" s="461"/>
      <c r="AT26" s="465"/>
      <c r="AU26" s="454">
        <v>1.6E-2</v>
      </c>
      <c r="AV26" s="450">
        <v>2.5000000000000001E-3</v>
      </c>
      <c r="AW26" s="465"/>
      <c r="AX26" s="465"/>
      <c r="AY26" s="461"/>
      <c r="AZ26" s="461"/>
      <c r="BA26" s="465"/>
      <c r="BB26" s="454">
        <v>0</v>
      </c>
      <c r="BC26" s="450">
        <v>3.5000000000000001E-3</v>
      </c>
      <c r="BD26" s="465"/>
      <c r="BE26" s="465"/>
      <c r="BF26" s="461"/>
      <c r="BG26" s="461"/>
      <c r="BH26" s="453"/>
      <c r="BI26" s="454">
        <v>0</v>
      </c>
      <c r="BJ26" s="456"/>
      <c r="BK26" s="465"/>
      <c r="BL26" s="465"/>
      <c r="BM26" s="461"/>
      <c r="BN26" s="461"/>
      <c r="BO26" s="465"/>
      <c r="BP26" s="449">
        <v>0</v>
      </c>
      <c r="BQ26" s="456"/>
      <c r="BR26" s="465"/>
      <c r="BS26" s="465"/>
      <c r="BT26" s="461"/>
      <c r="BU26" s="461"/>
      <c r="BV26" s="465"/>
      <c r="BW26" s="454">
        <v>0</v>
      </c>
      <c r="BX26" s="457"/>
      <c r="BY26" s="465"/>
      <c r="BZ26" s="465"/>
      <c r="CA26" s="461"/>
      <c r="CB26" s="461"/>
      <c r="CC26" s="453"/>
      <c r="CD26" s="454">
        <v>0</v>
      </c>
      <c r="CE26" s="456"/>
      <c r="CF26" s="465"/>
      <c r="CG26" s="465"/>
      <c r="CH26" s="461"/>
      <c r="CI26" s="461"/>
      <c r="CJ26" s="465"/>
      <c r="CK26" s="454">
        <v>0</v>
      </c>
      <c r="CL26" s="456"/>
      <c r="CM26" s="465"/>
      <c r="CN26" s="465"/>
      <c r="CO26" s="461"/>
      <c r="CP26" s="461"/>
      <c r="CQ26" s="465"/>
      <c r="CR26" s="454">
        <v>0</v>
      </c>
      <c r="CS26" s="457"/>
      <c r="CT26" s="465"/>
      <c r="CU26" s="465"/>
      <c r="CV26" s="461"/>
      <c r="CW26" s="461"/>
      <c r="CX26" s="465"/>
      <c r="CY26" s="468"/>
      <c r="CZ26" s="458">
        <f t="shared" si="0"/>
        <v>0</v>
      </c>
      <c r="DA26" s="458">
        <f t="shared" si="0"/>
        <v>0</v>
      </c>
      <c r="DB26" s="458">
        <v>0</v>
      </c>
      <c r="DC26" s="465"/>
      <c r="DD26" s="465"/>
      <c r="DE26" s="465"/>
      <c r="DF26" s="461"/>
      <c r="DG26" s="461"/>
      <c r="DH26" s="461"/>
      <c r="DI26" s="458">
        <f t="shared" si="2"/>
        <v>0.04</v>
      </c>
      <c r="DJ26" s="458">
        <f t="shared" si="2"/>
        <v>8.5000000000000006E-3</v>
      </c>
      <c r="DK26" s="458">
        <f t="shared" si="3"/>
        <v>0.21250000000000002</v>
      </c>
      <c r="DL26" s="465"/>
      <c r="DM26" s="465"/>
      <c r="DN26" s="465"/>
      <c r="DO26" s="461"/>
      <c r="DP26" s="461"/>
      <c r="DQ26" s="461"/>
      <c r="DR26" s="458">
        <f t="shared" si="4"/>
        <v>0.04</v>
      </c>
      <c r="DS26" s="458">
        <f t="shared" si="4"/>
        <v>8.5000000000000006E-3</v>
      </c>
      <c r="DT26" s="458">
        <f t="shared" si="5"/>
        <v>0.21250000000000002</v>
      </c>
      <c r="DU26" s="465"/>
      <c r="DV26" s="465"/>
      <c r="DW26" s="465"/>
      <c r="DX26" s="461"/>
      <c r="DY26" s="461"/>
      <c r="DZ26" s="461"/>
      <c r="EA26" s="458">
        <f t="shared" si="7"/>
        <v>0.04</v>
      </c>
      <c r="EB26" s="458">
        <f t="shared" si="7"/>
        <v>8.5000000000000006E-3</v>
      </c>
      <c r="EC26" s="458">
        <f t="shared" si="6"/>
        <v>0.21250000000000002</v>
      </c>
      <c r="ED26" s="465"/>
      <c r="EE26" s="465"/>
      <c r="EF26" s="465"/>
      <c r="EG26" s="461"/>
      <c r="EH26" s="461"/>
      <c r="EI26" s="461"/>
    </row>
    <row r="27" spans="1:140" s="459" customFormat="1" ht="24.75" customHeight="1">
      <c r="A27" s="436"/>
      <c r="B27" s="437"/>
      <c r="C27" s="460"/>
      <c r="D27" s="460"/>
      <c r="E27" s="460"/>
      <c r="F27" s="461"/>
      <c r="G27" s="462"/>
      <c r="H27" s="461"/>
      <c r="I27" s="461"/>
      <c r="J27" s="441"/>
      <c r="K27" s="442"/>
      <c r="L27" s="443"/>
      <c r="M27" s="463"/>
      <c r="N27" s="464"/>
      <c r="O27" s="446">
        <v>42870</v>
      </c>
      <c r="P27" s="446">
        <v>42962</v>
      </c>
      <c r="Q27" s="447" t="s">
        <v>487</v>
      </c>
      <c r="R27" s="448">
        <v>0.04</v>
      </c>
      <c r="S27" s="449">
        <v>0</v>
      </c>
      <c r="T27" s="450">
        <v>0</v>
      </c>
      <c r="U27" s="465"/>
      <c r="V27" s="465"/>
      <c r="W27" s="466"/>
      <c r="X27" s="466"/>
      <c r="Y27" s="465"/>
      <c r="Z27" s="449">
        <v>0</v>
      </c>
      <c r="AA27" s="450">
        <v>0</v>
      </c>
      <c r="AB27" s="465"/>
      <c r="AC27" s="465"/>
      <c r="AD27" s="466"/>
      <c r="AE27" s="466"/>
      <c r="AF27" s="465"/>
      <c r="AG27" s="449">
        <v>0</v>
      </c>
      <c r="AH27" s="450">
        <v>0</v>
      </c>
      <c r="AI27" s="465"/>
      <c r="AJ27" s="465"/>
      <c r="AK27" s="466"/>
      <c r="AL27" s="466"/>
      <c r="AM27" s="453"/>
      <c r="AN27" s="454">
        <v>0</v>
      </c>
      <c r="AO27" s="456">
        <v>0</v>
      </c>
      <c r="AP27" s="465"/>
      <c r="AQ27" s="467"/>
      <c r="AR27" s="461"/>
      <c r="AS27" s="461"/>
      <c r="AT27" s="465"/>
      <c r="AU27" s="454">
        <v>4.0000000000000001E-3</v>
      </c>
      <c r="AV27" s="450">
        <v>1E-3</v>
      </c>
      <c r="AW27" s="465"/>
      <c r="AX27" s="465"/>
      <c r="AY27" s="461"/>
      <c r="AZ27" s="461"/>
      <c r="BA27" s="465"/>
      <c r="BB27" s="454">
        <v>1.2E-2</v>
      </c>
      <c r="BC27" s="450">
        <v>5.0000000000000001E-3</v>
      </c>
      <c r="BD27" s="465"/>
      <c r="BE27" s="465"/>
      <c r="BF27" s="461"/>
      <c r="BG27" s="461"/>
      <c r="BH27" s="453"/>
      <c r="BI27" s="454">
        <v>1.2E-2</v>
      </c>
      <c r="BJ27" s="456"/>
      <c r="BK27" s="465"/>
      <c r="BL27" s="465"/>
      <c r="BM27" s="461"/>
      <c r="BN27" s="461"/>
      <c r="BO27" s="465"/>
      <c r="BP27" s="449">
        <v>1.2E-2</v>
      </c>
      <c r="BQ27" s="456"/>
      <c r="BR27" s="465"/>
      <c r="BS27" s="465"/>
      <c r="BT27" s="461"/>
      <c r="BU27" s="461"/>
      <c r="BV27" s="465"/>
      <c r="BW27" s="454">
        <v>0</v>
      </c>
      <c r="BX27" s="457"/>
      <c r="BY27" s="465"/>
      <c r="BZ27" s="465"/>
      <c r="CA27" s="461"/>
      <c r="CB27" s="461"/>
      <c r="CC27" s="453"/>
      <c r="CD27" s="454">
        <v>0</v>
      </c>
      <c r="CE27" s="456"/>
      <c r="CF27" s="465"/>
      <c r="CG27" s="465"/>
      <c r="CH27" s="461"/>
      <c r="CI27" s="461"/>
      <c r="CJ27" s="465"/>
      <c r="CK27" s="454">
        <v>0</v>
      </c>
      <c r="CL27" s="456"/>
      <c r="CM27" s="465"/>
      <c r="CN27" s="465"/>
      <c r="CO27" s="461"/>
      <c r="CP27" s="461"/>
      <c r="CQ27" s="465"/>
      <c r="CR27" s="454">
        <v>0</v>
      </c>
      <c r="CS27" s="457"/>
      <c r="CT27" s="465"/>
      <c r="CU27" s="465"/>
      <c r="CV27" s="461"/>
      <c r="CW27" s="461"/>
      <c r="CX27" s="465"/>
      <c r="CY27" s="468"/>
      <c r="CZ27" s="458">
        <f t="shared" si="0"/>
        <v>0</v>
      </c>
      <c r="DA27" s="458">
        <f t="shared" si="0"/>
        <v>0</v>
      </c>
      <c r="DB27" s="458">
        <v>0</v>
      </c>
      <c r="DC27" s="465"/>
      <c r="DD27" s="465"/>
      <c r="DE27" s="465"/>
      <c r="DF27" s="461"/>
      <c r="DG27" s="461"/>
      <c r="DH27" s="461"/>
      <c r="DI27" s="458">
        <f t="shared" si="2"/>
        <v>1.6E-2</v>
      </c>
      <c r="DJ27" s="458">
        <f t="shared" si="2"/>
        <v>6.0000000000000001E-3</v>
      </c>
      <c r="DK27" s="458">
        <f t="shared" si="3"/>
        <v>0.375</v>
      </c>
      <c r="DL27" s="465"/>
      <c r="DM27" s="465"/>
      <c r="DN27" s="465"/>
      <c r="DO27" s="461"/>
      <c r="DP27" s="461"/>
      <c r="DQ27" s="461"/>
      <c r="DR27" s="458">
        <f t="shared" si="4"/>
        <v>0.04</v>
      </c>
      <c r="DS27" s="458">
        <f t="shared" si="4"/>
        <v>6.0000000000000001E-3</v>
      </c>
      <c r="DT27" s="458">
        <f t="shared" si="5"/>
        <v>0.15</v>
      </c>
      <c r="DU27" s="465"/>
      <c r="DV27" s="465"/>
      <c r="DW27" s="465"/>
      <c r="DX27" s="461"/>
      <c r="DY27" s="461"/>
      <c r="DZ27" s="461"/>
      <c r="EA27" s="458">
        <f t="shared" si="7"/>
        <v>0.04</v>
      </c>
      <c r="EB27" s="458">
        <f t="shared" si="7"/>
        <v>6.0000000000000001E-3</v>
      </c>
      <c r="EC27" s="458">
        <f t="shared" si="6"/>
        <v>0.15</v>
      </c>
      <c r="ED27" s="465"/>
      <c r="EE27" s="465"/>
      <c r="EF27" s="465"/>
      <c r="EG27" s="461"/>
      <c r="EH27" s="461"/>
      <c r="EI27" s="461"/>
    </row>
    <row r="28" spans="1:140" s="459" customFormat="1" ht="24.75" customHeight="1">
      <c r="A28" s="436"/>
      <c r="B28" s="437"/>
      <c r="C28" s="460"/>
      <c r="D28" s="460"/>
      <c r="E28" s="460"/>
      <c r="F28" s="461"/>
      <c r="G28" s="462"/>
      <c r="H28" s="461"/>
      <c r="I28" s="461"/>
      <c r="J28" s="441"/>
      <c r="K28" s="442"/>
      <c r="L28" s="443"/>
      <c r="M28" s="469"/>
      <c r="N28" s="464"/>
      <c r="O28" s="446">
        <v>42795</v>
      </c>
      <c r="P28" s="446">
        <v>43099</v>
      </c>
      <c r="Q28" s="447" t="s">
        <v>488</v>
      </c>
      <c r="R28" s="448">
        <v>0.02</v>
      </c>
      <c r="S28" s="449">
        <v>0</v>
      </c>
      <c r="T28" s="450">
        <v>0</v>
      </c>
      <c r="U28" s="465"/>
      <c r="V28" s="465"/>
      <c r="W28" s="466"/>
      <c r="X28" s="466"/>
      <c r="Y28" s="470"/>
      <c r="Z28" s="449">
        <v>0</v>
      </c>
      <c r="AA28" s="450">
        <v>0</v>
      </c>
      <c r="AB28" s="465"/>
      <c r="AC28" s="465"/>
      <c r="AD28" s="466"/>
      <c r="AE28" s="466"/>
      <c r="AF28" s="470"/>
      <c r="AG28" s="449">
        <v>2E-3</v>
      </c>
      <c r="AH28" s="450">
        <v>2E-3</v>
      </c>
      <c r="AI28" s="465"/>
      <c r="AJ28" s="465"/>
      <c r="AK28" s="466"/>
      <c r="AL28" s="466"/>
      <c r="AM28" s="453"/>
      <c r="AN28" s="454">
        <v>2E-3</v>
      </c>
      <c r="AO28" s="450">
        <v>2E-3</v>
      </c>
      <c r="AP28" s="465"/>
      <c r="AQ28" s="467"/>
      <c r="AR28" s="461"/>
      <c r="AS28" s="461"/>
      <c r="AT28" s="470"/>
      <c r="AU28" s="454">
        <v>2E-3</v>
      </c>
      <c r="AV28" s="450">
        <v>2E-3</v>
      </c>
      <c r="AW28" s="465"/>
      <c r="AX28" s="465"/>
      <c r="AY28" s="461"/>
      <c r="AZ28" s="461"/>
      <c r="BA28" s="470"/>
      <c r="BB28" s="454">
        <v>2E-3</v>
      </c>
      <c r="BC28" s="450">
        <v>1E-3</v>
      </c>
      <c r="BD28" s="465"/>
      <c r="BE28" s="465"/>
      <c r="BF28" s="461"/>
      <c r="BG28" s="461"/>
      <c r="BH28" s="453"/>
      <c r="BI28" s="454">
        <v>2E-3</v>
      </c>
      <c r="BJ28" s="456"/>
      <c r="BK28" s="465"/>
      <c r="BL28" s="465"/>
      <c r="BM28" s="461"/>
      <c r="BN28" s="461"/>
      <c r="BO28" s="470"/>
      <c r="BP28" s="449">
        <v>2E-3</v>
      </c>
      <c r="BQ28" s="456"/>
      <c r="BR28" s="465"/>
      <c r="BS28" s="465"/>
      <c r="BT28" s="461"/>
      <c r="BU28" s="461"/>
      <c r="BV28" s="470"/>
      <c r="BW28" s="454">
        <v>2E-3</v>
      </c>
      <c r="BX28" s="457"/>
      <c r="BY28" s="465"/>
      <c r="BZ28" s="465"/>
      <c r="CA28" s="461"/>
      <c r="CB28" s="461"/>
      <c r="CC28" s="453"/>
      <c r="CD28" s="454">
        <v>2E-3</v>
      </c>
      <c r="CE28" s="456"/>
      <c r="CF28" s="465"/>
      <c r="CG28" s="465"/>
      <c r="CH28" s="461"/>
      <c r="CI28" s="461"/>
      <c r="CJ28" s="470"/>
      <c r="CK28" s="454">
        <v>2E-3</v>
      </c>
      <c r="CL28" s="456"/>
      <c r="CM28" s="465"/>
      <c r="CN28" s="465"/>
      <c r="CO28" s="461"/>
      <c r="CP28" s="461"/>
      <c r="CQ28" s="470"/>
      <c r="CR28" s="454">
        <v>2E-3</v>
      </c>
      <c r="CS28" s="457"/>
      <c r="CT28" s="465"/>
      <c r="CU28" s="465"/>
      <c r="CV28" s="461"/>
      <c r="CW28" s="461"/>
      <c r="CX28" s="470"/>
      <c r="CY28" s="468"/>
      <c r="CZ28" s="458">
        <f t="shared" si="0"/>
        <v>2E-3</v>
      </c>
      <c r="DA28" s="458">
        <f t="shared" si="0"/>
        <v>2E-3</v>
      </c>
      <c r="DB28" s="458">
        <f t="shared" si="1"/>
        <v>1</v>
      </c>
      <c r="DC28" s="465"/>
      <c r="DD28" s="465"/>
      <c r="DE28" s="465"/>
      <c r="DF28" s="461"/>
      <c r="DG28" s="461"/>
      <c r="DH28" s="461"/>
      <c r="DI28" s="458">
        <f t="shared" si="2"/>
        <v>8.0000000000000002E-3</v>
      </c>
      <c r="DJ28" s="458">
        <f t="shared" si="2"/>
        <v>7.0000000000000001E-3</v>
      </c>
      <c r="DK28" s="458">
        <f t="shared" si="3"/>
        <v>0.875</v>
      </c>
      <c r="DL28" s="465"/>
      <c r="DM28" s="465"/>
      <c r="DN28" s="465"/>
      <c r="DO28" s="461"/>
      <c r="DP28" s="461"/>
      <c r="DQ28" s="461"/>
      <c r="DR28" s="458">
        <f t="shared" si="4"/>
        <v>1.4E-2</v>
      </c>
      <c r="DS28" s="458">
        <f t="shared" si="4"/>
        <v>7.0000000000000001E-3</v>
      </c>
      <c r="DT28" s="458">
        <f t="shared" si="5"/>
        <v>0.5</v>
      </c>
      <c r="DU28" s="465"/>
      <c r="DV28" s="465"/>
      <c r="DW28" s="465"/>
      <c r="DX28" s="461"/>
      <c r="DY28" s="461"/>
      <c r="DZ28" s="461"/>
      <c r="EA28" s="458">
        <f t="shared" si="7"/>
        <v>2.0000000000000004E-2</v>
      </c>
      <c r="EB28" s="458">
        <f t="shared" si="7"/>
        <v>7.0000000000000001E-3</v>
      </c>
      <c r="EC28" s="458">
        <f t="shared" si="6"/>
        <v>0.34999999999999992</v>
      </c>
      <c r="ED28" s="465"/>
      <c r="EE28" s="465"/>
      <c r="EF28" s="465"/>
      <c r="EG28" s="461"/>
      <c r="EH28" s="461"/>
      <c r="EI28" s="461"/>
    </row>
    <row r="29" spans="1:140" s="459" customFormat="1" ht="57.75" customHeight="1">
      <c r="A29" s="436"/>
      <c r="B29" s="437"/>
      <c r="C29" s="460"/>
      <c r="D29" s="460"/>
      <c r="E29" s="460"/>
      <c r="F29" s="461"/>
      <c r="G29" s="462"/>
      <c r="H29" s="461"/>
      <c r="I29" s="461"/>
      <c r="J29" s="441"/>
      <c r="K29" s="442"/>
      <c r="L29" s="443" t="s">
        <v>489</v>
      </c>
      <c r="M29" s="444" t="s">
        <v>473</v>
      </c>
      <c r="N29" s="464"/>
      <c r="O29" s="471">
        <v>42767</v>
      </c>
      <c r="P29" s="471">
        <v>42825</v>
      </c>
      <c r="Q29" s="472" t="s">
        <v>772</v>
      </c>
      <c r="R29" s="473">
        <v>0.04</v>
      </c>
      <c r="S29" s="474">
        <v>0</v>
      </c>
      <c r="T29" s="475">
        <v>0</v>
      </c>
      <c r="U29" s="465"/>
      <c r="V29" s="465"/>
      <c r="W29" s="466"/>
      <c r="X29" s="466"/>
      <c r="Y29" s="451" t="s">
        <v>474</v>
      </c>
      <c r="Z29" s="449">
        <v>3.2000000000000001E-2</v>
      </c>
      <c r="AA29" s="450">
        <v>0.01</v>
      </c>
      <c r="AB29" s="465"/>
      <c r="AC29" s="465"/>
      <c r="AD29" s="466"/>
      <c r="AE29" s="466"/>
      <c r="AF29" s="451" t="s">
        <v>490</v>
      </c>
      <c r="AG29" s="449">
        <v>8.0000000000000002E-3</v>
      </c>
      <c r="AH29" s="450">
        <v>4.0000000000000001E-3</v>
      </c>
      <c r="AI29" s="465"/>
      <c r="AJ29" s="465"/>
      <c r="AK29" s="466"/>
      <c r="AL29" s="466"/>
      <c r="AM29" s="453"/>
      <c r="AN29" s="454">
        <v>0</v>
      </c>
      <c r="AO29" s="450">
        <v>6.0000000000000001E-3</v>
      </c>
      <c r="AP29" s="465"/>
      <c r="AQ29" s="467"/>
      <c r="AR29" s="461"/>
      <c r="AS29" s="461"/>
      <c r="AT29" s="451" t="s">
        <v>491</v>
      </c>
      <c r="AU29" s="454">
        <v>0</v>
      </c>
      <c r="AV29" s="450">
        <v>8.0000000000000002E-3</v>
      </c>
      <c r="AW29" s="465"/>
      <c r="AX29" s="465"/>
      <c r="AY29" s="461"/>
      <c r="AZ29" s="461"/>
      <c r="BA29" s="451" t="s">
        <v>492</v>
      </c>
      <c r="BB29" s="454">
        <v>0</v>
      </c>
      <c r="BC29" s="450">
        <v>5.0000000000000001E-3</v>
      </c>
      <c r="BD29" s="465"/>
      <c r="BE29" s="465"/>
      <c r="BF29" s="461"/>
      <c r="BG29" s="461"/>
      <c r="BH29" s="453"/>
      <c r="BI29" s="454">
        <v>0</v>
      </c>
      <c r="BJ29" s="456"/>
      <c r="BK29" s="465"/>
      <c r="BL29" s="465"/>
      <c r="BM29" s="461"/>
      <c r="BN29" s="461"/>
      <c r="BO29" s="451" t="s">
        <v>493</v>
      </c>
      <c r="BP29" s="449">
        <v>0</v>
      </c>
      <c r="BQ29" s="456"/>
      <c r="BR29" s="465"/>
      <c r="BS29" s="465"/>
      <c r="BT29" s="461"/>
      <c r="BU29" s="461"/>
      <c r="BV29" s="451" t="s">
        <v>494</v>
      </c>
      <c r="BW29" s="454">
        <v>0</v>
      </c>
      <c r="BX29" s="457"/>
      <c r="BY29" s="465"/>
      <c r="BZ29" s="465"/>
      <c r="CA29" s="461"/>
      <c r="CB29" s="461"/>
      <c r="CC29" s="453"/>
      <c r="CD29" s="454">
        <v>0</v>
      </c>
      <c r="CE29" s="456"/>
      <c r="CF29" s="465"/>
      <c r="CG29" s="465"/>
      <c r="CH29" s="461"/>
      <c r="CI29" s="461"/>
      <c r="CJ29" s="451" t="s">
        <v>495</v>
      </c>
      <c r="CK29" s="454">
        <v>0</v>
      </c>
      <c r="CL29" s="456"/>
      <c r="CM29" s="465"/>
      <c r="CN29" s="465"/>
      <c r="CO29" s="461"/>
      <c r="CP29" s="461"/>
      <c r="CQ29" s="451" t="s">
        <v>495</v>
      </c>
      <c r="CR29" s="454">
        <v>0</v>
      </c>
      <c r="CS29" s="457"/>
      <c r="CT29" s="465"/>
      <c r="CU29" s="465"/>
      <c r="CV29" s="461"/>
      <c r="CW29" s="461"/>
      <c r="CX29" s="451"/>
      <c r="CY29" s="458"/>
      <c r="CZ29" s="458">
        <f t="shared" si="0"/>
        <v>0.04</v>
      </c>
      <c r="DA29" s="458">
        <f t="shared" si="0"/>
        <v>1.4E-2</v>
      </c>
      <c r="DB29" s="458">
        <f t="shared" si="1"/>
        <v>0.35</v>
      </c>
      <c r="DC29" s="465"/>
      <c r="DD29" s="465"/>
      <c r="DE29" s="465"/>
      <c r="DF29" s="461"/>
      <c r="DG29" s="461"/>
      <c r="DH29" s="461"/>
      <c r="DI29" s="458">
        <f t="shared" si="2"/>
        <v>0.04</v>
      </c>
      <c r="DJ29" s="458">
        <f t="shared" si="2"/>
        <v>3.3000000000000002E-2</v>
      </c>
      <c r="DK29" s="458">
        <f t="shared" si="3"/>
        <v>0.82500000000000007</v>
      </c>
      <c r="DL29" s="465"/>
      <c r="DM29" s="465"/>
      <c r="DN29" s="465"/>
      <c r="DO29" s="461"/>
      <c r="DP29" s="461"/>
      <c r="DQ29" s="461"/>
      <c r="DR29" s="458">
        <f t="shared" si="4"/>
        <v>0.04</v>
      </c>
      <c r="DS29" s="458">
        <f t="shared" si="4"/>
        <v>3.3000000000000002E-2</v>
      </c>
      <c r="DT29" s="458">
        <f t="shared" si="5"/>
        <v>0.82500000000000007</v>
      </c>
      <c r="DU29" s="465"/>
      <c r="DV29" s="465"/>
      <c r="DW29" s="465"/>
      <c r="DX29" s="461"/>
      <c r="DY29" s="461"/>
      <c r="DZ29" s="461"/>
      <c r="EA29" s="458">
        <f t="shared" si="7"/>
        <v>0.04</v>
      </c>
      <c r="EB29" s="458">
        <f t="shared" si="7"/>
        <v>3.3000000000000002E-2</v>
      </c>
      <c r="EC29" s="458">
        <f t="shared" si="6"/>
        <v>0.82500000000000007</v>
      </c>
      <c r="ED29" s="465"/>
      <c r="EE29" s="465"/>
      <c r="EF29" s="465"/>
      <c r="EG29" s="461"/>
      <c r="EH29" s="461"/>
      <c r="EI29" s="461"/>
    </row>
    <row r="30" spans="1:140" s="459" customFormat="1" ht="29.25" customHeight="1">
      <c r="A30" s="436"/>
      <c r="B30" s="437"/>
      <c r="C30" s="460"/>
      <c r="D30" s="460"/>
      <c r="E30" s="460"/>
      <c r="F30" s="461"/>
      <c r="G30" s="462"/>
      <c r="H30" s="461"/>
      <c r="I30" s="461"/>
      <c r="J30" s="441"/>
      <c r="K30" s="442"/>
      <c r="L30" s="443"/>
      <c r="M30" s="463"/>
      <c r="N30" s="464"/>
      <c r="O30" s="471">
        <v>42767</v>
      </c>
      <c r="P30" s="471">
        <v>42825</v>
      </c>
      <c r="Q30" s="472" t="s">
        <v>496</v>
      </c>
      <c r="R30" s="473">
        <v>0.04</v>
      </c>
      <c r="S30" s="474">
        <v>0</v>
      </c>
      <c r="T30" s="475">
        <v>0</v>
      </c>
      <c r="U30" s="465"/>
      <c r="V30" s="465"/>
      <c r="W30" s="466"/>
      <c r="X30" s="466"/>
      <c r="Y30" s="465"/>
      <c r="Z30" s="449">
        <v>0.02</v>
      </c>
      <c r="AA30" s="450">
        <v>0.02</v>
      </c>
      <c r="AB30" s="465"/>
      <c r="AC30" s="465"/>
      <c r="AD30" s="466"/>
      <c r="AE30" s="466"/>
      <c r="AF30" s="465"/>
      <c r="AG30" s="449">
        <v>0.02</v>
      </c>
      <c r="AH30" s="450">
        <v>0.01</v>
      </c>
      <c r="AI30" s="465"/>
      <c r="AJ30" s="465"/>
      <c r="AK30" s="466"/>
      <c r="AL30" s="466"/>
      <c r="AM30" s="453"/>
      <c r="AN30" s="454">
        <v>0</v>
      </c>
      <c r="AO30" s="450">
        <v>4.0000000000000001E-3</v>
      </c>
      <c r="AP30" s="465"/>
      <c r="AQ30" s="467"/>
      <c r="AR30" s="461"/>
      <c r="AS30" s="461"/>
      <c r="AT30" s="465"/>
      <c r="AU30" s="454">
        <v>0</v>
      </c>
      <c r="AV30" s="450">
        <v>4.0000000000000001E-3</v>
      </c>
      <c r="AW30" s="465"/>
      <c r="AX30" s="465"/>
      <c r="AY30" s="461"/>
      <c r="AZ30" s="461"/>
      <c r="BA30" s="465"/>
      <c r="BB30" s="454">
        <v>0</v>
      </c>
      <c r="BC30" s="454">
        <v>0</v>
      </c>
      <c r="BD30" s="465"/>
      <c r="BE30" s="465"/>
      <c r="BF30" s="461"/>
      <c r="BG30" s="461"/>
      <c r="BH30" s="453"/>
      <c r="BI30" s="454">
        <v>0</v>
      </c>
      <c r="BJ30" s="456"/>
      <c r="BK30" s="465"/>
      <c r="BL30" s="465"/>
      <c r="BM30" s="461"/>
      <c r="BN30" s="461"/>
      <c r="BO30" s="465"/>
      <c r="BP30" s="449">
        <v>0</v>
      </c>
      <c r="BQ30" s="456"/>
      <c r="BR30" s="465"/>
      <c r="BS30" s="465"/>
      <c r="BT30" s="461"/>
      <c r="BU30" s="461"/>
      <c r="BV30" s="465"/>
      <c r="BW30" s="454">
        <v>0</v>
      </c>
      <c r="BX30" s="457"/>
      <c r="BY30" s="465"/>
      <c r="BZ30" s="465"/>
      <c r="CA30" s="461"/>
      <c r="CB30" s="461"/>
      <c r="CC30" s="453"/>
      <c r="CD30" s="454">
        <v>0</v>
      </c>
      <c r="CE30" s="456"/>
      <c r="CF30" s="465"/>
      <c r="CG30" s="465"/>
      <c r="CH30" s="461"/>
      <c r="CI30" s="461"/>
      <c r="CJ30" s="465"/>
      <c r="CK30" s="454">
        <v>0</v>
      </c>
      <c r="CL30" s="456"/>
      <c r="CM30" s="465"/>
      <c r="CN30" s="465"/>
      <c r="CO30" s="461"/>
      <c r="CP30" s="461"/>
      <c r="CQ30" s="465"/>
      <c r="CR30" s="454">
        <v>0</v>
      </c>
      <c r="CS30" s="457"/>
      <c r="CT30" s="465"/>
      <c r="CU30" s="465"/>
      <c r="CV30" s="461"/>
      <c r="CW30" s="461"/>
      <c r="CX30" s="465"/>
      <c r="CY30" s="468"/>
      <c r="CZ30" s="458">
        <f t="shared" si="0"/>
        <v>0.04</v>
      </c>
      <c r="DA30" s="458">
        <f t="shared" si="0"/>
        <v>0.03</v>
      </c>
      <c r="DB30" s="458">
        <f t="shared" si="1"/>
        <v>0.75</v>
      </c>
      <c r="DC30" s="465"/>
      <c r="DD30" s="465"/>
      <c r="DE30" s="465"/>
      <c r="DF30" s="461"/>
      <c r="DG30" s="461"/>
      <c r="DH30" s="461"/>
      <c r="DI30" s="458">
        <f t="shared" si="2"/>
        <v>0.04</v>
      </c>
      <c r="DJ30" s="458">
        <f t="shared" si="2"/>
        <v>3.8000000000000006E-2</v>
      </c>
      <c r="DK30" s="458">
        <f t="shared" si="3"/>
        <v>0.95000000000000018</v>
      </c>
      <c r="DL30" s="465"/>
      <c r="DM30" s="465"/>
      <c r="DN30" s="465"/>
      <c r="DO30" s="461"/>
      <c r="DP30" s="461"/>
      <c r="DQ30" s="461"/>
      <c r="DR30" s="458">
        <f t="shared" si="4"/>
        <v>0.04</v>
      </c>
      <c r="DS30" s="458">
        <f t="shared" si="4"/>
        <v>3.8000000000000006E-2</v>
      </c>
      <c r="DT30" s="458">
        <f t="shared" si="5"/>
        <v>0.95000000000000018</v>
      </c>
      <c r="DU30" s="465"/>
      <c r="DV30" s="465"/>
      <c r="DW30" s="465"/>
      <c r="DX30" s="461"/>
      <c r="DY30" s="461"/>
      <c r="DZ30" s="461"/>
      <c r="EA30" s="458">
        <f t="shared" si="7"/>
        <v>0.04</v>
      </c>
      <c r="EB30" s="458">
        <f t="shared" si="7"/>
        <v>3.8000000000000006E-2</v>
      </c>
      <c r="EC30" s="458">
        <f t="shared" si="6"/>
        <v>0.95000000000000018</v>
      </c>
      <c r="ED30" s="465"/>
      <c r="EE30" s="465"/>
      <c r="EF30" s="465"/>
      <c r="EG30" s="461"/>
      <c r="EH30" s="461"/>
      <c r="EI30" s="461"/>
    </row>
    <row r="31" spans="1:140" s="459" customFormat="1" ht="24.75" customHeight="1">
      <c r="A31" s="436"/>
      <c r="B31" s="437"/>
      <c r="C31" s="460"/>
      <c r="D31" s="460"/>
      <c r="E31" s="460"/>
      <c r="F31" s="461"/>
      <c r="G31" s="462"/>
      <c r="H31" s="461"/>
      <c r="I31" s="461"/>
      <c r="J31" s="441"/>
      <c r="K31" s="442"/>
      <c r="L31" s="443"/>
      <c r="M31" s="469"/>
      <c r="N31" s="464"/>
      <c r="O31" s="471">
        <v>42767</v>
      </c>
      <c r="P31" s="471">
        <v>42840</v>
      </c>
      <c r="Q31" s="472" t="s">
        <v>497</v>
      </c>
      <c r="R31" s="473">
        <v>0.06</v>
      </c>
      <c r="S31" s="474">
        <v>0</v>
      </c>
      <c r="T31" s="475">
        <v>0</v>
      </c>
      <c r="U31" s="465"/>
      <c r="V31" s="465"/>
      <c r="W31" s="466"/>
      <c r="X31" s="466"/>
      <c r="Y31" s="465"/>
      <c r="Z31" s="449">
        <v>2.4E-2</v>
      </c>
      <c r="AA31" s="450">
        <v>0.01</v>
      </c>
      <c r="AB31" s="465"/>
      <c r="AC31" s="465"/>
      <c r="AD31" s="466"/>
      <c r="AE31" s="466"/>
      <c r="AF31" s="465"/>
      <c r="AG31" s="449">
        <v>2.4E-2</v>
      </c>
      <c r="AH31" s="450">
        <v>0.01</v>
      </c>
      <c r="AI31" s="465"/>
      <c r="AJ31" s="465"/>
      <c r="AK31" s="466"/>
      <c r="AL31" s="466"/>
      <c r="AM31" s="453"/>
      <c r="AN31" s="454">
        <v>1.2E-2</v>
      </c>
      <c r="AO31" s="450">
        <v>4.0000000000000001E-3</v>
      </c>
      <c r="AP31" s="465"/>
      <c r="AQ31" s="467"/>
      <c r="AR31" s="461"/>
      <c r="AS31" s="461"/>
      <c r="AT31" s="465"/>
      <c r="AU31" s="454">
        <v>0</v>
      </c>
      <c r="AV31" s="450">
        <v>0.01</v>
      </c>
      <c r="AW31" s="465"/>
      <c r="AX31" s="465"/>
      <c r="AY31" s="461"/>
      <c r="AZ31" s="461"/>
      <c r="BA31" s="465"/>
      <c r="BB31" s="454">
        <v>0</v>
      </c>
      <c r="BC31" s="450">
        <v>6.0000000000000001E-3</v>
      </c>
      <c r="BD31" s="465"/>
      <c r="BE31" s="465"/>
      <c r="BF31" s="461"/>
      <c r="BG31" s="461"/>
      <c r="BH31" s="453"/>
      <c r="BI31" s="454">
        <v>0</v>
      </c>
      <c r="BJ31" s="456"/>
      <c r="BK31" s="465"/>
      <c r="BL31" s="465"/>
      <c r="BM31" s="461"/>
      <c r="BN31" s="461"/>
      <c r="BO31" s="465"/>
      <c r="BP31" s="449">
        <v>0</v>
      </c>
      <c r="BQ31" s="456"/>
      <c r="BR31" s="465"/>
      <c r="BS31" s="465"/>
      <c r="BT31" s="461"/>
      <c r="BU31" s="461"/>
      <c r="BV31" s="465"/>
      <c r="BW31" s="454">
        <v>0</v>
      </c>
      <c r="BX31" s="457"/>
      <c r="BY31" s="465"/>
      <c r="BZ31" s="465"/>
      <c r="CA31" s="461"/>
      <c r="CB31" s="461"/>
      <c r="CC31" s="453"/>
      <c r="CD31" s="454">
        <v>0</v>
      </c>
      <c r="CE31" s="456"/>
      <c r="CF31" s="465"/>
      <c r="CG31" s="465"/>
      <c r="CH31" s="461"/>
      <c r="CI31" s="461"/>
      <c r="CJ31" s="465"/>
      <c r="CK31" s="454">
        <v>0</v>
      </c>
      <c r="CL31" s="456"/>
      <c r="CM31" s="465"/>
      <c r="CN31" s="465"/>
      <c r="CO31" s="461"/>
      <c r="CP31" s="461"/>
      <c r="CQ31" s="465"/>
      <c r="CR31" s="454">
        <v>0</v>
      </c>
      <c r="CS31" s="457"/>
      <c r="CT31" s="465"/>
      <c r="CU31" s="465"/>
      <c r="CV31" s="461"/>
      <c r="CW31" s="461"/>
      <c r="CX31" s="465"/>
      <c r="CY31" s="468"/>
      <c r="CZ31" s="458">
        <f t="shared" si="0"/>
        <v>4.8000000000000001E-2</v>
      </c>
      <c r="DA31" s="458">
        <f t="shared" si="0"/>
        <v>0.02</v>
      </c>
      <c r="DB31" s="458">
        <f t="shared" si="1"/>
        <v>0.41666666666666669</v>
      </c>
      <c r="DC31" s="465"/>
      <c r="DD31" s="465"/>
      <c r="DE31" s="465"/>
      <c r="DF31" s="461"/>
      <c r="DG31" s="461"/>
      <c r="DH31" s="461"/>
      <c r="DI31" s="458">
        <f t="shared" si="2"/>
        <v>0.06</v>
      </c>
      <c r="DJ31" s="458">
        <f t="shared" si="2"/>
        <v>0.04</v>
      </c>
      <c r="DK31" s="458">
        <f t="shared" si="3"/>
        <v>0.66666666666666674</v>
      </c>
      <c r="DL31" s="465"/>
      <c r="DM31" s="465"/>
      <c r="DN31" s="465"/>
      <c r="DO31" s="461"/>
      <c r="DP31" s="461"/>
      <c r="DQ31" s="461"/>
      <c r="DR31" s="458">
        <f t="shared" si="4"/>
        <v>0.06</v>
      </c>
      <c r="DS31" s="458">
        <f t="shared" si="4"/>
        <v>0.04</v>
      </c>
      <c r="DT31" s="458">
        <f t="shared" si="5"/>
        <v>0.66666666666666674</v>
      </c>
      <c r="DU31" s="465"/>
      <c r="DV31" s="465"/>
      <c r="DW31" s="465"/>
      <c r="DX31" s="461"/>
      <c r="DY31" s="461"/>
      <c r="DZ31" s="461"/>
      <c r="EA31" s="458">
        <f t="shared" si="7"/>
        <v>0.06</v>
      </c>
      <c r="EB31" s="458">
        <f t="shared" si="7"/>
        <v>0.04</v>
      </c>
      <c r="EC31" s="458">
        <f t="shared" si="6"/>
        <v>0.66666666666666674</v>
      </c>
      <c r="ED31" s="465"/>
      <c r="EE31" s="465"/>
      <c r="EF31" s="465"/>
      <c r="EG31" s="461"/>
      <c r="EH31" s="461"/>
      <c r="EI31" s="461"/>
    </row>
    <row r="32" spans="1:140" s="459" customFormat="1" ht="24.75" customHeight="1">
      <c r="A32" s="436"/>
      <c r="B32" s="437"/>
      <c r="C32" s="460"/>
      <c r="D32" s="460"/>
      <c r="E32" s="460"/>
      <c r="F32" s="461"/>
      <c r="G32" s="462"/>
      <c r="H32" s="461"/>
      <c r="I32" s="461"/>
      <c r="J32" s="441"/>
      <c r="K32" s="442"/>
      <c r="L32" s="443" t="s">
        <v>498</v>
      </c>
      <c r="M32" s="444" t="s">
        <v>473</v>
      </c>
      <c r="N32" s="464"/>
      <c r="O32" s="471">
        <v>42809</v>
      </c>
      <c r="P32" s="471">
        <v>42962</v>
      </c>
      <c r="Q32" s="472" t="s">
        <v>499</v>
      </c>
      <c r="R32" s="473">
        <v>0.06</v>
      </c>
      <c r="S32" s="474">
        <v>0</v>
      </c>
      <c r="T32" s="475">
        <v>0</v>
      </c>
      <c r="U32" s="465"/>
      <c r="V32" s="465"/>
      <c r="W32" s="466"/>
      <c r="X32" s="466"/>
      <c r="Y32" s="465"/>
      <c r="Z32" s="449">
        <v>0</v>
      </c>
      <c r="AA32" s="450">
        <v>0</v>
      </c>
      <c r="AB32" s="465"/>
      <c r="AC32" s="465"/>
      <c r="AD32" s="466"/>
      <c r="AE32" s="466"/>
      <c r="AF32" s="465"/>
      <c r="AG32" s="449">
        <v>6.0000000000000001E-3</v>
      </c>
      <c r="AH32" s="450">
        <v>1E-3</v>
      </c>
      <c r="AI32" s="465"/>
      <c r="AJ32" s="465"/>
      <c r="AK32" s="466"/>
      <c r="AL32" s="466"/>
      <c r="AM32" s="453"/>
      <c r="AN32" s="454">
        <v>1.2E-2</v>
      </c>
      <c r="AO32" s="450">
        <v>5.0000000000000001E-3</v>
      </c>
      <c r="AP32" s="465"/>
      <c r="AQ32" s="467"/>
      <c r="AR32" s="461"/>
      <c r="AS32" s="461"/>
      <c r="AT32" s="465"/>
      <c r="AU32" s="454">
        <v>1.2E-2</v>
      </c>
      <c r="AV32" s="450">
        <v>5.0000000000000001E-3</v>
      </c>
      <c r="AW32" s="465"/>
      <c r="AX32" s="465"/>
      <c r="AY32" s="461"/>
      <c r="AZ32" s="461"/>
      <c r="BA32" s="465"/>
      <c r="BB32" s="454">
        <v>1.2E-2</v>
      </c>
      <c r="BC32" s="450">
        <v>6.0000000000000001E-3</v>
      </c>
      <c r="BD32" s="465"/>
      <c r="BE32" s="465"/>
      <c r="BF32" s="461"/>
      <c r="BG32" s="461"/>
      <c r="BH32" s="453"/>
      <c r="BI32" s="454">
        <v>1.2E-2</v>
      </c>
      <c r="BJ32" s="456"/>
      <c r="BK32" s="465"/>
      <c r="BL32" s="465"/>
      <c r="BM32" s="461"/>
      <c r="BN32" s="461"/>
      <c r="BO32" s="465"/>
      <c r="BP32" s="449">
        <v>6.0000000000000001E-3</v>
      </c>
      <c r="BQ32" s="456"/>
      <c r="BR32" s="465"/>
      <c r="BS32" s="465"/>
      <c r="BT32" s="461"/>
      <c r="BU32" s="461"/>
      <c r="BV32" s="465"/>
      <c r="BW32" s="454">
        <v>0</v>
      </c>
      <c r="BX32" s="457"/>
      <c r="BY32" s="465"/>
      <c r="BZ32" s="465"/>
      <c r="CA32" s="461"/>
      <c r="CB32" s="461"/>
      <c r="CC32" s="453"/>
      <c r="CD32" s="454">
        <v>0</v>
      </c>
      <c r="CE32" s="456"/>
      <c r="CF32" s="465"/>
      <c r="CG32" s="465"/>
      <c r="CH32" s="461"/>
      <c r="CI32" s="461"/>
      <c r="CJ32" s="465"/>
      <c r="CK32" s="454">
        <v>0</v>
      </c>
      <c r="CL32" s="456"/>
      <c r="CM32" s="465"/>
      <c r="CN32" s="465"/>
      <c r="CO32" s="461"/>
      <c r="CP32" s="461"/>
      <c r="CQ32" s="465"/>
      <c r="CR32" s="454">
        <v>0</v>
      </c>
      <c r="CS32" s="457"/>
      <c r="CT32" s="465"/>
      <c r="CU32" s="465"/>
      <c r="CV32" s="461"/>
      <c r="CW32" s="461"/>
      <c r="CX32" s="465"/>
      <c r="CY32" s="468"/>
      <c r="CZ32" s="458">
        <f t="shared" si="0"/>
        <v>6.0000000000000001E-3</v>
      </c>
      <c r="DA32" s="458">
        <f t="shared" si="0"/>
        <v>1E-3</v>
      </c>
      <c r="DB32" s="458">
        <f t="shared" si="1"/>
        <v>0.16666666666666666</v>
      </c>
      <c r="DC32" s="465"/>
      <c r="DD32" s="465"/>
      <c r="DE32" s="465"/>
      <c r="DF32" s="461"/>
      <c r="DG32" s="461"/>
      <c r="DH32" s="461"/>
      <c r="DI32" s="458">
        <f t="shared" si="2"/>
        <v>4.2000000000000003E-2</v>
      </c>
      <c r="DJ32" s="458">
        <f t="shared" si="2"/>
        <v>1.7000000000000001E-2</v>
      </c>
      <c r="DK32" s="458">
        <f t="shared" si="3"/>
        <v>0.40476190476190477</v>
      </c>
      <c r="DL32" s="465"/>
      <c r="DM32" s="465"/>
      <c r="DN32" s="465"/>
      <c r="DO32" s="461"/>
      <c r="DP32" s="461"/>
      <c r="DQ32" s="461"/>
      <c r="DR32" s="458">
        <f t="shared" si="4"/>
        <v>6.0000000000000005E-2</v>
      </c>
      <c r="DS32" s="458">
        <f t="shared" si="4"/>
        <v>1.7000000000000001E-2</v>
      </c>
      <c r="DT32" s="458">
        <f t="shared" si="5"/>
        <v>0.28333333333333333</v>
      </c>
      <c r="DU32" s="465"/>
      <c r="DV32" s="465"/>
      <c r="DW32" s="465"/>
      <c r="DX32" s="461"/>
      <c r="DY32" s="461"/>
      <c r="DZ32" s="461"/>
      <c r="EA32" s="458">
        <f t="shared" si="7"/>
        <v>6.0000000000000005E-2</v>
      </c>
      <c r="EB32" s="458">
        <f t="shared" si="7"/>
        <v>1.7000000000000001E-2</v>
      </c>
      <c r="EC32" s="458">
        <f t="shared" si="6"/>
        <v>0.28333333333333333</v>
      </c>
      <c r="ED32" s="465"/>
      <c r="EE32" s="465"/>
      <c r="EF32" s="465"/>
      <c r="EG32" s="461"/>
      <c r="EH32" s="461"/>
      <c r="EI32" s="461"/>
    </row>
    <row r="33" spans="1:139" s="459" customFormat="1" ht="24.75" customHeight="1">
      <c r="A33" s="436"/>
      <c r="B33" s="437"/>
      <c r="C33" s="460"/>
      <c r="D33" s="460"/>
      <c r="E33" s="460"/>
      <c r="F33" s="461"/>
      <c r="G33" s="462"/>
      <c r="H33" s="461"/>
      <c r="I33" s="461"/>
      <c r="J33" s="441"/>
      <c r="K33" s="442"/>
      <c r="L33" s="443"/>
      <c r="M33" s="463"/>
      <c r="N33" s="464"/>
      <c r="O33" s="471">
        <v>42840</v>
      </c>
      <c r="P33" s="471">
        <v>42962</v>
      </c>
      <c r="Q33" s="472" t="s">
        <v>500</v>
      </c>
      <c r="R33" s="473">
        <v>0.06</v>
      </c>
      <c r="S33" s="474">
        <v>0</v>
      </c>
      <c r="T33" s="475">
        <v>0</v>
      </c>
      <c r="U33" s="465"/>
      <c r="V33" s="465"/>
      <c r="W33" s="466"/>
      <c r="X33" s="466"/>
      <c r="Y33" s="465"/>
      <c r="Z33" s="449">
        <v>0</v>
      </c>
      <c r="AA33" s="450">
        <v>0</v>
      </c>
      <c r="AB33" s="465"/>
      <c r="AC33" s="465"/>
      <c r="AD33" s="466"/>
      <c r="AE33" s="466"/>
      <c r="AF33" s="465"/>
      <c r="AG33" s="449">
        <v>0</v>
      </c>
      <c r="AH33" s="450">
        <v>0</v>
      </c>
      <c r="AI33" s="465"/>
      <c r="AJ33" s="465"/>
      <c r="AK33" s="466"/>
      <c r="AL33" s="466"/>
      <c r="AM33" s="453"/>
      <c r="AN33" s="454">
        <v>1.2E-2</v>
      </c>
      <c r="AO33" s="450">
        <v>5.0000000000000001E-3</v>
      </c>
      <c r="AP33" s="465"/>
      <c r="AQ33" s="467"/>
      <c r="AR33" s="461"/>
      <c r="AS33" s="461"/>
      <c r="AT33" s="465"/>
      <c r="AU33" s="454">
        <v>1.2E-2</v>
      </c>
      <c r="AV33" s="450">
        <v>5.0000000000000001E-3</v>
      </c>
      <c r="AW33" s="465"/>
      <c r="AX33" s="465"/>
      <c r="AY33" s="461"/>
      <c r="AZ33" s="461"/>
      <c r="BA33" s="465"/>
      <c r="BB33" s="454">
        <v>1.2E-2</v>
      </c>
      <c r="BC33" s="450">
        <v>5.0000000000000001E-3</v>
      </c>
      <c r="BD33" s="465"/>
      <c r="BE33" s="465"/>
      <c r="BF33" s="461"/>
      <c r="BG33" s="461"/>
      <c r="BH33" s="453"/>
      <c r="BI33" s="454">
        <v>1.8000000000000002E-2</v>
      </c>
      <c r="BJ33" s="456"/>
      <c r="BK33" s="465"/>
      <c r="BL33" s="465"/>
      <c r="BM33" s="461"/>
      <c r="BN33" s="461"/>
      <c r="BO33" s="465"/>
      <c r="BP33" s="449">
        <v>6.0000000000000001E-3</v>
      </c>
      <c r="BQ33" s="456"/>
      <c r="BR33" s="465"/>
      <c r="BS33" s="465"/>
      <c r="BT33" s="461"/>
      <c r="BU33" s="461"/>
      <c r="BV33" s="465"/>
      <c r="BW33" s="454">
        <v>0</v>
      </c>
      <c r="BX33" s="457"/>
      <c r="BY33" s="465"/>
      <c r="BZ33" s="465"/>
      <c r="CA33" s="461"/>
      <c r="CB33" s="461"/>
      <c r="CC33" s="453"/>
      <c r="CD33" s="454">
        <v>0</v>
      </c>
      <c r="CE33" s="456"/>
      <c r="CF33" s="465"/>
      <c r="CG33" s="465"/>
      <c r="CH33" s="461"/>
      <c r="CI33" s="461"/>
      <c r="CJ33" s="465"/>
      <c r="CK33" s="454">
        <v>0</v>
      </c>
      <c r="CL33" s="456"/>
      <c r="CM33" s="465"/>
      <c r="CN33" s="465"/>
      <c r="CO33" s="461"/>
      <c r="CP33" s="461"/>
      <c r="CQ33" s="465"/>
      <c r="CR33" s="454">
        <v>0</v>
      </c>
      <c r="CS33" s="457"/>
      <c r="CT33" s="465"/>
      <c r="CU33" s="465"/>
      <c r="CV33" s="461"/>
      <c r="CW33" s="461"/>
      <c r="CX33" s="465"/>
      <c r="CY33" s="468"/>
      <c r="CZ33" s="458">
        <f t="shared" si="0"/>
        <v>0</v>
      </c>
      <c r="DA33" s="458">
        <f t="shared" si="0"/>
        <v>0</v>
      </c>
      <c r="DB33" s="458">
        <v>0</v>
      </c>
      <c r="DC33" s="465"/>
      <c r="DD33" s="465"/>
      <c r="DE33" s="465"/>
      <c r="DF33" s="461"/>
      <c r="DG33" s="461"/>
      <c r="DH33" s="461"/>
      <c r="DI33" s="458">
        <f t="shared" si="2"/>
        <v>3.6000000000000004E-2</v>
      </c>
      <c r="DJ33" s="458">
        <f t="shared" si="2"/>
        <v>1.4999999999999999E-2</v>
      </c>
      <c r="DK33" s="458">
        <f t="shared" si="3"/>
        <v>0.41666666666666663</v>
      </c>
      <c r="DL33" s="465"/>
      <c r="DM33" s="465"/>
      <c r="DN33" s="465"/>
      <c r="DO33" s="461"/>
      <c r="DP33" s="461"/>
      <c r="DQ33" s="461"/>
      <c r="DR33" s="458">
        <f t="shared" si="4"/>
        <v>6.0000000000000005E-2</v>
      </c>
      <c r="DS33" s="458">
        <f t="shared" si="4"/>
        <v>1.4999999999999999E-2</v>
      </c>
      <c r="DT33" s="458">
        <f t="shared" si="5"/>
        <v>0.24999999999999997</v>
      </c>
      <c r="DU33" s="465"/>
      <c r="DV33" s="465"/>
      <c r="DW33" s="465"/>
      <c r="DX33" s="461"/>
      <c r="DY33" s="461"/>
      <c r="DZ33" s="461"/>
      <c r="EA33" s="458">
        <f t="shared" si="7"/>
        <v>6.0000000000000005E-2</v>
      </c>
      <c r="EB33" s="458">
        <f t="shared" si="7"/>
        <v>1.4999999999999999E-2</v>
      </c>
      <c r="EC33" s="458">
        <f t="shared" si="6"/>
        <v>0.24999999999999997</v>
      </c>
      <c r="ED33" s="465"/>
      <c r="EE33" s="465"/>
      <c r="EF33" s="465"/>
      <c r="EG33" s="461"/>
      <c r="EH33" s="461"/>
      <c r="EI33" s="461"/>
    </row>
    <row r="34" spans="1:139" s="459" customFormat="1" ht="24.75" customHeight="1">
      <c r="A34" s="436"/>
      <c r="B34" s="437"/>
      <c r="C34" s="460"/>
      <c r="D34" s="460"/>
      <c r="E34" s="460"/>
      <c r="F34" s="461"/>
      <c r="G34" s="462"/>
      <c r="H34" s="461"/>
      <c r="I34" s="461"/>
      <c r="J34" s="441"/>
      <c r="K34" s="442"/>
      <c r="L34" s="443"/>
      <c r="M34" s="469"/>
      <c r="N34" s="464"/>
      <c r="O34" s="471">
        <v>42931</v>
      </c>
      <c r="P34" s="471">
        <v>42977</v>
      </c>
      <c r="Q34" s="472" t="s">
        <v>501</v>
      </c>
      <c r="R34" s="473">
        <v>0.04</v>
      </c>
      <c r="S34" s="474">
        <v>0</v>
      </c>
      <c r="T34" s="475">
        <v>0</v>
      </c>
      <c r="U34" s="465"/>
      <c r="V34" s="465"/>
      <c r="W34" s="466"/>
      <c r="X34" s="466"/>
      <c r="Y34" s="465"/>
      <c r="Z34" s="449">
        <v>0</v>
      </c>
      <c r="AA34" s="450">
        <v>0</v>
      </c>
      <c r="AB34" s="465"/>
      <c r="AC34" s="465"/>
      <c r="AD34" s="466"/>
      <c r="AE34" s="466"/>
      <c r="AF34" s="465"/>
      <c r="AG34" s="449">
        <v>0</v>
      </c>
      <c r="AH34" s="450">
        <v>0</v>
      </c>
      <c r="AI34" s="465"/>
      <c r="AJ34" s="465"/>
      <c r="AK34" s="466"/>
      <c r="AL34" s="466"/>
      <c r="AM34" s="453"/>
      <c r="AN34" s="454">
        <v>0</v>
      </c>
      <c r="AO34" s="456">
        <v>0</v>
      </c>
      <c r="AP34" s="465"/>
      <c r="AQ34" s="467"/>
      <c r="AR34" s="461"/>
      <c r="AS34" s="461"/>
      <c r="AT34" s="465"/>
      <c r="AU34" s="454">
        <v>0</v>
      </c>
      <c r="AV34" s="456">
        <v>0</v>
      </c>
      <c r="AW34" s="465"/>
      <c r="AX34" s="465"/>
      <c r="AY34" s="461"/>
      <c r="AZ34" s="461"/>
      <c r="BA34" s="465"/>
      <c r="BB34" s="454">
        <v>0</v>
      </c>
      <c r="BC34" s="454">
        <v>0.01</v>
      </c>
      <c r="BD34" s="465"/>
      <c r="BE34" s="465"/>
      <c r="BF34" s="461"/>
      <c r="BG34" s="461"/>
      <c r="BH34" s="453"/>
      <c r="BI34" s="454">
        <v>0.02</v>
      </c>
      <c r="BJ34" s="456"/>
      <c r="BK34" s="465"/>
      <c r="BL34" s="465"/>
      <c r="BM34" s="461"/>
      <c r="BN34" s="461"/>
      <c r="BO34" s="465"/>
      <c r="BP34" s="449">
        <v>0.02</v>
      </c>
      <c r="BQ34" s="456"/>
      <c r="BR34" s="465"/>
      <c r="BS34" s="465"/>
      <c r="BT34" s="461"/>
      <c r="BU34" s="461"/>
      <c r="BV34" s="465"/>
      <c r="BW34" s="454">
        <v>0</v>
      </c>
      <c r="BX34" s="457"/>
      <c r="BY34" s="465"/>
      <c r="BZ34" s="465"/>
      <c r="CA34" s="461"/>
      <c r="CB34" s="461"/>
      <c r="CC34" s="453"/>
      <c r="CD34" s="454">
        <v>0</v>
      </c>
      <c r="CE34" s="456"/>
      <c r="CF34" s="465"/>
      <c r="CG34" s="465"/>
      <c r="CH34" s="461"/>
      <c r="CI34" s="461"/>
      <c r="CJ34" s="465"/>
      <c r="CK34" s="454">
        <v>0</v>
      </c>
      <c r="CL34" s="456"/>
      <c r="CM34" s="465"/>
      <c r="CN34" s="465"/>
      <c r="CO34" s="461"/>
      <c r="CP34" s="461"/>
      <c r="CQ34" s="465"/>
      <c r="CR34" s="454">
        <v>0</v>
      </c>
      <c r="CS34" s="457"/>
      <c r="CT34" s="465"/>
      <c r="CU34" s="465"/>
      <c r="CV34" s="461"/>
      <c r="CW34" s="461"/>
      <c r="CX34" s="465"/>
      <c r="CY34" s="468"/>
      <c r="CZ34" s="458">
        <f t="shared" si="0"/>
        <v>0</v>
      </c>
      <c r="DA34" s="458">
        <f t="shared" si="0"/>
        <v>0</v>
      </c>
      <c r="DB34" s="458">
        <v>0</v>
      </c>
      <c r="DC34" s="465"/>
      <c r="DD34" s="465"/>
      <c r="DE34" s="465"/>
      <c r="DF34" s="461"/>
      <c r="DG34" s="461"/>
      <c r="DH34" s="461"/>
      <c r="DI34" s="458">
        <f t="shared" si="2"/>
        <v>0</v>
      </c>
      <c r="DJ34" s="458">
        <f t="shared" si="2"/>
        <v>0.01</v>
      </c>
      <c r="DK34" s="458" t="e">
        <f t="shared" si="3"/>
        <v>#DIV/0!</v>
      </c>
      <c r="DL34" s="465"/>
      <c r="DM34" s="465"/>
      <c r="DN34" s="465"/>
      <c r="DO34" s="461"/>
      <c r="DP34" s="461"/>
      <c r="DQ34" s="461"/>
      <c r="DR34" s="458">
        <f t="shared" si="4"/>
        <v>0.04</v>
      </c>
      <c r="DS34" s="458">
        <f t="shared" si="4"/>
        <v>0.01</v>
      </c>
      <c r="DT34" s="458">
        <f t="shared" si="5"/>
        <v>0.25</v>
      </c>
      <c r="DU34" s="465"/>
      <c r="DV34" s="465"/>
      <c r="DW34" s="465"/>
      <c r="DX34" s="461"/>
      <c r="DY34" s="461"/>
      <c r="DZ34" s="461"/>
      <c r="EA34" s="458">
        <f t="shared" si="7"/>
        <v>0.04</v>
      </c>
      <c r="EB34" s="458">
        <f t="shared" si="7"/>
        <v>0.01</v>
      </c>
      <c r="EC34" s="458">
        <f t="shared" si="6"/>
        <v>0.25</v>
      </c>
      <c r="ED34" s="465"/>
      <c r="EE34" s="465"/>
      <c r="EF34" s="465"/>
      <c r="EG34" s="461"/>
      <c r="EH34" s="461"/>
      <c r="EI34" s="461"/>
    </row>
    <row r="35" spans="1:139" s="459" customFormat="1" ht="24.75" customHeight="1">
      <c r="A35" s="436"/>
      <c r="B35" s="437"/>
      <c r="C35" s="460"/>
      <c r="D35" s="460"/>
      <c r="E35" s="460"/>
      <c r="F35" s="461"/>
      <c r="G35" s="462"/>
      <c r="H35" s="461"/>
      <c r="I35" s="461"/>
      <c r="J35" s="441"/>
      <c r="K35" s="442"/>
      <c r="L35" s="443" t="s">
        <v>502</v>
      </c>
      <c r="M35" s="444" t="s">
        <v>473</v>
      </c>
      <c r="N35" s="464"/>
      <c r="O35" s="471">
        <v>42931</v>
      </c>
      <c r="P35" s="471">
        <v>43008</v>
      </c>
      <c r="Q35" s="472" t="s">
        <v>503</v>
      </c>
      <c r="R35" s="476">
        <v>0.06</v>
      </c>
      <c r="S35" s="474">
        <v>0</v>
      </c>
      <c r="T35" s="475">
        <v>0</v>
      </c>
      <c r="U35" s="465"/>
      <c r="V35" s="465"/>
      <c r="W35" s="466"/>
      <c r="X35" s="466"/>
      <c r="Y35" s="465"/>
      <c r="Z35" s="449">
        <v>0</v>
      </c>
      <c r="AA35" s="477">
        <v>0</v>
      </c>
      <c r="AB35" s="465"/>
      <c r="AC35" s="465"/>
      <c r="AD35" s="466"/>
      <c r="AE35" s="466"/>
      <c r="AF35" s="465"/>
      <c r="AG35" s="449">
        <v>0</v>
      </c>
      <c r="AH35" s="450">
        <v>0</v>
      </c>
      <c r="AI35" s="465"/>
      <c r="AJ35" s="465"/>
      <c r="AK35" s="466"/>
      <c r="AL35" s="466"/>
      <c r="AM35" s="453"/>
      <c r="AN35" s="454">
        <v>0</v>
      </c>
      <c r="AO35" s="450">
        <v>5.0000000000000001E-3</v>
      </c>
      <c r="AP35" s="465"/>
      <c r="AQ35" s="467"/>
      <c r="AR35" s="461"/>
      <c r="AS35" s="461"/>
      <c r="AT35" s="465"/>
      <c r="AU35" s="454">
        <v>0</v>
      </c>
      <c r="AV35" s="450">
        <v>0.01</v>
      </c>
      <c r="AW35" s="465"/>
      <c r="AX35" s="465"/>
      <c r="AY35" s="461"/>
      <c r="AZ35" s="461"/>
      <c r="BA35" s="465"/>
      <c r="BB35" s="454">
        <v>0</v>
      </c>
      <c r="BC35" s="450">
        <v>5.0000000000000001E-3</v>
      </c>
      <c r="BD35" s="465"/>
      <c r="BE35" s="465"/>
      <c r="BF35" s="461"/>
      <c r="BG35" s="461"/>
      <c r="BH35" s="453"/>
      <c r="BI35" s="454">
        <v>1.2E-2</v>
      </c>
      <c r="BJ35" s="456"/>
      <c r="BK35" s="465"/>
      <c r="BL35" s="465"/>
      <c r="BM35" s="461"/>
      <c r="BN35" s="461"/>
      <c r="BO35" s="465"/>
      <c r="BP35" s="449">
        <v>0.03</v>
      </c>
      <c r="BQ35" s="456"/>
      <c r="BR35" s="465"/>
      <c r="BS35" s="465"/>
      <c r="BT35" s="461"/>
      <c r="BU35" s="461"/>
      <c r="BV35" s="465"/>
      <c r="BW35" s="454">
        <v>1.8000000000000002E-2</v>
      </c>
      <c r="BX35" s="457"/>
      <c r="BY35" s="465"/>
      <c r="BZ35" s="465"/>
      <c r="CA35" s="461"/>
      <c r="CB35" s="461"/>
      <c r="CC35" s="453"/>
      <c r="CD35" s="454">
        <v>0</v>
      </c>
      <c r="CE35" s="456"/>
      <c r="CF35" s="465"/>
      <c r="CG35" s="465"/>
      <c r="CH35" s="461"/>
      <c r="CI35" s="461"/>
      <c r="CJ35" s="465"/>
      <c r="CK35" s="454">
        <v>0</v>
      </c>
      <c r="CL35" s="456"/>
      <c r="CM35" s="465"/>
      <c r="CN35" s="465"/>
      <c r="CO35" s="461"/>
      <c r="CP35" s="461"/>
      <c r="CQ35" s="465"/>
      <c r="CR35" s="454">
        <v>0</v>
      </c>
      <c r="CS35" s="457"/>
      <c r="CT35" s="465"/>
      <c r="CU35" s="465"/>
      <c r="CV35" s="461"/>
      <c r="CW35" s="461"/>
      <c r="CX35" s="465"/>
      <c r="CY35" s="468"/>
      <c r="CZ35" s="458">
        <f t="shared" si="0"/>
        <v>0</v>
      </c>
      <c r="DA35" s="458">
        <f t="shared" si="0"/>
        <v>0</v>
      </c>
      <c r="DB35" s="458">
        <v>0</v>
      </c>
      <c r="DC35" s="465"/>
      <c r="DD35" s="465"/>
      <c r="DE35" s="465"/>
      <c r="DF35" s="461"/>
      <c r="DG35" s="461"/>
      <c r="DH35" s="461"/>
      <c r="DI35" s="458">
        <f t="shared" si="2"/>
        <v>0</v>
      </c>
      <c r="DJ35" s="458">
        <f t="shared" si="2"/>
        <v>0.02</v>
      </c>
      <c r="DK35" s="458" t="e">
        <f t="shared" si="3"/>
        <v>#DIV/0!</v>
      </c>
      <c r="DL35" s="465"/>
      <c r="DM35" s="465"/>
      <c r="DN35" s="465"/>
      <c r="DO35" s="461"/>
      <c r="DP35" s="461"/>
      <c r="DQ35" s="461"/>
      <c r="DR35" s="458">
        <f t="shared" si="4"/>
        <v>0.06</v>
      </c>
      <c r="DS35" s="458">
        <f t="shared" si="4"/>
        <v>0.02</v>
      </c>
      <c r="DT35" s="458">
        <f t="shared" si="5"/>
        <v>0.33333333333333337</v>
      </c>
      <c r="DU35" s="465"/>
      <c r="DV35" s="465"/>
      <c r="DW35" s="465"/>
      <c r="DX35" s="461"/>
      <c r="DY35" s="461"/>
      <c r="DZ35" s="461"/>
      <c r="EA35" s="458">
        <f t="shared" si="7"/>
        <v>0.06</v>
      </c>
      <c r="EB35" s="458">
        <f t="shared" si="7"/>
        <v>0.02</v>
      </c>
      <c r="EC35" s="458">
        <f t="shared" si="6"/>
        <v>0.33333333333333337</v>
      </c>
      <c r="ED35" s="465"/>
      <c r="EE35" s="465"/>
      <c r="EF35" s="465"/>
      <c r="EG35" s="461"/>
      <c r="EH35" s="461"/>
      <c r="EI35" s="461"/>
    </row>
    <row r="36" spans="1:139" s="459" customFormat="1" ht="50.25" customHeight="1">
      <c r="A36" s="436"/>
      <c r="B36" s="437"/>
      <c r="C36" s="460"/>
      <c r="D36" s="460"/>
      <c r="E36" s="460"/>
      <c r="F36" s="461"/>
      <c r="G36" s="462"/>
      <c r="H36" s="461"/>
      <c r="I36" s="461"/>
      <c r="J36" s="441"/>
      <c r="K36" s="442"/>
      <c r="L36" s="443"/>
      <c r="M36" s="463"/>
      <c r="N36" s="464"/>
      <c r="O36" s="471">
        <v>42962</v>
      </c>
      <c r="P36" s="471">
        <v>43039</v>
      </c>
      <c r="Q36" s="472" t="s">
        <v>504</v>
      </c>
      <c r="R36" s="476">
        <v>0.06</v>
      </c>
      <c r="S36" s="474">
        <v>0</v>
      </c>
      <c r="T36" s="475">
        <v>0</v>
      </c>
      <c r="U36" s="465"/>
      <c r="V36" s="465"/>
      <c r="W36" s="466"/>
      <c r="X36" s="466"/>
      <c r="Y36" s="465"/>
      <c r="Z36" s="449">
        <v>0</v>
      </c>
      <c r="AA36" s="477">
        <v>0</v>
      </c>
      <c r="AB36" s="465"/>
      <c r="AC36" s="465"/>
      <c r="AD36" s="466"/>
      <c r="AE36" s="466"/>
      <c r="AF36" s="465"/>
      <c r="AG36" s="449">
        <v>0</v>
      </c>
      <c r="AH36" s="450">
        <v>0</v>
      </c>
      <c r="AI36" s="465"/>
      <c r="AJ36" s="465"/>
      <c r="AK36" s="466"/>
      <c r="AL36" s="466"/>
      <c r="AM36" s="453"/>
      <c r="AN36" s="454">
        <v>0</v>
      </c>
      <c r="AO36" s="450">
        <v>5.0000000000000001E-3</v>
      </c>
      <c r="AP36" s="465"/>
      <c r="AQ36" s="467"/>
      <c r="AR36" s="461"/>
      <c r="AS36" s="461"/>
      <c r="AT36" s="465"/>
      <c r="AU36" s="454">
        <v>0</v>
      </c>
      <c r="AV36" s="450">
        <v>5.0000000000000001E-3</v>
      </c>
      <c r="AW36" s="465"/>
      <c r="AX36" s="465"/>
      <c r="AY36" s="461"/>
      <c r="AZ36" s="461"/>
      <c r="BA36" s="465"/>
      <c r="BB36" s="454">
        <v>0</v>
      </c>
      <c r="BC36" s="450">
        <v>5.0000000000000001E-3</v>
      </c>
      <c r="BD36" s="465"/>
      <c r="BE36" s="465"/>
      <c r="BF36" s="461"/>
      <c r="BG36" s="461"/>
      <c r="BH36" s="453"/>
      <c r="BI36" s="454">
        <v>0</v>
      </c>
      <c r="BJ36" s="456"/>
      <c r="BK36" s="465"/>
      <c r="BL36" s="465"/>
      <c r="BM36" s="461"/>
      <c r="BN36" s="461"/>
      <c r="BO36" s="465"/>
      <c r="BP36" s="449">
        <v>6.0000000000000001E-3</v>
      </c>
      <c r="BQ36" s="456"/>
      <c r="BR36" s="465"/>
      <c r="BS36" s="465"/>
      <c r="BT36" s="461"/>
      <c r="BU36" s="461"/>
      <c r="BV36" s="465"/>
      <c r="BW36" s="454">
        <v>0.03</v>
      </c>
      <c r="BX36" s="457"/>
      <c r="BY36" s="465"/>
      <c r="BZ36" s="465"/>
      <c r="CA36" s="461"/>
      <c r="CB36" s="461"/>
      <c r="CC36" s="453"/>
      <c r="CD36" s="454">
        <v>2.4E-2</v>
      </c>
      <c r="CE36" s="456"/>
      <c r="CF36" s="465"/>
      <c r="CG36" s="465"/>
      <c r="CH36" s="461"/>
      <c r="CI36" s="461"/>
      <c r="CJ36" s="465"/>
      <c r="CK36" s="454">
        <v>0</v>
      </c>
      <c r="CL36" s="456"/>
      <c r="CM36" s="465"/>
      <c r="CN36" s="465"/>
      <c r="CO36" s="461"/>
      <c r="CP36" s="461"/>
      <c r="CQ36" s="465"/>
      <c r="CR36" s="454">
        <v>0</v>
      </c>
      <c r="CS36" s="457"/>
      <c r="CT36" s="465"/>
      <c r="CU36" s="465"/>
      <c r="CV36" s="461"/>
      <c r="CW36" s="461"/>
      <c r="CX36" s="465"/>
      <c r="CY36" s="468"/>
      <c r="CZ36" s="458">
        <f t="shared" si="0"/>
        <v>0</v>
      </c>
      <c r="DA36" s="458">
        <f t="shared" si="0"/>
        <v>0</v>
      </c>
      <c r="DB36" s="458">
        <v>0</v>
      </c>
      <c r="DC36" s="465"/>
      <c r="DD36" s="465"/>
      <c r="DE36" s="465"/>
      <c r="DF36" s="461"/>
      <c r="DG36" s="461"/>
      <c r="DH36" s="461"/>
      <c r="DI36" s="458">
        <f t="shared" si="2"/>
        <v>0</v>
      </c>
      <c r="DJ36" s="458">
        <f t="shared" si="2"/>
        <v>1.4999999999999999E-2</v>
      </c>
      <c r="DK36" s="458" t="e">
        <f t="shared" si="3"/>
        <v>#DIV/0!</v>
      </c>
      <c r="DL36" s="465"/>
      <c r="DM36" s="465"/>
      <c r="DN36" s="465"/>
      <c r="DO36" s="461"/>
      <c r="DP36" s="461"/>
      <c r="DQ36" s="461"/>
      <c r="DR36" s="458">
        <f t="shared" si="4"/>
        <v>3.5999999999999997E-2</v>
      </c>
      <c r="DS36" s="458">
        <f t="shared" si="4"/>
        <v>1.4999999999999999E-2</v>
      </c>
      <c r="DT36" s="458">
        <f t="shared" si="5"/>
        <v>0.41666666666666669</v>
      </c>
      <c r="DU36" s="465"/>
      <c r="DV36" s="465"/>
      <c r="DW36" s="465"/>
      <c r="DX36" s="461"/>
      <c r="DY36" s="461"/>
      <c r="DZ36" s="461"/>
      <c r="EA36" s="458">
        <f t="shared" si="7"/>
        <v>0.06</v>
      </c>
      <c r="EB36" s="458">
        <f t="shared" si="7"/>
        <v>1.4999999999999999E-2</v>
      </c>
      <c r="EC36" s="458">
        <f t="shared" si="6"/>
        <v>0.25</v>
      </c>
      <c r="ED36" s="465"/>
      <c r="EE36" s="465"/>
      <c r="EF36" s="465"/>
      <c r="EG36" s="461"/>
      <c r="EH36" s="461"/>
      <c r="EI36" s="461"/>
    </row>
    <row r="37" spans="1:139" s="478" customFormat="1" ht="24.75" customHeight="1">
      <c r="A37" s="436"/>
      <c r="B37" s="437"/>
      <c r="C37" s="460"/>
      <c r="D37" s="460"/>
      <c r="E37" s="460"/>
      <c r="F37" s="461"/>
      <c r="G37" s="462"/>
      <c r="H37" s="461"/>
      <c r="I37" s="461"/>
      <c r="J37" s="441"/>
      <c r="K37" s="442"/>
      <c r="L37" s="443"/>
      <c r="M37" s="463"/>
      <c r="N37" s="464"/>
      <c r="O37" s="471">
        <v>42993</v>
      </c>
      <c r="P37" s="471">
        <v>42993</v>
      </c>
      <c r="Q37" s="472" t="s">
        <v>505</v>
      </c>
      <c r="R37" s="476">
        <v>0.08</v>
      </c>
      <c r="S37" s="474">
        <v>0</v>
      </c>
      <c r="T37" s="475">
        <v>0</v>
      </c>
      <c r="U37" s="465"/>
      <c r="V37" s="465"/>
      <c r="W37" s="466"/>
      <c r="X37" s="466"/>
      <c r="Y37" s="465"/>
      <c r="Z37" s="449">
        <v>0</v>
      </c>
      <c r="AA37" s="477">
        <v>0</v>
      </c>
      <c r="AB37" s="465"/>
      <c r="AC37" s="465"/>
      <c r="AD37" s="466"/>
      <c r="AE37" s="466"/>
      <c r="AF37" s="465"/>
      <c r="AG37" s="449">
        <v>0</v>
      </c>
      <c r="AH37" s="450">
        <v>0</v>
      </c>
      <c r="AI37" s="465"/>
      <c r="AJ37" s="465"/>
      <c r="AK37" s="466"/>
      <c r="AL37" s="466"/>
      <c r="AM37" s="453"/>
      <c r="AN37" s="454">
        <v>0</v>
      </c>
      <c r="AO37" s="456">
        <v>0</v>
      </c>
      <c r="AP37" s="465"/>
      <c r="AQ37" s="467"/>
      <c r="AR37" s="461"/>
      <c r="AS37" s="461"/>
      <c r="AT37" s="465"/>
      <c r="AU37" s="454">
        <v>0</v>
      </c>
      <c r="AV37" s="456">
        <v>0</v>
      </c>
      <c r="AW37" s="465"/>
      <c r="AX37" s="465"/>
      <c r="AY37" s="461"/>
      <c r="AZ37" s="461"/>
      <c r="BA37" s="465"/>
      <c r="BB37" s="454">
        <v>0</v>
      </c>
      <c r="BC37" s="456">
        <v>0</v>
      </c>
      <c r="BD37" s="465"/>
      <c r="BE37" s="465"/>
      <c r="BF37" s="461"/>
      <c r="BG37" s="461"/>
      <c r="BH37" s="453"/>
      <c r="BI37" s="454">
        <v>0</v>
      </c>
      <c r="BJ37" s="456"/>
      <c r="BK37" s="465"/>
      <c r="BL37" s="465"/>
      <c r="BM37" s="461"/>
      <c r="BN37" s="461"/>
      <c r="BO37" s="465"/>
      <c r="BP37" s="449">
        <v>0</v>
      </c>
      <c r="BQ37" s="456"/>
      <c r="BR37" s="465"/>
      <c r="BS37" s="465"/>
      <c r="BT37" s="461"/>
      <c r="BU37" s="461"/>
      <c r="BV37" s="465"/>
      <c r="BW37" s="454">
        <v>0</v>
      </c>
      <c r="BX37" s="457"/>
      <c r="BY37" s="465"/>
      <c r="BZ37" s="465"/>
      <c r="CA37" s="461"/>
      <c r="CB37" s="461"/>
      <c r="CC37" s="453"/>
      <c r="CD37" s="454">
        <v>4.8000000000000001E-2</v>
      </c>
      <c r="CE37" s="456"/>
      <c r="CF37" s="465"/>
      <c r="CG37" s="465"/>
      <c r="CH37" s="461"/>
      <c r="CI37" s="461"/>
      <c r="CJ37" s="465"/>
      <c r="CK37" s="454">
        <v>3.2000000000000001E-2</v>
      </c>
      <c r="CL37" s="456"/>
      <c r="CM37" s="465"/>
      <c r="CN37" s="465"/>
      <c r="CO37" s="461"/>
      <c r="CP37" s="461"/>
      <c r="CQ37" s="465"/>
      <c r="CR37" s="454">
        <v>0</v>
      </c>
      <c r="CS37" s="457"/>
      <c r="CT37" s="465"/>
      <c r="CU37" s="465"/>
      <c r="CV37" s="461"/>
      <c r="CW37" s="461"/>
      <c r="CX37" s="465"/>
      <c r="CY37" s="468"/>
      <c r="CZ37" s="458">
        <f t="shared" si="0"/>
        <v>0</v>
      </c>
      <c r="DA37" s="458">
        <f t="shared" si="0"/>
        <v>0</v>
      </c>
      <c r="DB37" s="458">
        <v>0</v>
      </c>
      <c r="DC37" s="465"/>
      <c r="DD37" s="465"/>
      <c r="DE37" s="465"/>
      <c r="DF37" s="461"/>
      <c r="DG37" s="461"/>
      <c r="DH37" s="461"/>
      <c r="DI37" s="458">
        <f t="shared" si="2"/>
        <v>0</v>
      </c>
      <c r="DJ37" s="458">
        <f t="shared" si="2"/>
        <v>0</v>
      </c>
      <c r="DK37" s="458" t="e">
        <f t="shared" si="3"/>
        <v>#DIV/0!</v>
      </c>
      <c r="DL37" s="465"/>
      <c r="DM37" s="465"/>
      <c r="DN37" s="465"/>
      <c r="DO37" s="461"/>
      <c r="DP37" s="461"/>
      <c r="DQ37" s="461"/>
      <c r="DR37" s="458">
        <f t="shared" si="4"/>
        <v>0</v>
      </c>
      <c r="DS37" s="458">
        <f t="shared" si="4"/>
        <v>0</v>
      </c>
      <c r="DT37" s="458" t="e">
        <f t="shared" si="5"/>
        <v>#DIV/0!</v>
      </c>
      <c r="DU37" s="465"/>
      <c r="DV37" s="465"/>
      <c r="DW37" s="465"/>
      <c r="DX37" s="461"/>
      <c r="DY37" s="461"/>
      <c r="DZ37" s="461"/>
      <c r="EA37" s="458">
        <f t="shared" si="7"/>
        <v>0.08</v>
      </c>
      <c r="EB37" s="458">
        <f t="shared" si="7"/>
        <v>0</v>
      </c>
      <c r="EC37" s="458">
        <f t="shared" si="6"/>
        <v>0</v>
      </c>
      <c r="ED37" s="465"/>
      <c r="EE37" s="465"/>
      <c r="EF37" s="465"/>
      <c r="EG37" s="461"/>
      <c r="EH37" s="461"/>
      <c r="EI37" s="461"/>
    </row>
    <row r="38" spans="1:139" s="459" customFormat="1" ht="24.75" customHeight="1">
      <c r="A38" s="436"/>
      <c r="B38" s="437"/>
      <c r="C38" s="460"/>
      <c r="D38" s="460"/>
      <c r="E38" s="460"/>
      <c r="F38" s="461"/>
      <c r="G38" s="462"/>
      <c r="H38" s="461"/>
      <c r="I38" s="461"/>
      <c r="J38" s="441"/>
      <c r="K38" s="442"/>
      <c r="L38" s="443"/>
      <c r="M38" s="463"/>
      <c r="N38" s="464"/>
      <c r="O38" s="471">
        <v>42993</v>
      </c>
      <c r="P38" s="471">
        <v>43084</v>
      </c>
      <c r="Q38" s="472" t="s">
        <v>506</v>
      </c>
      <c r="R38" s="476">
        <v>0.08</v>
      </c>
      <c r="S38" s="474">
        <v>0</v>
      </c>
      <c r="T38" s="475">
        <v>0</v>
      </c>
      <c r="U38" s="465"/>
      <c r="V38" s="465"/>
      <c r="W38" s="466"/>
      <c r="X38" s="466"/>
      <c r="Y38" s="465"/>
      <c r="Z38" s="449">
        <v>0</v>
      </c>
      <c r="AA38" s="477">
        <v>0</v>
      </c>
      <c r="AB38" s="465"/>
      <c r="AC38" s="465"/>
      <c r="AD38" s="466"/>
      <c r="AE38" s="466"/>
      <c r="AF38" s="465"/>
      <c r="AG38" s="449">
        <v>0</v>
      </c>
      <c r="AH38" s="450">
        <v>0</v>
      </c>
      <c r="AI38" s="465"/>
      <c r="AJ38" s="465"/>
      <c r="AK38" s="466"/>
      <c r="AL38" s="466"/>
      <c r="AM38" s="453"/>
      <c r="AN38" s="454">
        <v>0</v>
      </c>
      <c r="AO38" s="456">
        <v>0</v>
      </c>
      <c r="AP38" s="465"/>
      <c r="AQ38" s="467"/>
      <c r="AR38" s="461"/>
      <c r="AS38" s="461"/>
      <c r="AT38" s="465"/>
      <c r="AU38" s="454">
        <v>0</v>
      </c>
      <c r="AV38" s="456">
        <v>0</v>
      </c>
      <c r="AW38" s="465"/>
      <c r="AX38" s="465"/>
      <c r="AY38" s="461"/>
      <c r="AZ38" s="461"/>
      <c r="BA38" s="465"/>
      <c r="BB38" s="454">
        <v>0</v>
      </c>
      <c r="BC38" s="456">
        <v>0</v>
      </c>
      <c r="BD38" s="465"/>
      <c r="BE38" s="465"/>
      <c r="BF38" s="461"/>
      <c r="BG38" s="461"/>
      <c r="BH38" s="453"/>
      <c r="BI38" s="454">
        <v>0</v>
      </c>
      <c r="BJ38" s="456"/>
      <c r="BK38" s="465"/>
      <c r="BL38" s="465"/>
      <c r="BM38" s="461"/>
      <c r="BN38" s="461"/>
      <c r="BO38" s="465"/>
      <c r="BP38" s="449">
        <v>0</v>
      </c>
      <c r="BQ38" s="456"/>
      <c r="BR38" s="465"/>
      <c r="BS38" s="465"/>
      <c r="BT38" s="461"/>
      <c r="BU38" s="461"/>
      <c r="BV38" s="465"/>
      <c r="BW38" s="454">
        <v>8.0000000000000002E-3</v>
      </c>
      <c r="BX38" s="457"/>
      <c r="BY38" s="465"/>
      <c r="BZ38" s="465"/>
      <c r="CA38" s="461"/>
      <c r="CB38" s="461"/>
      <c r="CC38" s="453"/>
      <c r="CD38" s="454">
        <v>2.4E-2</v>
      </c>
      <c r="CE38" s="456"/>
      <c r="CF38" s="465"/>
      <c r="CG38" s="465"/>
      <c r="CH38" s="461"/>
      <c r="CI38" s="461"/>
      <c r="CJ38" s="465"/>
      <c r="CK38" s="454">
        <v>2.4E-2</v>
      </c>
      <c r="CL38" s="456"/>
      <c r="CM38" s="465"/>
      <c r="CN38" s="465"/>
      <c r="CO38" s="461"/>
      <c r="CP38" s="461"/>
      <c r="CQ38" s="465"/>
      <c r="CR38" s="454">
        <v>2.4E-2</v>
      </c>
      <c r="CS38" s="457"/>
      <c r="CT38" s="465"/>
      <c r="CU38" s="465"/>
      <c r="CV38" s="461"/>
      <c r="CW38" s="461"/>
      <c r="CX38" s="465"/>
      <c r="CY38" s="468"/>
      <c r="CZ38" s="458">
        <f t="shared" si="0"/>
        <v>0</v>
      </c>
      <c r="DA38" s="458">
        <f t="shared" si="0"/>
        <v>0</v>
      </c>
      <c r="DB38" s="458">
        <v>0</v>
      </c>
      <c r="DC38" s="465"/>
      <c r="DD38" s="465"/>
      <c r="DE38" s="465"/>
      <c r="DF38" s="461"/>
      <c r="DG38" s="461"/>
      <c r="DH38" s="461"/>
      <c r="DI38" s="458">
        <f t="shared" si="2"/>
        <v>0</v>
      </c>
      <c r="DJ38" s="458">
        <f t="shared" si="2"/>
        <v>0</v>
      </c>
      <c r="DK38" s="458" t="e">
        <f t="shared" si="3"/>
        <v>#DIV/0!</v>
      </c>
      <c r="DL38" s="465"/>
      <c r="DM38" s="465"/>
      <c r="DN38" s="465"/>
      <c r="DO38" s="461"/>
      <c r="DP38" s="461"/>
      <c r="DQ38" s="461"/>
      <c r="DR38" s="458">
        <f t="shared" si="4"/>
        <v>8.0000000000000002E-3</v>
      </c>
      <c r="DS38" s="458">
        <f t="shared" si="4"/>
        <v>0</v>
      </c>
      <c r="DT38" s="458">
        <f t="shared" si="5"/>
        <v>0</v>
      </c>
      <c r="DU38" s="465"/>
      <c r="DV38" s="465"/>
      <c r="DW38" s="465"/>
      <c r="DX38" s="461"/>
      <c r="DY38" s="461"/>
      <c r="DZ38" s="461"/>
      <c r="EA38" s="458">
        <f t="shared" si="7"/>
        <v>0.08</v>
      </c>
      <c r="EB38" s="458">
        <f t="shared" si="7"/>
        <v>0</v>
      </c>
      <c r="EC38" s="458">
        <f t="shared" si="6"/>
        <v>0</v>
      </c>
      <c r="ED38" s="465"/>
      <c r="EE38" s="465"/>
      <c r="EF38" s="465"/>
      <c r="EG38" s="461"/>
      <c r="EH38" s="461"/>
      <c r="EI38" s="461"/>
    </row>
    <row r="39" spans="1:139" s="459" customFormat="1" ht="24.75" customHeight="1">
      <c r="A39" s="436"/>
      <c r="B39" s="437"/>
      <c r="C39" s="460"/>
      <c r="D39" s="460"/>
      <c r="E39" s="460"/>
      <c r="F39" s="461"/>
      <c r="G39" s="462"/>
      <c r="H39" s="461"/>
      <c r="I39" s="461"/>
      <c r="J39" s="441"/>
      <c r="K39" s="442"/>
      <c r="L39" s="443"/>
      <c r="M39" s="469"/>
      <c r="N39" s="464"/>
      <c r="O39" s="471">
        <v>42993</v>
      </c>
      <c r="P39" s="471">
        <v>43084</v>
      </c>
      <c r="Q39" s="472" t="s">
        <v>507</v>
      </c>
      <c r="R39" s="476">
        <v>0.04</v>
      </c>
      <c r="S39" s="474">
        <v>0</v>
      </c>
      <c r="T39" s="475">
        <v>0</v>
      </c>
      <c r="U39" s="465"/>
      <c r="V39" s="465"/>
      <c r="W39" s="466"/>
      <c r="X39" s="466"/>
      <c r="Y39" s="465"/>
      <c r="Z39" s="449">
        <v>0</v>
      </c>
      <c r="AA39" s="477">
        <v>0</v>
      </c>
      <c r="AB39" s="465"/>
      <c r="AC39" s="465"/>
      <c r="AD39" s="466"/>
      <c r="AE39" s="466"/>
      <c r="AF39" s="465"/>
      <c r="AG39" s="449">
        <v>0</v>
      </c>
      <c r="AH39" s="450">
        <v>0</v>
      </c>
      <c r="AI39" s="465"/>
      <c r="AJ39" s="465"/>
      <c r="AK39" s="466"/>
      <c r="AL39" s="466"/>
      <c r="AM39" s="453"/>
      <c r="AN39" s="454">
        <v>0</v>
      </c>
      <c r="AO39" s="456">
        <v>0</v>
      </c>
      <c r="AP39" s="465"/>
      <c r="AQ39" s="467"/>
      <c r="AR39" s="461"/>
      <c r="AS39" s="461"/>
      <c r="AT39" s="465"/>
      <c r="AU39" s="454">
        <v>0</v>
      </c>
      <c r="AV39" s="456">
        <v>0</v>
      </c>
      <c r="AW39" s="465"/>
      <c r="AX39" s="465"/>
      <c r="AY39" s="461"/>
      <c r="AZ39" s="461"/>
      <c r="BA39" s="465"/>
      <c r="BB39" s="454">
        <v>0</v>
      </c>
      <c r="BC39" s="456">
        <v>0</v>
      </c>
      <c r="BD39" s="465"/>
      <c r="BE39" s="465"/>
      <c r="BF39" s="461"/>
      <c r="BG39" s="461"/>
      <c r="BH39" s="453"/>
      <c r="BI39" s="454">
        <v>0</v>
      </c>
      <c r="BJ39" s="456"/>
      <c r="BK39" s="465"/>
      <c r="BL39" s="465"/>
      <c r="BM39" s="461"/>
      <c r="BN39" s="461"/>
      <c r="BO39" s="465"/>
      <c r="BP39" s="449">
        <v>0</v>
      </c>
      <c r="BQ39" s="456"/>
      <c r="BR39" s="465"/>
      <c r="BS39" s="465"/>
      <c r="BT39" s="461"/>
      <c r="BU39" s="461"/>
      <c r="BV39" s="465"/>
      <c r="BW39" s="454">
        <v>8.0000000000000002E-3</v>
      </c>
      <c r="BX39" s="457"/>
      <c r="BY39" s="465"/>
      <c r="BZ39" s="465"/>
      <c r="CA39" s="461"/>
      <c r="CB39" s="461"/>
      <c r="CC39" s="453"/>
      <c r="CD39" s="454">
        <v>8.0000000000000002E-3</v>
      </c>
      <c r="CE39" s="456"/>
      <c r="CF39" s="465"/>
      <c r="CG39" s="465"/>
      <c r="CH39" s="461"/>
      <c r="CI39" s="461"/>
      <c r="CJ39" s="465"/>
      <c r="CK39" s="454">
        <v>8.0000000000000002E-3</v>
      </c>
      <c r="CL39" s="456"/>
      <c r="CM39" s="465"/>
      <c r="CN39" s="465"/>
      <c r="CO39" s="461"/>
      <c r="CP39" s="461"/>
      <c r="CQ39" s="465"/>
      <c r="CR39" s="454">
        <v>1.6E-2</v>
      </c>
      <c r="CS39" s="457"/>
      <c r="CT39" s="465"/>
      <c r="CU39" s="465"/>
      <c r="CV39" s="461"/>
      <c r="CW39" s="461"/>
      <c r="CX39" s="465"/>
      <c r="CY39" s="468"/>
      <c r="CZ39" s="458">
        <f t="shared" si="0"/>
        <v>0</v>
      </c>
      <c r="DA39" s="458">
        <f t="shared" si="0"/>
        <v>0</v>
      </c>
      <c r="DB39" s="458">
        <v>0</v>
      </c>
      <c r="DC39" s="465"/>
      <c r="DD39" s="465"/>
      <c r="DE39" s="465"/>
      <c r="DF39" s="461"/>
      <c r="DG39" s="461"/>
      <c r="DH39" s="461"/>
      <c r="DI39" s="458">
        <f t="shared" si="2"/>
        <v>0</v>
      </c>
      <c r="DJ39" s="458">
        <f t="shared" si="2"/>
        <v>0</v>
      </c>
      <c r="DK39" s="458" t="e">
        <f t="shared" si="3"/>
        <v>#DIV/0!</v>
      </c>
      <c r="DL39" s="465"/>
      <c r="DM39" s="465"/>
      <c r="DN39" s="465"/>
      <c r="DO39" s="461"/>
      <c r="DP39" s="461"/>
      <c r="DQ39" s="461"/>
      <c r="DR39" s="458">
        <f t="shared" si="4"/>
        <v>8.0000000000000002E-3</v>
      </c>
      <c r="DS39" s="458">
        <f t="shared" si="4"/>
        <v>0</v>
      </c>
      <c r="DT39" s="458">
        <f t="shared" si="5"/>
        <v>0</v>
      </c>
      <c r="DU39" s="465"/>
      <c r="DV39" s="465"/>
      <c r="DW39" s="465"/>
      <c r="DX39" s="461"/>
      <c r="DY39" s="461"/>
      <c r="DZ39" s="461"/>
      <c r="EA39" s="458">
        <f t="shared" ref="EA39:EB90" si="8">+S39+Z39+AG39+AN39+AU39+BB39+BI39+BP39+BW39+CD39+CK39+CR39</f>
        <v>0.04</v>
      </c>
      <c r="EB39" s="458">
        <f t="shared" si="8"/>
        <v>0</v>
      </c>
      <c r="EC39" s="458">
        <f t="shared" si="6"/>
        <v>0</v>
      </c>
      <c r="ED39" s="465"/>
      <c r="EE39" s="465"/>
      <c r="EF39" s="465"/>
      <c r="EG39" s="461"/>
      <c r="EH39" s="461"/>
      <c r="EI39" s="461"/>
    </row>
    <row r="40" spans="1:139" s="478" customFormat="1" ht="24.75" customHeight="1">
      <c r="A40" s="436"/>
      <c r="B40" s="437"/>
      <c r="C40" s="460"/>
      <c r="D40" s="460"/>
      <c r="E40" s="460"/>
      <c r="F40" s="461"/>
      <c r="G40" s="462"/>
      <c r="H40" s="461"/>
      <c r="I40" s="461"/>
      <c r="J40" s="441"/>
      <c r="K40" s="442"/>
      <c r="L40" s="479" t="s">
        <v>508</v>
      </c>
      <c r="M40" s="480" t="s">
        <v>473</v>
      </c>
      <c r="N40" s="464"/>
      <c r="O40" s="471">
        <v>43084</v>
      </c>
      <c r="P40" s="471">
        <v>43089</v>
      </c>
      <c r="Q40" s="472" t="s">
        <v>509</v>
      </c>
      <c r="R40" s="476">
        <v>0.04</v>
      </c>
      <c r="S40" s="481">
        <v>0</v>
      </c>
      <c r="T40" s="482">
        <v>0</v>
      </c>
      <c r="U40" s="465"/>
      <c r="V40" s="465"/>
      <c r="W40" s="466"/>
      <c r="X40" s="466"/>
      <c r="Y40" s="470"/>
      <c r="Z40" s="483">
        <v>0</v>
      </c>
      <c r="AA40" s="477">
        <v>0</v>
      </c>
      <c r="AB40" s="465"/>
      <c r="AC40" s="465"/>
      <c r="AD40" s="466"/>
      <c r="AE40" s="466"/>
      <c r="AF40" s="470"/>
      <c r="AG40" s="483">
        <v>0</v>
      </c>
      <c r="AH40" s="450">
        <v>0</v>
      </c>
      <c r="AI40" s="465"/>
      <c r="AJ40" s="465"/>
      <c r="AK40" s="466"/>
      <c r="AL40" s="466"/>
      <c r="AM40" s="453"/>
      <c r="AN40" s="484">
        <v>0</v>
      </c>
      <c r="AO40" s="456">
        <v>0</v>
      </c>
      <c r="AP40" s="465"/>
      <c r="AQ40" s="467"/>
      <c r="AR40" s="461"/>
      <c r="AS40" s="461"/>
      <c r="AT40" s="470"/>
      <c r="AU40" s="484">
        <v>0</v>
      </c>
      <c r="AV40" s="456">
        <v>0</v>
      </c>
      <c r="AW40" s="465"/>
      <c r="AX40" s="465"/>
      <c r="AY40" s="461"/>
      <c r="AZ40" s="461"/>
      <c r="BA40" s="470"/>
      <c r="BB40" s="484">
        <v>0</v>
      </c>
      <c r="BC40" s="456">
        <v>0</v>
      </c>
      <c r="BD40" s="465"/>
      <c r="BE40" s="465"/>
      <c r="BF40" s="461"/>
      <c r="BG40" s="461"/>
      <c r="BH40" s="453"/>
      <c r="BI40" s="484">
        <v>0</v>
      </c>
      <c r="BJ40" s="456"/>
      <c r="BK40" s="465"/>
      <c r="BL40" s="465"/>
      <c r="BM40" s="461"/>
      <c r="BN40" s="461"/>
      <c r="BO40" s="470"/>
      <c r="BP40" s="483">
        <v>0</v>
      </c>
      <c r="BQ40" s="456"/>
      <c r="BR40" s="465"/>
      <c r="BS40" s="465"/>
      <c r="BT40" s="461"/>
      <c r="BU40" s="461"/>
      <c r="BV40" s="470"/>
      <c r="BW40" s="484">
        <v>0</v>
      </c>
      <c r="BX40" s="457"/>
      <c r="BY40" s="465"/>
      <c r="BZ40" s="465"/>
      <c r="CA40" s="461"/>
      <c r="CB40" s="461"/>
      <c r="CC40" s="453"/>
      <c r="CD40" s="484">
        <v>0.02</v>
      </c>
      <c r="CE40" s="456"/>
      <c r="CF40" s="465"/>
      <c r="CG40" s="465"/>
      <c r="CH40" s="461"/>
      <c r="CI40" s="461"/>
      <c r="CJ40" s="470"/>
      <c r="CK40" s="484">
        <v>0.02</v>
      </c>
      <c r="CL40" s="456"/>
      <c r="CM40" s="465"/>
      <c r="CN40" s="465"/>
      <c r="CO40" s="461"/>
      <c r="CP40" s="461"/>
      <c r="CQ40" s="470"/>
      <c r="CR40" s="484">
        <v>0</v>
      </c>
      <c r="CS40" s="457"/>
      <c r="CT40" s="465"/>
      <c r="CU40" s="465"/>
      <c r="CV40" s="461"/>
      <c r="CW40" s="461"/>
      <c r="CX40" s="470"/>
      <c r="CY40" s="468"/>
      <c r="CZ40" s="458">
        <f t="shared" si="0"/>
        <v>0</v>
      </c>
      <c r="DA40" s="458">
        <f t="shared" si="0"/>
        <v>0</v>
      </c>
      <c r="DB40" s="458">
        <v>0</v>
      </c>
      <c r="DC40" s="465"/>
      <c r="DD40" s="465"/>
      <c r="DE40" s="465"/>
      <c r="DF40" s="461"/>
      <c r="DG40" s="461"/>
      <c r="DH40" s="461"/>
      <c r="DI40" s="458">
        <f t="shared" si="2"/>
        <v>0</v>
      </c>
      <c r="DJ40" s="458">
        <f t="shared" si="2"/>
        <v>0</v>
      </c>
      <c r="DK40" s="458" t="e">
        <f t="shared" si="3"/>
        <v>#DIV/0!</v>
      </c>
      <c r="DL40" s="465"/>
      <c r="DM40" s="465"/>
      <c r="DN40" s="465"/>
      <c r="DO40" s="461"/>
      <c r="DP40" s="461"/>
      <c r="DQ40" s="461"/>
      <c r="DR40" s="458">
        <f t="shared" si="4"/>
        <v>0</v>
      </c>
      <c r="DS40" s="458">
        <f t="shared" si="4"/>
        <v>0</v>
      </c>
      <c r="DT40" s="458" t="e">
        <f t="shared" si="5"/>
        <v>#DIV/0!</v>
      </c>
      <c r="DU40" s="465"/>
      <c r="DV40" s="465"/>
      <c r="DW40" s="465"/>
      <c r="DX40" s="461"/>
      <c r="DY40" s="461"/>
      <c r="DZ40" s="461"/>
      <c r="EA40" s="458">
        <f t="shared" si="8"/>
        <v>0.04</v>
      </c>
      <c r="EB40" s="458">
        <f t="shared" si="8"/>
        <v>0</v>
      </c>
      <c r="EC40" s="458">
        <f t="shared" si="6"/>
        <v>0</v>
      </c>
      <c r="ED40" s="465"/>
      <c r="EE40" s="465"/>
      <c r="EF40" s="465"/>
      <c r="EG40" s="461"/>
      <c r="EH40" s="461"/>
      <c r="EI40" s="461"/>
    </row>
    <row r="41" spans="1:139" s="459" customFormat="1" ht="44.25" customHeight="1">
      <c r="A41" s="436"/>
      <c r="B41" s="437"/>
      <c r="C41" s="460"/>
      <c r="D41" s="460"/>
      <c r="E41" s="460"/>
      <c r="F41" s="461"/>
      <c r="G41" s="462"/>
      <c r="H41" s="461"/>
      <c r="I41" s="461"/>
      <c r="J41" s="441"/>
      <c r="K41" s="442"/>
      <c r="L41" s="479" t="s">
        <v>510</v>
      </c>
      <c r="M41" s="480" t="s">
        <v>473</v>
      </c>
      <c r="N41" s="485"/>
      <c r="O41" s="486">
        <v>42750</v>
      </c>
      <c r="P41" s="486">
        <v>43084</v>
      </c>
      <c r="Q41" s="487" t="s">
        <v>511</v>
      </c>
      <c r="R41" s="488">
        <v>0</v>
      </c>
      <c r="S41" s="489">
        <v>0</v>
      </c>
      <c r="T41" s="490">
        <v>0</v>
      </c>
      <c r="U41" s="470"/>
      <c r="V41" s="470"/>
      <c r="W41" s="466"/>
      <c r="X41" s="466"/>
      <c r="Y41" s="491" t="s">
        <v>474</v>
      </c>
      <c r="Z41" s="483">
        <v>8.0000000000000002E-3</v>
      </c>
      <c r="AA41" s="477">
        <v>7.0000000000000001E-3</v>
      </c>
      <c r="AB41" s="470"/>
      <c r="AC41" s="470"/>
      <c r="AD41" s="466"/>
      <c r="AE41" s="466"/>
      <c r="AF41" s="491" t="s">
        <v>512</v>
      </c>
      <c r="AG41" s="492">
        <v>1.6E-2</v>
      </c>
      <c r="AH41" s="450">
        <v>1.2E-2</v>
      </c>
      <c r="AI41" s="470"/>
      <c r="AJ41" s="470"/>
      <c r="AK41" s="466"/>
      <c r="AL41" s="466"/>
      <c r="AM41" s="453"/>
      <c r="AN41" s="484">
        <v>1.2E-2</v>
      </c>
      <c r="AO41" s="450">
        <v>1.2E-2</v>
      </c>
      <c r="AP41" s="470"/>
      <c r="AQ41" s="493"/>
      <c r="AR41" s="461"/>
      <c r="AS41" s="461"/>
      <c r="AT41" s="492" t="s">
        <v>512</v>
      </c>
      <c r="AU41" s="484">
        <v>4.0000000000000001E-3</v>
      </c>
      <c r="AV41" s="450">
        <v>5.0000000000000001E-3</v>
      </c>
      <c r="AW41" s="470"/>
      <c r="AX41" s="470"/>
      <c r="AY41" s="461"/>
      <c r="AZ41" s="461"/>
      <c r="BA41" s="492" t="s">
        <v>512</v>
      </c>
      <c r="BB41" s="494">
        <v>0</v>
      </c>
      <c r="BC41" s="456">
        <v>0</v>
      </c>
      <c r="BD41" s="470"/>
      <c r="BE41" s="470"/>
      <c r="BF41" s="461"/>
      <c r="BG41" s="461"/>
      <c r="BH41" s="453"/>
      <c r="BI41" s="484">
        <v>1.6E-2</v>
      </c>
      <c r="BJ41" s="456"/>
      <c r="BK41" s="470"/>
      <c r="BL41" s="470"/>
      <c r="BM41" s="461"/>
      <c r="BN41" s="461"/>
      <c r="BO41" s="492" t="s">
        <v>512</v>
      </c>
      <c r="BP41" s="483">
        <v>1.6E-2</v>
      </c>
      <c r="BQ41" s="456"/>
      <c r="BR41" s="470"/>
      <c r="BS41" s="470"/>
      <c r="BT41" s="461"/>
      <c r="BU41" s="461"/>
      <c r="BV41" s="492" t="s">
        <v>512</v>
      </c>
      <c r="BW41" s="494">
        <v>8.0000000000000002E-3</v>
      </c>
      <c r="BX41" s="457"/>
      <c r="BY41" s="470"/>
      <c r="BZ41" s="470"/>
      <c r="CA41" s="461"/>
      <c r="CB41" s="461"/>
      <c r="CC41" s="453"/>
      <c r="CD41" s="484">
        <v>0</v>
      </c>
      <c r="CE41" s="456"/>
      <c r="CF41" s="470"/>
      <c r="CG41" s="470"/>
      <c r="CH41" s="461"/>
      <c r="CI41" s="461"/>
      <c r="CJ41" s="492"/>
      <c r="CK41" s="484">
        <v>0</v>
      </c>
      <c r="CL41" s="456"/>
      <c r="CM41" s="470"/>
      <c r="CN41" s="470"/>
      <c r="CO41" s="461"/>
      <c r="CP41" s="461"/>
      <c r="CQ41" s="492"/>
      <c r="CR41" s="494">
        <v>0</v>
      </c>
      <c r="CS41" s="457"/>
      <c r="CT41" s="470"/>
      <c r="CU41" s="470"/>
      <c r="CV41" s="461"/>
      <c r="CW41" s="461"/>
      <c r="CX41" s="492"/>
      <c r="CY41" s="458"/>
      <c r="CZ41" s="458">
        <f t="shared" si="0"/>
        <v>2.4E-2</v>
      </c>
      <c r="DA41" s="458">
        <f t="shared" si="0"/>
        <v>1.9E-2</v>
      </c>
      <c r="DB41" s="458">
        <f t="shared" si="1"/>
        <v>0.79166666666666663</v>
      </c>
      <c r="DC41" s="470"/>
      <c r="DD41" s="470"/>
      <c r="DE41" s="470"/>
      <c r="DF41" s="461"/>
      <c r="DG41" s="461"/>
      <c r="DH41" s="461"/>
      <c r="DI41" s="458">
        <f t="shared" si="2"/>
        <v>4.0000000000000008E-2</v>
      </c>
      <c r="DJ41" s="458">
        <f t="shared" si="2"/>
        <v>3.5999999999999997E-2</v>
      </c>
      <c r="DK41" s="458">
        <f t="shared" si="3"/>
        <v>0.8999999999999998</v>
      </c>
      <c r="DL41" s="470"/>
      <c r="DM41" s="470"/>
      <c r="DN41" s="470"/>
      <c r="DO41" s="461"/>
      <c r="DP41" s="461"/>
      <c r="DQ41" s="461"/>
      <c r="DR41" s="458">
        <f t="shared" si="4"/>
        <v>8.0000000000000016E-2</v>
      </c>
      <c r="DS41" s="458">
        <f t="shared" si="4"/>
        <v>3.5999999999999997E-2</v>
      </c>
      <c r="DT41" s="458">
        <f t="shared" si="5"/>
        <v>0.4499999999999999</v>
      </c>
      <c r="DU41" s="470"/>
      <c r="DV41" s="470"/>
      <c r="DW41" s="470"/>
      <c r="DX41" s="461"/>
      <c r="DY41" s="461"/>
      <c r="DZ41" s="461"/>
      <c r="EA41" s="458">
        <f t="shared" si="8"/>
        <v>8.0000000000000016E-2</v>
      </c>
      <c r="EB41" s="458">
        <f t="shared" si="8"/>
        <v>3.5999999999999997E-2</v>
      </c>
      <c r="EC41" s="458">
        <f t="shared" si="6"/>
        <v>0.4499999999999999</v>
      </c>
      <c r="ED41" s="470"/>
      <c r="EE41" s="470"/>
      <c r="EF41" s="470"/>
      <c r="EG41" s="461"/>
      <c r="EH41" s="461"/>
      <c r="EI41" s="461"/>
    </row>
    <row r="42" spans="1:139" s="459" customFormat="1" ht="24.75" customHeight="1">
      <c r="A42" s="436"/>
      <c r="B42" s="437"/>
      <c r="C42" s="460"/>
      <c r="D42" s="460"/>
      <c r="E42" s="460"/>
      <c r="F42" s="461"/>
      <c r="G42" s="462"/>
      <c r="H42" s="461"/>
      <c r="I42" s="461"/>
      <c r="J42" s="440">
        <v>2</v>
      </c>
      <c r="K42" s="495" t="s">
        <v>513</v>
      </c>
      <c r="L42" s="496" t="s">
        <v>514</v>
      </c>
      <c r="M42" s="444" t="s">
        <v>473</v>
      </c>
      <c r="N42" s="445">
        <v>0.02</v>
      </c>
      <c r="O42" s="471">
        <v>42379</v>
      </c>
      <c r="P42" s="471" t="s">
        <v>515</v>
      </c>
      <c r="Q42" s="472" t="s">
        <v>516</v>
      </c>
      <c r="R42" s="497">
        <v>0.25</v>
      </c>
      <c r="S42" s="474">
        <v>2.5000000000000001E-2</v>
      </c>
      <c r="T42" s="475">
        <v>2.1999999999999999E-2</v>
      </c>
      <c r="U42" s="498">
        <f>(S42+S43+S44+S45)</f>
        <v>2.5000000000000001E-2</v>
      </c>
      <c r="V42" s="498">
        <f>(T42+T43+T44+T45)</f>
        <v>2.1999999999999999E-2</v>
      </c>
      <c r="W42" s="466"/>
      <c r="X42" s="466"/>
      <c r="Y42" s="499" t="s">
        <v>517</v>
      </c>
      <c r="Z42" s="449">
        <v>0.125</v>
      </c>
      <c r="AA42" s="450">
        <v>0.125</v>
      </c>
      <c r="AB42" s="498">
        <f>(Z42+Z43+Z44+Z45)</f>
        <v>0.125</v>
      </c>
      <c r="AC42" s="451">
        <f>(AA42+AA43+AA44+AA45)</f>
        <v>0.125</v>
      </c>
      <c r="AD42" s="466"/>
      <c r="AE42" s="466"/>
      <c r="AF42" s="499" t="s">
        <v>517</v>
      </c>
      <c r="AG42" s="449">
        <v>0.1</v>
      </c>
      <c r="AH42" s="450">
        <v>7.4999999999999997E-2</v>
      </c>
      <c r="AI42" s="498">
        <f>(AG42+AG43+AG44+AG45)</f>
        <v>0.32500000000000001</v>
      </c>
      <c r="AJ42" s="498">
        <f>(AH42+AH43+AH44+AH45)</f>
        <v>0.17500000000000002</v>
      </c>
      <c r="AK42" s="466"/>
      <c r="AL42" s="466"/>
      <c r="AM42" s="453"/>
      <c r="AN42" s="454">
        <v>0</v>
      </c>
      <c r="AO42" s="450">
        <v>0.01</v>
      </c>
      <c r="AP42" s="451">
        <f>(AN42+AN43+AN44+AN45)</f>
        <v>0.17500000000000002</v>
      </c>
      <c r="AQ42" s="455">
        <f>(AO42+AO43+AO44+AO45)</f>
        <v>0.16500000000000001</v>
      </c>
      <c r="AR42" s="461"/>
      <c r="AS42" s="461"/>
      <c r="AT42" s="451" t="s">
        <v>518</v>
      </c>
      <c r="AU42" s="454">
        <v>0</v>
      </c>
      <c r="AV42" s="450">
        <v>0.01</v>
      </c>
      <c r="AW42" s="498">
        <f>(AU42+AU43+AU44+AU45)</f>
        <v>7.5000000000000011E-2</v>
      </c>
      <c r="AX42" s="498">
        <f>(AV42+AV43+AV44+AV45)</f>
        <v>0.17499999999999999</v>
      </c>
      <c r="AY42" s="461"/>
      <c r="AZ42" s="461"/>
      <c r="BA42" s="451" t="s">
        <v>519</v>
      </c>
      <c r="BB42" s="454">
        <v>0</v>
      </c>
      <c r="BC42" s="450">
        <v>1E-3</v>
      </c>
      <c r="BD42" s="498">
        <f>(BB42+BB43+BB44+BB45)</f>
        <v>7.5000000000000011E-2</v>
      </c>
      <c r="BE42" s="498">
        <f>(BC42+BC43+BC44+BC45)</f>
        <v>1.3000000000000001E-2</v>
      </c>
      <c r="BF42" s="461"/>
      <c r="BG42" s="461"/>
      <c r="BH42" s="453"/>
      <c r="BI42" s="454">
        <v>0</v>
      </c>
      <c r="BJ42" s="456"/>
      <c r="BK42" s="498">
        <f>(BI42+BI43+BI44+BI45)</f>
        <v>7.5000000000000011E-2</v>
      </c>
      <c r="BL42" s="500">
        <f>(BJ42+BJ43+BJ44+BJ45)</f>
        <v>0</v>
      </c>
      <c r="BM42" s="461"/>
      <c r="BN42" s="461"/>
      <c r="BO42" s="451" t="s">
        <v>520</v>
      </c>
      <c r="BP42" s="449">
        <v>0</v>
      </c>
      <c r="BQ42" s="456"/>
      <c r="BR42" s="498">
        <f>(BP42+BP43+BP44+BP45)</f>
        <v>2.5000000000000001E-2</v>
      </c>
      <c r="BS42" s="500">
        <f>(BQ42+BQ43+BQ44+BQ45)</f>
        <v>0</v>
      </c>
      <c r="BT42" s="461"/>
      <c r="BU42" s="461"/>
      <c r="BV42" s="451" t="s">
        <v>520</v>
      </c>
      <c r="BW42" s="454">
        <v>0</v>
      </c>
      <c r="BX42" s="457"/>
      <c r="BY42" s="498">
        <f>(BW42+BW43+BW44+BW45)</f>
        <v>2.5000000000000001E-2</v>
      </c>
      <c r="BZ42" s="500">
        <f>(BX42+BX43+BX44+BX45)</f>
        <v>0</v>
      </c>
      <c r="CA42" s="461"/>
      <c r="CB42" s="461"/>
      <c r="CC42" s="453"/>
      <c r="CD42" s="454">
        <v>0</v>
      </c>
      <c r="CE42" s="456"/>
      <c r="CF42" s="498">
        <f>(CD42+CD43+CD44+CD45)</f>
        <v>2.5000000000000001E-2</v>
      </c>
      <c r="CG42" s="500">
        <f>(CE42+CE43+CE44+CE45)</f>
        <v>0</v>
      </c>
      <c r="CH42" s="461"/>
      <c r="CI42" s="461"/>
      <c r="CJ42" s="501"/>
      <c r="CK42" s="454">
        <v>0</v>
      </c>
      <c r="CL42" s="456"/>
      <c r="CM42" s="498">
        <f>(CK42+CK43+CK44+CK45)</f>
        <v>2.5000000000000001E-2</v>
      </c>
      <c r="CN42" s="500">
        <f>(CL42+CL43+CL44+CL45)</f>
        <v>0</v>
      </c>
      <c r="CO42" s="461"/>
      <c r="CP42" s="461"/>
      <c r="CQ42" s="451" t="s">
        <v>521</v>
      </c>
      <c r="CR42" s="454">
        <v>0</v>
      </c>
      <c r="CS42" s="457"/>
      <c r="CT42" s="498">
        <f>(CR42+CR43+CR44+CR45)</f>
        <v>2.5000000000000001E-2</v>
      </c>
      <c r="CU42" s="500">
        <f>(CS42+CS43+CS44+CS45)</f>
        <v>0</v>
      </c>
      <c r="CV42" s="461"/>
      <c r="CW42" s="461"/>
      <c r="CX42" s="451"/>
      <c r="CY42" s="458"/>
      <c r="CZ42" s="458">
        <f t="shared" si="0"/>
        <v>0.25</v>
      </c>
      <c r="DA42" s="458">
        <f t="shared" si="0"/>
        <v>0.22199999999999998</v>
      </c>
      <c r="DB42" s="458">
        <f t="shared" si="1"/>
        <v>0.8879999999999999</v>
      </c>
      <c r="DC42" s="500">
        <f>SUM(CZ42:CZ45)</f>
        <v>0.47500000000000003</v>
      </c>
      <c r="DD42" s="500">
        <f>SUM(DA42:DA45)</f>
        <v>0.32200000000000001</v>
      </c>
      <c r="DE42" s="500">
        <f>+DD42/DC42</f>
        <v>0.67789473684210522</v>
      </c>
      <c r="DF42" s="461"/>
      <c r="DG42" s="461"/>
      <c r="DH42" s="461"/>
      <c r="DI42" s="458">
        <f t="shared" si="2"/>
        <v>0.25</v>
      </c>
      <c r="DJ42" s="458">
        <f t="shared" si="2"/>
        <v>0.24299999999999999</v>
      </c>
      <c r="DK42" s="458">
        <f t="shared" si="3"/>
        <v>0.97199999999999998</v>
      </c>
      <c r="DL42" s="500">
        <f>SUM(DI42:DI45)</f>
        <v>0.79999999999999993</v>
      </c>
      <c r="DM42" s="500">
        <f>SUM(DJ42:DJ45)</f>
        <v>0.67500000000000004</v>
      </c>
      <c r="DN42" s="500">
        <f>+DM42/DL42</f>
        <v>0.84375000000000011</v>
      </c>
      <c r="DO42" s="461"/>
      <c r="DP42" s="461"/>
      <c r="DQ42" s="461"/>
      <c r="DR42" s="458">
        <f t="shared" si="4"/>
        <v>0.25</v>
      </c>
      <c r="DS42" s="458">
        <f t="shared" si="4"/>
        <v>0.24299999999999999</v>
      </c>
      <c r="DT42" s="458">
        <f t="shared" si="5"/>
        <v>0.97199999999999998</v>
      </c>
      <c r="DU42" s="500">
        <f>SUM(DR42:DR45)</f>
        <v>0.92500000000000004</v>
      </c>
      <c r="DV42" s="500">
        <f>SUM(DS42:DS45)</f>
        <v>0.67500000000000004</v>
      </c>
      <c r="DW42" s="500">
        <f>+DV42/DU42</f>
        <v>0.72972972972972971</v>
      </c>
      <c r="DX42" s="461"/>
      <c r="DY42" s="461"/>
      <c r="DZ42" s="461"/>
      <c r="EA42" s="458">
        <f t="shared" si="8"/>
        <v>0.25</v>
      </c>
      <c r="EB42" s="458">
        <f t="shared" si="8"/>
        <v>0.24299999999999999</v>
      </c>
      <c r="EC42" s="458">
        <f t="shared" si="6"/>
        <v>0.97199999999999998</v>
      </c>
      <c r="ED42" s="499">
        <f>SUM(EA42:EA45)</f>
        <v>1</v>
      </c>
      <c r="EE42" s="499">
        <f>SUM(EB42:EB45)</f>
        <v>0.67500000000000004</v>
      </c>
      <c r="EF42" s="499">
        <f>+EE42/ED42</f>
        <v>0.67500000000000004</v>
      </c>
      <c r="EG42" s="461"/>
      <c r="EH42" s="461"/>
      <c r="EI42" s="461"/>
    </row>
    <row r="43" spans="1:139" s="459" customFormat="1" ht="24.75" customHeight="1">
      <c r="A43" s="436"/>
      <c r="B43" s="437"/>
      <c r="C43" s="460"/>
      <c r="D43" s="460"/>
      <c r="E43" s="460"/>
      <c r="F43" s="461"/>
      <c r="G43" s="462"/>
      <c r="H43" s="461"/>
      <c r="I43" s="461"/>
      <c r="J43" s="462"/>
      <c r="K43" s="502"/>
      <c r="L43" s="503"/>
      <c r="M43" s="463"/>
      <c r="N43" s="464"/>
      <c r="O43" s="471">
        <v>42767</v>
      </c>
      <c r="P43" s="471">
        <v>42885</v>
      </c>
      <c r="Q43" s="472" t="s">
        <v>522</v>
      </c>
      <c r="R43" s="497">
        <v>0.25</v>
      </c>
      <c r="S43" s="474">
        <v>0</v>
      </c>
      <c r="T43" s="475">
        <v>0</v>
      </c>
      <c r="U43" s="498"/>
      <c r="V43" s="498"/>
      <c r="W43" s="466"/>
      <c r="X43" s="466"/>
      <c r="Y43" s="504"/>
      <c r="Z43" s="449">
        <v>0</v>
      </c>
      <c r="AA43" s="450">
        <v>0</v>
      </c>
      <c r="AB43" s="498"/>
      <c r="AC43" s="465"/>
      <c r="AD43" s="466"/>
      <c r="AE43" s="466"/>
      <c r="AF43" s="504"/>
      <c r="AG43" s="449">
        <v>0.15</v>
      </c>
      <c r="AH43" s="450">
        <v>7.0000000000000007E-2</v>
      </c>
      <c r="AI43" s="498"/>
      <c r="AJ43" s="498"/>
      <c r="AK43" s="466"/>
      <c r="AL43" s="466"/>
      <c r="AM43" s="453"/>
      <c r="AN43" s="454">
        <v>0.1</v>
      </c>
      <c r="AO43" s="450">
        <v>0.06</v>
      </c>
      <c r="AP43" s="504"/>
      <c r="AQ43" s="467"/>
      <c r="AR43" s="461"/>
      <c r="AS43" s="461"/>
      <c r="AT43" s="465"/>
      <c r="AU43" s="454">
        <v>0</v>
      </c>
      <c r="AV43" s="450">
        <v>0.08</v>
      </c>
      <c r="AW43" s="500"/>
      <c r="AX43" s="498"/>
      <c r="AY43" s="461"/>
      <c r="AZ43" s="461"/>
      <c r="BA43" s="465"/>
      <c r="BB43" s="454">
        <v>0</v>
      </c>
      <c r="BC43" s="450">
        <v>3.0000000000000001E-3</v>
      </c>
      <c r="BD43" s="500"/>
      <c r="BE43" s="498"/>
      <c r="BF43" s="461"/>
      <c r="BG43" s="461"/>
      <c r="BH43" s="453"/>
      <c r="BI43" s="454">
        <v>0</v>
      </c>
      <c r="BJ43" s="456"/>
      <c r="BK43" s="500"/>
      <c r="BL43" s="500"/>
      <c r="BM43" s="461"/>
      <c r="BN43" s="461"/>
      <c r="BO43" s="465"/>
      <c r="BP43" s="449">
        <v>0</v>
      </c>
      <c r="BQ43" s="456"/>
      <c r="BR43" s="500"/>
      <c r="BS43" s="500"/>
      <c r="BT43" s="461"/>
      <c r="BU43" s="461"/>
      <c r="BV43" s="465"/>
      <c r="BW43" s="454">
        <v>0</v>
      </c>
      <c r="BX43" s="457"/>
      <c r="BY43" s="500"/>
      <c r="BZ43" s="500"/>
      <c r="CA43" s="461"/>
      <c r="CB43" s="461"/>
      <c r="CC43" s="453"/>
      <c r="CD43" s="454">
        <v>0</v>
      </c>
      <c r="CE43" s="456"/>
      <c r="CF43" s="500"/>
      <c r="CG43" s="500"/>
      <c r="CH43" s="461"/>
      <c r="CI43" s="461"/>
      <c r="CJ43" s="505"/>
      <c r="CK43" s="454">
        <v>0</v>
      </c>
      <c r="CL43" s="456"/>
      <c r="CM43" s="500"/>
      <c r="CN43" s="500"/>
      <c r="CO43" s="461"/>
      <c r="CP43" s="461"/>
      <c r="CQ43" s="465"/>
      <c r="CR43" s="454">
        <v>0</v>
      </c>
      <c r="CS43" s="457"/>
      <c r="CT43" s="500"/>
      <c r="CU43" s="500"/>
      <c r="CV43" s="461"/>
      <c r="CW43" s="461"/>
      <c r="CX43" s="465"/>
      <c r="CY43" s="468"/>
      <c r="CZ43" s="458">
        <f t="shared" si="0"/>
        <v>0.15</v>
      </c>
      <c r="DA43" s="458">
        <f t="shared" si="0"/>
        <v>7.0000000000000007E-2</v>
      </c>
      <c r="DB43" s="458">
        <f t="shared" si="1"/>
        <v>0.46666666666666673</v>
      </c>
      <c r="DC43" s="500"/>
      <c r="DD43" s="500"/>
      <c r="DE43" s="500"/>
      <c r="DF43" s="461"/>
      <c r="DG43" s="461"/>
      <c r="DH43" s="461"/>
      <c r="DI43" s="458">
        <f t="shared" si="2"/>
        <v>0.25</v>
      </c>
      <c r="DJ43" s="458">
        <f t="shared" si="2"/>
        <v>0.21300000000000002</v>
      </c>
      <c r="DK43" s="458">
        <f t="shared" si="3"/>
        <v>0.85200000000000009</v>
      </c>
      <c r="DL43" s="500"/>
      <c r="DM43" s="500"/>
      <c r="DN43" s="500"/>
      <c r="DO43" s="461"/>
      <c r="DP43" s="461"/>
      <c r="DQ43" s="461"/>
      <c r="DR43" s="458">
        <f t="shared" si="4"/>
        <v>0.25</v>
      </c>
      <c r="DS43" s="458">
        <f t="shared" si="4"/>
        <v>0.21300000000000002</v>
      </c>
      <c r="DT43" s="458">
        <f t="shared" si="5"/>
        <v>0.85200000000000009</v>
      </c>
      <c r="DU43" s="500"/>
      <c r="DV43" s="500"/>
      <c r="DW43" s="500"/>
      <c r="DX43" s="461"/>
      <c r="DY43" s="461"/>
      <c r="DZ43" s="461"/>
      <c r="EA43" s="458">
        <f t="shared" si="8"/>
        <v>0.25</v>
      </c>
      <c r="EB43" s="458">
        <f t="shared" si="8"/>
        <v>0.21300000000000002</v>
      </c>
      <c r="EC43" s="458">
        <f t="shared" si="6"/>
        <v>0.85200000000000009</v>
      </c>
      <c r="ED43" s="504"/>
      <c r="EE43" s="504"/>
      <c r="EF43" s="504"/>
      <c r="EG43" s="461"/>
      <c r="EH43" s="461"/>
      <c r="EI43" s="461"/>
    </row>
    <row r="44" spans="1:139" s="459" customFormat="1" ht="24.75" customHeight="1">
      <c r="A44" s="436"/>
      <c r="B44" s="437"/>
      <c r="C44" s="460"/>
      <c r="D44" s="460"/>
      <c r="E44" s="460"/>
      <c r="F44" s="461"/>
      <c r="G44" s="462"/>
      <c r="H44" s="461"/>
      <c r="I44" s="461"/>
      <c r="J44" s="462"/>
      <c r="K44" s="502"/>
      <c r="L44" s="503"/>
      <c r="M44" s="463"/>
      <c r="N44" s="464"/>
      <c r="O44" s="471">
        <v>42795</v>
      </c>
      <c r="P44" s="471">
        <v>43008</v>
      </c>
      <c r="Q44" s="472" t="s">
        <v>523</v>
      </c>
      <c r="R44" s="497">
        <v>0.25</v>
      </c>
      <c r="S44" s="474">
        <v>0</v>
      </c>
      <c r="T44" s="475">
        <v>0</v>
      </c>
      <c r="U44" s="498"/>
      <c r="V44" s="498"/>
      <c r="W44" s="466"/>
      <c r="X44" s="466"/>
      <c r="Y44" s="504"/>
      <c r="Z44" s="449">
        <v>0</v>
      </c>
      <c r="AA44" s="450">
        <f>+Z44</f>
        <v>0</v>
      </c>
      <c r="AB44" s="498"/>
      <c r="AC44" s="465"/>
      <c r="AD44" s="466"/>
      <c r="AE44" s="466"/>
      <c r="AF44" s="504"/>
      <c r="AG44" s="449">
        <v>0.05</v>
      </c>
      <c r="AH44" s="450">
        <v>0.01</v>
      </c>
      <c r="AI44" s="498"/>
      <c r="AJ44" s="498"/>
      <c r="AK44" s="466"/>
      <c r="AL44" s="466"/>
      <c r="AM44" s="453"/>
      <c r="AN44" s="454">
        <v>0.05</v>
      </c>
      <c r="AO44" s="450">
        <v>7.0000000000000007E-2</v>
      </c>
      <c r="AP44" s="504"/>
      <c r="AQ44" s="467"/>
      <c r="AR44" s="461"/>
      <c r="AS44" s="461"/>
      <c r="AT44" s="465"/>
      <c r="AU44" s="454">
        <v>0.05</v>
      </c>
      <c r="AV44" s="450">
        <v>0.06</v>
      </c>
      <c r="AW44" s="500"/>
      <c r="AX44" s="498"/>
      <c r="AY44" s="461"/>
      <c r="AZ44" s="461"/>
      <c r="BA44" s="465"/>
      <c r="BB44" s="454">
        <v>0.05</v>
      </c>
      <c r="BC44" s="450">
        <v>3.0000000000000001E-3</v>
      </c>
      <c r="BD44" s="500"/>
      <c r="BE44" s="498"/>
      <c r="BF44" s="461"/>
      <c r="BG44" s="461"/>
      <c r="BH44" s="453"/>
      <c r="BI44" s="454">
        <v>0.05</v>
      </c>
      <c r="BJ44" s="456"/>
      <c r="BK44" s="500"/>
      <c r="BL44" s="500"/>
      <c r="BM44" s="461"/>
      <c r="BN44" s="461"/>
      <c r="BO44" s="465"/>
      <c r="BP44" s="449">
        <v>0</v>
      </c>
      <c r="BQ44" s="456"/>
      <c r="BR44" s="500"/>
      <c r="BS44" s="500"/>
      <c r="BT44" s="461"/>
      <c r="BU44" s="461"/>
      <c r="BV44" s="465"/>
      <c r="BW44" s="454">
        <v>0</v>
      </c>
      <c r="BX44" s="457"/>
      <c r="BY44" s="500"/>
      <c r="BZ44" s="500"/>
      <c r="CA44" s="461"/>
      <c r="CB44" s="461"/>
      <c r="CC44" s="453"/>
      <c r="CD44" s="454">
        <v>0</v>
      </c>
      <c r="CE44" s="456"/>
      <c r="CF44" s="500"/>
      <c r="CG44" s="500"/>
      <c r="CH44" s="461"/>
      <c r="CI44" s="461"/>
      <c r="CJ44" s="505"/>
      <c r="CK44" s="454">
        <v>0</v>
      </c>
      <c r="CL44" s="456"/>
      <c r="CM44" s="500"/>
      <c r="CN44" s="500"/>
      <c r="CO44" s="461"/>
      <c r="CP44" s="461"/>
      <c r="CQ44" s="465"/>
      <c r="CR44" s="454">
        <v>0</v>
      </c>
      <c r="CS44" s="457"/>
      <c r="CT44" s="500"/>
      <c r="CU44" s="500"/>
      <c r="CV44" s="461"/>
      <c r="CW44" s="461"/>
      <c r="CX44" s="465"/>
      <c r="CY44" s="468"/>
      <c r="CZ44" s="458">
        <f t="shared" si="0"/>
        <v>0.05</v>
      </c>
      <c r="DA44" s="458">
        <f t="shared" si="0"/>
        <v>0.01</v>
      </c>
      <c r="DB44" s="458">
        <f t="shared" si="1"/>
        <v>0.19999999999999998</v>
      </c>
      <c r="DC44" s="500"/>
      <c r="DD44" s="500"/>
      <c r="DE44" s="500"/>
      <c r="DF44" s="461"/>
      <c r="DG44" s="461"/>
      <c r="DH44" s="461"/>
      <c r="DI44" s="458">
        <f t="shared" si="2"/>
        <v>0.2</v>
      </c>
      <c r="DJ44" s="458">
        <f t="shared" si="2"/>
        <v>0.14300000000000002</v>
      </c>
      <c r="DK44" s="458">
        <f t="shared" si="3"/>
        <v>0.71500000000000008</v>
      </c>
      <c r="DL44" s="500"/>
      <c r="DM44" s="500"/>
      <c r="DN44" s="500"/>
      <c r="DO44" s="461"/>
      <c r="DP44" s="461"/>
      <c r="DQ44" s="461"/>
      <c r="DR44" s="458">
        <f t="shared" si="4"/>
        <v>0.25</v>
      </c>
      <c r="DS44" s="458">
        <f t="shared" si="4"/>
        <v>0.14300000000000002</v>
      </c>
      <c r="DT44" s="458">
        <f t="shared" si="5"/>
        <v>0.57200000000000006</v>
      </c>
      <c r="DU44" s="500"/>
      <c r="DV44" s="500"/>
      <c r="DW44" s="500"/>
      <c r="DX44" s="461"/>
      <c r="DY44" s="461"/>
      <c r="DZ44" s="461"/>
      <c r="EA44" s="458">
        <f t="shared" si="8"/>
        <v>0.25</v>
      </c>
      <c r="EB44" s="458">
        <f t="shared" si="8"/>
        <v>0.14300000000000002</v>
      </c>
      <c r="EC44" s="458">
        <f t="shared" si="6"/>
        <v>0.57200000000000006</v>
      </c>
      <c r="ED44" s="504"/>
      <c r="EE44" s="504"/>
      <c r="EF44" s="504"/>
      <c r="EG44" s="461"/>
      <c r="EH44" s="461"/>
      <c r="EI44" s="461"/>
    </row>
    <row r="45" spans="1:139" s="459" customFormat="1" ht="24.75" customHeight="1">
      <c r="A45" s="436"/>
      <c r="B45" s="437"/>
      <c r="C45" s="506"/>
      <c r="D45" s="506"/>
      <c r="E45" s="506"/>
      <c r="F45" s="507"/>
      <c r="G45" s="508"/>
      <c r="H45" s="507"/>
      <c r="I45" s="507"/>
      <c r="J45" s="508"/>
      <c r="K45" s="509"/>
      <c r="L45" s="510"/>
      <c r="M45" s="469"/>
      <c r="N45" s="485"/>
      <c r="O45" s="471">
        <v>42809</v>
      </c>
      <c r="P45" s="471">
        <v>43084</v>
      </c>
      <c r="Q45" s="472" t="s">
        <v>524</v>
      </c>
      <c r="R45" s="497">
        <v>0.25</v>
      </c>
      <c r="S45" s="474">
        <v>0</v>
      </c>
      <c r="T45" s="475">
        <v>0</v>
      </c>
      <c r="U45" s="498"/>
      <c r="V45" s="498"/>
      <c r="W45" s="511"/>
      <c r="X45" s="511"/>
      <c r="Y45" s="512"/>
      <c r="Z45" s="449">
        <v>0</v>
      </c>
      <c r="AA45" s="450">
        <f>+Z45</f>
        <v>0</v>
      </c>
      <c r="AB45" s="498"/>
      <c r="AC45" s="470"/>
      <c r="AD45" s="511"/>
      <c r="AE45" s="511"/>
      <c r="AF45" s="512"/>
      <c r="AG45" s="449">
        <v>2.5000000000000001E-2</v>
      </c>
      <c r="AH45" s="450">
        <v>0.02</v>
      </c>
      <c r="AI45" s="498"/>
      <c r="AJ45" s="498"/>
      <c r="AK45" s="511"/>
      <c r="AL45" s="511"/>
      <c r="AM45" s="453"/>
      <c r="AN45" s="454">
        <v>2.5000000000000001E-2</v>
      </c>
      <c r="AO45" s="450">
        <v>2.5000000000000001E-2</v>
      </c>
      <c r="AP45" s="512"/>
      <c r="AQ45" s="493"/>
      <c r="AR45" s="507"/>
      <c r="AS45" s="507"/>
      <c r="AT45" s="470"/>
      <c r="AU45" s="454">
        <v>2.5000000000000001E-2</v>
      </c>
      <c r="AV45" s="450">
        <v>2.5000000000000001E-2</v>
      </c>
      <c r="AW45" s="500"/>
      <c r="AX45" s="498"/>
      <c r="AY45" s="507"/>
      <c r="AZ45" s="507"/>
      <c r="BA45" s="470"/>
      <c r="BB45" s="454">
        <v>2.5000000000000001E-2</v>
      </c>
      <c r="BC45" s="450">
        <v>6.0000000000000001E-3</v>
      </c>
      <c r="BD45" s="500"/>
      <c r="BE45" s="498"/>
      <c r="BF45" s="507"/>
      <c r="BG45" s="507"/>
      <c r="BH45" s="453"/>
      <c r="BI45" s="454">
        <v>2.5000000000000001E-2</v>
      </c>
      <c r="BJ45" s="456"/>
      <c r="BK45" s="500"/>
      <c r="BL45" s="500"/>
      <c r="BM45" s="507"/>
      <c r="BN45" s="507"/>
      <c r="BO45" s="470"/>
      <c r="BP45" s="449">
        <v>2.5000000000000001E-2</v>
      </c>
      <c r="BQ45" s="456"/>
      <c r="BR45" s="500"/>
      <c r="BS45" s="500"/>
      <c r="BT45" s="507"/>
      <c r="BU45" s="507"/>
      <c r="BV45" s="470"/>
      <c r="BW45" s="454">
        <v>2.5000000000000001E-2</v>
      </c>
      <c r="BX45" s="457"/>
      <c r="BY45" s="500"/>
      <c r="BZ45" s="500"/>
      <c r="CA45" s="507"/>
      <c r="CB45" s="507"/>
      <c r="CC45" s="453"/>
      <c r="CD45" s="454">
        <v>2.5000000000000001E-2</v>
      </c>
      <c r="CE45" s="456"/>
      <c r="CF45" s="500"/>
      <c r="CG45" s="500"/>
      <c r="CH45" s="507"/>
      <c r="CI45" s="507"/>
      <c r="CJ45" s="513"/>
      <c r="CK45" s="454">
        <v>2.5000000000000001E-2</v>
      </c>
      <c r="CL45" s="456"/>
      <c r="CM45" s="500"/>
      <c r="CN45" s="500"/>
      <c r="CO45" s="507"/>
      <c r="CP45" s="507"/>
      <c r="CQ45" s="470"/>
      <c r="CR45" s="454">
        <v>2.5000000000000001E-2</v>
      </c>
      <c r="CS45" s="457"/>
      <c r="CT45" s="500"/>
      <c r="CU45" s="500"/>
      <c r="CV45" s="507"/>
      <c r="CW45" s="507"/>
      <c r="CX45" s="470"/>
      <c r="CY45" s="468"/>
      <c r="CZ45" s="458">
        <f t="shared" si="0"/>
        <v>2.5000000000000001E-2</v>
      </c>
      <c r="DA45" s="458">
        <f t="shared" si="0"/>
        <v>0.02</v>
      </c>
      <c r="DB45" s="458">
        <f t="shared" si="1"/>
        <v>0.79999999999999993</v>
      </c>
      <c r="DC45" s="500"/>
      <c r="DD45" s="500"/>
      <c r="DE45" s="500"/>
      <c r="DF45" s="507"/>
      <c r="DG45" s="507"/>
      <c r="DH45" s="507"/>
      <c r="DI45" s="458">
        <f t="shared" si="2"/>
        <v>0.1</v>
      </c>
      <c r="DJ45" s="458">
        <f t="shared" si="2"/>
        <v>7.6000000000000012E-2</v>
      </c>
      <c r="DK45" s="458">
        <f t="shared" si="3"/>
        <v>0.76000000000000012</v>
      </c>
      <c r="DL45" s="500"/>
      <c r="DM45" s="500"/>
      <c r="DN45" s="500"/>
      <c r="DO45" s="507"/>
      <c r="DP45" s="507"/>
      <c r="DQ45" s="507"/>
      <c r="DR45" s="458">
        <f t="shared" si="4"/>
        <v>0.17499999999999999</v>
      </c>
      <c r="DS45" s="458">
        <f t="shared" si="4"/>
        <v>7.6000000000000012E-2</v>
      </c>
      <c r="DT45" s="458">
        <f t="shared" si="5"/>
        <v>0.43428571428571439</v>
      </c>
      <c r="DU45" s="500"/>
      <c r="DV45" s="500"/>
      <c r="DW45" s="500"/>
      <c r="DX45" s="507"/>
      <c r="DY45" s="507"/>
      <c r="DZ45" s="507"/>
      <c r="EA45" s="458">
        <f t="shared" si="8"/>
        <v>0.24999999999999997</v>
      </c>
      <c r="EB45" s="458">
        <f t="shared" si="8"/>
        <v>7.6000000000000012E-2</v>
      </c>
      <c r="EC45" s="458">
        <f t="shared" si="6"/>
        <v>0.3040000000000001</v>
      </c>
      <c r="ED45" s="512"/>
      <c r="EE45" s="512"/>
      <c r="EF45" s="512"/>
      <c r="EG45" s="507"/>
      <c r="EH45" s="507"/>
      <c r="EI45" s="507"/>
    </row>
    <row r="46" spans="1:139" s="459" customFormat="1" ht="34.5" customHeight="1">
      <c r="A46" s="436"/>
      <c r="B46" s="437"/>
      <c r="C46" s="514" t="s">
        <v>525</v>
      </c>
      <c r="D46" s="514">
        <v>2</v>
      </c>
      <c r="E46" s="514" t="s">
        <v>526</v>
      </c>
      <c r="F46" s="515">
        <v>0.2</v>
      </c>
      <c r="G46" s="516" t="s">
        <v>393</v>
      </c>
      <c r="H46" s="515">
        <v>0.2</v>
      </c>
      <c r="I46" s="515">
        <v>0.1</v>
      </c>
      <c r="J46" s="517">
        <v>3</v>
      </c>
      <c r="K46" s="518" t="s">
        <v>527</v>
      </c>
      <c r="L46" s="519" t="s">
        <v>528</v>
      </c>
      <c r="M46" s="520" t="s">
        <v>529</v>
      </c>
      <c r="N46" s="521">
        <f>100%*I46</f>
        <v>0.1</v>
      </c>
      <c r="O46" s="522">
        <v>42767</v>
      </c>
      <c r="P46" s="522">
        <v>42822</v>
      </c>
      <c r="Q46" s="523" t="s">
        <v>530</v>
      </c>
      <c r="R46" s="524">
        <v>0.1</v>
      </c>
      <c r="S46" s="525">
        <v>0</v>
      </c>
      <c r="T46" s="450">
        <v>0</v>
      </c>
      <c r="U46" s="526">
        <f>SUM(S46:S51)</f>
        <v>0</v>
      </c>
      <c r="V46" s="526">
        <f>SUM(T46:T51)</f>
        <v>0</v>
      </c>
      <c r="W46" s="527">
        <f>+((((U46*$N$46)*$H$46)/($N$46)))</f>
        <v>0</v>
      </c>
      <c r="X46" s="527">
        <f>+((((V46*$N$46)*$H$46)/($N$46)))</f>
        <v>0</v>
      </c>
      <c r="Y46" s="528" t="s">
        <v>474</v>
      </c>
      <c r="Z46" s="529">
        <v>0.03</v>
      </c>
      <c r="AA46" s="530">
        <v>0.03</v>
      </c>
      <c r="AB46" s="526">
        <f>SUM(Z46:Z51)</f>
        <v>0.03</v>
      </c>
      <c r="AC46" s="526">
        <f>SUM(AA46:AA51)</f>
        <v>0.03</v>
      </c>
      <c r="AD46" s="531">
        <f>+((((AB46*$N$46)*$H$46)/($N$46)))</f>
        <v>6.0000000000000001E-3</v>
      </c>
      <c r="AE46" s="531">
        <f>+((((AC46*$N$46)*$H$46)/($N$46)))</f>
        <v>6.0000000000000001E-3</v>
      </c>
      <c r="AF46" s="528" t="s">
        <v>531</v>
      </c>
      <c r="AG46" s="529">
        <v>6.9999999999999993E-2</v>
      </c>
      <c r="AH46" s="450">
        <v>0.04</v>
      </c>
      <c r="AI46" s="526">
        <f>SUM(AG46:AG51)</f>
        <v>0.12</v>
      </c>
      <c r="AJ46" s="526">
        <f>SUM(AH46:AH51)</f>
        <v>0.06</v>
      </c>
      <c r="AK46" s="531">
        <f>+((((AI46*$N$46)*$H$46)/($N$46)))</f>
        <v>2.4E-2</v>
      </c>
      <c r="AL46" s="531">
        <f>+((((AJ46*$N$46)*$H$46)/($N$46)))</f>
        <v>1.2E-2</v>
      </c>
      <c r="AM46" s="532" t="s">
        <v>532</v>
      </c>
      <c r="AN46" s="533">
        <v>0</v>
      </c>
      <c r="AO46" s="456">
        <v>0</v>
      </c>
      <c r="AP46" s="526">
        <f>SUM(AN46:AN51)</f>
        <v>0.11</v>
      </c>
      <c r="AQ46" s="534">
        <f>SUM(AO46:AO51)</f>
        <v>0.11</v>
      </c>
      <c r="AR46" s="531">
        <f>+((((AP46*$N$46)*$H$46)/($N$46)))</f>
        <v>2.1999999999999999E-2</v>
      </c>
      <c r="AS46" s="531">
        <f>+((((AQ46*$N$46)*$H$46)/($N$46)))</f>
        <v>2.1999999999999999E-2</v>
      </c>
      <c r="AT46" s="535" t="s">
        <v>533</v>
      </c>
      <c r="AU46" s="533">
        <v>0</v>
      </c>
      <c r="AV46" s="456">
        <v>0</v>
      </c>
      <c r="AW46" s="526">
        <f>SUM(AU46:AU51)</f>
        <v>0.06</v>
      </c>
      <c r="AX46" s="526">
        <f>SUM(AV46:AV51)</f>
        <v>0.06</v>
      </c>
      <c r="AY46" s="531">
        <f>+((((AW46*$N$46)*$H$46)/($N$46)))</f>
        <v>1.2E-2</v>
      </c>
      <c r="AZ46" s="531">
        <f>+((((AX46*$N$46)*$H$46)/($N$46)))</f>
        <v>1.2E-2</v>
      </c>
      <c r="BA46" s="528" t="s">
        <v>534</v>
      </c>
      <c r="BB46" s="533">
        <v>0</v>
      </c>
      <c r="BC46" s="533">
        <v>0</v>
      </c>
      <c r="BD46" s="526">
        <f>SUM(BB46:BB51)</f>
        <v>0.13</v>
      </c>
      <c r="BE46" s="526">
        <f>SUM(BC46:BC51)</f>
        <v>3.5000000000000003E-2</v>
      </c>
      <c r="BF46" s="531">
        <f>+((((BD46*$N$46)*$H$46)/($N$46)))</f>
        <v>2.6000000000000002E-2</v>
      </c>
      <c r="BG46" s="531">
        <f>+((((BE46*$N$46)*$H$46)/($N$46)))</f>
        <v>7.000000000000001E-3</v>
      </c>
      <c r="BH46" s="532" t="s">
        <v>535</v>
      </c>
      <c r="BI46" s="533">
        <v>0</v>
      </c>
      <c r="BJ46" s="456"/>
      <c r="BK46" s="526">
        <f>SUM(BI46:BI51)</f>
        <v>0.1</v>
      </c>
      <c r="BL46" s="536">
        <f>SUM(BJ46:BJ51)</f>
        <v>0</v>
      </c>
      <c r="BM46" s="531">
        <f>+((((BK46*$N$46)*$H$46)/($N$46)))</f>
        <v>2.0000000000000004E-2</v>
      </c>
      <c r="BN46" s="531">
        <f>+((((BL46*$N$46)*$H$46)/($N$46)))</f>
        <v>0</v>
      </c>
      <c r="BO46" s="528" t="s">
        <v>536</v>
      </c>
      <c r="BP46" s="529">
        <v>0</v>
      </c>
      <c r="BQ46" s="456"/>
      <c r="BR46" s="526">
        <f>SUM(BP46:BP51)</f>
        <v>0.06</v>
      </c>
      <c r="BS46" s="536">
        <f>SUM(BQ46:BQ51)</f>
        <v>0</v>
      </c>
      <c r="BT46" s="531">
        <f>+((((BR46*$N$46)*$H$46)/($N$46)))</f>
        <v>1.2E-2</v>
      </c>
      <c r="BU46" s="531">
        <f>+((((BS46*$N$46)*$H$46)/($N$46)))</f>
        <v>0</v>
      </c>
      <c r="BV46" s="528" t="s">
        <v>537</v>
      </c>
      <c r="BW46" s="533">
        <v>0</v>
      </c>
      <c r="BX46" s="457"/>
      <c r="BY46" s="526">
        <f>SUM(BW46:BW51)</f>
        <v>0.09</v>
      </c>
      <c r="BZ46" s="536">
        <f>SUM(BX46:BX51)</f>
        <v>0</v>
      </c>
      <c r="CA46" s="531">
        <f>+((((BY46*$N$46)*$H$46)/($N$46)))</f>
        <v>1.7999999999999999E-2</v>
      </c>
      <c r="CB46" s="531">
        <f>+((((BZ46*$N$46)*$H$46)/($N$46)))</f>
        <v>0</v>
      </c>
      <c r="CC46" s="537" t="s">
        <v>538</v>
      </c>
      <c r="CD46" s="533">
        <v>0</v>
      </c>
      <c r="CE46" s="456"/>
      <c r="CF46" s="526">
        <f>SUM(CD46:CD51)</f>
        <v>0.09</v>
      </c>
      <c r="CG46" s="536">
        <f>SUM(CE46:CE51)</f>
        <v>0</v>
      </c>
      <c r="CH46" s="531">
        <f>+((((CF46*$N$46)*$H$46)/($N$46)))</f>
        <v>1.7999999999999999E-2</v>
      </c>
      <c r="CI46" s="531">
        <f>+((((CG46*$N$46)*$H$46)/($N$46)))</f>
        <v>0</v>
      </c>
      <c r="CJ46" s="528" t="s">
        <v>539</v>
      </c>
      <c r="CK46" s="533">
        <v>0</v>
      </c>
      <c r="CL46" s="456"/>
      <c r="CM46" s="526">
        <f>SUM(CK46:CK51)</f>
        <v>0.13500000000000001</v>
      </c>
      <c r="CN46" s="536">
        <f>SUM(CL46:CL51)</f>
        <v>0</v>
      </c>
      <c r="CO46" s="531">
        <f>+((((CM46*$N$46)*$H$46)/($N$46)))</f>
        <v>2.7000000000000003E-2</v>
      </c>
      <c r="CP46" s="531">
        <f>+((((CN46*$N$46)*$H$46)/($N$46)))</f>
        <v>0</v>
      </c>
      <c r="CQ46" s="528" t="s">
        <v>540</v>
      </c>
      <c r="CR46" s="533">
        <v>0</v>
      </c>
      <c r="CS46" s="457"/>
      <c r="CT46" s="526">
        <f>SUM(CR46:CR51)</f>
        <v>7.4999999999999997E-2</v>
      </c>
      <c r="CU46" s="536">
        <f>SUM(CS46:CS51)</f>
        <v>0</v>
      </c>
      <c r="CV46" s="531">
        <f>+((((CT46*$N$46)*$H$46)/($N$46)))</f>
        <v>1.4999999999999999E-2</v>
      </c>
      <c r="CW46" s="531">
        <f>+((((CU46*$N$46)*$H$46)/($N$46)))</f>
        <v>0</v>
      </c>
      <c r="CX46" s="528" t="s">
        <v>541</v>
      </c>
      <c r="CY46" s="538"/>
      <c r="CZ46" s="458">
        <f t="shared" si="0"/>
        <v>9.9999999999999992E-2</v>
      </c>
      <c r="DA46" s="458">
        <f t="shared" si="0"/>
        <v>7.0000000000000007E-2</v>
      </c>
      <c r="DB46" s="458">
        <f t="shared" si="1"/>
        <v>0.70000000000000018</v>
      </c>
      <c r="DC46" s="536">
        <f>SUM(CZ46:CZ51)</f>
        <v>0.15</v>
      </c>
      <c r="DD46" s="536">
        <f>SUM(DA46:DA51)</f>
        <v>9.0000000000000011E-2</v>
      </c>
      <c r="DE46" s="536">
        <f>+DD46/DC46</f>
        <v>0.60000000000000009</v>
      </c>
      <c r="DF46" s="515">
        <f>+W46+AD46+AK46</f>
        <v>0.03</v>
      </c>
      <c r="DG46" s="515">
        <f>+X46+AE46+AL46</f>
        <v>1.8000000000000002E-2</v>
      </c>
      <c r="DH46" s="515">
        <f>+DG46/DF46</f>
        <v>0.60000000000000009</v>
      </c>
      <c r="DI46" s="458">
        <f t="shared" si="2"/>
        <v>9.9999999999999992E-2</v>
      </c>
      <c r="DJ46" s="458">
        <f t="shared" si="2"/>
        <v>7.0000000000000007E-2</v>
      </c>
      <c r="DK46" s="458">
        <f t="shared" si="3"/>
        <v>0.70000000000000018</v>
      </c>
      <c r="DL46" s="536">
        <f>SUM(DI46:DI51)</f>
        <v>0.44999999999999996</v>
      </c>
      <c r="DM46" s="536">
        <f>SUM(DJ46:DJ51)</f>
        <v>0.29500000000000004</v>
      </c>
      <c r="DN46" s="536">
        <f>+DM46/DL46</f>
        <v>0.65555555555555567</v>
      </c>
      <c r="DO46" s="515">
        <f>+W46+AD46+AK46+AR46+AY46+BF46</f>
        <v>0.09</v>
      </c>
      <c r="DP46" s="515">
        <f>+X46+AE46+AL46+AS46+AZ46+BG46</f>
        <v>5.9000000000000004E-2</v>
      </c>
      <c r="DQ46" s="515">
        <f>+DP46/DO46</f>
        <v>0.65555555555555567</v>
      </c>
      <c r="DR46" s="458">
        <f t="shared" si="4"/>
        <v>9.9999999999999992E-2</v>
      </c>
      <c r="DS46" s="458">
        <f t="shared" si="4"/>
        <v>7.0000000000000007E-2</v>
      </c>
      <c r="DT46" s="458">
        <f t="shared" si="5"/>
        <v>0.70000000000000018</v>
      </c>
      <c r="DU46" s="536">
        <f>SUM(DR46:DR51)</f>
        <v>0.70000000000000007</v>
      </c>
      <c r="DV46" s="536">
        <f>SUM(DS46:DS51)</f>
        <v>0.29500000000000004</v>
      </c>
      <c r="DW46" s="536">
        <f>+DV46/DU46</f>
        <v>0.42142857142857143</v>
      </c>
      <c r="DX46" s="515">
        <f>+W46+AD46+AK46+AR46+AY46+BF46+BM46+BT46+CA46</f>
        <v>0.13999999999999999</v>
      </c>
      <c r="DY46" s="515">
        <f>+X46+AE46+AL46+AS46+AZ46+BG46+BN46+BU46+CB46</f>
        <v>5.9000000000000004E-2</v>
      </c>
      <c r="DZ46" s="515">
        <f>+DY46/DX46</f>
        <v>0.42142857142857149</v>
      </c>
      <c r="EA46" s="458">
        <f t="shared" si="8"/>
        <v>9.9999999999999992E-2</v>
      </c>
      <c r="EB46" s="458">
        <f t="shared" si="8"/>
        <v>7.0000000000000007E-2</v>
      </c>
      <c r="EC46" s="458">
        <f t="shared" si="6"/>
        <v>0.70000000000000018</v>
      </c>
      <c r="ED46" s="536">
        <f>SUM(EA46:EA51)</f>
        <v>1</v>
      </c>
      <c r="EE46" s="536">
        <f>SUM(EB46:EB51)</f>
        <v>0.29500000000000004</v>
      </c>
      <c r="EF46" s="536">
        <f>+EE46/ED46</f>
        <v>0.29500000000000004</v>
      </c>
      <c r="EG46" s="515">
        <f>+W46+AD46+AK46+AR46+AY46+BF46+BM46+BT46+CA46+CH46+CO46+CV46</f>
        <v>0.19999999999999996</v>
      </c>
      <c r="EH46" s="515">
        <f>+X46+AE46+AL46+AS46+AZ46+BG46+BN46+BU46+CB46+CI46+CP46+CW46</f>
        <v>5.9000000000000004E-2</v>
      </c>
      <c r="EI46" s="515">
        <f>+EH46/EG46</f>
        <v>0.2950000000000001</v>
      </c>
    </row>
    <row r="47" spans="1:139" s="459" customFormat="1" ht="45.75" customHeight="1">
      <c r="A47" s="436"/>
      <c r="B47" s="437"/>
      <c r="C47" s="514"/>
      <c r="D47" s="514"/>
      <c r="E47" s="514"/>
      <c r="F47" s="516"/>
      <c r="G47" s="516"/>
      <c r="H47" s="516"/>
      <c r="I47" s="516"/>
      <c r="J47" s="539"/>
      <c r="K47" s="540"/>
      <c r="L47" s="519" t="s">
        <v>542</v>
      </c>
      <c r="M47" s="520"/>
      <c r="N47" s="521"/>
      <c r="O47" s="522">
        <v>42795</v>
      </c>
      <c r="P47" s="522">
        <v>42855</v>
      </c>
      <c r="Q47" s="523" t="s">
        <v>543</v>
      </c>
      <c r="R47" s="524">
        <v>0.1</v>
      </c>
      <c r="S47" s="525">
        <v>0</v>
      </c>
      <c r="T47" s="450">
        <v>0</v>
      </c>
      <c r="U47" s="541"/>
      <c r="V47" s="541"/>
      <c r="W47" s="527"/>
      <c r="X47" s="527"/>
      <c r="Y47" s="542"/>
      <c r="Z47" s="529">
        <v>0</v>
      </c>
      <c r="AA47" s="530">
        <v>0</v>
      </c>
      <c r="AB47" s="541"/>
      <c r="AC47" s="541"/>
      <c r="AD47" s="543"/>
      <c r="AE47" s="543"/>
      <c r="AF47" s="542"/>
      <c r="AG47" s="529">
        <v>0.05</v>
      </c>
      <c r="AH47" s="450">
        <v>0.02</v>
      </c>
      <c r="AI47" s="541"/>
      <c r="AJ47" s="541"/>
      <c r="AK47" s="543"/>
      <c r="AL47" s="543"/>
      <c r="AM47" s="544"/>
      <c r="AN47" s="533">
        <v>0.05</v>
      </c>
      <c r="AO47" s="456">
        <v>0.05</v>
      </c>
      <c r="AP47" s="545"/>
      <c r="AQ47" s="546"/>
      <c r="AR47" s="543"/>
      <c r="AS47" s="543"/>
      <c r="AT47" s="547"/>
      <c r="AU47" s="533">
        <v>0</v>
      </c>
      <c r="AV47" s="456">
        <v>0</v>
      </c>
      <c r="AW47" s="542"/>
      <c r="AX47" s="541"/>
      <c r="AY47" s="543"/>
      <c r="AZ47" s="543"/>
      <c r="BA47" s="542"/>
      <c r="BB47" s="533">
        <v>0</v>
      </c>
      <c r="BC47" s="533">
        <v>0</v>
      </c>
      <c r="BD47" s="542"/>
      <c r="BE47" s="541"/>
      <c r="BF47" s="543"/>
      <c r="BG47" s="543"/>
      <c r="BH47" s="544"/>
      <c r="BI47" s="533">
        <v>0</v>
      </c>
      <c r="BJ47" s="456"/>
      <c r="BK47" s="542"/>
      <c r="BL47" s="542"/>
      <c r="BM47" s="543"/>
      <c r="BN47" s="543"/>
      <c r="BO47" s="542"/>
      <c r="BP47" s="529">
        <v>0</v>
      </c>
      <c r="BQ47" s="456"/>
      <c r="BR47" s="542"/>
      <c r="BS47" s="542"/>
      <c r="BT47" s="543"/>
      <c r="BU47" s="543"/>
      <c r="BV47" s="542"/>
      <c r="BW47" s="533">
        <v>0</v>
      </c>
      <c r="BX47" s="457"/>
      <c r="BY47" s="542"/>
      <c r="BZ47" s="542"/>
      <c r="CA47" s="543"/>
      <c r="CB47" s="543"/>
      <c r="CC47" s="548"/>
      <c r="CD47" s="533">
        <v>0</v>
      </c>
      <c r="CE47" s="456"/>
      <c r="CF47" s="542"/>
      <c r="CG47" s="542"/>
      <c r="CH47" s="543"/>
      <c r="CI47" s="543"/>
      <c r="CJ47" s="542"/>
      <c r="CK47" s="533">
        <v>0</v>
      </c>
      <c r="CL47" s="456"/>
      <c r="CM47" s="542"/>
      <c r="CN47" s="542"/>
      <c r="CO47" s="543"/>
      <c r="CP47" s="543"/>
      <c r="CQ47" s="542"/>
      <c r="CR47" s="533">
        <v>0</v>
      </c>
      <c r="CS47" s="457"/>
      <c r="CT47" s="542"/>
      <c r="CU47" s="542"/>
      <c r="CV47" s="543"/>
      <c r="CW47" s="543"/>
      <c r="CX47" s="542"/>
      <c r="CY47" s="549"/>
      <c r="CZ47" s="458">
        <f t="shared" si="0"/>
        <v>0.05</v>
      </c>
      <c r="DA47" s="458">
        <f t="shared" si="0"/>
        <v>0.02</v>
      </c>
      <c r="DB47" s="458">
        <f t="shared" si="1"/>
        <v>0.39999999999999997</v>
      </c>
      <c r="DC47" s="542"/>
      <c r="DD47" s="542"/>
      <c r="DE47" s="542"/>
      <c r="DF47" s="516"/>
      <c r="DG47" s="516"/>
      <c r="DH47" s="516"/>
      <c r="DI47" s="458">
        <f t="shared" si="2"/>
        <v>0.1</v>
      </c>
      <c r="DJ47" s="458">
        <f t="shared" si="2"/>
        <v>7.0000000000000007E-2</v>
      </c>
      <c r="DK47" s="458">
        <f t="shared" si="3"/>
        <v>0.70000000000000007</v>
      </c>
      <c r="DL47" s="542"/>
      <c r="DM47" s="542"/>
      <c r="DN47" s="542"/>
      <c r="DO47" s="516"/>
      <c r="DP47" s="516"/>
      <c r="DQ47" s="516"/>
      <c r="DR47" s="458">
        <f t="shared" si="4"/>
        <v>0.1</v>
      </c>
      <c r="DS47" s="458">
        <f t="shared" si="4"/>
        <v>7.0000000000000007E-2</v>
      </c>
      <c r="DT47" s="458">
        <f t="shared" si="5"/>
        <v>0.70000000000000007</v>
      </c>
      <c r="DU47" s="542"/>
      <c r="DV47" s="542"/>
      <c r="DW47" s="542"/>
      <c r="DX47" s="516"/>
      <c r="DY47" s="515"/>
      <c r="DZ47" s="516"/>
      <c r="EA47" s="458">
        <f t="shared" si="8"/>
        <v>0.1</v>
      </c>
      <c r="EB47" s="458">
        <f t="shared" si="8"/>
        <v>7.0000000000000007E-2</v>
      </c>
      <c r="EC47" s="458">
        <f t="shared" si="6"/>
        <v>0.70000000000000007</v>
      </c>
      <c r="ED47" s="545"/>
      <c r="EE47" s="545"/>
      <c r="EF47" s="545"/>
      <c r="EG47" s="516"/>
      <c r="EH47" s="516"/>
      <c r="EI47" s="516"/>
    </row>
    <row r="48" spans="1:139" s="459" customFormat="1" ht="37.5" customHeight="1">
      <c r="A48" s="436"/>
      <c r="B48" s="437"/>
      <c r="C48" s="514"/>
      <c r="D48" s="514"/>
      <c r="E48" s="514"/>
      <c r="F48" s="516"/>
      <c r="G48" s="516"/>
      <c r="H48" s="516"/>
      <c r="I48" s="516"/>
      <c r="J48" s="539"/>
      <c r="K48" s="540"/>
      <c r="L48" s="519" t="s">
        <v>544</v>
      </c>
      <c r="M48" s="520"/>
      <c r="N48" s="521"/>
      <c r="O48" s="522">
        <v>42856</v>
      </c>
      <c r="P48" s="522">
        <v>42916</v>
      </c>
      <c r="Q48" s="523" t="s">
        <v>545</v>
      </c>
      <c r="R48" s="524">
        <v>0.15</v>
      </c>
      <c r="S48" s="525">
        <v>0</v>
      </c>
      <c r="T48" s="450">
        <v>0</v>
      </c>
      <c r="U48" s="541"/>
      <c r="V48" s="541"/>
      <c r="W48" s="527"/>
      <c r="X48" s="527"/>
      <c r="Y48" s="542"/>
      <c r="Z48" s="529">
        <v>0</v>
      </c>
      <c r="AA48" s="530">
        <v>0</v>
      </c>
      <c r="AB48" s="541"/>
      <c r="AC48" s="541"/>
      <c r="AD48" s="543"/>
      <c r="AE48" s="543"/>
      <c r="AF48" s="542"/>
      <c r="AG48" s="529">
        <v>0</v>
      </c>
      <c r="AH48" s="450">
        <v>0</v>
      </c>
      <c r="AI48" s="541"/>
      <c r="AJ48" s="541"/>
      <c r="AK48" s="543"/>
      <c r="AL48" s="543"/>
      <c r="AM48" s="544"/>
      <c r="AN48" s="533">
        <v>0.06</v>
      </c>
      <c r="AO48" s="456">
        <v>0.06</v>
      </c>
      <c r="AP48" s="545"/>
      <c r="AQ48" s="546"/>
      <c r="AR48" s="543"/>
      <c r="AS48" s="543"/>
      <c r="AT48" s="547"/>
      <c r="AU48" s="533">
        <v>0.06</v>
      </c>
      <c r="AV48" s="456">
        <v>0.06</v>
      </c>
      <c r="AW48" s="542"/>
      <c r="AX48" s="541"/>
      <c r="AY48" s="543"/>
      <c r="AZ48" s="543"/>
      <c r="BA48" s="542"/>
      <c r="BB48" s="533">
        <v>0.03</v>
      </c>
      <c r="BC48" s="456">
        <v>1.4999999999999999E-2</v>
      </c>
      <c r="BD48" s="542"/>
      <c r="BE48" s="541"/>
      <c r="BF48" s="543"/>
      <c r="BG48" s="543"/>
      <c r="BH48" s="544"/>
      <c r="BI48" s="533">
        <v>0</v>
      </c>
      <c r="BJ48" s="456"/>
      <c r="BK48" s="542"/>
      <c r="BL48" s="542"/>
      <c r="BM48" s="543"/>
      <c r="BN48" s="543"/>
      <c r="BO48" s="542"/>
      <c r="BP48" s="529">
        <v>0</v>
      </c>
      <c r="BQ48" s="456"/>
      <c r="BR48" s="542"/>
      <c r="BS48" s="542"/>
      <c r="BT48" s="543"/>
      <c r="BU48" s="543"/>
      <c r="BV48" s="542"/>
      <c r="BW48" s="533">
        <v>0</v>
      </c>
      <c r="BX48" s="457"/>
      <c r="BY48" s="542"/>
      <c r="BZ48" s="542"/>
      <c r="CA48" s="543"/>
      <c r="CB48" s="543"/>
      <c r="CC48" s="548"/>
      <c r="CD48" s="533">
        <v>0</v>
      </c>
      <c r="CE48" s="456"/>
      <c r="CF48" s="542"/>
      <c r="CG48" s="542"/>
      <c r="CH48" s="543"/>
      <c r="CI48" s="543"/>
      <c r="CJ48" s="542"/>
      <c r="CK48" s="533">
        <v>0</v>
      </c>
      <c r="CL48" s="456"/>
      <c r="CM48" s="542"/>
      <c r="CN48" s="542"/>
      <c r="CO48" s="543"/>
      <c r="CP48" s="543"/>
      <c r="CQ48" s="542"/>
      <c r="CR48" s="533">
        <v>0</v>
      </c>
      <c r="CS48" s="457"/>
      <c r="CT48" s="542"/>
      <c r="CU48" s="542"/>
      <c r="CV48" s="543"/>
      <c r="CW48" s="543"/>
      <c r="CX48" s="542"/>
      <c r="CY48" s="549"/>
      <c r="CZ48" s="458">
        <f t="shared" si="0"/>
        <v>0</v>
      </c>
      <c r="DA48" s="458">
        <f t="shared" si="0"/>
        <v>0</v>
      </c>
      <c r="DB48" s="458">
        <v>0</v>
      </c>
      <c r="DC48" s="542"/>
      <c r="DD48" s="542"/>
      <c r="DE48" s="542"/>
      <c r="DF48" s="516"/>
      <c r="DG48" s="516"/>
      <c r="DH48" s="516"/>
      <c r="DI48" s="458">
        <f t="shared" si="2"/>
        <v>0.15</v>
      </c>
      <c r="DJ48" s="458">
        <f t="shared" si="2"/>
        <v>0.13500000000000001</v>
      </c>
      <c r="DK48" s="458">
        <f t="shared" si="3"/>
        <v>0.90000000000000013</v>
      </c>
      <c r="DL48" s="542"/>
      <c r="DM48" s="542"/>
      <c r="DN48" s="542"/>
      <c r="DO48" s="516"/>
      <c r="DP48" s="516"/>
      <c r="DQ48" s="516"/>
      <c r="DR48" s="458">
        <f t="shared" si="4"/>
        <v>0.15</v>
      </c>
      <c r="DS48" s="458">
        <f t="shared" si="4"/>
        <v>0.13500000000000001</v>
      </c>
      <c r="DT48" s="458">
        <f t="shared" si="5"/>
        <v>0.90000000000000013</v>
      </c>
      <c r="DU48" s="542"/>
      <c r="DV48" s="542"/>
      <c r="DW48" s="542"/>
      <c r="DX48" s="516"/>
      <c r="DY48" s="515"/>
      <c r="DZ48" s="516"/>
      <c r="EA48" s="458">
        <f t="shared" si="8"/>
        <v>0.15</v>
      </c>
      <c r="EB48" s="458">
        <f t="shared" si="8"/>
        <v>0.13500000000000001</v>
      </c>
      <c r="EC48" s="458">
        <f t="shared" si="6"/>
        <v>0.90000000000000013</v>
      </c>
      <c r="ED48" s="545"/>
      <c r="EE48" s="545"/>
      <c r="EF48" s="545"/>
      <c r="EG48" s="516"/>
      <c r="EH48" s="516"/>
      <c r="EI48" s="516"/>
    </row>
    <row r="49" spans="1:139" s="459" customFormat="1" ht="30.75" customHeight="1">
      <c r="A49" s="436"/>
      <c r="B49" s="437"/>
      <c r="C49" s="514"/>
      <c r="D49" s="514"/>
      <c r="E49" s="514"/>
      <c r="F49" s="516"/>
      <c r="G49" s="516"/>
      <c r="H49" s="516"/>
      <c r="I49" s="516"/>
      <c r="J49" s="539"/>
      <c r="K49" s="540"/>
      <c r="L49" s="519" t="s">
        <v>546</v>
      </c>
      <c r="M49" s="520"/>
      <c r="N49" s="521"/>
      <c r="O49" s="522">
        <v>42887</v>
      </c>
      <c r="P49" s="522">
        <v>42946</v>
      </c>
      <c r="Q49" s="523" t="s">
        <v>547</v>
      </c>
      <c r="R49" s="524">
        <v>0.2</v>
      </c>
      <c r="S49" s="525">
        <v>0</v>
      </c>
      <c r="T49" s="450">
        <v>0</v>
      </c>
      <c r="U49" s="541"/>
      <c r="V49" s="541"/>
      <c r="W49" s="527"/>
      <c r="X49" s="527"/>
      <c r="Y49" s="542"/>
      <c r="Z49" s="529">
        <v>0</v>
      </c>
      <c r="AA49" s="530">
        <v>0</v>
      </c>
      <c r="AB49" s="541"/>
      <c r="AC49" s="541"/>
      <c r="AD49" s="543"/>
      <c r="AE49" s="543"/>
      <c r="AF49" s="542"/>
      <c r="AG49" s="529">
        <v>0</v>
      </c>
      <c r="AH49" s="450">
        <v>0</v>
      </c>
      <c r="AI49" s="541"/>
      <c r="AJ49" s="541"/>
      <c r="AK49" s="543"/>
      <c r="AL49" s="543"/>
      <c r="AM49" s="544"/>
      <c r="AN49" s="533">
        <v>0</v>
      </c>
      <c r="AO49" s="456">
        <v>0</v>
      </c>
      <c r="AP49" s="545"/>
      <c r="AQ49" s="546"/>
      <c r="AR49" s="543"/>
      <c r="AS49" s="543"/>
      <c r="AT49" s="547"/>
      <c r="AU49" s="533">
        <v>0</v>
      </c>
      <c r="AV49" s="456">
        <v>0</v>
      </c>
      <c r="AW49" s="542"/>
      <c r="AX49" s="541"/>
      <c r="AY49" s="543"/>
      <c r="AZ49" s="543"/>
      <c r="BA49" s="542"/>
      <c r="BB49" s="533">
        <v>0.1</v>
      </c>
      <c r="BC49" s="456">
        <v>0.02</v>
      </c>
      <c r="BD49" s="542"/>
      <c r="BE49" s="541"/>
      <c r="BF49" s="543"/>
      <c r="BG49" s="543"/>
      <c r="BH49" s="544"/>
      <c r="BI49" s="533">
        <v>0.1</v>
      </c>
      <c r="BJ49" s="456"/>
      <c r="BK49" s="542"/>
      <c r="BL49" s="542"/>
      <c r="BM49" s="543"/>
      <c r="BN49" s="543"/>
      <c r="BO49" s="542"/>
      <c r="BP49" s="529">
        <v>0</v>
      </c>
      <c r="BQ49" s="456"/>
      <c r="BR49" s="542"/>
      <c r="BS49" s="542"/>
      <c r="BT49" s="543"/>
      <c r="BU49" s="543"/>
      <c r="BV49" s="542"/>
      <c r="BW49" s="533">
        <v>0</v>
      </c>
      <c r="BX49" s="457"/>
      <c r="BY49" s="542"/>
      <c r="BZ49" s="542"/>
      <c r="CA49" s="543"/>
      <c r="CB49" s="543"/>
      <c r="CC49" s="548"/>
      <c r="CD49" s="533">
        <v>0</v>
      </c>
      <c r="CE49" s="456"/>
      <c r="CF49" s="542"/>
      <c r="CG49" s="542"/>
      <c r="CH49" s="543"/>
      <c r="CI49" s="543"/>
      <c r="CJ49" s="542"/>
      <c r="CK49" s="533">
        <v>0</v>
      </c>
      <c r="CL49" s="456"/>
      <c r="CM49" s="542"/>
      <c r="CN49" s="542"/>
      <c r="CO49" s="543"/>
      <c r="CP49" s="543"/>
      <c r="CQ49" s="542"/>
      <c r="CR49" s="533">
        <v>0</v>
      </c>
      <c r="CS49" s="457"/>
      <c r="CT49" s="542"/>
      <c r="CU49" s="542"/>
      <c r="CV49" s="543"/>
      <c r="CW49" s="543"/>
      <c r="CX49" s="542"/>
      <c r="CY49" s="549"/>
      <c r="CZ49" s="458">
        <f t="shared" si="0"/>
        <v>0</v>
      </c>
      <c r="DA49" s="458">
        <f t="shared" si="0"/>
        <v>0</v>
      </c>
      <c r="DB49" s="458">
        <v>0</v>
      </c>
      <c r="DC49" s="542"/>
      <c r="DD49" s="542"/>
      <c r="DE49" s="542"/>
      <c r="DF49" s="516"/>
      <c r="DG49" s="516"/>
      <c r="DH49" s="516"/>
      <c r="DI49" s="458">
        <f t="shared" si="2"/>
        <v>0.1</v>
      </c>
      <c r="DJ49" s="458">
        <f t="shared" si="2"/>
        <v>0.02</v>
      </c>
      <c r="DK49" s="458">
        <f t="shared" si="3"/>
        <v>0.19999999999999998</v>
      </c>
      <c r="DL49" s="542"/>
      <c r="DM49" s="542"/>
      <c r="DN49" s="542"/>
      <c r="DO49" s="516"/>
      <c r="DP49" s="516"/>
      <c r="DQ49" s="516"/>
      <c r="DR49" s="458">
        <f t="shared" si="4"/>
        <v>0.2</v>
      </c>
      <c r="DS49" s="458">
        <f t="shared" si="4"/>
        <v>0.02</v>
      </c>
      <c r="DT49" s="458">
        <f t="shared" si="5"/>
        <v>9.9999999999999992E-2</v>
      </c>
      <c r="DU49" s="542"/>
      <c r="DV49" s="542"/>
      <c r="DW49" s="542"/>
      <c r="DX49" s="516"/>
      <c r="DY49" s="515"/>
      <c r="DZ49" s="516"/>
      <c r="EA49" s="458">
        <f t="shared" si="8"/>
        <v>0.2</v>
      </c>
      <c r="EB49" s="458">
        <f t="shared" si="8"/>
        <v>0.02</v>
      </c>
      <c r="EC49" s="458">
        <f t="shared" si="6"/>
        <v>9.9999999999999992E-2</v>
      </c>
      <c r="ED49" s="545"/>
      <c r="EE49" s="545"/>
      <c r="EF49" s="545"/>
      <c r="EG49" s="516"/>
      <c r="EH49" s="516"/>
      <c r="EI49" s="516"/>
    </row>
    <row r="50" spans="1:139" s="459" customFormat="1" ht="38.25" customHeight="1">
      <c r="A50" s="436"/>
      <c r="B50" s="437"/>
      <c r="C50" s="514"/>
      <c r="D50" s="514"/>
      <c r="E50" s="514"/>
      <c r="F50" s="516"/>
      <c r="G50" s="516"/>
      <c r="H50" s="516"/>
      <c r="I50" s="516"/>
      <c r="J50" s="539"/>
      <c r="K50" s="540"/>
      <c r="L50" s="519" t="s">
        <v>548</v>
      </c>
      <c r="M50" s="520"/>
      <c r="N50" s="521"/>
      <c r="O50" s="522">
        <v>42948</v>
      </c>
      <c r="P50" s="522">
        <v>43069</v>
      </c>
      <c r="Q50" s="523" t="s">
        <v>549</v>
      </c>
      <c r="R50" s="524">
        <v>0.3</v>
      </c>
      <c r="S50" s="525">
        <v>0</v>
      </c>
      <c r="T50" s="450">
        <v>0</v>
      </c>
      <c r="U50" s="541"/>
      <c r="V50" s="541"/>
      <c r="W50" s="527"/>
      <c r="X50" s="527"/>
      <c r="Y50" s="542"/>
      <c r="Z50" s="529">
        <v>0</v>
      </c>
      <c r="AA50" s="530">
        <v>0</v>
      </c>
      <c r="AB50" s="541"/>
      <c r="AC50" s="541"/>
      <c r="AD50" s="543"/>
      <c r="AE50" s="543"/>
      <c r="AF50" s="542"/>
      <c r="AG50" s="529">
        <v>0</v>
      </c>
      <c r="AH50" s="450">
        <v>0</v>
      </c>
      <c r="AI50" s="541"/>
      <c r="AJ50" s="541"/>
      <c r="AK50" s="543"/>
      <c r="AL50" s="543"/>
      <c r="AM50" s="544"/>
      <c r="AN50" s="533">
        <v>0</v>
      </c>
      <c r="AO50" s="456">
        <v>0</v>
      </c>
      <c r="AP50" s="545"/>
      <c r="AQ50" s="546"/>
      <c r="AR50" s="543"/>
      <c r="AS50" s="543"/>
      <c r="AT50" s="547"/>
      <c r="AU50" s="533">
        <v>0</v>
      </c>
      <c r="AV50" s="456">
        <v>0</v>
      </c>
      <c r="AW50" s="542"/>
      <c r="AX50" s="541"/>
      <c r="AY50" s="543"/>
      <c r="AZ50" s="543"/>
      <c r="BA50" s="542"/>
      <c r="BB50" s="533">
        <v>0</v>
      </c>
      <c r="BC50" s="533">
        <v>0</v>
      </c>
      <c r="BD50" s="542"/>
      <c r="BE50" s="541"/>
      <c r="BF50" s="543"/>
      <c r="BG50" s="543"/>
      <c r="BH50" s="544"/>
      <c r="BI50" s="533">
        <v>0</v>
      </c>
      <c r="BJ50" s="456"/>
      <c r="BK50" s="542"/>
      <c r="BL50" s="542"/>
      <c r="BM50" s="543"/>
      <c r="BN50" s="543"/>
      <c r="BO50" s="542"/>
      <c r="BP50" s="529">
        <v>0.06</v>
      </c>
      <c r="BQ50" s="456"/>
      <c r="BR50" s="542"/>
      <c r="BS50" s="542"/>
      <c r="BT50" s="543"/>
      <c r="BU50" s="543"/>
      <c r="BV50" s="542"/>
      <c r="BW50" s="533">
        <v>0.09</v>
      </c>
      <c r="BX50" s="457"/>
      <c r="BY50" s="542"/>
      <c r="BZ50" s="542"/>
      <c r="CA50" s="543"/>
      <c r="CB50" s="543"/>
      <c r="CC50" s="548"/>
      <c r="CD50" s="533">
        <v>0.09</v>
      </c>
      <c r="CE50" s="456"/>
      <c r="CF50" s="542"/>
      <c r="CG50" s="542"/>
      <c r="CH50" s="543"/>
      <c r="CI50" s="543"/>
      <c r="CJ50" s="542"/>
      <c r="CK50" s="533">
        <v>0.06</v>
      </c>
      <c r="CL50" s="456"/>
      <c r="CM50" s="542"/>
      <c r="CN50" s="542"/>
      <c r="CO50" s="543"/>
      <c r="CP50" s="543"/>
      <c r="CQ50" s="542"/>
      <c r="CR50" s="533">
        <v>0</v>
      </c>
      <c r="CS50" s="457"/>
      <c r="CT50" s="542"/>
      <c r="CU50" s="542"/>
      <c r="CV50" s="543"/>
      <c r="CW50" s="543"/>
      <c r="CX50" s="542"/>
      <c r="CY50" s="549"/>
      <c r="CZ50" s="458">
        <f t="shared" si="0"/>
        <v>0</v>
      </c>
      <c r="DA50" s="458">
        <f t="shared" si="0"/>
        <v>0</v>
      </c>
      <c r="DB50" s="458">
        <v>0</v>
      </c>
      <c r="DC50" s="542"/>
      <c r="DD50" s="542"/>
      <c r="DE50" s="542"/>
      <c r="DF50" s="516"/>
      <c r="DG50" s="516"/>
      <c r="DH50" s="516"/>
      <c r="DI50" s="458">
        <f t="shared" si="2"/>
        <v>0</v>
      </c>
      <c r="DJ50" s="458">
        <f t="shared" si="2"/>
        <v>0</v>
      </c>
      <c r="DK50" s="458" t="e">
        <f t="shared" si="3"/>
        <v>#DIV/0!</v>
      </c>
      <c r="DL50" s="542"/>
      <c r="DM50" s="542"/>
      <c r="DN50" s="542"/>
      <c r="DO50" s="516"/>
      <c r="DP50" s="516"/>
      <c r="DQ50" s="516"/>
      <c r="DR50" s="458">
        <f t="shared" si="4"/>
        <v>0.15</v>
      </c>
      <c r="DS50" s="458">
        <f t="shared" si="4"/>
        <v>0</v>
      </c>
      <c r="DT50" s="458">
        <f t="shared" si="5"/>
        <v>0</v>
      </c>
      <c r="DU50" s="542"/>
      <c r="DV50" s="542"/>
      <c r="DW50" s="542"/>
      <c r="DX50" s="516"/>
      <c r="DY50" s="515"/>
      <c r="DZ50" s="516"/>
      <c r="EA50" s="458">
        <f t="shared" si="8"/>
        <v>0.3</v>
      </c>
      <c r="EB50" s="458">
        <f t="shared" si="8"/>
        <v>0</v>
      </c>
      <c r="EC50" s="458">
        <f t="shared" si="6"/>
        <v>0</v>
      </c>
      <c r="ED50" s="545"/>
      <c r="EE50" s="545"/>
      <c r="EF50" s="545"/>
      <c r="EG50" s="516"/>
      <c r="EH50" s="516"/>
      <c r="EI50" s="516"/>
    </row>
    <row r="51" spans="1:139" s="478" customFormat="1" ht="47.25" customHeight="1">
      <c r="A51" s="436"/>
      <c r="B51" s="437"/>
      <c r="C51" s="514"/>
      <c r="D51" s="514"/>
      <c r="E51" s="514"/>
      <c r="F51" s="516"/>
      <c r="G51" s="516"/>
      <c r="H51" s="516"/>
      <c r="I51" s="516"/>
      <c r="J51" s="550"/>
      <c r="K51" s="551"/>
      <c r="L51" s="519" t="s">
        <v>550</v>
      </c>
      <c r="M51" s="520"/>
      <c r="N51" s="521"/>
      <c r="O51" s="522">
        <v>43040</v>
      </c>
      <c r="P51" s="522">
        <v>43084</v>
      </c>
      <c r="Q51" s="523" t="s">
        <v>551</v>
      </c>
      <c r="R51" s="524">
        <v>0.15</v>
      </c>
      <c r="S51" s="525">
        <v>0</v>
      </c>
      <c r="T51" s="450">
        <v>0</v>
      </c>
      <c r="U51" s="552"/>
      <c r="V51" s="552"/>
      <c r="W51" s="527"/>
      <c r="X51" s="527"/>
      <c r="Y51" s="553"/>
      <c r="Z51" s="529">
        <v>0</v>
      </c>
      <c r="AA51" s="530">
        <v>0</v>
      </c>
      <c r="AB51" s="552"/>
      <c r="AC51" s="552"/>
      <c r="AD51" s="554"/>
      <c r="AE51" s="554"/>
      <c r="AF51" s="553"/>
      <c r="AG51" s="529">
        <v>0</v>
      </c>
      <c r="AH51" s="450">
        <v>0</v>
      </c>
      <c r="AI51" s="552"/>
      <c r="AJ51" s="552"/>
      <c r="AK51" s="554"/>
      <c r="AL51" s="554"/>
      <c r="AM51" s="555"/>
      <c r="AN51" s="533">
        <v>0</v>
      </c>
      <c r="AO51" s="456">
        <v>0</v>
      </c>
      <c r="AP51" s="556"/>
      <c r="AQ51" s="557"/>
      <c r="AR51" s="554"/>
      <c r="AS51" s="554"/>
      <c r="AT51" s="558"/>
      <c r="AU51" s="533">
        <v>0</v>
      </c>
      <c r="AV51" s="456">
        <v>0</v>
      </c>
      <c r="AW51" s="553"/>
      <c r="AX51" s="552"/>
      <c r="AY51" s="554"/>
      <c r="AZ51" s="554"/>
      <c r="BA51" s="553"/>
      <c r="BB51" s="533">
        <v>0</v>
      </c>
      <c r="BC51" s="533">
        <v>0</v>
      </c>
      <c r="BD51" s="553"/>
      <c r="BE51" s="552"/>
      <c r="BF51" s="554"/>
      <c r="BG51" s="554"/>
      <c r="BH51" s="555"/>
      <c r="BI51" s="533">
        <v>0</v>
      </c>
      <c r="BJ51" s="456"/>
      <c r="BK51" s="553"/>
      <c r="BL51" s="553"/>
      <c r="BM51" s="554"/>
      <c r="BN51" s="554"/>
      <c r="BO51" s="553"/>
      <c r="BP51" s="529">
        <v>0</v>
      </c>
      <c r="BQ51" s="456"/>
      <c r="BR51" s="553"/>
      <c r="BS51" s="553"/>
      <c r="BT51" s="554"/>
      <c r="BU51" s="554"/>
      <c r="BV51" s="553"/>
      <c r="BW51" s="533">
        <v>0</v>
      </c>
      <c r="BX51" s="457"/>
      <c r="BY51" s="553"/>
      <c r="BZ51" s="553"/>
      <c r="CA51" s="554"/>
      <c r="CB51" s="554"/>
      <c r="CC51" s="559"/>
      <c r="CD51" s="533">
        <v>0</v>
      </c>
      <c r="CE51" s="456"/>
      <c r="CF51" s="553"/>
      <c r="CG51" s="553"/>
      <c r="CH51" s="554"/>
      <c r="CI51" s="554"/>
      <c r="CJ51" s="553"/>
      <c r="CK51" s="533">
        <v>7.4999999999999997E-2</v>
      </c>
      <c r="CL51" s="456"/>
      <c r="CM51" s="553"/>
      <c r="CN51" s="553"/>
      <c r="CO51" s="554"/>
      <c r="CP51" s="554"/>
      <c r="CQ51" s="553"/>
      <c r="CR51" s="533">
        <v>7.4999999999999997E-2</v>
      </c>
      <c r="CS51" s="457"/>
      <c r="CT51" s="553"/>
      <c r="CU51" s="553"/>
      <c r="CV51" s="554"/>
      <c r="CW51" s="554"/>
      <c r="CX51" s="553"/>
      <c r="CY51" s="549"/>
      <c r="CZ51" s="458">
        <f t="shared" si="0"/>
        <v>0</v>
      </c>
      <c r="DA51" s="458">
        <f t="shared" si="0"/>
        <v>0</v>
      </c>
      <c r="DB51" s="458">
        <v>0</v>
      </c>
      <c r="DC51" s="553"/>
      <c r="DD51" s="553"/>
      <c r="DE51" s="553"/>
      <c r="DF51" s="516"/>
      <c r="DG51" s="516"/>
      <c r="DH51" s="516"/>
      <c r="DI51" s="458">
        <f t="shared" si="2"/>
        <v>0</v>
      </c>
      <c r="DJ51" s="458">
        <f t="shared" si="2"/>
        <v>0</v>
      </c>
      <c r="DK51" s="458" t="e">
        <f t="shared" si="3"/>
        <v>#DIV/0!</v>
      </c>
      <c r="DL51" s="553"/>
      <c r="DM51" s="553"/>
      <c r="DN51" s="553"/>
      <c r="DO51" s="516"/>
      <c r="DP51" s="516"/>
      <c r="DQ51" s="516"/>
      <c r="DR51" s="458">
        <f t="shared" si="4"/>
        <v>0</v>
      </c>
      <c r="DS51" s="458">
        <f t="shared" si="4"/>
        <v>0</v>
      </c>
      <c r="DT51" s="458" t="e">
        <f t="shared" si="5"/>
        <v>#DIV/0!</v>
      </c>
      <c r="DU51" s="553"/>
      <c r="DV51" s="553"/>
      <c r="DW51" s="553"/>
      <c r="DX51" s="516"/>
      <c r="DY51" s="515"/>
      <c r="DZ51" s="516"/>
      <c r="EA51" s="458">
        <f t="shared" si="8"/>
        <v>0.15</v>
      </c>
      <c r="EB51" s="458">
        <f t="shared" si="8"/>
        <v>0</v>
      </c>
      <c r="EC51" s="458">
        <f t="shared" si="6"/>
        <v>0</v>
      </c>
      <c r="ED51" s="556"/>
      <c r="EE51" s="556"/>
      <c r="EF51" s="556"/>
      <c r="EG51" s="516"/>
      <c r="EH51" s="516"/>
      <c r="EI51" s="516"/>
    </row>
    <row r="52" spans="1:139" s="459" customFormat="1" ht="56.25" customHeight="1">
      <c r="A52" s="436"/>
      <c r="B52" s="437"/>
      <c r="C52" s="560" t="s">
        <v>552</v>
      </c>
      <c r="D52" s="560">
        <v>4</v>
      </c>
      <c r="E52" s="560" t="s">
        <v>553</v>
      </c>
      <c r="F52" s="561">
        <v>58281</v>
      </c>
      <c r="G52" s="562" t="s">
        <v>393</v>
      </c>
      <c r="H52" s="563">
        <v>1</v>
      </c>
      <c r="I52" s="563">
        <v>0.15</v>
      </c>
      <c r="J52" s="564">
        <v>4</v>
      </c>
      <c r="K52" s="565" t="s">
        <v>554</v>
      </c>
      <c r="L52" s="566" t="s">
        <v>555</v>
      </c>
      <c r="M52" s="567" t="s">
        <v>556</v>
      </c>
      <c r="N52" s="568">
        <v>0.03</v>
      </c>
      <c r="O52" s="569">
        <v>42767</v>
      </c>
      <c r="P52" s="569">
        <v>42902</v>
      </c>
      <c r="Q52" s="570" t="s">
        <v>557</v>
      </c>
      <c r="R52" s="571">
        <v>0.25</v>
      </c>
      <c r="S52" s="572">
        <v>0</v>
      </c>
      <c r="T52" s="573">
        <v>0</v>
      </c>
      <c r="U52" s="574">
        <f>SUM(S52:S55)</f>
        <v>0</v>
      </c>
      <c r="V52" s="574">
        <f>SUM(T52:T55)</f>
        <v>0</v>
      </c>
      <c r="W52" s="575">
        <f>+(((U52*$N$52)+(U56*$N$56))*$H$52)/($N$52+$N$56)</f>
        <v>0</v>
      </c>
      <c r="X52" s="575">
        <f>+(((V52*$N$52)+(V56*$N$56))*$H$52)/($N$52+$N$56)</f>
        <v>0</v>
      </c>
      <c r="Y52" s="574" t="s">
        <v>474</v>
      </c>
      <c r="Z52" s="572">
        <v>2.5000000000000001E-2</v>
      </c>
      <c r="AA52" s="576">
        <v>2.5000000000000001E-2</v>
      </c>
      <c r="AB52" s="577">
        <f>SUM(Z52:Z55)</f>
        <v>0.15</v>
      </c>
      <c r="AC52" s="574">
        <f>SUM(AA52:AA55)</f>
        <v>0.1</v>
      </c>
      <c r="AD52" s="575">
        <f>+(((AB52*$N$52)+(AB56*$N$56))*$H$52)/($N$52+$N$56)</f>
        <v>0.12025000000000004</v>
      </c>
      <c r="AE52" s="575">
        <f>+(((AC52*$N$52)+(AC56*$N$56))*$H$52)/($N$52+$N$56)</f>
        <v>0.11275</v>
      </c>
      <c r="AF52" s="574" t="s">
        <v>558</v>
      </c>
      <c r="AG52" s="578">
        <v>2.5000000000000001E-2</v>
      </c>
      <c r="AH52" s="579">
        <v>2.5000000000000001E-2</v>
      </c>
      <c r="AI52" s="574">
        <f>SUM(AG52:AG55)</f>
        <v>0.15</v>
      </c>
      <c r="AJ52" s="574">
        <f>SUM(AH52:AH55)</f>
        <v>0.1</v>
      </c>
      <c r="AK52" s="575">
        <f>+(((AI52*$N$52)+(AI56*$N$56))*$H$52)/($N$52+$N$56)</f>
        <v>0.12025000000000004</v>
      </c>
      <c r="AL52" s="575">
        <f>+(((AJ52*$N$52)+(AJ56*$N$56))*$H$52)/($N$52+$N$56)</f>
        <v>0.11275</v>
      </c>
      <c r="AM52" s="453" t="s">
        <v>559</v>
      </c>
      <c r="AN52" s="580">
        <v>2.5000000000000001E-2</v>
      </c>
      <c r="AO52" s="581">
        <v>2.5000000000000001E-2</v>
      </c>
      <c r="AP52" s="574">
        <f>SUM(AN52:AN55)</f>
        <v>0.15</v>
      </c>
      <c r="AQ52" s="455">
        <f>SUM(AO52:AO55)</f>
        <v>0.1</v>
      </c>
      <c r="AR52" s="563">
        <f>+(((AP52*$N$52)+(AP56*$N$56))*$H$52)/($N$52+$N$56)</f>
        <v>0.12025000000000004</v>
      </c>
      <c r="AS52" s="563">
        <f>+(((AQ52*$N$52)+(AQ56*$N$56))*$H$52)/($N$52+$N$56)</f>
        <v>0.11275</v>
      </c>
      <c r="AT52" s="574" t="s">
        <v>558</v>
      </c>
      <c r="AU52" s="580">
        <v>2.5000000000000001E-2</v>
      </c>
      <c r="AV52" s="581">
        <v>2.5000000000000001E-2</v>
      </c>
      <c r="AW52" s="574">
        <f>SUM(AU52:AU55)</f>
        <v>0.15</v>
      </c>
      <c r="AX52" s="574">
        <f>SUM(AV52:AV55)</f>
        <v>0.125</v>
      </c>
      <c r="AY52" s="563">
        <f>+(((AW52*$N$52)+(AW56*$N$56))*$H$52)/($N$52+$N$56)</f>
        <v>0.12025000000000004</v>
      </c>
      <c r="AZ52" s="563">
        <f>+(((AX52*$N$52)+(AX56*$N$56))*$H$52)/($N$52+$N$56)</f>
        <v>0.11650000000000001</v>
      </c>
      <c r="BA52" s="574" t="s">
        <v>558</v>
      </c>
      <c r="BB52" s="580">
        <v>2.5000000000000001E-2</v>
      </c>
      <c r="BC52" s="581">
        <v>2.5000000000000001E-2</v>
      </c>
      <c r="BD52" s="574">
        <f>SUM(BB52:BB55)</f>
        <v>0.15</v>
      </c>
      <c r="BE52" s="574">
        <f>SUM(BC52:BC55)</f>
        <v>0.125</v>
      </c>
      <c r="BF52" s="563">
        <f>+(((BD52*$N$52)+(BD56*$N$56))*$H$52)/($N$52+$N$56)</f>
        <v>9.9000000000000019E-2</v>
      </c>
      <c r="BG52" s="563">
        <f>+(((BE52*$N$52)+(BE56*$N$56))*$H$52)/($N$52+$N$56)</f>
        <v>9.5250000000000015E-2</v>
      </c>
      <c r="BH52" s="453" t="s">
        <v>560</v>
      </c>
      <c r="BI52" s="580">
        <v>2.5000000000000001E-2</v>
      </c>
      <c r="BJ52" s="456"/>
      <c r="BK52" s="574">
        <f>SUM(BI52:BI55)</f>
        <v>0.05</v>
      </c>
      <c r="BL52" s="574">
        <f>SUM(BJ52:BJ55)</f>
        <v>0</v>
      </c>
      <c r="BM52" s="563">
        <f>+(((BK52*$N$52)+(BK56*$N$56))*$H$52)/($N$52+$N$56)</f>
        <v>8.4000000000000019E-2</v>
      </c>
      <c r="BN52" s="563">
        <f>+(((BL52*$N$52)+(BL56*$N$56))*$H$52)/($N$52+$N$56)</f>
        <v>0</v>
      </c>
      <c r="BO52" s="574" t="s">
        <v>558</v>
      </c>
      <c r="BP52" s="572">
        <v>2.5000000000000001E-2</v>
      </c>
      <c r="BQ52" s="456"/>
      <c r="BR52" s="574">
        <f>SUM(BP52:BP55)</f>
        <v>0.05</v>
      </c>
      <c r="BS52" s="574">
        <f>SUM(BQ52:BQ55)</f>
        <v>0</v>
      </c>
      <c r="BT52" s="563">
        <f>+(((BR52*$N$52)+(BR56*$N$56))*$H$52)/($N$52+$N$56)</f>
        <v>8.4000000000000019E-2</v>
      </c>
      <c r="BU52" s="563">
        <f>+(((BS52*$N$52)+(BS56*$N$56))*$H$52)/($N$52+$N$56)</f>
        <v>0</v>
      </c>
      <c r="BV52" s="574" t="s">
        <v>558</v>
      </c>
      <c r="BW52" s="580">
        <v>2.5000000000000001E-2</v>
      </c>
      <c r="BX52" s="457"/>
      <c r="BY52" s="574">
        <f>SUM(BW52:BW55)</f>
        <v>0.05</v>
      </c>
      <c r="BZ52" s="574">
        <f>SUM(BX52:BX55)</f>
        <v>0</v>
      </c>
      <c r="CA52" s="563">
        <f>+(((BY52*$N$52)+(BY56*$N$56))*$H$52)/($N$52+$N$56)</f>
        <v>8.4000000000000019E-2</v>
      </c>
      <c r="CB52" s="563">
        <f>+(((BZ52*$N$52)+(BZ56*$N$56))*$H$52)/($N$52+$N$56)</f>
        <v>0</v>
      </c>
      <c r="CC52" s="582" t="s">
        <v>561</v>
      </c>
      <c r="CD52" s="580">
        <v>2.5000000000000001E-2</v>
      </c>
      <c r="CE52" s="456"/>
      <c r="CF52" s="574">
        <f>SUM(CD52:CD55)</f>
        <v>0.05</v>
      </c>
      <c r="CG52" s="574">
        <f>SUM(CE52:CE55)</f>
        <v>0</v>
      </c>
      <c r="CH52" s="563">
        <f>+(((CF52*$N$52)+(CF56*$N$56))*$H$52)/($N$52+$N$56)</f>
        <v>8.4000000000000019E-2</v>
      </c>
      <c r="CI52" s="563">
        <f>+(((CG52*$N$52)+(CG56*$N$56))*$H$52)/($N$52+$N$56)</f>
        <v>0</v>
      </c>
      <c r="CJ52" s="574" t="s">
        <v>558</v>
      </c>
      <c r="CK52" s="580">
        <v>2.5000000000000001E-2</v>
      </c>
      <c r="CL52" s="456"/>
      <c r="CM52" s="574">
        <f>SUM(CK52:CK55)</f>
        <v>0.05</v>
      </c>
      <c r="CN52" s="574">
        <f>SUM(CL52:CL55)</f>
        <v>0</v>
      </c>
      <c r="CO52" s="563">
        <f>+(((CM52*$N$52)+(CM56*$N$56))*$H$52)/($N$52+$N$56)</f>
        <v>8.4000000000000019E-2</v>
      </c>
      <c r="CP52" s="563">
        <f>+(((CN52*$N$52)+(CN56*$N$56))*$H$52)/($N$52+$N$56)</f>
        <v>0</v>
      </c>
      <c r="CQ52" s="574" t="s">
        <v>562</v>
      </c>
      <c r="CR52" s="580">
        <v>0</v>
      </c>
      <c r="CS52" s="457"/>
      <c r="CT52" s="574">
        <f>SUM(CR52:CR55)</f>
        <v>0</v>
      </c>
      <c r="CU52" s="574">
        <f>SUM(CS52:CS55)</f>
        <v>0</v>
      </c>
      <c r="CV52" s="563">
        <f>+(((CT52*$N$52)+(CT56*$N$56))*$H$52)/($N$52+$N$56)</f>
        <v>0</v>
      </c>
      <c r="CW52" s="563">
        <f>+(((CU52*$N$52)+(CU56*$N$56))*$H$52)/($N$52+$N$56)</f>
        <v>0</v>
      </c>
      <c r="CX52" s="574" t="s">
        <v>563</v>
      </c>
      <c r="CY52" s="583"/>
      <c r="CZ52" s="458">
        <f t="shared" si="0"/>
        <v>0.05</v>
      </c>
      <c r="DA52" s="458">
        <f t="shared" si="0"/>
        <v>0.05</v>
      </c>
      <c r="DB52" s="458">
        <f t="shared" si="1"/>
        <v>1</v>
      </c>
      <c r="DC52" s="574">
        <f>SUM(CZ52:CZ55)</f>
        <v>0.3</v>
      </c>
      <c r="DD52" s="574">
        <f>SUM(DA52:DA55)</f>
        <v>0.2</v>
      </c>
      <c r="DE52" s="574">
        <f>+DD52/DC52</f>
        <v>0.66666666666666674</v>
      </c>
      <c r="DF52" s="563">
        <f>+W52+AD52+AK52</f>
        <v>0.24050000000000007</v>
      </c>
      <c r="DG52" s="563">
        <f>+X52+AE52+AL52</f>
        <v>0.22550000000000001</v>
      </c>
      <c r="DH52" s="563">
        <f>+DG52/DF52</f>
        <v>0.9376299376299374</v>
      </c>
      <c r="DI52" s="458">
        <f t="shared" si="2"/>
        <v>0.125</v>
      </c>
      <c r="DJ52" s="458">
        <f t="shared" si="2"/>
        <v>0.125</v>
      </c>
      <c r="DK52" s="458">
        <f t="shared" si="3"/>
        <v>1</v>
      </c>
      <c r="DL52" s="574">
        <f>SUM(DI52:DI55)</f>
        <v>0.75</v>
      </c>
      <c r="DM52" s="574">
        <f>SUM(DJ52:DJ55)</f>
        <v>0.55000000000000004</v>
      </c>
      <c r="DN52" s="574">
        <f>+DM52/DL52</f>
        <v>0.73333333333333339</v>
      </c>
      <c r="DO52" s="563">
        <f>+W52+AD52+AK52+AR52+AY52+BF52</f>
        <v>0.58000000000000018</v>
      </c>
      <c r="DP52" s="563">
        <f>+X52+AE52+AL52+AS52+AZ52+BG52</f>
        <v>0.55000000000000004</v>
      </c>
      <c r="DQ52" s="563">
        <f>+DP52/DO52</f>
        <v>0.9482758620689653</v>
      </c>
      <c r="DR52" s="458">
        <f t="shared" si="4"/>
        <v>0.19999999999999998</v>
      </c>
      <c r="DS52" s="458">
        <f t="shared" si="4"/>
        <v>0.125</v>
      </c>
      <c r="DT52" s="458">
        <f t="shared" si="5"/>
        <v>0.625</v>
      </c>
      <c r="DU52" s="574">
        <f>SUM(DR52:DR55)</f>
        <v>0.89999999999999991</v>
      </c>
      <c r="DV52" s="574">
        <f>SUM(DS52:DS55)</f>
        <v>0.55000000000000004</v>
      </c>
      <c r="DW52" s="574">
        <f>+DV52/DU52</f>
        <v>0.61111111111111127</v>
      </c>
      <c r="DX52" s="563">
        <f>+W52+AD52+AK52+AR52+AY52+BF52+BM52+BT52+CA52</f>
        <v>0.83200000000000029</v>
      </c>
      <c r="DY52" s="563">
        <f>+X52+AE52+AL52+AS52+AZ52+BG52+BN52+BU52+CB52</f>
        <v>0.55000000000000004</v>
      </c>
      <c r="DZ52" s="563">
        <f>+DY52/DX52</f>
        <v>0.66105769230769218</v>
      </c>
      <c r="EA52" s="458">
        <f t="shared" si="8"/>
        <v>0.24999999999999997</v>
      </c>
      <c r="EB52" s="458">
        <f t="shared" si="8"/>
        <v>0.125</v>
      </c>
      <c r="EC52" s="458">
        <f t="shared" si="6"/>
        <v>0.5</v>
      </c>
      <c r="ED52" s="574">
        <f>SUM(EA52:EA55)</f>
        <v>1</v>
      </c>
      <c r="EE52" s="574">
        <f>SUM(EB52:EB55)</f>
        <v>0.55000000000000004</v>
      </c>
      <c r="EF52" s="574">
        <f>+EE52/ED52</f>
        <v>0.55000000000000004</v>
      </c>
      <c r="EG52" s="563">
        <f>+CV52+CO52+CH52+CA52+BT52+BM52+BF52+AY52+AR52+AK52++AD52+W52</f>
        <v>1.0000000000000004</v>
      </c>
      <c r="EH52" s="563">
        <f>+CW52+CP52+CI52+CB52+BU52+BN52+BG52+AZ52+AS52+AL52++AE52+X52</f>
        <v>0.55000000000000004</v>
      </c>
      <c r="EI52" s="563">
        <f>+EH52/EG52</f>
        <v>0.54999999999999982</v>
      </c>
    </row>
    <row r="53" spans="1:139" s="459" customFormat="1" ht="56.25" customHeight="1">
      <c r="A53" s="436"/>
      <c r="B53" s="437"/>
      <c r="C53" s="560"/>
      <c r="D53" s="560"/>
      <c r="E53" s="560"/>
      <c r="F53" s="561"/>
      <c r="G53" s="562"/>
      <c r="H53" s="562"/>
      <c r="I53" s="562"/>
      <c r="J53" s="584"/>
      <c r="K53" s="585"/>
      <c r="L53" s="586"/>
      <c r="M53" s="587"/>
      <c r="N53" s="588"/>
      <c r="O53" s="569">
        <v>42781</v>
      </c>
      <c r="P53" s="569">
        <v>42916</v>
      </c>
      <c r="Q53" s="570" t="s">
        <v>564</v>
      </c>
      <c r="R53" s="571">
        <v>0.25</v>
      </c>
      <c r="S53" s="572">
        <v>0</v>
      </c>
      <c r="T53" s="573">
        <v>0</v>
      </c>
      <c r="U53" s="589"/>
      <c r="V53" s="589"/>
      <c r="W53" s="575"/>
      <c r="X53" s="575"/>
      <c r="Y53" s="589"/>
      <c r="Z53" s="572">
        <v>0.05</v>
      </c>
      <c r="AA53" s="576">
        <v>2.5000000000000001E-2</v>
      </c>
      <c r="AB53" s="590"/>
      <c r="AC53" s="589"/>
      <c r="AD53" s="575"/>
      <c r="AE53" s="575"/>
      <c r="AF53" s="589"/>
      <c r="AG53" s="572">
        <v>0.05</v>
      </c>
      <c r="AH53" s="579">
        <v>2.5000000000000001E-2</v>
      </c>
      <c r="AI53" s="589"/>
      <c r="AJ53" s="589"/>
      <c r="AK53" s="575"/>
      <c r="AL53" s="575"/>
      <c r="AM53" s="453"/>
      <c r="AN53" s="580">
        <v>0.05</v>
      </c>
      <c r="AO53" s="581">
        <v>2.5000000000000001E-2</v>
      </c>
      <c r="AP53" s="589"/>
      <c r="AQ53" s="467"/>
      <c r="AR53" s="562"/>
      <c r="AS53" s="562"/>
      <c r="AT53" s="589"/>
      <c r="AU53" s="580">
        <v>0.05</v>
      </c>
      <c r="AV53" s="581">
        <v>0.05</v>
      </c>
      <c r="AW53" s="589"/>
      <c r="AX53" s="589"/>
      <c r="AY53" s="562"/>
      <c r="AZ53" s="562"/>
      <c r="BA53" s="589"/>
      <c r="BB53" s="580">
        <v>0.05</v>
      </c>
      <c r="BC53" s="581">
        <v>0.05</v>
      </c>
      <c r="BD53" s="589"/>
      <c r="BE53" s="589"/>
      <c r="BF53" s="562"/>
      <c r="BG53" s="562"/>
      <c r="BH53" s="453"/>
      <c r="BI53" s="580">
        <v>0</v>
      </c>
      <c r="BJ53" s="456"/>
      <c r="BK53" s="589"/>
      <c r="BL53" s="589"/>
      <c r="BM53" s="562"/>
      <c r="BN53" s="562"/>
      <c r="BO53" s="589"/>
      <c r="BP53" s="572">
        <v>0</v>
      </c>
      <c r="BQ53" s="456"/>
      <c r="BR53" s="589"/>
      <c r="BS53" s="589"/>
      <c r="BT53" s="562"/>
      <c r="BU53" s="562"/>
      <c r="BV53" s="589"/>
      <c r="BW53" s="580">
        <v>0</v>
      </c>
      <c r="BX53" s="457"/>
      <c r="BY53" s="589"/>
      <c r="BZ53" s="589"/>
      <c r="CA53" s="562"/>
      <c r="CB53" s="562"/>
      <c r="CC53" s="591"/>
      <c r="CD53" s="580">
        <v>0</v>
      </c>
      <c r="CE53" s="456"/>
      <c r="CF53" s="589"/>
      <c r="CG53" s="589"/>
      <c r="CH53" s="562"/>
      <c r="CI53" s="562"/>
      <c r="CJ53" s="589"/>
      <c r="CK53" s="580">
        <v>0</v>
      </c>
      <c r="CL53" s="456"/>
      <c r="CM53" s="589"/>
      <c r="CN53" s="589"/>
      <c r="CO53" s="562"/>
      <c r="CP53" s="562"/>
      <c r="CQ53" s="589"/>
      <c r="CR53" s="580">
        <v>0</v>
      </c>
      <c r="CS53" s="457"/>
      <c r="CT53" s="589"/>
      <c r="CU53" s="589"/>
      <c r="CV53" s="562"/>
      <c r="CW53" s="562"/>
      <c r="CX53" s="589"/>
      <c r="CY53" s="592"/>
      <c r="CZ53" s="458">
        <f t="shared" si="0"/>
        <v>0.1</v>
      </c>
      <c r="DA53" s="458">
        <f t="shared" si="0"/>
        <v>0.05</v>
      </c>
      <c r="DB53" s="458">
        <f t="shared" si="1"/>
        <v>0.5</v>
      </c>
      <c r="DC53" s="589"/>
      <c r="DD53" s="589"/>
      <c r="DE53" s="589"/>
      <c r="DF53" s="562"/>
      <c r="DG53" s="562"/>
      <c r="DH53" s="562"/>
      <c r="DI53" s="458">
        <f t="shared" si="2"/>
        <v>0.25</v>
      </c>
      <c r="DJ53" s="458">
        <f t="shared" si="2"/>
        <v>0.17499999999999999</v>
      </c>
      <c r="DK53" s="458">
        <f t="shared" si="3"/>
        <v>0.7</v>
      </c>
      <c r="DL53" s="589"/>
      <c r="DM53" s="589"/>
      <c r="DN53" s="589"/>
      <c r="DO53" s="562"/>
      <c r="DP53" s="562"/>
      <c r="DQ53" s="562"/>
      <c r="DR53" s="458">
        <f t="shared" si="4"/>
        <v>0.25</v>
      </c>
      <c r="DS53" s="458">
        <f t="shared" si="4"/>
        <v>0.17499999999999999</v>
      </c>
      <c r="DT53" s="458">
        <f t="shared" si="5"/>
        <v>0.7</v>
      </c>
      <c r="DU53" s="589"/>
      <c r="DV53" s="589"/>
      <c r="DW53" s="589"/>
      <c r="DX53" s="562"/>
      <c r="DY53" s="562"/>
      <c r="DZ53" s="562"/>
      <c r="EA53" s="458">
        <f t="shared" si="8"/>
        <v>0.25</v>
      </c>
      <c r="EB53" s="458">
        <f t="shared" si="8"/>
        <v>0.17499999999999999</v>
      </c>
      <c r="EC53" s="458">
        <f t="shared" si="6"/>
        <v>0.7</v>
      </c>
      <c r="ED53" s="589"/>
      <c r="EE53" s="589"/>
      <c r="EF53" s="589"/>
      <c r="EG53" s="562"/>
      <c r="EH53" s="562"/>
      <c r="EI53" s="562"/>
    </row>
    <row r="54" spans="1:139" s="459" customFormat="1" ht="66.75" customHeight="1">
      <c r="A54" s="436"/>
      <c r="B54" s="437"/>
      <c r="C54" s="560"/>
      <c r="D54" s="560"/>
      <c r="E54" s="560"/>
      <c r="F54" s="561"/>
      <c r="G54" s="562"/>
      <c r="H54" s="562"/>
      <c r="I54" s="562"/>
      <c r="J54" s="584"/>
      <c r="K54" s="585"/>
      <c r="L54" s="586"/>
      <c r="M54" s="587"/>
      <c r="N54" s="588"/>
      <c r="O54" s="569">
        <v>42781</v>
      </c>
      <c r="P54" s="569">
        <v>43069</v>
      </c>
      <c r="Q54" s="570" t="s">
        <v>565</v>
      </c>
      <c r="R54" s="571">
        <v>0.25</v>
      </c>
      <c r="S54" s="572">
        <v>0</v>
      </c>
      <c r="T54" s="573">
        <v>0</v>
      </c>
      <c r="U54" s="589"/>
      <c r="V54" s="589"/>
      <c r="W54" s="575"/>
      <c r="X54" s="575"/>
      <c r="Y54" s="589"/>
      <c r="Z54" s="572">
        <v>0.05</v>
      </c>
      <c r="AA54" s="576">
        <v>2.5000000000000001E-2</v>
      </c>
      <c r="AB54" s="590"/>
      <c r="AC54" s="589"/>
      <c r="AD54" s="575"/>
      <c r="AE54" s="575"/>
      <c r="AF54" s="589"/>
      <c r="AG54" s="572">
        <v>0.05</v>
      </c>
      <c r="AH54" s="576">
        <v>2.5000000000000001E-2</v>
      </c>
      <c r="AI54" s="589"/>
      <c r="AJ54" s="589"/>
      <c r="AK54" s="575"/>
      <c r="AL54" s="575"/>
      <c r="AM54" s="453"/>
      <c r="AN54" s="580">
        <v>0.05</v>
      </c>
      <c r="AO54" s="576">
        <v>2.5000000000000001E-2</v>
      </c>
      <c r="AP54" s="589"/>
      <c r="AQ54" s="467"/>
      <c r="AR54" s="562"/>
      <c r="AS54" s="562"/>
      <c r="AT54" s="589"/>
      <c r="AU54" s="580">
        <v>0.05</v>
      </c>
      <c r="AV54" s="581">
        <v>2.5000000000000001E-2</v>
      </c>
      <c r="AW54" s="589"/>
      <c r="AX54" s="589"/>
      <c r="AY54" s="562"/>
      <c r="AZ54" s="562"/>
      <c r="BA54" s="589"/>
      <c r="BB54" s="580">
        <v>0.05</v>
      </c>
      <c r="BC54" s="576">
        <v>2.5000000000000001E-2</v>
      </c>
      <c r="BD54" s="589"/>
      <c r="BE54" s="589"/>
      <c r="BF54" s="562"/>
      <c r="BG54" s="562"/>
      <c r="BH54" s="453"/>
      <c r="BI54" s="580">
        <v>0</v>
      </c>
      <c r="BJ54" s="456"/>
      <c r="BK54" s="589"/>
      <c r="BL54" s="589"/>
      <c r="BM54" s="562"/>
      <c r="BN54" s="562"/>
      <c r="BO54" s="589"/>
      <c r="BP54" s="572">
        <v>0</v>
      </c>
      <c r="BQ54" s="456"/>
      <c r="BR54" s="589"/>
      <c r="BS54" s="589"/>
      <c r="BT54" s="562"/>
      <c r="BU54" s="562"/>
      <c r="BV54" s="589"/>
      <c r="BW54" s="580">
        <v>0</v>
      </c>
      <c r="BX54" s="457"/>
      <c r="BY54" s="589"/>
      <c r="BZ54" s="589"/>
      <c r="CA54" s="562"/>
      <c r="CB54" s="562"/>
      <c r="CC54" s="591"/>
      <c r="CD54" s="580">
        <v>0</v>
      </c>
      <c r="CE54" s="456"/>
      <c r="CF54" s="589"/>
      <c r="CG54" s="589"/>
      <c r="CH54" s="562"/>
      <c r="CI54" s="562"/>
      <c r="CJ54" s="589"/>
      <c r="CK54" s="580">
        <v>0</v>
      </c>
      <c r="CL54" s="456"/>
      <c r="CM54" s="589"/>
      <c r="CN54" s="589"/>
      <c r="CO54" s="562"/>
      <c r="CP54" s="562"/>
      <c r="CQ54" s="589"/>
      <c r="CR54" s="580">
        <v>0</v>
      </c>
      <c r="CS54" s="457"/>
      <c r="CT54" s="589"/>
      <c r="CU54" s="589"/>
      <c r="CV54" s="562"/>
      <c r="CW54" s="562"/>
      <c r="CX54" s="589"/>
      <c r="CY54" s="592"/>
      <c r="CZ54" s="458">
        <f t="shared" si="0"/>
        <v>0.1</v>
      </c>
      <c r="DA54" s="458">
        <f t="shared" si="0"/>
        <v>0.05</v>
      </c>
      <c r="DB54" s="458">
        <f t="shared" si="1"/>
        <v>0.5</v>
      </c>
      <c r="DC54" s="589"/>
      <c r="DD54" s="589"/>
      <c r="DE54" s="589"/>
      <c r="DF54" s="562"/>
      <c r="DG54" s="562"/>
      <c r="DH54" s="562"/>
      <c r="DI54" s="458">
        <f t="shared" si="2"/>
        <v>0.25</v>
      </c>
      <c r="DJ54" s="458">
        <f t="shared" si="2"/>
        <v>0.125</v>
      </c>
      <c r="DK54" s="458">
        <f t="shared" si="3"/>
        <v>0.5</v>
      </c>
      <c r="DL54" s="589"/>
      <c r="DM54" s="589"/>
      <c r="DN54" s="589"/>
      <c r="DO54" s="562"/>
      <c r="DP54" s="562"/>
      <c r="DQ54" s="562"/>
      <c r="DR54" s="458">
        <f t="shared" si="4"/>
        <v>0.25</v>
      </c>
      <c r="DS54" s="458">
        <f t="shared" si="4"/>
        <v>0.125</v>
      </c>
      <c r="DT54" s="458">
        <f t="shared" si="5"/>
        <v>0.5</v>
      </c>
      <c r="DU54" s="589"/>
      <c r="DV54" s="589"/>
      <c r="DW54" s="589"/>
      <c r="DX54" s="562"/>
      <c r="DY54" s="562"/>
      <c r="DZ54" s="562"/>
      <c r="EA54" s="458">
        <f t="shared" si="8"/>
        <v>0.25</v>
      </c>
      <c r="EB54" s="458">
        <f t="shared" si="8"/>
        <v>0.125</v>
      </c>
      <c r="EC54" s="458">
        <f t="shared" si="6"/>
        <v>0.5</v>
      </c>
      <c r="ED54" s="589"/>
      <c r="EE54" s="589"/>
      <c r="EF54" s="589"/>
      <c r="EG54" s="562"/>
      <c r="EH54" s="562"/>
      <c r="EI54" s="562"/>
    </row>
    <row r="55" spans="1:139" s="459" customFormat="1" ht="61.5" customHeight="1">
      <c r="A55" s="436"/>
      <c r="B55" s="437"/>
      <c r="C55" s="560"/>
      <c r="D55" s="560"/>
      <c r="E55" s="560"/>
      <c r="F55" s="561"/>
      <c r="G55" s="562"/>
      <c r="H55" s="562"/>
      <c r="I55" s="562"/>
      <c r="J55" s="593"/>
      <c r="K55" s="594"/>
      <c r="L55" s="595"/>
      <c r="M55" s="587"/>
      <c r="N55" s="596"/>
      <c r="O55" s="569">
        <v>42781</v>
      </c>
      <c r="P55" s="569">
        <v>43069</v>
      </c>
      <c r="Q55" s="570" t="s">
        <v>566</v>
      </c>
      <c r="R55" s="571">
        <v>0.25</v>
      </c>
      <c r="S55" s="572">
        <v>0</v>
      </c>
      <c r="T55" s="573">
        <v>0</v>
      </c>
      <c r="U55" s="597"/>
      <c r="V55" s="597"/>
      <c r="W55" s="575"/>
      <c r="X55" s="575"/>
      <c r="Y55" s="589"/>
      <c r="Z55" s="572">
        <v>2.5000000000000001E-2</v>
      </c>
      <c r="AA55" s="576">
        <v>2.5000000000000001E-2</v>
      </c>
      <c r="AB55" s="598"/>
      <c r="AC55" s="597"/>
      <c r="AD55" s="575"/>
      <c r="AE55" s="575"/>
      <c r="AF55" s="589"/>
      <c r="AG55" s="572">
        <v>2.5000000000000001E-2</v>
      </c>
      <c r="AH55" s="579">
        <v>2.5000000000000001E-2</v>
      </c>
      <c r="AI55" s="597"/>
      <c r="AJ55" s="597"/>
      <c r="AK55" s="575"/>
      <c r="AL55" s="575"/>
      <c r="AM55" s="453"/>
      <c r="AN55" s="580">
        <v>2.5000000000000001E-2</v>
      </c>
      <c r="AO55" s="581">
        <v>2.5000000000000001E-2</v>
      </c>
      <c r="AP55" s="597"/>
      <c r="AQ55" s="493"/>
      <c r="AR55" s="562"/>
      <c r="AS55" s="562"/>
      <c r="AT55" s="589"/>
      <c r="AU55" s="580">
        <v>2.5000000000000001E-2</v>
      </c>
      <c r="AV55" s="581">
        <v>2.5000000000000001E-2</v>
      </c>
      <c r="AW55" s="597"/>
      <c r="AX55" s="597"/>
      <c r="AY55" s="562"/>
      <c r="AZ55" s="562"/>
      <c r="BA55" s="589"/>
      <c r="BB55" s="580">
        <v>2.5000000000000001E-2</v>
      </c>
      <c r="BC55" s="581">
        <v>2.5000000000000001E-2</v>
      </c>
      <c r="BD55" s="597"/>
      <c r="BE55" s="597"/>
      <c r="BF55" s="562"/>
      <c r="BG55" s="562"/>
      <c r="BH55" s="453"/>
      <c r="BI55" s="580">
        <v>2.5000000000000001E-2</v>
      </c>
      <c r="BJ55" s="456"/>
      <c r="BK55" s="597"/>
      <c r="BL55" s="597"/>
      <c r="BM55" s="562"/>
      <c r="BN55" s="562"/>
      <c r="BO55" s="589"/>
      <c r="BP55" s="572">
        <v>2.5000000000000001E-2</v>
      </c>
      <c r="BQ55" s="456"/>
      <c r="BR55" s="597"/>
      <c r="BS55" s="597"/>
      <c r="BT55" s="562"/>
      <c r="BU55" s="562"/>
      <c r="BV55" s="589"/>
      <c r="BW55" s="580">
        <v>2.5000000000000001E-2</v>
      </c>
      <c r="BX55" s="457"/>
      <c r="BY55" s="597"/>
      <c r="BZ55" s="597"/>
      <c r="CA55" s="562"/>
      <c r="CB55" s="562"/>
      <c r="CC55" s="599"/>
      <c r="CD55" s="580">
        <v>2.5000000000000001E-2</v>
      </c>
      <c r="CE55" s="456"/>
      <c r="CF55" s="597"/>
      <c r="CG55" s="597"/>
      <c r="CH55" s="562"/>
      <c r="CI55" s="562"/>
      <c r="CJ55" s="589"/>
      <c r="CK55" s="580">
        <v>2.5000000000000001E-2</v>
      </c>
      <c r="CL55" s="456"/>
      <c r="CM55" s="597"/>
      <c r="CN55" s="597"/>
      <c r="CO55" s="562"/>
      <c r="CP55" s="562"/>
      <c r="CQ55" s="589"/>
      <c r="CR55" s="580">
        <v>0</v>
      </c>
      <c r="CS55" s="457"/>
      <c r="CT55" s="597"/>
      <c r="CU55" s="597"/>
      <c r="CV55" s="562"/>
      <c r="CW55" s="562"/>
      <c r="CX55" s="589"/>
      <c r="CY55" s="592"/>
      <c r="CZ55" s="458">
        <f t="shared" si="0"/>
        <v>0.05</v>
      </c>
      <c r="DA55" s="458">
        <f t="shared" si="0"/>
        <v>0.05</v>
      </c>
      <c r="DB55" s="458">
        <f t="shared" si="1"/>
        <v>1</v>
      </c>
      <c r="DC55" s="597"/>
      <c r="DD55" s="597"/>
      <c r="DE55" s="597"/>
      <c r="DF55" s="562"/>
      <c r="DG55" s="562"/>
      <c r="DH55" s="562"/>
      <c r="DI55" s="458">
        <f t="shared" si="2"/>
        <v>0.125</v>
      </c>
      <c r="DJ55" s="458">
        <f t="shared" si="2"/>
        <v>0.125</v>
      </c>
      <c r="DK55" s="458">
        <f t="shared" si="3"/>
        <v>1</v>
      </c>
      <c r="DL55" s="597"/>
      <c r="DM55" s="597"/>
      <c r="DN55" s="597"/>
      <c r="DO55" s="562"/>
      <c r="DP55" s="562"/>
      <c r="DQ55" s="562"/>
      <c r="DR55" s="458">
        <f t="shared" si="4"/>
        <v>0.19999999999999998</v>
      </c>
      <c r="DS55" s="458">
        <f t="shared" si="4"/>
        <v>0.125</v>
      </c>
      <c r="DT55" s="458">
        <f t="shared" si="5"/>
        <v>0.625</v>
      </c>
      <c r="DU55" s="597"/>
      <c r="DV55" s="597"/>
      <c r="DW55" s="597"/>
      <c r="DX55" s="562"/>
      <c r="DY55" s="562"/>
      <c r="DZ55" s="562"/>
      <c r="EA55" s="458">
        <f t="shared" si="8"/>
        <v>0.24999999999999997</v>
      </c>
      <c r="EB55" s="458">
        <f t="shared" si="8"/>
        <v>0.125</v>
      </c>
      <c r="EC55" s="458">
        <f t="shared" si="6"/>
        <v>0.5</v>
      </c>
      <c r="ED55" s="597"/>
      <c r="EE55" s="597"/>
      <c r="EF55" s="597"/>
      <c r="EG55" s="562"/>
      <c r="EH55" s="562"/>
      <c r="EI55" s="562"/>
    </row>
    <row r="56" spans="1:139" s="459" customFormat="1" ht="129.75" customHeight="1">
      <c r="A56" s="436"/>
      <c r="B56" s="437"/>
      <c r="C56" s="560"/>
      <c r="D56" s="560"/>
      <c r="E56" s="560"/>
      <c r="F56" s="561"/>
      <c r="G56" s="562"/>
      <c r="H56" s="562"/>
      <c r="I56" s="562"/>
      <c r="J56" s="564">
        <v>5</v>
      </c>
      <c r="K56" s="565" t="s">
        <v>567</v>
      </c>
      <c r="L56" s="600" t="s">
        <v>568</v>
      </c>
      <c r="M56" s="587"/>
      <c r="N56" s="568">
        <v>0.17</v>
      </c>
      <c r="O56" s="569">
        <v>42767</v>
      </c>
      <c r="P56" s="569">
        <v>42855</v>
      </c>
      <c r="Q56" s="570" t="s">
        <v>569</v>
      </c>
      <c r="R56" s="571">
        <v>0.1</v>
      </c>
      <c r="S56" s="572">
        <v>0</v>
      </c>
      <c r="T56" s="573">
        <v>0</v>
      </c>
      <c r="U56" s="574">
        <f>SUM(S56:S63)</f>
        <v>0</v>
      </c>
      <c r="V56" s="574">
        <f>SUM(T56:T63)</f>
        <v>0</v>
      </c>
      <c r="W56" s="575"/>
      <c r="X56" s="575"/>
      <c r="Y56" s="601" t="s">
        <v>474</v>
      </c>
      <c r="Z56" s="572">
        <v>2.5000000000000001E-2</v>
      </c>
      <c r="AA56" s="576">
        <v>2.5000000000000001E-2</v>
      </c>
      <c r="AB56" s="574">
        <f>SUM(Z56:Z63)</f>
        <v>0.11500000000000005</v>
      </c>
      <c r="AC56" s="574">
        <f>SUM(AA56:AA63)</f>
        <v>0.11499999999999999</v>
      </c>
      <c r="AD56" s="575"/>
      <c r="AE56" s="575"/>
      <c r="AF56" s="601" t="s">
        <v>570</v>
      </c>
      <c r="AG56" s="572">
        <v>2.5000000000000001E-2</v>
      </c>
      <c r="AH56" s="579">
        <v>2.5000000000000001E-2</v>
      </c>
      <c r="AI56" s="574">
        <f>SUM(AG56:AG63)</f>
        <v>0.11500000000000005</v>
      </c>
      <c r="AJ56" s="574">
        <f>SUM(AH56:AH63)</f>
        <v>0.11499999999999999</v>
      </c>
      <c r="AK56" s="575"/>
      <c r="AL56" s="575"/>
      <c r="AM56" s="453"/>
      <c r="AN56" s="580">
        <v>2.5000000000000001E-2</v>
      </c>
      <c r="AO56" s="581">
        <v>2.5000000000000001E-2</v>
      </c>
      <c r="AP56" s="574">
        <f>SUM(AN56:AN63)</f>
        <v>0.11500000000000005</v>
      </c>
      <c r="AQ56" s="455">
        <f>SUM(AO56:AO63)</f>
        <v>0.11499999999999999</v>
      </c>
      <c r="AR56" s="562"/>
      <c r="AS56" s="562"/>
      <c r="AT56" s="601" t="s">
        <v>570</v>
      </c>
      <c r="AU56" s="580">
        <v>2.5000000000000001E-2</v>
      </c>
      <c r="AV56" s="581">
        <v>2.5000000000000001E-2</v>
      </c>
      <c r="AW56" s="574">
        <f>SUM(AU56:AU63)</f>
        <v>0.11500000000000005</v>
      </c>
      <c r="AX56" s="574">
        <f>SUM(AV56:AV63)</f>
        <v>0.11499999999999999</v>
      </c>
      <c r="AY56" s="562"/>
      <c r="AZ56" s="562"/>
      <c r="BA56" s="601" t="s">
        <v>570</v>
      </c>
      <c r="BB56" s="580">
        <v>0</v>
      </c>
      <c r="BC56" s="581">
        <v>0</v>
      </c>
      <c r="BD56" s="574">
        <f>SUM(BB56:BB63)</f>
        <v>9.0000000000000024E-2</v>
      </c>
      <c r="BE56" s="574">
        <f>SUM(BC56:BC63)</f>
        <v>9.0000000000000024E-2</v>
      </c>
      <c r="BF56" s="562"/>
      <c r="BG56" s="562"/>
      <c r="BH56" s="453"/>
      <c r="BI56" s="580">
        <v>0</v>
      </c>
      <c r="BJ56" s="456"/>
      <c r="BK56" s="574">
        <f>SUM(BI56:BI63)</f>
        <v>9.0000000000000024E-2</v>
      </c>
      <c r="BL56" s="574">
        <f>SUM(BJ56:BJ63)</f>
        <v>0</v>
      </c>
      <c r="BM56" s="562"/>
      <c r="BN56" s="562"/>
      <c r="BO56" s="601" t="s">
        <v>570</v>
      </c>
      <c r="BP56" s="572">
        <v>0</v>
      </c>
      <c r="BQ56" s="456"/>
      <c r="BR56" s="574">
        <f>SUM(BP56:BP63)</f>
        <v>9.0000000000000024E-2</v>
      </c>
      <c r="BS56" s="574">
        <f>SUM(BQ56:BQ63)</f>
        <v>0</v>
      </c>
      <c r="BT56" s="562"/>
      <c r="BU56" s="562"/>
      <c r="BV56" s="601" t="s">
        <v>570</v>
      </c>
      <c r="BW56" s="580">
        <v>0</v>
      </c>
      <c r="BX56" s="457"/>
      <c r="BY56" s="574">
        <f>SUM(BW56:BW63)</f>
        <v>9.0000000000000024E-2</v>
      </c>
      <c r="BZ56" s="574">
        <f>SUM(BX56:BX63)</f>
        <v>0</v>
      </c>
      <c r="CA56" s="562"/>
      <c r="CB56" s="562"/>
      <c r="CC56" s="582" t="s">
        <v>571</v>
      </c>
      <c r="CD56" s="580">
        <v>0</v>
      </c>
      <c r="CE56" s="456"/>
      <c r="CF56" s="574">
        <f>SUM(CD56:CD63)</f>
        <v>9.0000000000000024E-2</v>
      </c>
      <c r="CG56" s="574">
        <f>SUM(CE56:CE63)</f>
        <v>0</v>
      </c>
      <c r="CH56" s="562"/>
      <c r="CI56" s="562"/>
      <c r="CJ56" s="601" t="s">
        <v>570</v>
      </c>
      <c r="CK56" s="580">
        <v>0</v>
      </c>
      <c r="CL56" s="456"/>
      <c r="CM56" s="574">
        <f>SUM(CK56:CK63)</f>
        <v>9.0000000000000024E-2</v>
      </c>
      <c r="CN56" s="574">
        <f>SUM(CL56:CL63)</f>
        <v>0</v>
      </c>
      <c r="CO56" s="562"/>
      <c r="CP56" s="562"/>
      <c r="CQ56" s="601" t="s">
        <v>572</v>
      </c>
      <c r="CR56" s="580">
        <v>0</v>
      </c>
      <c r="CS56" s="457"/>
      <c r="CT56" s="574">
        <f>SUM(CR56:CR63)</f>
        <v>0</v>
      </c>
      <c r="CU56" s="574">
        <f>SUM(CS56:CS63)</f>
        <v>0</v>
      </c>
      <c r="CV56" s="562"/>
      <c r="CW56" s="562"/>
      <c r="CX56" s="601" t="s">
        <v>474</v>
      </c>
      <c r="CY56" s="583"/>
      <c r="CZ56" s="458">
        <f t="shared" si="0"/>
        <v>0.05</v>
      </c>
      <c r="DA56" s="458">
        <f t="shared" si="0"/>
        <v>0.05</v>
      </c>
      <c r="DB56" s="458">
        <f t="shared" si="1"/>
        <v>1</v>
      </c>
      <c r="DC56" s="574">
        <f>SUM(CZ56:CZ63)</f>
        <v>0.23000000000000009</v>
      </c>
      <c r="DD56" s="574">
        <f>SUM(DA56:DA63)</f>
        <v>0.22999999999999998</v>
      </c>
      <c r="DE56" s="574">
        <f>+DD56/DC56</f>
        <v>0.99999999999999956</v>
      </c>
      <c r="DF56" s="562"/>
      <c r="DG56" s="562"/>
      <c r="DH56" s="562"/>
      <c r="DI56" s="458">
        <f t="shared" si="2"/>
        <v>0.1</v>
      </c>
      <c r="DJ56" s="458">
        <f t="shared" si="2"/>
        <v>0.1</v>
      </c>
      <c r="DK56" s="458">
        <f t="shared" si="3"/>
        <v>1</v>
      </c>
      <c r="DL56" s="574">
        <f>SUM(DI56:DI63)</f>
        <v>0.55000000000000016</v>
      </c>
      <c r="DM56" s="574">
        <f>SUM(DJ56:DJ63)</f>
        <v>0.54999999999999993</v>
      </c>
      <c r="DN56" s="574">
        <f>+DM56/DL56</f>
        <v>0.99999999999999956</v>
      </c>
      <c r="DO56" s="562"/>
      <c r="DP56" s="562"/>
      <c r="DQ56" s="562"/>
      <c r="DR56" s="458">
        <f t="shared" si="4"/>
        <v>0.1</v>
      </c>
      <c r="DS56" s="458">
        <f t="shared" si="4"/>
        <v>0.1</v>
      </c>
      <c r="DT56" s="458">
        <f t="shared" si="5"/>
        <v>1</v>
      </c>
      <c r="DU56" s="574">
        <f>SUM(DR56:DR63)</f>
        <v>0.82000000000000028</v>
      </c>
      <c r="DV56" s="574">
        <f>SUM(DS56:DS63)</f>
        <v>0.54999999999999993</v>
      </c>
      <c r="DW56" s="574">
        <f>+DV56/DU56</f>
        <v>0.67073170731707288</v>
      </c>
      <c r="DX56" s="562"/>
      <c r="DY56" s="562"/>
      <c r="DZ56" s="562"/>
      <c r="EA56" s="458">
        <f t="shared" si="8"/>
        <v>0.1</v>
      </c>
      <c r="EB56" s="458">
        <f t="shared" si="8"/>
        <v>0.1</v>
      </c>
      <c r="EC56" s="458">
        <f t="shared" si="6"/>
        <v>1</v>
      </c>
      <c r="ED56" s="574">
        <f>SUM(EA56:EA63)</f>
        <v>1.0000000000000004</v>
      </c>
      <c r="EE56" s="574">
        <f>SUM(EB56:EB63)</f>
        <v>0.54999999999999993</v>
      </c>
      <c r="EF56" s="574">
        <f>+EE56/ED56</f>
        <v>0.54999999999999971</v>
      </c>
      <c r="EG56" s="562"/>
      <c r="EH56" s="562"/>
      <c r="EI56" s="562"/>
    </row>
    <row r="57" spans="1:139" s="459" customFormat="1" ht="50.25" customHeight="1">
      <c r="A57" s="436"/>
      <c r="B57" s="437"/>
      <c r="C57" s="560"/>
      <c r="D57" s="560"/>
      <c r="E57" s="560"/>
      <c r="F57" s="561"/>
      <c r="G57" s="562"/>
      <c r="H57" s="562"/>
      <c r="I57" s="562"/>
      <c r="J57" s="584"/>
      <c r="K57" s="585"/>
      <c r="L57" s="566" t="s">
        <v>573</v>
      </c>
      <c r="M57" s="587"/>
      <c r="N57" s="588"/>
      <c r="O57" s="569">
        <v>42767</v>
      </c>
      <c r="P57" s="569">
        <v>43069</v>
      </c>
      <c r="Q57" s="570" t="s">
        <v>574</v>
      </c>
      <c r="R57" s="571">
        <v>0.1</v>
      </c>
      <c r="S57" s="572">
        <v>0</v>
      </c>
      <c r="T57" s="573">
        <v>0</v>
      </c>
      <c r="U57" s="589"/>
      <c r="V57" s="589"/>
      <c r="W57" s="575"/>
      <c r="X57" s="575"/>
      <c r="Y57" s="601"/>
      <c r="Z57" s="572">
        <v>1.0000000000000002E-2</v>
      </c>
      <c r="AA57" s="576">
        <v>0.01</v>
      </c>
      <c r="AB57" s="589"/>
      <c r="AC57" s="589"/>
      <c r="AD57" s="575"/>
      <c r="AE57" s="575"/>
      <c r="AF57" s="601"/>
      <c r="AG57" s="572">
        <v>1.0000000000000002E-2</v>
      </c>
      <c r="AH57" s="579">
        <v>0.01</v>
      </c>
      <c r="AI57" s="589"/>
      <c r="AJ57" s="589"/>
      <c r="AK57" s="575"/>
      <c r="AL57" s="575"/>
      <c r="AM57" s="582" t="s">
        <v>575</v>
      </c>
      <c r="AN57" s="580">
        <v>1.0000000000000002E-2</v>
      </c>
      <c r="AO57" s="581">
        <v>0.01</v>
      </c>
      <c r="AP57" s="589"/>
      <c r="AQ57" s="467"/>
      <c r="AR57" s="562"/>
      <c r="AS57" s="562"/>
      <c r="AT57" s="601"/>
      <c r="AU57" s="580">
        <v>1.0000000000000002E-2</v>
      </c>
      <c r="AV57" s="581">
        <v>0.01</v>
      </c>
      <c r="AW57" s="589"/>
      <c r="AX57" s="589"/>
      <c r="AY57" s="562"/>
      <c r="AZ57" s="562"/>
      <c r="BA57" s="601"/>
      <c r="BB57" s="580">
        <v>1.0000000000000002E-2</v>
      </c>
      <c r="BC57" s="581">
        <v>1.0000000000000002E-2</v>
      </c>
      <c r="BD57" s="589"/>
      <c r="BE57" s="589"/>
      <c r="BF57" s="562"/>
      <c r="BG57" s="562"/>
      <c r="BH57" s="582" t="s">
        <v>576</v>
      </c>
      <c r="BI57" s="580">
        <v>1.0000000000000002E-2</v>
      </c>
      <c r="BJ57" s="456"/>
      <c r="BK57" s="589"/>
      <c r="BL57" s="589"/>
      <c r="BM57" s="562"/>
      <c r="BN57" s="562"/>
      <c r="BO57" s="601"/>
      <c r="BP57" s="572">
        <v>1.0000000000000002E-2</v>
      </c>
      <c r="BQ57" s="456"/>
      <c r="BR57" s="589"/>
      <c r="BS57" s="589"/>
      <c r="BT57" s="562"/>
      <c r="BU57" s="562"/>
      <c r="BV57" s="601"/>
      <c r="BW57" s="580">
        <v>1.0000000000000002E-2</v>
      </c>
      <c r="BX57" s="457"/>
      <c r="BY57" s="589"/>
      <c r="BZ57" s="589"/>
      <c r="CA57" s="562"/>
      <c r="CB57" s="562"/>
      <c r="CC57" s="591"/>
      <c r="CD57" s="580">
        <v>1.0000000000000002E-2</v>
      </c>
      <c r="CE57" s="456"/>
      <c r="CF57" s="589"/>
      <c r="CG57" s="589"/>
      <c r="CH57" s="562"/>
      <c r="CI57" s="562"/>
      <c r="CJ57" s="601"/>
      <c r="CK57" s="580">
        <v>1.0000000000000002E-2</v>
      </c>
      <c r="CL57" s="456"/>
      <c r="CM57" s="589"/>
      <c r="CN57" s="589"/>
      <c r="CO57" s="562"/>
      <c r="CP57" s="562"/>
      <c r="CQ57" s="601"/>
      <c r="CR57" s="580">
        <v>0</v>
      </c>
      <c r="CS57" s="457"/>
      <c r="CT57" s="589"/>
      <c r="CU57" s="589"/>
      <c r="CV57" s="562"/>
      <c r="CW57" s="562"/>
      <c r="CX57" s="601"/>
      <c r="CY57" s="583"/>
      <c r="CZ57" s="458">
        <f t="shared" si="0"/>
        <v>2.0000000000000004E-2</v>
      </c>
      <c r="DA57" s="458">
        <f t="shared" si="0"/>
        <v>0.02</v>
      </c>
      <c r="DB57" s="458">
        <f t="shared" si="1"/>
        <v>0.99999999999999978</v>
      </c>
      <c r="DC57" s="589"/>
      <c r="DD57" s="589"/>
      <c r="DE57" s="589"/>
      <c r="DF57" s="562"/>
      <c r="DG57" s="562"/>
      <c r="DH57" s="562"/>
      <c r="DI57" s="458">
        <f t="shared" si="2"/>
        <v>5.000000000000001E-2</v>
      </c>
      <c r="DJ57" s="458">
        <f t="shared" si="2"/>
        <v>0.05</v>
      </c>
      <c r="DK57" s="458">
        <f t="shared" si="3"/>
        <v>0.99999999999999989</v>
      </c>
      <c r="DL57" s="589"/>
      <c r="DM57" s="589"/>
      <c r="DN57" s="589"/>
      <c r="DO57" s="562"/>
      <c r="DP57" s="562"/>
      <c r="DQ57" s="562"/>
      <c r="DR57" s="458">
        <f t="shared" si="4"/>
        <v>8.0000000000000016E-2</v>
      </c>
      <c r="DS57" s="458">
        <f t="shared" si="4"/>
        <v>0.05</v>
      </c>
      <c r="DT57" s="458">
        <f t="shared" si="5"/>
        <v>0.62499999999999989</v>
      </c>
      <c r="DU57" s="589"/>
      <c r="DV57" s="589"/>
      <c r="DW57" s="589"/>
      <c r="DX57" s="562"/>
      <c r="DY57" s="562"/>
      <c r="DZ57" s="562"/>
      <c r="EA57" s="458">
        <f t="shared" si="8"/>
        <v>0.10000000000000003</v>
      </c>
      <c r="EB57" s="458">
        <f t="shared" si="8"/>
        <v>0.05</v>
      </c>
      <c r="EC57" s="458">
        <f t="shared" si="6"/>
        <v>0.49999999999999989</v>
      </c>
      <c r="ED57" s="589"/>
      <c r="EE57" s="589"/>
      <c r="EF57" s="589"/>
      <c r="EG57" s="562"/>
      <c r="EH57" s="562"/>
      <c r="EI57" s="562"/>
    </row>
    <row r="58" spans="1:139" s="459" customFormat="1" ht="50.25" customHeight="1">
      <c r="A58" s="436"/>
      <c r="B58" s="437"/>
      <c r="C58" s="560"/>
      <c r="D58" s="560"/>
      <c r="E58" s="560"/>
      <c r="F58" s="561"/>
      <c r="G58" s="562"/>
      <c r="H58" s="562"/>
      <c r="I58" s="562"/>
      <c r="J58" s="584"/>
      <c r="K58" s="585"/>
      <c r="L58" s="586"/>
      <c r="M58" s="587"/>
      <c r="N58" s="588"/>
      <c r="O58" s="569">
        <v>42767</v>
      </c>
      <c r="P58" s="569">
        <v>43069</v>
      </c>
      <c r="Q58" s="570" t="s">
        <v>577</v>
      </c>
      <c r="R58" s="571">
        <v>0.2</v>
      </c>
      <c r="S58" s="572">
        <v>0</v>
      </c>
      <c r="T58" s="573">
        <v>0</v>
      </c>
      <c r="U58" s="589"/>
      <c r="V58" s="589"/>
      <c r="W58" s="575"/>
      <c r="X58" s="575"/>
      <c r="Y58" s="601"/>
      <c r="Z58" s="572">
        <v>2.0000000000000004E-2</v>
      </c>
      <c r="AA58" s="576">
        <v>0.02</v>
      </c>
      <c r="AB58" s="589"/>
      <c r="AC58" s="589"/>
      <c r="AD58" s="575"/>
      <c r="AE58" s="575"/>
      <c r="AF58" s="601"/>
      <c r="AG58" s="572">
        <v>2.0000000000000004E-2</v>
      </c>
      <c r="AH58" s="579">
        <v>0.02</v>
      </c>
      <c r="AI58" s="589"/>
      <c r="AJ58" s="589"/>
      <c r="AK58" s="575"/>
      <c r="AL58" s="575"/>
      <c r="AM58" s="591"/>
      <c r="AN58" s="580">
        <v>2.0000000000000004E-2</v>
      </c>
      <c r="AO58" s="581">
        <v>0.02</v>
      </c>
      <c r="AP58" s="589"/>
      <c r="AQ58" s="467"/>
      <c r="AR58" s="562"/>
      <c r="AS58" s="562"/>
      <c r="AT58" s="601"/>
      <c r="AU58" s="580">
        <v>2.0000000000000004E-2</v>
      </c>
      <c r="AV58" s="581">
        <v>0.02</v>
      </c>
      <c r="AW58" s="589"/>
      <c r="AX58" s="589"/>
      <c r="AY58" s="562"/>
      <c r="AZ58" s="562"/>
      <c r="BA58" s="601"/>
      <c r="BB58" s="580">
        <v>2.0000000000000004E-2</v>
      </c>
      <c r="BC58" s="581">
        <v>2.0000000000000004E-2</v>
      </c>
      <c r="BD58" s="589"/>
      <c r="BE58" s="589"/>
      <c r="BF58" s="562"/>
      <c r="BG58" s="562"/>
      <c r="BH58" s="591"/>
      <c r="BI58" s="580">
        <v>2.0000000000000004E-2</v>
      </c>
      <c r="BJ58" s="456"/>
      <c r="BK58" s="589"/>
      <c r="BL58" s="589"/>
      <c r="BM58" s="562"/>
      <c r="BN58" s="562"/>
      <c r="BO58" s="601"/>
      <c r="BP58" s="572">
        <v>2.0000000000000004E-2</v>
      </c>
      <c r="BQ58" s="456"/>
      <c r="BR58" s="589"/>
      <c r="BS58" s="589"/>
      <c r="BT58" s="562"/>
      <c r="BU58" s="562"/>
      <c r="BV58" s="601"/>
      <c r="BW58" s="580">
        <v>2.0000000000000004E-2</v>
      </c>
      <c r="BX58" s="457"/>
      <c r="BY58" s="589"/>
      <c r="BZ58" s="589"/>
      <c r="CA58" s="562"/>
      <c r="CB58" s="562"/>
      <c r="CC58" s="591"/>
      <c r="CD58" s="580">
        <v>2.0000000000000004E-2</v>
      </c>
      <c r="CE58" s="456"/>
      <c r="CF58" s="589"/>
      <c r="CG58" s="589"/>
      <c r="CH58" s="562"/>
      <c r="CI58" s="562"/>
      <c r="CJ58" s="601"/>
      <c r="CK58" s="580">
        <v>2.0000000000000004E-2</v>
      </c>
      <c r="CL58" s="456"/>
      <c r="CM58" s="589"/>
      <c r="CN58" s="589"/>
      <c r="CO58" s="562"/>
      <c r="CP58" s="562"/>
      <c r="CQ58" s="601"/>
      <c r="CR58" s="580">
        <v>0</v>
      </c>
      <c r="CS58" s="457"/>
      <c r="CT58" s="589"/>
      <c r="CU58" s="589"/>
      <c r="CV58" s="562"/>
      <c r="CW58" s="562"/>
      <c r="CX58" s="601"/>
      <c r="CY58" s="583"/>
      <c r="CZ58" s="458">
        <f t="shared" si="0"/>
        <v>4.0000000000000008E-2</v>
      </c>
      <c r="DA58" s="458">
        <f t="shared" si="0"/>
        <v>0.04</v>
      </c>
      <c r="DB58" s="458">
        <f t="shared" si="1"/>
        <v>0.99999999999999978</v>
      </c>
      <c r="DC58" s="589"/>
      <c r="DD58" s="589"/>
      <c r="DE58" s="589"/>
      <c r="DF58" s="562"/>
      <c r="DG58" s="562"/>
      <c r="DH58" s="562"/>
      <c r="DI58" s="458">
        <f t="shared" si="2"/>
        <v>0.10000000000000002</v>
      </c>
      <c r="DJ58" s="458">
        <f t="shared" si="2"/>
        <v>0.1</v>
      </c>
      <c r="DK58" s="458">
        <f t="shared" si="3"/>
        <v>0.99999999999999989</v>
      </c>
      <c r="DL58" s="589"/>
      <c r="DM58" s="589"/>
      <c r="DN58" s="589"/>
      <c r="DO58" s="562"/>
      <c r="DP58" s="562"/>
      <c r="DQ58" s="562"/>
      <c r="DR58" s="458">
        <f t="shared" si="4"/>
        <v>0.16000000000000003</v>
      </c>
      <c r="DS58" s="458">
        <f t="shared" si="4"/>
        <v>0.1</v>
      </c>
      <c r="DT58" s="458">
        <f t="shared" si="5"/>
        <v>0.62499999999999989</v>
      </c>
      <c r="DU58" s="589"/>
      <c r="DV58" s="589"/>
      <c r="DW58" s="589"/>
      <c r="DX58" s="562"/>
      <c r="DY58" s="562"/>
      <c r="DZ58" s="562"/>
      <c r="EA58" s="458">
        <f t="shared" si="8"/>
        <v>0.20000000000000007</v>
      </c>
      <c r="EB58" s="458">
        <f t="shared" si="8"/>
        <v>0.1</v>
      </c>
      <c r="EC58" s="458">
        <f t="shared" si="6"/>
        <v>0.49999999999999989</v>
      </c>
      <c r="ED58" s="589"/>
      <c r="EE58" s="589"/>
      <c r="EF58" s="589"/>
      <c r="EG58" s="562"/>
      <c r="EH58" s="562"/>
      <c r="EI58" s="562"/>
    </row>
    <row r="59" spans="1:139" s="459" customFormat="1" ht="50.25" customHeight="1">
      <c r="A59" s="436"/>
      <c r="B59" s="437"/>
      <c r="C59" s="560"/>
      <c r="D59" s="560"/>
      <c r="E59" s="560"/>
      <c r="F59" s="561"/>
      <c r="G59" s="562"/>
      <c r="H59" s="562"/>
      <c r="I59" s="562"/>
      <c r="J59" s="584"/>
      <c r="K59" s="585"/>
      <c r="L59" s="586"/>
      <c r="M59" s="587"/>
      <c r="N59" s="588"/>
      <c r="O59" s="569">
        <v>42767</v>
      </c>
      <c r="P59" s="569">
        <v>43069</v>
      </c>
      <c r="Q59" s="570" t="s">
        <v>578</v>
      </c>
      <c r="R59" s="571">
        <v>0.2</v>
      </c>
      <c r="S59" s="572">
        <v>0</v>
      </c>
      <c r="T59" s="573">
        <v>0</v>
      </c>
      <c r="U59" s="589"/>
      <c r="V59" s="589"/>
      <c r="W59" s="575"/>
      <c r="X59" s="575"/>
      <c r="Y59" s="601"/>
      <c r="Z59" s="572">
        <v>2.0000000000000004E-2</v>
      </c>
      <c r="AA59" s="576">
        <v>0.02</v>
      </c>
      <c r="AB59" s="589"/>
      <c r="AC59" s="589"/>
      <c r="AD59" s="575"/>
      <c r="AE59" s="575"/>
      <c r="AF59" s="601"/>
      <c r="AG59" s="572">
        <v>2.0000000000000004E-2</v>
      </c>
      <c r="AH59" s="579">
        <v>0.02</v>
      </c>
      <c r="AI59" s="589"/>
      <c r="AJ59" s="589"/>
      <c r="AK59" s="575"/>
      <c r="AL59" s="575"/>
      <c r="AM59" s="591"/>
      <c r="AN59" s="580">
        <v>2.0000000000000004E-2</v>
      </c>
      <c r="AO59" s="581">
        <v>0.02</v>
      </c>
      <c r="AP59" s="589"/>
      <c r="AQ59" s="467"/>
      <c r="AR59" s="562"/>
      <c r="AS59" s="562"/>
      <c r="AT59" s="601"/>
      <c r="AU59" s="580">
        <v>2.0000000000000004E-2</v>
      </c>
      <c r="AV59" s="581">
        <v>0.02</v>
      </c>
      <c r="AW59" s="589"/>
      <c r="AX59" s="589"/>
      <c r="AY59" s="562"/>
      <c r="AZ59" s="562"/>
      <c r="BA59" s="601"/>
      <c r="BB59" s="580">
        <v>2.0000000000000004E-2</v>
      </c>
      <c r="BC59" s="581">
        <v>2.0000000000000004E-2</v>
      </c>
      <c r="BD59" s="589"/>
      <c r="BE59" s="589"/>
      <c r="BF59" s="562"/>
      <c r="BG59" s="562"/>
      <c r="BH59" s="591"/>
      <c r="BI59" s="580">
        <v>2.0000000000000004E-2</v>
      </c>
      <c r="BJ59" s="456"/>
      <c r="BK59" s="589"/>
      <c r="BL59" s="589"/>
      <c r="BM59" s="562"/>
      <c r="BN59" s="562"/>
      <c r="BO59" s="601"/>
      <c r="BP59" s="572">
        <v>2.0000000000000004E-2</v>
      </c>
      <c r="BQ59" s="456"/>
      <c r="BR59" s="589"/>
      <c r="BS59" s="589"/>
      <c r="BT59" s="562"/>
      <c r="BU59" s="562"/>
      <c r="BV59" s="601"/>
      <c r="BW59" s="580">
        <v>2.0000000000000004E-2</v>
      </c>
      <c r="BX59" s="457"/>
      <c r="BY59" s="589"/>
      <c r="BZ59" s="589"/>
      <c r="CA59" s="562"/>
      <c r="CB59" s="562"/>
      <c r="CC59" s="591"/>
      <c r="CD59" s="580">
        <v>2.0000000000000004E-2</v>
      </c>
      <c r="CE59" s="456"/>
      <c r="CF59" s="589"/>
      <c r="CG59" s="589"/>
      <c r="CH59" s="562"/>
      <c r="CI59" s="562"/>
      <c r="CJ59" s="601"/>
      <c r="CK59" s="580">
        <v>2.0000000000000004E-2</v>
      </c>
      <c r="CL59" s="456"/>
      <c r="CM59" s="589"/>
      <c r="CN59" s="589"/>
      <c r="CO59" s="562"/>
      <c r="CP59" s="562"/>
      <c r="CQ59" s="601"/>
      <c r="CR59" s="580">
        <v>0</v>
      </c>
      <c r="CS59" s="457"/>
      <c r="CT59" s="589"/>
      <c r="CU59" s="589"/>
      <c r="CV59" s="562"/>
      <c r="CW59" s="562"/>
      <c r="CX59" s="601"/>
      <c r="CY59" s="583"/>
      <c r="CZ59" s="458">
        <f t="shared" si="0"/>
        <v>4.0000000000000008E-2</v>
      </c>
      <c r="DA59" s="458">
        <f t="shared" si="0"/>
        <v>0.04</v>
      </c>
      <c r="DB59" s="458">
        <f t="shared" si="1"/>
        <v>0.99999999999999978</v>
      </c>
      <c r="DC59" s="589"/>
      <c r="DD59" s="589"/>
      <c r="DE59" s="589"/>
      <c r="DF59" s="562"/>
      <c r="DG59" s="562"/>
      <c r="DH59" s="562"/>
      <c r="DI59" s="458">
        <f t="shared" si="2"/>
        <v>0.10000000000000002</v>
      </c>
      <c r="DJ59" s="458">
        <f t="shared" si="2"/>
        <v>0.1</v>
      </c>
      <c r="DK59" s="458">
        <f t="shared" si="3"/>
        <v>0.99999999999999989</v>
      </c>
      <c r="DL59" s="589"/>
      <c r="DM59" s="589"/>
      <c r="DN59" s="589"/>
      <c r="DO59" s="562"/>
      <c r="DP59" s="562"/>
      <c r="DQ59" s="562"/>
      <c r="DR59" s="458">
        <f t="shared" si="4"/>
        <v>0.16000000000000003</v>
      </c>
      <c r="DS59" s="458">
        <f t="shared" si="4"/>
        <v>0.1</v>
      </c>
      <c r="DT59" s="458">
        <f t="shared" si="5"/>
        <v>0.62499999999999989</v>
      </c>
      <c r="DU59" s="589"/>
      <c r="DV59" s="589"/>
      <c r="DW59" s="589"/>
      <c r="DX59" s="562"/>
      <c r="DY59" s="562"/>
      <c r="DZ59" s="562"/>
      <c r="EA59" s="458">
        <f t="shared" si="8"/>
        <v>0.20000000000000007</v>
      </c>
      <c r="EB59" s="458">
        <f t="shared" si="8"/>
        <v>0.1</v>
      </c>
      <c r="EC59" s="458">
        <f t="shared" si="6"/>
        <v>0.49999999999999989</v>
      </c>
      <c r="ED59" s="589"/>
      <c r="EE59" s="589"/>
      <c r="EF59" s="589"/>
      <c r="EG59" s="562"/>
      <c r="EH59" s="562"/>
      <c r="EI59" s="562"/>
    </row>
    <row r="60" spans="1:139" s="459" customFormat="1" ht="50.25" customHeight="1">
      <c r="A60" s="436"/>
      <c r="B60" s="437"/>
      <c r="C60" s="560"/>
      <c r="D60" s="560"/>
      <c r="E60" s="560"/>
      <c r="F60" s="561"/>
      <c r="G60" s="562"/>
      <c r="H60" s="562"/>
      <c r="I60" s="562"/>
      <c r="J60" s="584"/>
      <c r="K60" s="585"/>
      <c r="L60" s="586"/>
      <c r="M60" s="587"/>
      <c r="N60" s="588"/>
      <c r="O60" s="569">
        <v>42767</v>
      </c>
      <c r="P60" s="569">
        <v>43069</v>
      </c>
      <c r="Q60" s="570" t="s">
        <v>579</v>
      </c>
      <c r="R60" s="571">
        <v>0.1</v>
      </c>
      <c r="S60" s="572">
        <v>0</v>
      </c>
      <c r="T60" s="573">
        <v>0</v>
      </c>
      <c r="U60" s="589"/>
      <c r="V60" s="589"/>
      <c r="W60" s="575"/>
      <c r="X60" s="575"/>
      <c r="Y60" s="601"/>
      <c r="Z60" s="572">
        <v>1.0000000000000002E-2</v>
      </c>
      <c r="AA60" s="576">
        <v>0.01</v>
      </c>
      <c r="AB60" s="589"/>
      <c r="AC60" s="589"/>
      <c r="AD60" s="575"/>
      <c r="AE60" s="575"/>
      <c r="AF60" s="601"/>
      <c r="AG60" s="572">
        <v>1.0000000000000002E-2</v>
      </c>
      <c r="AH60" s="579">
        <v>0.01</v>
      </c>
      <c r="AI60" s="589"/>
      <c r="AJ60" s="589"/>
      <c r="AK60" s="575"/>
      <c r="AL60" s="575"/>
      <c r="AM60" s="591"/>
      <c r="AN60" s="580">
        <v>1.0000000000000002E-2</v>
      </c>
      <c r="AO60" s="581">
        <v>0.01</v>
      </c>
      <c r="AP60" s="589"/>
      <c r="AQ60" s="467"/>
      <c r="AR60" s="562"/>
      <c r="AS60" s="562"/>
      <c r="AT60" s="601"/>
      <c r="AU60" s="580">
        <v>1.0000000000000002E-2</v>
      </c>
      <c r="AV60" s="581">
        <v>0.01</v>
      </c>
      <c r="AW60" s="589"/>
      <c r="AX60" s="589"/>
      <c r="AY60" s="562"/>
      <c r="AZ60" s="562"/>
      <c r="BA60" s="601"/>
      <c r="BB60" s="580">
        <v>1.0000000000000002E-2</v>
      </c>
      <c r="BC60" s="581">
        <v>1.0000000000000002E-2</v>
      </c>
      <c r="BD60" s="589"/>
      <c r="BE60" s="589"/>
      <c r="BF60" s="562"/>
      <c r="BG60" s="562"/>
      <c r="BH60" s="591"/>
      <c r="BI60" s="580">
        <v>1.0000000000000002E-2</v>
      </c>
      <c r="BJ60" s="456"/>
      <c r="BK60" s="589"/>
      <c r="BL60" s="589"/>
      <c r="BM60" s="562"/>
      <c r="BN60" s="562"/>
      <c r="BO60" s="601"/>
      <c r="BP60" s="572">
        <v>1.0000000000000002E-2</v>
      </c>
      <c r="BQ60" s="456"/>
      <c r="BR60" s="589"/>
      <c r="BS60" s="589"/>
      <c r="BT60" s="562"/>
      <c r="BU60" s="562"/>
      <c r="BV60" s="601"/>
      <c r="BW60" s="580">
        <v>1.0000000000000002E-2</v>
      </c>
      <c r="BX60" s="457"/>
      <c r="BY60" s="589"/>
      <c r="BZ60" s="589"/>
      <c r="CA60" s="562"/>
      <c r="CB60" s="562"/>
      <c r="CC60" s="591"/>
      <c r="CD60" s="580">
        <v>1.0000000000000002E-2</v>
      </c>
      <c r="CE60" s="456"/>
      <c r="CF60" s="589"/>
      <c r="CG60" s="589"/>
      <c r="CH60" s="562"/>
      <c r="CI60" s="562"/>
      <c r="CJ60" s="601"/>
      <c r="CK60" s="580">
        <v>1.0000000000000002E-2</v>
      </c>
      <c r="CL60" s="456"/>
      <c r="CM60" s="589"/>
      <c r="CN60" s="589"/>
      <c r="CO60" s="562"/>
      <c r="CP60" s="562"/>
      <c r="CQ60" s="601"/>
      <c r="CR60" s="580">
        <v>0</v>
      </c>
      <c r="CS60" s="457"/>
      <c r="CT60" s="589"/>
      <c r="CU60" s="589"/>
      <c r="CV60" s="562"/>
      <c r="CW60" s="562"/>
      <c r="CX60" s="601"/>
      <c r="CY60" s="583"/>
      <c r="CZ60" s="458">
        <f t="shared" si="0"/>
        <v>2.0000000000000004E-2</v>
      </c>
      <c r="DA60" s="458">
        <f t="shared" si="0"/>
        <v>0.02</v>
      </c>
      <c r="DB60" s="458">
        <f t="shared" si="1"/>
        <v>0.99999999999999978</v>
      </c>
      <c r="DC60" s="589"/>
      <c r="DD60" s="589"/>
      <c r="DE60" s="589"/>
      <c r="DF60" s="562"/>
      <c r="DG60" s="562"/>
      <c r="DH60" s="562"/>
      <c r="DI60" s="458">
        <f t="shared" si="2"/>
        <v>5.000000000000001E-2</v>
      </c>
      <c r="DJ60" s="458">
        <f t="shared" si="2"/>
        <v>0.05</v>
      </c>
      <c r="DK60" s="458">
        <f t="shared" si="3"/>
        <v>0.99999999999999989</v>
      </c>
      <c r="DL60" s="589"/>
      <c r="DM60" s="589"/>
      <c r="DN60" s="589"/>
      <c r="DO60" s="562"/>
      <c r="DP60" s="562"/>
      <c r="DQ60" s="562"/>
      <c r="DR60" s="458">
        <f t="shared" si="4"/>
        <v>8.0000000000000016E-2</v>
      </c>
      <c r="DS60" s="458">
        <f t="shared" si="4"/>
        <v>0.05</v>
      </c>
      <c r="DT60" s="458">
        <f t="shared" si="5"/>
        <v>0.62499999999999989</v>
      </c>
      <c r="DU60" s="589"/>
      <c r="DV60" s="589"/>
      <c r="DW60" s="589"/>
      <c r="DX60" s="562"/>
      <c r="DY60" s="562"/>
      <c r="DZ60" s="562"/>
      <c r="EA60" s="458">
        <f t="shared" si="8"/>
        <v>0.10000000000000003</v>
      </c>
      <c r="EB60" s="458">
        <f t="shared" si="8"/>
        <v>0.05</v>
      </c>
      <c r="EC60" s="458">
        <f t="shared" si="6"/>
        <v>0.49999999999999989</v>
      </c>
      <c r="ED60" s="589"/>
      <c r="EE60" s="589"/>
      <c r="EF60" s="589"/>
      <c r="EG60" s="562"/>
      <c r="EH60" s="562"/>
      <c r="EI60" s="562"/>
    </row>
    <row r="61" spans="1:139" s="459" customFormat="1" ht="50.25" customHeight="1">
      <c r="A61" s="436"/>
      <c r="B61" s="437"/>
      <c r="C61" s="560"/>
      <c r="D61" s="560"/>
      <c r="E61" s="560"/>
      <c r="F61" s="561"/>
      <c r="G61" s="562"/>
      <c r="H61" s="562"/>
      <c r="I61" s="562"/>
      <c r="J61" s="584"/>
      <c r="K61" s="585"/>
      <c r="L61" s="586"/>
      <c r="M61" s="587"/>
      <c r="N61" s="588"/>
      <c r="O61" s="569">
        <v>42767</v>
      </c>
      <c r="P61" s="569">
        <v>43069</v>
      </c>
      <c r="Q61" s="570" t="s">
        <v>580</v>
      </c>
      <c r="R61" s="571">
        <v>0.1</v>
      </c>
      <c r="S61" s="572">
        <v>0</v>
      </c>
      <c r="T61" s="573">
        <v>0</v>
      </c>
      <c r="U61" s="589"/>
      <c r="V61" s="589"/>
      <c r="W61" s="575"/>
      <c r="X61" s="575"/>
      <c r="Y61" s="601"/>
      <c r="Z61" s="572">
        <v>1.0000000000000002E-2</v>
      </c>
      <c r="AA61" s="576">
        <v>0.01</v>
      </c>
      <c r="AB61" s="589"/>
      <c r="AC61" s="589"/>
      <c r="AD61" s="575"/>
      <c r="AE61" s="575"/>
      <c r="AF61" s="601"/>
      <c r="AG61" s="572">
        <v>1.0000000000000002E-2</v>
      </c>
      <c r="AH61" s="579">
        <v>0.01</v>
      </c>
      <c r="AI61" s="589"/>
      <c r="AJ61" s="589"/>
      <c r="AK61" s="575"/>
      <c r="AL61" s="575"/>
      <c r="AM61" s="591"/>
      <c r="AN61" s="580">
        <v>1.0000000000000002E-2</v>
      </c>
      <c r="AO61" s="581">
        <v>0.01</v>
      </c>
      <c r="AP61" s="589"/>
      <c r="AQ61" s="467"/>
      <c r="AR61" s="562"/>
      <c r="AS61" s="562"/>
      <c r="AT61" s="601"/>
      <c r="AU61" s="580">
        <v>1.0000000000000002E-2</v>
      </c>
      <c r="AV61" s="581">
        <v>0.01</v>
      </c>
      <c r="AW61" s="589"/>
      <c r="AX61" s="589"/>
      <c r="AY61" s="562"/>
      <c r="AZ61" s="562"/>
      <c r="BA61" s="601"/>
      <c r="BB61" s="580">
        <v>1.0000000000000002E-2</v>
      </c>
      <c r="BC61" s="581">
        <v>1.0000000000000002E-2</v>
      </c>
      <c r="BD61" s="589"/>
      <c r="BE61" s="589"/>
      <c r="BF61" s="562"/>
      <c r="BG61" s="562"/>
      <c r="BH61" s="591"/>
      <c r="BI61" s="580">
        <v>1.0000000000000002E-2</v>
      </c>
      <c r="BJ61" s="456"/>
      <c r="BK61" s="589"/>
      <c r="BL61" s="589"/>
      <c r="BM61" s="562"/>
      <c r="BN61" s="562"/>
      <c r="BO61" s="601"/>
      <c r="BP61" s="572">
        <v>1.0000000000000002E-2</v>
      </c>
      <c r="BQ61" s="456"/>
      <c r="BR61" s="589"/>
      <c r="BS61" s="589"/>
      <c r="BT61" s="562"/>
      <c r="BU61" s="562"/>
      <c r="BV61" s="601"/>
      <c r="BW61" s="580">
        <v>1.0000000000000002E-2</v>
      </c>
      <c r="BX61" s="457"/>
      <c r="BY61" s="589"/>
      <c r="BZ61" s="589"/>
      <c r="CA61" s="562"/>
      <c r="CB61" s="562"/>
      <c r="CC61" s="591"/>
      <c r="CD61" s="580">
        <v>1.0000000000000002E-2</v>
      </c>
      <c r="CE61" s="456"/>
      <c r="CF61" s="589"/>
      <c r="CG61" s="589"/>
      <c r="CH61" s="562"/>
      <c r="CI61" s="562"/>
      <c r="CJ61" s="601"/>
      <c r="CK61" s="580">
        <v>1.0000000000000002E-2</v>
      </c>
      <c r="CL61" s="456"/>
      <c r="CM61" s="589"/>
      <c r="CN61" s="589"/>
      <c r="CO61" s="562"/>
      <c r="CP61" s="562"/>
      <c r="CQ61" s="601"/>
      <c r="CR61" s="580">
        <v>0</v>
      </c>
      <c r="CS61" s="457"/>
      <c r="CT61" s="589"/>
      <c r="CU61" s="589"/>
      <c r="CV61" s="562"/>
      <c r="CW61" s="562"/>
      <c r="CX61" s="601"/>
      <c r="CY61" s="583"/>
      <c r="CZ61" s="458">
        <f t="shared" si="0"/>
        <v>2.0000000000000004E-2</v>
      </c>
      <c r="DA61" s="458">
        <f t="shared" si="0"/>
        <v>0.02</v>
      </c>
      <c r="DB61" s="458">
        <f t="shared" si="1"/>
        <v>0.99999999999999978</v>
      </c>
      <c r="DC61" s="589"/>
      <c r="DD61" s="589"/>
      <c r="DE61" s="589"/>
      <c r="DF61" s="562"/>
      <c r="DG61" s="562"/>
      <c r="DH61" s="562"/>
      <c r="DI61" s="458">
        <f t="shared" si="2"/>
        <v>5.000000000000001E-2</v>
      </c>
      <c r="DJ61" s="458">
        <f t="shared" si="2"/>
        <v>0.05</v>
      </c>
      <c r="DK61" s="458">
        <f t="shared" si="3"/>
        <v>0.99999999999999989</v>
      </c>
      <c r="DL61" s="589"/>
      <c r="DM61" s="589"/>
      <c r="DN61" s="589"/>
      <c r="DO61" s="562"/>
      <c r="DP61" s="562"/>
      <c r="DQ61" s="562"/>
      <c r="DR61" s="458">
        <f t="shared" si="4"/>
        <v>8.0000000000000016E-2</v>
      </c>
      <c r="DS61" s="458">
        <f t="shared" si="4"/>
        <v>0.05</v>
      </c>
      <c r="DT61" s="458">
        <f t="shared" si="5"/>
        <v>0.62499999999999989</v>
      </c>
      <c r="DU61" s="589"/>
      <c r="DV61" s="589"/>
      <c r="DW61" s="589"/>
      <c r="DX61" s="562"/>
      <c r="DY61" s="562"/>
      <c r="DZ61" s="562"/>
      <c r="EA61" s="458">
        <f t="shared" si="8"/>
        <v>0.10000000000000003</v>
      </c>
      <c r="EB61" s="458">
        <f t="shared" si="8"/>
        <v>0.05</v>
      </c>
      <c r="EC61" s="458">
        <f t="shared" si="6"/>
        <v>0.49999999999999989</v>
      </c>
      <c r="ED61" s="589"/>
      <c r="EE61" s="589"/>
      <c r="EF61" s="589"/>
      <c r="EG61" s="562"/>
      <c r="EH61" s="562"/>
      <c r="EI61" s="562"/>
    </row>
    <row r="62" spans="1:139" s="459" customFormat="1" ht="50.25" customHeight="1">
      <c r="A62" s="436"/>
      <c r="B62" s="437"/>
      <c r="C62" s="560"/>
      <c r="D62" s="560"/>
      <c r="E62" s="560"/>
      <c r="F62" s="561"/>
      <c r="G62" s="562"/>
      <c r="H62" s="562"/>
      <c r="I62" s="562"/>
      <c r="J62" s="584"/>
      <c r="K62" s="585"/>
      <c r="L62" s="586"/>
      <c r="M62" s="587"/>
      <c r="N62" s="588"/>
      <c r="O62" s="569">
        <v>42767</v>
      </c>
      <c r="P62" s="569">
        <v>43069</v>
      </c>
      <c r="Q62" s="570" t="s">
        <v>581</v>
      </c>
      <c r="R62" s="571">
        <v>0.1</v>
      </c>
      <c r="S62" s="572">
        <v>0</v>
      </c>
      <c r="T62" s="573">
        <v>0</v>
      </c>
      <c r="U62" s="589"/>
      <c r="V62" s="589"/>
      <c r="W62" s="575"/>
      <c r="X62" s="575"/>
      <c r="Y62" s="601"/>
      <c r="Z62" s="572">
        <v>1.0000000000000002E-2</v>
      </c>
      <c r="AA62" s="576">
        <v>0.01</v>
      </c>
      <c r="AB62" s="589"/>
      <c r="AC62" s="589"/>
      <c r="AD62" s="575"/>
      <c r="AE62" s="575"/>
      <c r="AF62" s="601"/>
      <c r="AG62" s="572">
        <v>1.0000000000000002E-2</v>
      </c>
      <c r="AH62" s="579">
        <v>0.01</v>
      </c>
      <c r="AI62" s="589"/>
      <c r="AJ62" s="589"/>
      <c r="AK62" s="575"/>
      <c r="AL62" s="575"/>
      <c r="AM62" s="591"/>
      <c r="AN62" s="580">
        <v>1.0000000000000002E-2</v>
      </c>
      <c r="AO62" s="581">
        <v>0.01</v>
      </c>
      <c r="AP62" s="589"/>
      <c r="AQ62" s="467"/>
      <c r="AR62" s="562"/>
      <c r="AS62" s="562"/>
      <c r="AT62" s="601"/>
      <c r="AU62" s="580">
        <v>1.0000000000000002E-2</v>
      </c>
      <c r="AV62" s="581">
        <v>0.01</v>
      </c>
      <c r="AW62" s="589"/>
      <c r="AX62" s="589"/>
      <c r="AY62" s="562"/>
      <c r="AZ62" s="562"/>
      <c r="BA62" s="601"/>
      <c r="BB62" s="580">
        <v>1.0000000000000002E-2</v>
      </c>
      <c r="BC62" s="581">
        <v>1.0000000000000002E-2</v>
      </c>
      <c r="BD62" s="589"/>
      <c r="BE62" s="589"/>
      <c r="BF62" s="562"/>
      <c r="BG62" s="562"/>
      <c r="BH62" s="591"/>
      <c r="BI62" s="580">
        <v>1.0000000000000002E-2</v>
      </c>
      <c r="BJ62" s="456"/>
      <c r="BK62" s="589"/>
      <c r="BL62" s="589"/>
      <c r="BM62" s="562"/>
      <c r="BN62" s="562"/>
      <c r="BO62" s="601"/>
      <c r="BP62" s="572">
        <v>1.0000000000000002E-2</v>
      </c>
      <c r="BQ62" s="456"/>
      <c r="BR62" s="589"/>
      <c r="BS62" s="589"/>
      <c r="BT62" s="562"/>
      <c r="BU62" s="562"/>
      <c r="BV62" s="601"/>
      <c r="BW62" s="580">
        <v>1.0000000000000002E-2</v>
      </c>
      <c r="BX62" s="457"/>
      <c r="BY62" s="589"/>
      <c r="BZ62" s="589"/>
      <c r="CA62" s="562"/>
      <c r="CB62" s="562"/>
      <c r="CC62" s="591"/>
      <c r="CD62" s="580">
        <v>1.0000000000000002E-2</v>
      </c>
      <c r="CE62" s="456"/>
      <c r="CF62" s="589"/>
      <c r="CG62" s="589"/>
      <c r="CH62" s="562"/>
      <c r="CI62" s="562"/>
      <c r="CJ62" s="601"/>
      <c r="CK62" s="580">
        <v>1.0000000000000002E-2</v>
      </c>
      <c r="CL62" s="456"/>
      <c r="CM62" s="589"/>
      <c r="CN62" s="589"/>
      <c r="CO62" s="562"/>
      <c r="CP62" s="562"/>
      <c r="CQ62" s="601"/>
      <c r="CR62" s="580">
        <v>0</v>
      </c>
      <c r="CS62" s="457"/>
      <c r="CT62" s="589"/>
      <c r="CU62" s="589"/>
      <c r="CV62" s="562"/>
      <c r="CW62" s="562"/>
      <c r="CX62" s="601"/>
      <c r="CY62" s="583"/>
      <c r="CZ62" s="458">
        <f t="shared" si="0"/>
        <v>2.0000000000000004E-2</v>
      </c>
      <c r="DA62" s="458">
        <f t="shared" si="0"/>
        <v>0.02</v>
      </c>
      <c r="DB62" s="458">
        <f t="shared" si="1"/>
        <v>0.99999999999999978</v>
      </c>
      <c r="DC62" s="589"/>
      <c r="DD62" s="589"/>
      <c r="DE62" s="589"/>
      <c r="DF62" s="562"/>
      <c r="DG62" s="562"/>
      <c r="DH62" s="562"/>
      <c r="DI62" s="458">
        <f t="shared" si="2"/>
        <v>5.000000000000001E-2</v>
      </c>
      <c r="DJ62" s="458">
        <f t="shared" si="2"/>
        <v>0.05</v>
      </c>
      <c r="DK62" s="458">
        <f t="shared" si="3"/>
        <v>0.99999999999999989</v>
      </c>
      <c r="DL62" s="589"/>
      <c r="DM62" s="589"/>
      <c r="DN62" s="589"/>
      <c r="DO62" s="562"/>
      <c r="DP62" s="562"/>
      <c r="DQ62" s="562"/>
      <c r="DR62" s="458">
        <f t="shared" si="4"/>
        <v>8.0000000000000016E-2</v>
      </c>
      <c r="DS62" s="458">
        <f t="shared" si="4"/>
        <v>0.05</v>
      </c>
      <c r="DT62" s="458">
        <f t="shared" si="5"/>
        <v>0.62499999999999989</v>
      </c>
      <c r="DU62" s="589"/>
      <c r="DV62" s="589"/>
      <c r="DW62" s="589"/>
      <c r="DX62" s="562"/>
      <c r="DY62" s="562"/>
      <c r="DZ62" s="562"/>
      <c r="EA62" s="458">
        <f t="shared" si="8"/>
        <v>0.10000000000000003</v>
      </c>
      <c r="EB62" s="458">
        <f t="shared" si="8"/>
        <v>0.05</v>
      </c>
      <c r="EC62" s="458">
        <f t="shared" si="6"/>
        <v>0.49999999999999989</v>
      </c>
      <c r="ED62" s="589"/>
      <c r="EE62" s="589"/>
      <c r="EF62" s="589"/>
      <c r="EG62" s="562"/>
      <c r="EH62" s="562"/>
      <c r="EI62" s="562"/>
    </row>
    <row r="63" spans="1:139" s="459" customFormat="1" ht="50.25" customHeight="1">
      <c r="A63" s="436"/>
      <c r="B63" s="437"/>
      <c r="C63" s="560"/>
      <c r="D63" s="560"/>
      <c r="E63" s="560"/>
      <c r="F63" s="561"/>
      <c r="G63" s="562"/>
      <c r="H63" s="562"/>
      <c r="I63" s="562"/>
      <c r="J63" s="593"/>
      <c r="K63" s="594"/>
      <c r="L63" s="595"/>
      <c r="M63" s="602"/>
      <c r="N63" s="596"/>
      <c r="O63" s="569">
        <v>42767</v>
      </c>
      <c r="P63" s="569">
        <v>43069</v>
      </c>
      <c r="Q63" s="570" t="s">
        <v>582</v>
      </c>
      <c r="R63" s="571">
        <v>0.1</v>
      </c>
      <c r="S63" s="572">
        <v>0</v>
      </c>
      <c r="T63" s="573">
        <v>0</v>
      </c>
      <c r="U63" s="597"/>
      <c r="V63" s="597"/>
      <c r="W63" s="575"/>
      <c r="X63" s="575"/>
      <c r="Y63" s="601"/>
      <c r="Z63" s="572">
        <v>1.0000000000000002E-2</v>
      </c>
      <c r="AA63" s="576">
        <v>0.01</v>
      </c>
      <c r="AB63" s="597"/>
      <c r="AC63" s="597"/>
      <c r="AD63" s="575"/>
      <c r="AE63" s="575"/>
      <c r="AF63" s="601"/>
      <c r="AG63" s="572">
        <v>1.0000000000000002E-2</v>
      </c>
      <c r="AH63" s="579">
        <v>0.01</v>
      </c>
      <c r="AI63" s="597"/>
      <c r="AJ63" s="597"/>
      <c r="AK63" s="575"/>
      <c r="AL63" s="575"/>
      <c r="AM63" s="599"/>
      <c r="AN63" s="580">
        <v>1.0000000000000002E-2</v>
      </c>
      <c r="AO63" s="581">
        <v>0.01</v>
      </c>
      <c r="AP63" s="597"/>
      <c r="AQ63" s="493"/>
      <c r="AR63" s="562"/>
      <c r="AS63" s="562"/>
      <c r="AT63" s="601"/>
      <c r="AU63" s="580">
        <v>1.0000000000000002E-2</v>
      </c>
      <c r="AV63" s="581">
        <v>0.01</v>
      </c>
      <c r="AW63" s="597"/>
      <c r="AX63" s="597"/>
      <c r="AY63" s="562"/>
      <c r="AZ63" s="562"/>
      <c r="BA63" s="601"/>
      <c r="BB63" s="580">
        <v>1.0000000000000002E-2</v>
      </c>
      <c r="BC63" s="581">
        <v>1.0000000000000002E-2</v>
      </c>
      <c r="BD63" s="597"/>
      <c r="BE63" s="597"/>
      <c r="BF63" s="562"/>
      <c r="BG63" s="562"/>
      <c r="BH63" s="599"/>
      <c r="BI63" s="580">
        <v>1.0000000000000002E-2</v>
      </c>
      <c r="BJ63" s="456"/>
      <c r="BK63" s="597"/>
      <c r="BL63" s="597"/>
      <c r="BM63" s="562"/>
      <c r="BN63" s="562"/>
      <c r="BO63" s="601"/>
      <c r="BP63" s="572">
        <v>1.0000000000000002E-2</v>
      </c>
      <c r="BQ63" s="456"/>
      <c r="BR63" s="597"/>
      <c r="BS63" s="597"/>
      <c r="BT63" s="562"/>
      <c r="BU63" s="562"/>
      <c r="BV63" s="601"/>
      <c r="BW63" s="580">
        <v>1.0000000000000002E-2</v>
      </c>
      <c r="BX63" s="457"/>
      <c r="BY63" s="597"/>
      <c r="BZ63" s="597"/>
      <c r="CA63" s="562"/>
      <c r="CB63" s="562"/>
      <c r="CC63" s="599"/>
      <c r="CD63" s="580">
        <v>1.0000000000000002E-2</v>
      </c>
      <c r="CE63" s="456"/>
      <c r="CF63" s="597"/>
      <c r="CG63" s="597"/>
      <c r="CH63" s="562"/>
      <c r="CI63" s="562"/>
      <c r="CJ63" s="601"/>
      <c r="CK63" s="580">
        <v>1.0000000000000002E-2</v>
      </c>
      <c r="CL63" s="456"/>
      <c r="CM63" s="597"/>
      <c r="CN63" s="597"/>
      <c r="CO63" s="562"/>
      <c r="CP63" s="562"/>
      <c r="CQ63" s="601"/>
      <c r="CR63" s="580">
        <v>0</v>
      </c>
      <c r="CS63" s="457"/>
      <c r="CT63" s="597"/>
      <c r="CU63" s="597"/>
      <c r="CV63" s="562"/>
      <c r="CW63" s="562"/>
      <c r="CX63" s="601"/>
      <c r="CY63" s="583"/>
      <c r="CZ63" s="458">
        <f t="shared" si="0"/>
        <v>2.0000000000000004E-2</v>
      </c>
      <c r="DA63" s="458">
        <f t="shared" si="0"/>
        <v>0.02</v>
      </c>
      <c r="DB63" s="458">
        <f t="shared" si="1"/>
        <v>0.99999999999999978</v>
      </c>
      <c r="DC63" s="597"/>
      <c r="DD63" s="597"/>
      <c r="DE63" s="597"/>
      <c r="DF63" s="562"/>
      <c r="DG63" s="562"/>
      <c r="DH63" s="562"/>
      <c r="DI63" s="458">
        <f t="shared" si="2"/>
        <v>5.000000000000001E-2</v>
      </c>
      <c r="DJ63" s="458">
        <f t="shared" si="2"/>
        <v>0.05</v>
      </c>
      <c r="DK63" s="458">
        <f t="shared" si="3"/>
        <v>0.99999999999999989</v>
      </c>
      <c r="DL63" s="597"/>
      <c r="DM63" s="597"/>
      <c r="DN63" s="597"/>
      <c r="DO63" s="562"/>
      <c r="DP63" s="562"/>
      <c r="DQ63" s="562"/>
      <c r="DR63" s="458">
        <f t="shared" si="4"/>
        <v>8.0000000000000016E-2</v>
      </c>
      <c r="DS63" s="458">
        <f t="shared" si="4"/>
        <v>0.05</v>
      </c>
      <c r="DT63" s="458">
        <f t="shared" si="5"/>
        <v>0.62499999999999989</v>
      </c>
      <c r="DU63" s="597"/>
      <c r="DV63" s="597"/>
      <c r="DW63" s="597"/>
      <c r="DX63" s="562"/>
      <c r="DY63" s="562"/>
      <c r="DZ63" s="562"/>
      <c r="EA63" s="458">
        <f t="shared" si="8"/>
        <v>0.10000000000000003</v>
      </c>
      <c r="EB63" s="458">
        <f t="shared" si="8"/>
        <v>0.05</v>
      </c>
      <c r="EC63" s="458">
        <f t="shared" si="6"/>
        <v>0.49999999999999989</v>
      </c>
      <c r="ED63" s="597"/>
      <c r="EE63" s="597"/>
      <c r="EF63" s="597"/>
      <c r="EG63" s="562"/>
      <c r="EH63" s="562"/>
      <c r="EI63" s="562"/>
    </row>
    <row r="64" spans="1:139" s="622" customFormat="1" ht="24.75" customHeight="1">
      <c r="A64" s="436"/>
      <c r="B64" s="437"/>
      <c r="C64" s="603" t="s">
        <v>552</v>
      </c>
      <c r="D64" s="603">
        <v>5</v>
      </c>
      <c r="E64" s="603" t="s">
        <v>583</v>
      </c>
      <c r="F64" s="604">
        <v>15000</v>
      </c>
      <c r="G64" s="605" t="s">
        <v>393</v>
      </c>
      <c r="H64" s="606">
        <v>1</v>
      </c>
      <c r="I64" s="606">
        <v>0.15</v>
      </c>
      <c r="J64" s="605">
        <v>6</v>
      </c>
      <c r="K64" s="607" t="s">
        <v>584</v>
      </c>
      <c r="L64" s="608" t="s">
        <v>585</v>
      </c>
      <c r="M64" s="609" t="s">
        <v>586</v>
      </c>
      <c r="N64" s="610">
        <v>0.05</v>
      </c>
      <c r="O64" s="611">
        <v>42736</v>
      </c>
      <c r="P64" s="611">
        <v>42916</v>
      </c>
      <c r="Q64" s="612" t="s">
        <v>587</v>
      </c>
      <c r="R64" s="613">
        <v>0.4</v>
      </c>
      <c r="S64" s="614">
        <v>2.0000000000000004E-2</v>
      </c>
      <c r="T64" s="615">
        <v>0.15</v>
      </c>
      <c r="U64" s="616">
        <f>SUM(S64:S66)</f>
        <v>2.0000000000000004E-2</v>
      </c>
      <c r="V64" s="616">
        <f>SUM(T64:T66)</f>
        <v>0.15</v>
      </c>
      <c r="W64" s="617">
        <f>+(((U64*$N$64)+(U67*$N$67))*$H$64)/($N$64+$N$67)</f>
        <v>2.4500000000000001E-2</v>
      </c>
      <c r="X64" s="617">
        <f>+(((V64*$N$64)+(V67*$N$67))*$H$64)/($N$64+$N$67)</f>
        <v>5.2499999999999991E-2</v>
      </c>
      <c r="Y64" s="616" t="s">
        <v>588</v>
      </c>
      <c r="Z64" s="614">
        <v>4.0000000000000008E-2</v>
      </c>
      <c r="AA64" s="618">
        <v>0</v>
      </c>
      <c r="AB64" s="616">
        <f>SUM(Z64:Z66)</f>
        <v>7.0000000000000007E-2</v>
      </c>
      <c r="AC64" s="616">
        <f>SUM(AA64:AA66)</f>
        <v>0</v>
      </c>
      <c r="AD64" s="617">
        <f>+(((AB64*$N$64)+(AB67*$N$67))*$H$64)/($N$64+$N$67)</f>
        <v>5.4999999999999993E-2</v>
      </c>
      <c r="AE64" s="617">
        <f>+(((AC64*$N$64)+(AC67*$N$67))*$H$64)/($N$64+$N$67)</f>
        <v>3.7499999999999999E-2</v>
      </c>
      <c r="AF64" s="616" t="s">
        <v>589</v>
      </c>
      <c r="AG64" s="614">
        <v>0.12</v>
      </c>
      <c r="AH64" s="615">
        <v>0</v>
      </c>
      <c r="AI64" s="616">
        <f>SUM(AG64:AG66)</f>
        <v>0.27</v>
      </c>
      <c r="AJ64" s="616">
        <f>SUM(AH64:AH66)</f>
        <v>0.16</v>
      </c>
      <c r="AK64" s="617">
        <f>+(((AI64*$N$64)+(AI67*$N$67))*$H$64)/($N$64+$N$67)</f>
        <v>0.13500000000000001</v>
      </c>
      <c r="AL64" s="617">
        <f>+(((AJ64*$N$64)+(AJ67*$N$67))*$H$64)/($N$64+$N$67)</f>
        <v>9.8499999999999976E-2</v>
      </c>
      <c r="AM64" s="582" t="s">
        <v>590</v>
      </c>
      <c r="AN64" s="619">
        <v>0.12</v>
      </c>
      <c r="AO64" s="454">
        <v>0</v>
      </c>
      <c r="AP64" s="616">
        <f>SUM(AN64:AN66)</f>
        <v>0.21</v>
      </c>
      <c r="AQ64" s="455">
        <f>SUM(AO64:AO66)</f>
        <v>0.105</v>
      </c>
      <c r="AR64" s="606">
        <f>+(((AP64*$N$64)+(AP67*$N$67))*$H$64)/($N$64+$N$67)</f>
        <v>0.12</v>
      </c>
      <c r="AS64" s="606">
        <f>+(((AQ64*$N$64)+(AQ67*$N$67))*$H$64)/($N$64+$N$67)</f>
        <v>8.6999999999999994E-2</v>
      </c>
      <c r="AT64" s="616" t="s">
        <v>591</v>
      </c>
      <c r="AU64" s="619">
        <v>0.06</v>
      </c>
      <c r="AV64" s="454">
        <v>0</v>
      </c>
      <c r="AW64" s="616">
        <f>SUM(AU64:AU66)</f>
        <v>0.12</v>
      </c>
      <c r="AX64" s="616">
        <f>SUM(AV64:AV66)</f>
        <v>0.03</v>
      </c>
      <c r="AY64" s="606">
        <f>+(((AW64*$N$64)+(AW67*$N$67))*$H$64)/($N$64+$N$67)</f>
        <v>9.7499999999999989E-2</v>
      </c>
      <c r="AZ64" s="606">
        <f>+(((AX64*$N$64)+(AX67*$N$67))*$H$64)/($N$64+$N$67)</f>
        <v>7.4999999999999997E-2</v>
      </c>
      <c r="BA64" s="616" t="s">
        <v>591</v>
      </c>
      <c r="BB64" s="619">
        <v>4.0000000000000008E-2</v>
      </c>
      <c r="BC64" s="456">
        <v>0.25</v>
      </c>
      <c r="BD64" s="616">
        <f>SUM(BB64:BB66)</f>
        <v>7.0000000000000007E-2</v>
      </c>
      <c r="BE64" s="616">
        <f>SUM(BC64:BC66)</f>
        <v>0.25</v>
      </c>
      <c r="BF64" s="606">
        <f>+(((BD64*$N$64)+(BD67*$N$67))*$H$64)/($N$64+$N$67)</f>
        <v>8.5000000000000006E-2</v>
      </c>
      <c r="BG64" s="606">
        <f>+(((BE64*$N$64)+(BE67*$N$67))*$H$64)/($N$64+$N$67)</f>
        <v>0.13</v>
      </c>
      <c r="BH64" s="532" t="s">
        <v>592</v>
      </c>
      <c r="BI64" s="620">
        <v>0</v>
      </c>
      <c r="BJ64" s="456"/>
      <c r="BK64" s="616">
        <f>SUM(BI64:BI66)</f>
        <v>4.8000000000000001E-2</v>
      </c>
      <c r="BL64" s="616">
        <f>SUM(BJ64:BJ66)</f>
        <v>0</v>
      </c>
      <c r="BM64" s="606">
        <f>+(((BK64*$N$64)+(BK67*$N$67))*$H$64)/($N$64+$N$67)</f>
        <v>7.9500000000000001E-2</v>
      </c>
      <c r="BN64" s="606">
        <f>+(((BL64*$N$64)+(BL67*$N$67))*$H$64)/($N$64+$N$67)</f>
        <v>0</v>
      </c>
      <c r="BO64" s="616" t="s">
        <v>593</v>
      </c>
      <c r="BP64" s="614">
        <v>0</v>
      </c>
      <c r="BQ64" s="456"/>
      <c r="BR64" s="616">
        <f>SUM(BP64:BP66)</f>
        <v>4.8000000000000001E-2</v>
      </c>
      <c r="BS64" s="616">
        <f>SUM(BQ64:BQ66)</f>
        <v>0</v>
      </c>
      <c r="BT64" s="606">
        <f>+(((BR64*$N$64)+(BR67*$N$67))*$H$64)/($N$64+$N$67)</f>
        <v>7.9500000000000001E-2</v>
      </c>
      <c r="BU64" s="606">
        <f>+(((BS64*$N$64)+(BS67*$N$67))*$H$64)/($N$64+$N$67)</f>
        <v>0</v>
      </c>
      <c r="BV64" s="616" t="s">
        <v>593</v>
      </c>
      <c r="BW64" s="619">
        <v>0</v>
      </c>
      <c r="BX64" s="457"/>
      <c r="BY64" s="616">
        <f>SUM(BW64:BW66)</f>
        <v>4.8000000000000001E-2</v>
      </c>
      <c r="BZ64" s="616">
        <f>SUM(BX64:BX66)</f>
        <v>0</v>
      </c>
      <c r="CA64" s="606">
        <f>+(((BY64*$N$64)+(BY67*$N$67))*$H$64)/($N$64+$N$67)</f>
        <v>7.9500000000000001E-2</v>
      </c>
      <c r="CB64" s="606">
        <f>+(((BZ64*$N$64)+(BZ67*$N$67))*$H$64)/($N$64+$N$67)</f>
        <v>0</v>
      </c>
      <c r="CC64" s="582" t="s">
        <v>594</v>
      </c>
      <c r="CD64" s="619">
        <v>0</v>
      </c>
      <c r="CE64" s="456"/>
      <c r="CF64" s="616">
        <f>SUM(CD64:CD66)</f>
        <v>4.8000000000000001E-2</v>
      </c>
      <c r="CG64" s="616">
        <f>SUM(CE64:CE66)</f>
        <v>0</v>
      </c>
      <c r="CH64" s="606">
        <f>+(((CF64*$N$64)+(CF67*$N$67))*$H$64)/($N$64+$N$67)</f>
        <v>7.9500000000000001E-2</v>
      </c>
      <c r="CI64" s="606">
        <f>+(((CG64*$N$64)+(CG67*$N$67))*$H$64)/($N$64+$N$67)</f>
        <v>0</v>
      </c>
      <c r="CJ64" s="616" t="s">
        <v>593</v>
      </c>
      <c r="CK64" s="619">
        <v>0</v>
      </c>
      <c r="CL64" s="456"/>
      <c r="CM64" s="616">
        <f>SUM(CK64:CK66)</f>
        <v>4.8000000000000001E-2</v>
      </c>
      <c r="CN64" s="616">
        <f>SUM(CL64:CL66)</f>
        <v>0</v>
      </c>
      <c r="CO64" s="606">
        <f>+(((CM64*$N$64)+(CM67*$N$67))*$H$64)/($N$64+$N$67)</f>
        <v>7.9500000000000001E-2</v>
      </c>
      <c r="CP64" s="606">
        <f>+(((CN64*$N$64)+(CN67*$N$67))*$H$64)/($N$64+$N$67)</f>
        <v>0</v>
      </c>
      <c r="CQ64" s="616" t="s">
        <v>593</v>
      </c>
      <c r="CR64" s="619">
        <v>0</v>
      </c>
      <c r="CS64" s="457"/>
      <c r="CT64" s="616">
        <f>SUM(CR64:CR66)</f>
        <v>0</v>
      </c>
      <c r="CU64" s="616">
        <f>SUM(CS64:CS66)</f>
        <v>0</v>
      </c>
      <c r="CV64" s="606">
        <f>+(((CT64*$N$64)+(CT67*$N$67))*$H$64)/($N$64+$N$67)</f>
        <v>8.5499999999999979E-2</v>
      </c>
      <c r="CW64" s="606">
        <f>+(((CU64*$N$64)+(CU67*$N$67))*$H$64)/($N$64+$N$67)</f>
        <v>0</v>
      </c>
      <c r="CX64" s="616" t="s">
        <v>595</v>
      </c>
      <c r="CY64" s="621"/>
      <c r="CZ64" s="458">
        <f t="shared" si="0"/>
        <v>0.18</v>
      </c>
      <c r="DA64" s="458">
        <f t="shared" si="0"/>
        <v>0.15</v>
      </c>
      <c r="DB64" s="458">
        <f t="shared" si="1"/>
        <v>0.83333333333333337</v>
      </c>
      <c r="DC64" s="616">
        <f>SUM(CZ64:CZ66)</f>
        <v>0.36</v>
      </c>
      <c r="DD64" s="616">
        <f>SUM(DA64:DA66)</f>
        <v>0.31</v>
      </c>
      <c r="DE64" s="616">
        <f>+DD64/DC64</f>
        <v>0.86111111111111116</v>
      </c>
      <c r="DF64" s="606">
        <f>+W64+AD64+AK64</f>
        <v>0.2145</v>
      </c>
      <c r="DG64" s="606">
        <f>+X64+AE64+AL64</f>
        <v>0.18849999999999997</v>
      </c>
      <c r="DH64" s="606">
        <f>+DG64/DF64</f>
        <v>0.87878787878787867</v>
      </c>
      <c r="DI64" s="458">
        <f t="shared" si="2"/>
        <v>0.4</v>
      </c>
      <c r="DJ64" s="458">
        <f t="shared" si="2"/>
        <v>0.4</v>
      </c>
      <c r="DK64" s="458">
        <f t="shared" si="3"/>
        <v>1</v>
      </c>
      <c r="DL64" s="616">
        <f>SUM(DI64:DI66)</f>
        <v>0.76</v>
      </c>
      <c r="DM64" s="616">
        <f>SUM(DJ64:DJ66)</f>
        <v>0.69500000000000006</v>
      </c>
      <c r="DN64" s="616">
        <f>+DM64/DL64</f>
        <v>0.91447368421052644</v>
      </c>
      <c r="DO64" s="606">
        <f>+W64+AD64+AK64++AR64+AY64+BE64</f>
        <v>0.68199999999999994</v>
      </c>
      <c r="DP64" s="606">
        <f>+X64+AE64+AL64++AS64+AZ64+BG64</f>
        <v>0.48049999999999998</v>
      </c>
      <c r="DQ64" s="606"/>
      <c r="DR64" s="458">
        <f t="shared" si="4"/>
        <v>0.4</v>
      </c>
      <c r="DS64" s="458">
        <f t="shared" si="4"/>
        <v>0.4</v>
      </c>
      <c r="DT64" s="458">
        <f t="shared" si="5"/>
        <v>1</v>
      </c>
      <c r="DU64" s="616">
        <f>SUM(DR64:DR66)</f>
        <v>0.90400000000000014</v>
      </c>
      <c r="DV64" s="616">
        <f>SUM(DS64:DS66)</f>
        <v>0.69500000000000006</v>
      </c>
      <c r="DW64" s="616">
        <f>+DV64/DU64</f>
        <v>0.76880530973451322</v>
      </c>
      <c r="DX64" s="606">
        <f>+W64+AD64+AK64++AR64+AY64+BE64+BM64+BT64+CA64</f>
        <v>0.92049999999999998</v>
      </c>
      <c r="DY64" s="606">
        <f>+X64+AE64+AL64++AS64+AZ64+BG64+BN64+BU64+CB64</f>
        <v>0.48049999999999998</v>
      </c>
      <c r="DZ64" s="606">
        <f>+DY64/DX64</f>
        <v>0.52199891363389461</v>
      </c>
      <c r="EA64" s="458">
        <f t="shared" si="8"/>
        <v>0.4</v>
      </c>
      <c r="EB64" s="458">
        <f t="shared" si="8"/>
        <v>0.4</v>
      </c>
      <c r="EC64" s="458">
        <f t="shared" si="6"/>
        <v>1</v>
      </c>
      <c r="ED64" s="616">
        <f>SUM(EA64:EA66)</f>
        <v>1</v>
      </c>
      <c r="EE64" s="616">
        <f>SUM(EB64:EB66)</f>
        <v>0.69500000000000006</v>
      </c>
      <c r="EF64" s="616">
        <f>+EE64/ED64</f>
        <v>0.69500000000000006</v>
      </c>
      <c r="EG64" s="606">
        <f>+CV64+CO64+CH64+CA64+BT64+BM64+BF64+AY64+AR64+AK64+AD64+W64</f>
        <v>1</v>
      </c>
      <c r="EH64" s="606">
        <f>+CW64+CP64+CI64+CB64+BU64+BN64+BG64+AZ64+AS64+AL64+AE64+X64</f>
        <v>0.48049999999999998</v>
      </c>
      <c r="EI64" s="606">
        <f>+EH64/EG64</f>
        <v>0.48049999999999998</v>
      </c>
    </row>
    <row r="65" spans="1:139" s="622" customFormat="1" ht="24.75" customHeight="1">
      <c r="A65" s="436"/>
      <c r="B65" s="437"/>
      <c r="C65" s="603"/>
      <c r="D65" s="603"/>
      <c r="E65" s="603"/>
      <c r="F65" s="604"/>
      <c r="G65" s="605"/>
      <c r="H65" s="606"/>
      <c r="I65" s="606"/>
      <c r="J65" s="605"/>
      <c r="K65" s="607"/>
      <c r="L65" s="608"/>
      <c r="M65" s="609"/>
      <c r="N65" s="610"/>
      <c r="O65" s="611">
        <v>42767</v>
      </c>
      <c r="P65" s="611">
        <v>42916</v>
      </c>
      <c r="Q65" s="612" t="s">
        <v>596</v>
      </c>
      <c r="R65" s="613">
        <v>0.3</v>
      </c>
      <c r="S65" s="614">
        <v>0</v>
      </c>
      <c r="T65" s="615">
        <v>0</v>
      </c>
      <c r="U65" s="623"/>
      <c r="V65" s="623"/>
      <c r="W65" s="617"/>
      <c r="X65" s="617"/>
      <c r="Y65" s="623"/>
      <c r="Z65" s="614">
        <v>0.03</v>
      </c>
      <c r="AA65" s="618">
        <v>0</v>
      </c>
      <c r="AB65" s="623"/>
      <c r="AC65" s="623"/>
      <c r="AD65" s="617"/>
      <c r="AE65" s="617"/>
      <c r="AF65" s="623"/>
      <c r="AG65" s="614">
        <v>0.09</v>
      </c>
      <c r="AH65" s="615">
        <v>0.1</v>
      </c>
      <c r="AI65" s="623"/>
      <c r="AJ65" s="623"/>
      <c r="AK65" s="617"/>
      <c r="AL65" s="617"/>
      <c r="AM65" s="591"/>
      <c r="AN65" s="619">
        <v>0.09</v>
      </c>
      <c r="AO65" s="454">
        <v>4.4999999999999998E-2</v>
      </c>
      <c r="AP65" s="623"/>
      <c r="AQ65" s="467"/>
      <c r="AR65" s="606"/>
      <c r="AS65" s="606"/>
      <c r="AT65" s="623"/>
      <c r="AU65" s="619">
        <v>0.06</v>
      </c>
      <c r="AV65" s="454">
        <v>0.03</v>
      </c>
      <c r="AW65" s="623"/>
      <c r="AX65" s="623"/>
      <c r="AY65" s="606"/>
      <c r="AZ65" s="606"/>
      <c r="BA65" s="623"/>
      <c r="BB65" s="619">
        <v>0.03</v>
      </c>
      <c r="BC65" s="456">
        <v>0</v>
      </c>
      <c r="BD65" s="623"/>
      <c r="BE65" s="623"/>
      <c r="BF65" s="606"/>
      <c r="BG65" s="606"/>
      <c r="BH65" s="544"/>
      <c r="BI65" s="619">
        <v>0</v>
      </c>
      <c r="BJ65" s="456"/>
      <c r="BK65" s="623"/>
      <c r="BL65" s="623"/>
      <c r="BM65" s="606"/>
      <c r="BN65" s="606"/>
      <c r="BO65" s="623"/>
      <c r="BP65" s="614">
        <v>0</v>
      </c>
      <c r="BQ65" s="456"/>
      <c r="BR65" s="623"/>
      <c r="BS65" s="623"/>
      <c r="BT65" s="606"/>
      <c r="BU65" s="606"/>
      <c r="BV65" s="623"/>
      <c r="BW65" s="619">
        <v>0</v>
      </c>
      <c r="BX65" s="457"/>
      <c r="BY65" s="623"/>
      <c r="BZ65" s="623"/>
      <c r="CA65" s="606"/>
      <c r="CB65" s="606"/>
      <c r="CC65" s="591"/>
      <c r="CD65" s="619">
        <v>0</v>
      </c>
      <c r="CE65" s="456"/>
      <c r="CF65" s="623"/>
      <c r="CG65" s="623"/>
      <c r="CH65" s="606"/>
      <c r="CI65" s="606"/>
      <c r="CJ65" s="623"/>
      <c r="CK65" s="619">
        <v>0</v>
      </c>
      <c r="CL65" s="456"/>
      <c r="CM65" s="623"/>
      <c r="CN65" s="623"/>
      <c r="CO65" s="606"/>
      <c r="CP65" s="606"/>
      <c r="CQ65" s="623"/>
      <c r="CR65" s="619">
        <v>0</v>
      </c>
      <c r="CS65" s="457"/>
      <c r="CT65" s="623"/>
      <c r="CU65" s="623"/>
      <c r="CV65" s="606"/>
      <c r="CW65" s="606"/>
      <c r="CX65" s="623"/>
      <c r="CY65" s="624"/>
      <c r="CZ65" s="458">
        <f t="shared" si="0"/>
        <v>0.12</v>
      </c>
      <c r="DA65" s="458">
        <f t="shared" si="0"/>
        <v>0.1</v>
      </c>
      <c r="DB65" s="458">
        <f t="shared" si="1"/>
        <v>0.83333333333333337</v>
      </c>
      <c r="DC65" s="623"/>
      <c r="DD65" s="623"/>
      <c r="DE65" s="623"/>
      <c r="DF65" s="606"/>
      <c r="DG65" s="606"/>
      <c r="DH65" s="606"/>
      <c r="DI65" s="458">
        <f t="shared" si="2"/>
        <v>0.30000000000000004</v>
      </c>
      <c r="DJ65" s="458">
        <f t="shared" si="2"/>
        <v>0.17500000000000002</v>
      </c>
      <c r="DK65" s="458">
        <f t="shared" si="3"/>
        <v>0.58333333333333326</v>
      </c>
      <c r="DL65" s="623"/>
      <c r="DM65" s="623"/>
      <c r="DN65" s="623"/>
      <c r="DO65" s="606"/>
      <c r="DP65" s="606"/>
      <c r="DQ65" s="606"/>
      <c r="DR65" s="458">
        <f t="shared" si="4"/>
        <v>0.30000000000000004</v>
      </c>
      <c r="DS65" s="458">
        <f t="shared" si="4"/>
        <v>0.17500000000000002</v>
      </c>
      <c r="DT65" s="458">
        <f t="shared" si="5"/>
        <v>0.58333333333333326</v>
      </c>
      <c r="DU65" s="623"/>
      <c r="DV65" s="623"/>
      <c r="DW65" s="623"/>
      <c r="DX65" s="606"/>
      <c r="DY65" s="606"/>
      <c r="DZ65" s="606"/>
      <c r="EA65" s="458">
        <f t="shared" si="8"/>
        <v>0.30000000000000004</v>
      </c>
      <c r="EB65" s="458">
        <f t="shared" si="8"/>
        <v>0.17500000000000002</v>
      </c>
      <c r="EC65" s="458">
        <f t="shared" si="6"/>
        <v>0.58333333333333326</v>
      </c>
      <c r="ED65" s="623"/>
      <c r="EE65" s="623"/>
      <c r="EF65" s="623"/>
      <c r="EG65" s="606"/>
      <c r="EH65" s="606"/>
      <c r="EI65" s="606"/>
    </row>
    <row r="66" spans="1:139" s="622" customFormat="1" ht="24.75" customHeight="1">
      <c r="A66" s="436"/>
      <c r="B66" s="437"/>
      <c r="C66" s="603"/>
      <c r="D66" s="603"/>
      <c r="E66" s="603"/>
      <c r="F66" s="604"/>
      <c r="G66" s="605"/>
      <c r="H66" s="606"/>
      <c r="I66" s="606"/>
      <c r="J66" s="605"/>
      <c r="K66" s="607"/>
      <c r="L66" s="625" t="s">
        <v>597</v>
      </c>
      <c r="M66" s="609"/>
      <c r="N66" s="610"/>
      <c r="O66" s="611">
        <v>42795</v>
      </c>
      <c r="P66" s="611">
        <v>43069</v>
      </c>
      <c r="Q66" s="612" t="s">
        <v>598</v>
      </c>
      <c r="R66" s="613">
        <v>0.3</v>
      </c>
      <c r="S66" s="614">
        <v>0</v>
      </c>
      <c r="T66" s="615">
        <v>0</v>
      </c>
      <c r="U66" s="626"/>
      <c r="V66" s="626"/>
      <c r="W66" s="617"/>
      <c r="X66" s="617"/>
      <c r="Y66" s="623"/>
      <c r="Z66" s="614">
        <v>0</v>
      </c>
      <c r="AA66" s="618">
        <v>0</v>
      </c>
      <c r="AB66" s="626"/>
      <c r="AC66" s="626"/>
      <c r="AD66" s="617"/>
      <c r="AE66" s="617"/>
      <c r="AF66" s="623"/>
      <c r="AG66" s="614">
        <v>0.06</v>
      </c>
      <c r="AH66" s="615">
        <v>0.06</v>
      </c>
      <c r="AI66" s="626"/>
      <c r="AJ66" s="626"/>
      <c r="AK66" s="617"/>
      <c r="AL66" s="617"/>
      <c r="AM66" s="591"/>
      <c r="AN66" s="619">
        <v>0</v>
      </c>
      <c r="AO66" s="454">
        <v>0.06</v>
      </c>
      <c r="AP66" s="626"/>
      <c r="AQ66" s="493"/>
      <c r="AR66" s="606"/>
      <c r="AS66" s="606"/>
      <c r="AT66" s="623"/>
      <c r="AU66" s="619">
        <v>0</v>
      </c>
      <c r="AV66" s="454">
        <v>0</v>
      </c>
      <c r="AW66" s="626"/>
      <c r="AX66" s="626"/>
      <c r="AY66" s="606"/>
      <c r="AZ66" s="606"/>
      <c r="BA66" s="623"/>
      <c r="BB66" s="619">
        <v>0</v>
      </c>
      <c r="BC66" s="456">
        <v>0</v>
      </c>
      <c r="BD66" s="626"/>
      <c r="BE66" s="626"/>
      <c r="BF66" s="606"/>
      <c r="BG66" s="606"/>
      <c r="BH66" s="544"/>
      <c r="BI66" s="619">
        <v>4.8000000000000001E-2</v>
      </c>
      <c r="BJ66" s="456"/>
      <c r="BK66" s="626"/>
      <c r="BL66" s="626"/>
      <c r="BM66" s="606"/>
      <c r="BN66" s="606"/>
      <c r="BO66" s="623"/>
      <c r="BP66" s="614">
        <v>4.8000000000000001E-2</v>
      </c>
      <c r="BQ66" s="456"/>
      <c r="BR66" s="626"/>
      <c r="BS66" s="626"/>
      <c r="BT66" s="606"/>
      <c r="BU66" s="606"/>
      <c r="BV66" s="623"/>
      <c r="BW66" s="619">
        <v>4.8000000000000001E-2</v>
      </c>
      <c r="BX66" s="457"/>
      <c r="BY66" s="626"/>
      <c r="BZ66" s="626"/>
      <c r="CA66" s="606"/>
      <c r="CB66" s="606"/>
      <c r="CC66" s="591"/>
      <c r="CD66" s="619">
        <v>4.8000000000000001E-2</v>
      </c>
      <c r="CE66" s="456"/>
      <c r="CF66" s="626"/>
      <c r="CG66" s="626"/>
      <c r="CH66" s="606"/>
      <c r="CI66" s="606"/>
      <c r="CJ66" s="623"/>
      <c r="CK66" s="619">
        <v>4.8000000000000001E-2</v>
      </c>
      <c r="CL66" s="456"/>
      <c r="CM66" s="626"/>
      <c r="CN66" s="626"/>
      <c r="CO66" s="606"/>
      <c r="CP66" s="606"/>
      <c r="CQ66" s="623"/>
      <c r="CR66" s="619">
        <v>0</v>
      </c>
      <c r="CS66" s="457"/>
      <c r="CT66" s="626"/>
      <c r="CU66" s="626"/>
      <c r="CV66" s="606"/>
      <c r="CW66" s="606"/>
      <c r="CX66" s="623"/>
      <c r="CY66" s="624"/>
      <c r="CZ66" s="458">
        <f t="shared" si="0"/>
        <v>0.06</v>
      </c>
      <c r="DA66" s="458">
        <f t="shared" si="0"/>
        <v>0.06</v>
      </c>
      <c r="DB66" s="458">
        <f t="shared" si="1"/>
        <v>1</v>
      </c>
      <c r="DC66" s="626"/>
      <c r="DD66" s="626"/>
      <c r="DE66" s="626"/>
      <c r="DF66" s="606"/>
      <c r="DG66" s="606"/>
      <c r="DH66" s="606"/>
      <c r="DI66" s="458">
        <f t="shared" si="2"/>
        <v>0.06</v>
      </c>
      <c r="DJ66" s="458">
        <f t="shared" si="2"/>
        <v>0.12</v>
      </c>
      <c r="DK66" s="458">
        <f t="shared" si="3"/>
        <v>2</v>
      </c>
      <c r="DL66" s="626"/>
      <c r="DM66" s="626"/>
      <c r="DN66" s="626"/>
      <c r="DO66" s="606"/>
      <c r="DP66" s="606"/>
      <c r="DQ66" s="606"/>
      <c r="DR66" s="458">
        <f t="shared" si="4"/>
        <v>0.20400000000000001</v>
      </c>
      <c r="DS66" s="458">
        <f t="shared" si="4"/>
        <v>0.12</v>
      </c>
      <c r="DT66" s="458">
        <f t="shared" si="5"/>
        <v>0.58823529411764697</v>
      </c>
      <c r="DU66" s="626"/>
      <c r="DV66" s="626"/>
      <c r="DW66" s="626"/>
      <c r="DX66" s="606"/>
      <c r="DY66" s="606"/>
      <c r="DZ66" s="606"/>
      <c r="EA66" s="458">
        <f t="shared" si="8"/>
        <v>0.3</v>
      </c>
      <c r="EB66" s="458">
        <f t="shared" si="8"/>
        <v>0.12</v>
      </c>
      <c r="EC66" s="458">
        <f t="shared" si="6"/>
        <v>0.4</v>
      </c>
      <c r="ED66" s="626"/>
      <c r="EE66" s="626"/>
      <c r="EF66" s="626"/>
      <c r="EG66" s="606"/>
      <c r="EH66" s="606"/>
      <c r="EI66" s="606"/>
    </row>
    <row r="67" spans="1:139" s="459" customFormat="1" ht="24.75" customHeight="1">
      <c r="A67" s="436"/>
      <c r="B67" s="437"/>
      <c r="C67" s="603"/>
      <c r="D67" s="603"/>
      <c r="E67" s="603"/>
      <c r="F67" s="604"/>
      <c r="G67" s="605"/>
      <c r="H67" s="606"/>
      <c r="I67" s="606"/>
      <c r="J67" s="605">
        <v>7</v>
      </c>
      <c r="K67" s="607" t="s">
        <v>599</v>
      </c>
      <c r="L67" s="608" t="s">
        <v>600</v>
      </c>
      <c r="M67" s="609" t="s">
        <v>586</v>
      </c>
      <c r="N67" s="610">
        <v>0.15</v>
      </c>
      <c r="O67" s="627">
        <v>42767</v>
      </c>
      <c r="P67" s="627">
        <v>43099</v>
      </c>
      <c r="Q67" s="612" t="s">
        <v>601</v>
      </c>
      <c r="R67" s="628">
        <v>0.3</v>
      </c>
      <c r="S67" s="614">
        <v>0</v>
      </c>
      <c r="T67" s="615">
        <v>0</v>
      </c>
      <c r="U67" s="616">
        <f>SUM(S67:S69)</f>
        <v>2.6000000000000002E-2</v>
      </c>
      <c r="V67" s="616">
        <f>SUM(T67:T69)</f>
        <v>0.02</v>
      </c>
      <c r="W67" s="617"/>
      <c r="X67" s="617"/>
      <c r="Y67" s="623"/>
      <c r="Z67" s="614">
        <v>1.4999999999999999E-2</v>
      </c>
      <c r="AA67" s="618">
        <v>1.4999999999999999E-2</v>
      </c>
      <c r="AB67" s="616">
        <f>SUM(Z67:Z69)</f>
        <v>0.05</v>
      </c>
      <c r="AC67" s="616">
        <f>SUM(AA67:AA69)</f>
        <v>0.05</v>
      </c>
      <c r="AD67" s="617"/>
      <c r="AE67" s="617"/>
      <c r="AF67" s="623"/>
      <c r="AG67" s="614">
        <v>2.7E-2</v>
      </c>
      <c r="AH67" s="615">
        <v>1.4999999999999999E-2</v>
      </c>
      <c r="AI67" s="616">
        <f>SUM(AG67:AG69)</f>
        <v>0.09</v>
      </c>
      <c r="AJ67" s="616">
        <f>SUM(AH67:AH69)</f>
        <v>7.7999999999999986E-2</v>
      </c>
      <c r="AK67" s="617"/>
      <c r="AL67" s="617"/>
      <c r="AM67" s="591"/>
      <c r="AN67" s="619">
        <v>2.7E-2</v>
      </c>
      <c r="AO67" s="454">
        <v>2.7E-2</v>
      </c>
      <c r="AP67" s="616">
        <f>SUM(AN67:AN69)</f>
        <v>0.09</v>
      </c>
      <c r="AQ67" s="455">
        <f>SUM(AO67:AO69)</f>
        <v>8.1000000000000003E-2</v>
      </c>
      <c r="AR67" s="606"/>
      <c r="AS67" s="606"/>
      <c r="AT67" s="623"/>
      <c r="AU67" s="619">
        <v>2.7E-2</v>
      </c>
      <c r="AV67" s="454">
        <v>2.7E-2</v>
      </c>
      <c r="AW67" s="616">
        <f>SUM(AU67:AU69)</f>
        <v>0.09</v>
      </c>
      <c r="AX67" s="616">
        <f>SUM(AV67:AV69)</f>
        <v>0.09</v>
      </c>
      <c r="AY67" s="606"/>
      <c r="AZ67" s="606"/>
      <c r="BA67" s="623"/>
      <c r="BB67" s="619">
        <v>2.7E-2</v>
      </c>
      <c r="BC67" s="456">
        <v>2.7E-2</v>
      </c>
      <c r="BD67" s="616">
        <f>SUM(BB67:BB69)</f>
        <v>0.09</v>
      </c>
      <c r="BE67" s="616">
        <f>SUM(BC67:BC69)</f>
        <v>0.09</v>
      </c>
      <c r="BF67" s="606"/>
      <c r="BG67" s="606"/>
      <c r="BH67" s="544"/>
      <c r="BI67" s="619">
        <v>2.7E-2</v>
      </c>
      <c r="BJ67" s="456"/>
      <c r="BK67" s="616">
        <f>SUM(BI67:BI69)</f>
        <v>0.09</v>
      </c>
      <c r="BL67" s="616">
        <f>SUM(BJ67:BJ69)</f>
        <v>0</v>
      </c>
      <c r="BM67" s="606"/>
      <c r="BN67" s="606"/>
      <c r="BO67" s="623"/>
      <c r="BP67" s="614">
        <v>2.7E-2</v>
      </c>
      <c r="BQ67" s="456"/>
      <c r="BR67" s="616">
        <f>SUM(BP67:BP69)</f>
        <v>0.09</v>
      </c>
      <c r="BS67" s="616">
        <f>SUM(BQ67:BQ69)</f>
        <v>0</v>
      </c>
      <c r="BT67" s="606"/>
      <c r="BU67" s="606"/>
      <c r="BV67" s="623"/>
      <c r="BW67" s="619">
        <v>2.7E-2</v>
      </c>
      <c r="BX67" s="457"/>
      <c r="BY67" s="616">
        <f>SUM(BW67:BW69)</f>
        <v>0.09</v>
      </c>
      <c r="BZ67" s="616">
        <f>SUM(BX67:BX69)</f>
        <v>0</v>
      </c>
      <c r="CA67" s="606"/>
      <c r="CB67" s="606"/>
      <c r="CC67" s="591"/>
      <c r="CD67" s="619">
        <v>2.7E-2</v>
      </c>
      <c r="CE67" s="456"/>
      <c r="CF67" s="616">
        <f>SUM(CD67:CD69)</f>
        <v>0.09</v>
      </c>
      <c r="CG67" s="616">
        <f>SUM(CE67:CE69)</f>
        <v>0</v>
      </c>
      <c r="CH67" s="606"/>
      <c r="CI67" s="606"/>
      <c r="CJ67" s="623"/>
      <c r="CK67" s="619">
        <v>2.7E-2</v>
      </c>
      <c r="CL67" s="456"/>
      <c r="CM67" s="616">
        <f>SUM(CK67:CK69)</f>
        <v>0.09</v>
      </c>
      <c r="CN67" s="616">
        <f>SUM(CL67:CL69)</f>
        <v>0</v>
      </c>
      <c r="CO67" s="606"/>
      <c r="CP67" s="606"/>
      <c r="CQ67" s="623"/>
      <c r="CR67" s="619">
        <v>4.2000000000000003E-2</v>
      </c>
      <c r="CS67" s="457"/>
      <c r="CT67" s="616">
        <f>SUM(CR67:CR69)</f>
        <v>0.11399999999999999</v>
      </c>
      <c r="CU67" s="616">
        <f>SUM(CS67:CS69)</f>
        <v>0</v>
      </c>
      <c r="CV67" s="606"/>
      <c r="CW67" s="606"/>
      <c r="CX67" s="623"/>
      <c r="CY67" s="624"/>
      <c r="CZ67" s="458">
        <f t="shared" si="0"/>
        <v>4.1999999999999996E-2</v>
      </c>
      <c r="DA67" s="458">
        <f t="shared" si="0"/>
        <v>0.03</v>
      </c>
      <c r="DB67" s="458">
        <f t="shared" si="1"/>
        <v>0.7142857142857143</v>
      </c>
      <c r="DC67" s="616">
        <f>SUM(CZ67:CZ69)</f>
        <v>0.16600000000000001</v>
      </c>
      <c r="DD67" s="616">
        <f>SUM(DA67:DA69)</f>
        <v>0.14799999999999999</v>
      </c>
      <c r="DE67" s="616">
        <f>+DD67/DC67</f>
        <v>0.89156626506024084</v>
      </c>
      <c r="DF67" s="606"/>
      <c r="DG67" s="606"/>
      <c r="DH67" s="606"/>
      <c r="DI67" s="458">
        <f t="shared" si="2"/>
        <v>0.12299999999999998</v>
      </c>
      <c r="DJ67" s="458">
        <f t="shared" si="2"/>
        <v>0.11099999999999999</v>
      </c>
      <c r="DK67" s="458">
        <f t="shared" si="3"/>
        <v>0.90243902439024393</v>
      </c>
      <c r="DL67" s="616">
        <f>SUM(DI67:DI69)</f>
        <v>0.43600000000000005</v>
      </c>
      <c r="DM67" s="616">
        <f>SUM(DJ67:DJ69)</f>
        <v>0.40899999999999997</v>
      </c>
      <c r="DN67" s="616">
        <f>+DM67/DL67</f>
        <v>0.93807339449541272</v>
      </c>
      <c r="DO67" s="606"/>
      <c r="DP67" s="606"/>
      <c r="DQ67" s="606"/>
      <c r="DR67" s="458">
        <f t="shared" si="4"/>
        <v>0.20399999999999999</v>
      </c>
      <c r="DS67" s="458">
        <f t="shared" si="4"/>
        <v>0.11099999999999999</v>
      </c>
      <c r="DT67" s="458">
        <f t="shared" si="5"/>
        <v>0.54411764705882348</v>
      </c>
      <c r="DU67" s="616">
        <f>SUM(DR67:DR69)</f>
        <v>0.70599999999999996</v>
      </c>
      <c r="DV67" s="616">
        <f>SUM(DS67:DS69)</f>
        <v>0.40899999999999997</v>
      </c>
      <c r="DW67" s="616">
        <f>+DV67/DU67</f>
        <v>0.57932011331444755</v>
      </c>
      <c r="DX67" s="606"/>
      <c r="DY67" s="606"/>
      <c r="DZ67" s="606"/>
      <c r="EA67" s="458">
        <f t="shared" si="8"/>
        <v>0.3</v>
      </c>
      <c r="EB67" s="458">
        <f t="shared" si="8"/>
        <v>0.11099999999999999</v>
      </c>
      <c r="EC67" s="458">
        <f t="shared" si="6"/>
        <v>0.37</v>
      </c>
      <c r="ED67" s="616">
        <f>SUM(EA67:EA69)</f>
        <v>0.99999999999999989</v>
      </c>
      <c r="EE67" s="616">
        <f>SUM(EB67:EB69)</f>
        <v>0.40899999999999997</v>
      </c>
      <c r="EF67" s="616">
        <f>+EE67/ED67</f>
        <v>0.40900000000000003</v>
      </c>
      <c r="EG67" s="606"/>
      <c r="EH67" s="606"/>
      <c r="EI67" s="606"/>
    </row>
    <row r="68" spans="1:139" s="459" customFormat="1" ht="24.75" customHeight="1">
      <c r="A68" s="436"/>
      <c r="B68" s="437"/>
      <c r="C68" s="603"/>
      <c r="D68" s="603"/>
      <c r="E68" s="603"/>
      <c r="F68" s="604"/>
      <c r="G68" s="605"/>
      <c r="H68" s="606"/>
      <c r="I68" s="606"/>
      <c r="J68" s="605"/>
      <c r="K68" s="607"/>
      <c r="L68" s="608"/>
      <c r="M68" s="609"/>
      <c r="N68" s="610"/>
      <c r="O68" s="627">
        <v>42736</v>
      </c>
      <c r="P68" s="627">
        <v>43099</v>
      </c>
      <c r="Q68" s="612" t="s">
        <v>602</v>
      </c>
      <c r="R68" s="628">
        <v>0.3</v>
      </c>
      <c r="S68" s="614">
        <v>6.0000000000000001E-3</v>
      </c>
      <c r="T68" s="615">
        <v>0</v>
      </c>
      <c r="U68" s="623"/>
      <c r="V68" s="623"/>
      <c r="W68" s="617"/>
      <c r="X68" s="617"/>
      <c r="Y68" s="623"/>
      <c r="Z68" s="614">
        <v>1.4999999999999999E-2</v>
      </c>
      <c r="AA68" s="618">
        <v>1.4999999999999999E-2</v>
      </c>
      <c r="AB68" s="623"/>
      <c r="AC68" s="623"/>
      <c r="AD68" s="617"/>
      <c r="AE68" s="617"/>
      <c r="AF68" s="623"/>
      <c r="AG68" s="614">
        <v>2.7E-2</v>
      </c>
      <c r="AH68" s="615">
        <v>2.7E-2</v>
      </c>
      <c r="AI68" s="623"/>
      <c r="AJ68" s="623"/>
      <c r="AK68" s="617"/>
      <c r="AL68" s="617"/>
      <c r="AM68" s="591"/>
      <c r="AN68" s="619">
        <v>2.7E-2</v>
      </c>
      <c r="AO68" s="454">
        <v>2.7E-2</v>
      </c>
      <c r="AP68" s="623"/>
      <c r="AQ68" s="467"/>
      <c r="AR68" s="606"/>
      <c r="AS68" s="606"/>
      <c r="AT68" s="623"/>
      <c r="AU68" s="619">
        <v>2.7E-2</v>
      </c>
      <c r="AV68" s="454">
        <v>2.7E-2</v>
      </c>
      <c r="AW68" s="623"/>
      <c r="AX68" s="623"/>
      <c r="AY68" s="606"/>
      <c r="AZ68" s="606"/>
      <c r="BA68" s="623"/>
      <c r="BB68" s="619">
        <v>2.7E-2</v>
      </c>
      <c r="BC68" s="456">
        <v>2.7E-2</v>
      </c>
      <c r="BD68" s="623"/>
      <c r="BE68" s="623"/>
      <c r="BF68" s="606"/>
      <c r="BG68" s="606"/>
      <c r="BH68" s="544"/>
      <c r="BI68" s="619">
        <v>2.7E-2</v>
      </c>
      <c r="BJ68" s="456"/>
      <c r="BK68" s="623"/>
      <c r="BL68" s="623"/>
      <c r="BM68" s="606"/>
      <c r="BN68" s="606"/>
      <c r="BO68" s="623"/>
      <c r="BP68" s="614">
        <v>2.7E-2</v>
      </c>
      <c r="BQ68" s="456"/>
      <c r="BR68" s="623"/>
      <c r="BS68" s="623"/>
      <c r="BT68" s="606"/>
      <c r="BU68" s="606"/>
      <c r="BV68" s="623"/>
      <c r="BW68" s="619">
        <v>2.7E-2</v>
      </c>
      <c r="BX68" s="457"/>
      <c r="BY68" s="623"/>
      <c r="BZ68" s="623"/>
      <c r="CA68" s="606"/>
      <c r="CB68" s="606"/>
      <c r="CC68" s="591"/>
      <c r="CD68" s="619">
        <v>2.7E-2</v>
      </c>
      <c r="CE68" s="456"/>
      <c r="CF68" s="623"/>
      <c r="CG68" s="623"/>
      <c r="CH68" s="606"/>
      <c r="CI68" s="606"/>
      <c r="CJ68" s="623"/>
      <c r="CK68" s="619">
        <v>2.7E-2</v>
      </c>
      <c r="CL68" s="456"/>
      <c r="CM68" s="623"/>
      <c r="CN68" s="623"/>
      <c r="CO68" s="606"/>
      <c r="CP68" s="606"/>
      <c r="CQ68" s="623"/>
      <c r="CR68" s="619">
        <v>3.5999999999999997E-2</v>
      </c>
      <c r="CS68" s="457"/>
      <c r="CT68" s="623"/>
      <c r="CU68" s="623"/>
      <c r="CV68" s="606"/>
      <c r="CW68" s="606"/>
      <c r="CX68" s="623"/>
      <c r="CY68" s="624"/>
      <c r="CZ68" s="458">
        <f t="shared" si="0"/>
        <v>4.8000000000000001E-2</v>
      </c>
      <c r="DA68" s="458">
        <f t="shared" si="0"/>
        <v>4.1999999999999996E-2</v>
      </c>
      <c r="DB68" s="458">
        <f t="shared" si="1"/>
        <v>0.87499999999999989</v>
      </c>
      <c r="DC68" s="623"/>
      <c r="DD68" s="623"/>
      <c r="DE68" s="623"/>
      <c r="DF68" s="606"/>
      <c r="DG68" s="606"/>
      <c r="DH68" s="606"/>
      <c r="DI68" s="458">
        <f t="shared" si="2"/>
        <v>0.129</v>
      </c>
      <c r="DJ68" s="458">
        <f t="shared" si="2"/>
        <v>0.12299999999999998</v>
      </c>
      <c r="DK68" s="458">
        <f t="shared" si="3"/>
        <v>0.95348837209302306</v>
      </c>
      <c r="DL68" s="623"/>
      <c r="DM68" s="623"/>
      <c r="DN68" s="623"/>
      <c r="DO68" s="606"/>
      <c r="DP68" s="606"/>
      <c r="DQ68" s="606"/>
      <c r="DR68" s="458">
        <f t="shared" si="4"/>
        <v>0.21</v>
      </c>
      <c r="DS68" s="458">
        <f t="shared" si="4"/>
        <v>0.12299999999999998</v>
      </c>
      <c r="DT68" s="458">
        <f t="shared" si="5"/>
        <v>0.58571428571428563</v>
      </c>
      <c r="DU68" s="623"/>
      <c r="DV68" s="623"/>
      <c r="DW68" s="623"/>
      <c r="DX68" s="606"/>
      <c r="DY68" s="606"/>
      <c r="DZ68" s="606"/>
      <c r="EA68" s="458">
        <f t="shared" si="8"/>
        <v>0.3</v>
      </c>
      <c r="EB68" s="458">
        <f t="shared" si="8"/>
        <v>0.12299999999999998</v>
      </c>
      <c r="EC68" s="458">
        <f t="shared" si="6"/>
        <v>0.41</v>
      </c>
      <c r="ED68" s="623"/>
      <c r="EE68" s="623"/>
      <c r="EF68" s="623"/>
      <c r="EG68" s="606"/>
      <c r="EH68" s="606"/>
      <c r="EI68" s="606"/>
    </row>
    <row r="69" spans="1:139" s="459" customFormat="1" ht="24.75" customHeight="1">
      <c r="A69" s="436"/>
      <c r="B69" s="437"/>
      <c r="C69" s="603"/>
      <c r="D69" s="603"/>
      <c r="E69" s="603"/>
      <c r="F69" s="604"/>
      <c r="G69" s="605"/>
      <c r="H69" s="606"/>
      <c r="I69" s="606"/>
      <c r="J69" s="605"/>
      <c r="K69" s="607"/>
      <c r="L69" s="608"/>
      <c r="M69" s="609"/>
      <c r="N69" s="610"/>
      <c r="O69" s="627">
        <v>42736</v>
      </c>
      <c r="P69" s="627">
        <v>43099</v>
      </c>
      <c r="Q69" s="612" t="s">
        <v>603</v>
      </c>
      <c r="R69" s="628">
        <v>0.4</v>
      </c>
      <c r="S69" s="614">
        <v>2.0000000000000004E-2</v>
      </c>
      <c r="T69" s="615">
        <v>0.02</v>
      </c>
      <c r="U69" s="626"/>
      <c r="V69" s="626"/>
      <c r="W69" s="617"/>
      <c r="X69" s="617"/>
      <c r="Y69" s="626"/>
      <c r="Z69" s="614">
        <v>2.0000000000000004E-2</v>
      </c>
      <c r="AA69" s="618">
        <v>0.02</v>
      </c>
      <c r="AB69" s="626"/>
      <c r="AC69" s="626"/>
      <c r="AD69" s="617"/>
      <c r="AE69" s="617"/>
      <c r="AF69" s="626"/>
      <c r="AG69" s="614">
        <v>3.5999999999999997E-2</v>
      </c>
      <c r="AH69" s="615">
        <v>3.5999999999999997E-2</v>
      </c>
      <c r="AI69" s="626"/>
      <c r="AJ69" s="626"/>
      <c r="AK69" s="617"/>
      <c r="AL69" s="617"/>
      <c r="AM69" s="599"/>
      <c r="AN69" s="619">
        <v>3.5999999999999997E-2</v>
      </c>
      <c r="AO69" s="454">
        <v>2.7E-2</v>
      </c>
      <c r="AP69" s="626"/>
      <c r="AQ69" s="493"/>
      <c r="AR69" s="606"/>
      <c r="AS69" s="606"/>
      <c r="AT69" s="626"/>
      <c r="AU69" s="619">
        <v>3.5999999999999997E-2</v>
      </c>
      <c r="AV69" s="454">
        <v>3.5999999999999997E-2</v>
      </c>
      <c r="AW69" s="626"/>
      <c r="AX69" s="626"/>
      <c r="AY69" s="606"/>
      <c r="AZ69" s="606"/>
      <c r="BA69" s="626"/>
      <c r="BB69" s="619">
        <v>3.5999999999999997E-2</v>
      </c>
      <c r="BC69" s="456">
        <v>3.5999999999999997E-2</v>
      </c>
      <c r="BD69" s="626"/>
      <c r="BE69" s="626"/>
      <c r="BF69" s="606"/>
      <c r="BG69" s="606"/>
      <c r="BH69" s="555"/>
      <c r="BI69" s="619">
        <v>3.5999999999999997E-2</v>
      </c>
      <c r="BJ69" s="456"/>
      <c r="BK69" s="626"/>
      <c r="BL69" s="626"/>
      <c r="BM69" s="606"/>
      <c r="BN69" s="606"/>
      <c r="BO69" s="626"/>
      <c r="BP69" s="614">
        <v>3.5999999999999997E-2</v>
      </c>
      <c r="BQ69" s="456"/>
      <c r="BR69" s="626"/>
      <c r="BS69" s="626"/>
      <c r="BT69" s="606"/>
      <c r="BU69" s="606"/>
      <c r="BV69" s="626"/>
      <c r="BW69" s="619">
        <v>3.5999999999999997E-2</v>
      </c>
      <c r="BX69" s="457"/>
      <c r="BY69" s="626"/>
      <c r="BZ69" s="626"/>
      <c r="CA69" s="606"/>
      <c r="CB69" s="606"/>
      <c r="CC69" s="599"/>
      <c r="CD69" s="619">
        <v>3.5999999999999997E-2</v>
      </c>
      <c r="CE69" s="456"/>
      <c r="CF69" s="626"/>
      <c r="CG69" s="626"/>
      <c r="CH69" s="606"/>
      <c r="CI69" s="606"/>
      <c r="CJ69" s="626"/>
      <c r="CK69" s="619">
        <v>3.5999999999999997E-2</v>
      </c>
      <c r="CL69" s="456"/>
      <c r="CM69" s="626"/>
      <c r="CN69" s="626"/>
      <c r="CO69" s="606"/>
      <c r="CP69" s="606"/>
      <c r="CQ69" s="626"/>
      <c r="CR69" s="619">
        <v>3.5999999999999997E-2</v>
      </c>
      <c r="CS69" s="457"/>
      <c r="CT69" s="626"/>
      <c r="CU69" s="626"/>
      <c r="CV69" s="606"/>
      <c r="CW69" s="606"/>
      <c r="CX69" s="626"/>
      <c r="CY69" s="624"/>
      <c r="CZ69" s="458">
        <f t="shared" si="0"/>
        <v>7.6000000000000012E-2</v>
      </c>
      <c r="DA69" s="458">
        <f t="shared" si="0"/>
        <v>7.5999999999999998E-2</v>
      </c>
      <c r="DB69" s="458">
        <f t="shared" si="1"/>
        <v>0.99999999999999978</v>
      </c>
      <c r="DC69" s="626"/>
      <c r="DD69" s="626"/>
      <c r="DE69" s="626"/>
      <c r="DF69" s="606"/>
      <c r="DG69" s="606"/>
      <c r="DH69" s="606"/>
      <c r="DI69" s="458">
        <f t="shared" si="2"/>
        <v>0.18400000000000002</v>
      </c>
      <c r="DJ69" s="458">
        <f t="shared" si="2"/>
        <v>0.17499999999999999</v>
      </c>
      <c r="DK69" s="458">
        <f t="shared" si="3"/>
        <v>0.95108695652173891</v>
      </c>
      <c r="DL69" s="626"/>
      <c r="DM69" s="626"/>
      <c r="DN69" s="626"/>
      <c r="DO69" s="606"/>
      <c r="DP69" s="606"/>
      <c r="DQ69" s="606"/>
      <c r="DR69" s="458">
        <f t="shared" si="4"/>
        <v>0.29199999999999998</v>
      </c>
      <c r="DS69" s="458">
        <f t="shared" si="4"/>
        <v>0.17499999999999999</v>
      </c>
      <c r="DT69" s="458">
        <f t="shared" si="5"/>
        <v>0.59931506849315064</v>
      </c>
      <c r="DU69" s="626"/>
      <c r="DV69" s="626"/>
      <c r="DW69" s="626"/>
      <c r="DX69" s="606"/>
      <c r="DY69" s="606"/>
      <c r="DZ69" s="606"/>
      <c r="EA69" s="458">
        <f t="shared" si="8"/>
        <v>0.39999999999999991</v>
      </c>
      <c r="EB69" s="458">
        <f t="shared" si="8"/>
        <v>0.17499999999999999</v>
      </c>
      <c r="EC69" s="458">
        <f t="shared" si="6"/>
        <v>0.43750000000000006</v>
      </c>
      <c r="ED69" s="626"/>
      <c r="EE69" s="626"/>
      <c r="EF69" s="626"/>
      <c r="EG69" s="606"/>
      <c r="EH69" s="606"/>
      <c r="EI69" s="606"/>
    </row>
    <row r="70" spans="1:139" s="459" customFormat="1" ht="45" customHeight="1">
      <c r="A70" s="436"/>
      <c r="B70" s="437"/>
      <c r="C70" s="629" t="s">
        <v>552</v>
      </c>
      <c r="D70" s="629">
        <v>6</v>
      </c>
      <c r="E70" s="629" t="s">
        <v>604</v>
      </c>
      <c r="F70" s="630">
        <v>15330</v>
      </c>
      <c r="G70" s="631" t="s">
        <v>393</v>
      </c>
      <c r="H70" s="632">
        <v>1</v>
      </c>
      <c r="I70" s="632">
        <v>0.15</v>
      </c>
      <c r="J70" s="633">
        <v>8</v>
      </c>
      <c r="K70" s="634" t="s">
        <v>605</v>
      </c>
      <c r="L70" s="635" t="s">
        <v>606</v>
      </c>
      <c r="M70" s="636" t="s">
        <v>607</v>
      </c>
      <c r="N70" s="637">
        <v>2.5000000000000001E-2</v>
      </c>
      <c r="O70" s="638">
        <v>42736</v>
      </c>
      <c r="P70" s="638">
        <v>43099</v>
      </c>
      <c r="Q70" s="639" t="s">
        <v>608</v>
      </c>
      <c r="R70" s="640">
        <v>0.4</v>
      </c>
      <c r="S70" s="641">
        <v>2.4E-2</v>
      </c>
      <c r="T70" s="450">
        <v>0</v>
      </c>
      <c r="U70" s="642">
        <f>+(S70+S71+S72)</f>
        <v>4.8000000000000001E-2</v>
      </c>
      <c r="V70" s="642">
        <f>+(T70+T71+T72)</f>
        <v>0</v>
      </c>
      <c r="W70" s="643">
        <f>+(((U70*$N$70)+(U73*$N$73)+(U77*$N$77)+(U80*$N$80)+(U82*$N$82))*$H$70)/($N$70+$N$73+$N$77+$N$80+$N$82)</f>
        <v>1.3833333333333335E-2</v>
      </c>
      <c r="X70" s="643">
        <f>+(((V70*$N$70)+(V73*$N$73)+(V77*$N$77)+(V80*$N$80)+(V82*$N$82))*$H$70)/($N$70+$N$73+$N$77+$N$80+$N$82)</f>
        <v>2.4999999999999996E-3</v>
      </c>
      <c r="Y70" s="644" t="s">
        <v>609</v>
      </c>
      <c r="Z70" s="641">
        <v>2.4E-2</v>
      </c>
      <c r="AA70" s="576">
        <v>0</v>
      </c>
      <c r="AB70" s="642">
        <f>+(Z70+Z71+Z72)</f>
        <v>4.8000000000000001E-2</v>
      </c>
      <c r="AC70" s="642">
        <f>+(AA70+AA71+AA72)</f>
        <v>0</v>
      </c>
      <c r="AD70" s="643">
        <f>+(((AB70*$N$70)+(AB73*$N$73)+(AB77*$N$77)+(AB80*$N$80)+(AB82*$N$82))*$H$70)/($N$70+$N$73+$N$77+$N$80+$N$82)</f>
        <v>4.4499999999999998E-2</v>
      </c>
      <c r="AE70" s="643">
        <f>+(((AC70*$N$70)+(AC73*$N$73)+(AC77*$N$77)+(AC80*$N$80)+(AC82*$N$82))*$H$70)/($N$70+$N$73+$N$77+$N$80+$N$82)</f>
        <v>3.9833333333333332E-2</v>
      </c>
      <c r="AF70" s="644" t="s">
        <v>610</v>
      </c>
      <c r="AG70" s="641">
        <v>2.8000000000000004E-2</v>
      </c>
      <c r="AH70" s="450">
        <v>0</v>
      </c>
      <c r="AI70" s="644">
        <f>+(AG70+AG71+AG72)</f>
        <v>6.6000000000000003E-2</v>
      </c>
      <c r="AJ70" s="644">
        <f>+(AH70+AH71+AH72)</f>
        <v>0</v>
      </c>
      <c r="AK70" s="643">
        <f>+(((AI70*$N$70)+(AI73*$N$73)+(AI77*$N$77)+(AI80*$N$80)+(AI82*$N$82))*$H$70)/($N$70+$N$73+$N$77+$N$80+$N$82)</f>
        <v>0.12016666666666664</v>
      </c>
      <c r="AL70" s="643">
        <f>+(((AJ70*$N$70)+(AJ73*$N$73)+(AJ77*$N$77)+(AJ80*$N$80)+(AJ82*$N$82))*$H$70)/($N$70+$N$73+$N$77+$N$80+$N$82)</f>
        <v>7.0666666666666669E-2</v>
      </c>
      <c r="AM70" s="582" t="s">
        <v>611</v>
      </c>
      <c r="AN70" s="645">
        <v>3.5999999999999997E-2</v>
      </c>
      <c r="AO70" s="645">
        <f>+AG70+Z70+S70</f>
        <v>7.6000000000000012E-2</v>
      </c>
      <c r="AP70" s="642">
        <f>+(AN70+AN71+AN72)</f>
        <v>0.10199999999999999</v>
      </c>
      <c r="AQ70" s="646">
        <f>+(AO70+AO71+AO72)</f>
        <v>0.19200000000000003</v>
      </c>
      <c r="AR70" s="632">
        <f>+(((AP70*$N$70)+(AP73*$N$73)+(AP77*$N$77)+(AP80*$N$80)+(AP82*$N$82))*$H$70)/($N$70+$N$73+$N$77+$N$80+$N$82)</f>
        <v>0.10299999999999999</v>
      </c>
      <c r="AS70" s="632">
        <f>+(((AQ70*$N$70)+(AQ73*$N$73)+(AQ77*$N$77)+(AQ80*$N$80)+(AQ82*$N$82))*$H$70)/($N$70+$N$73+$N$77+$N$80+$N$82)</f>
        <v>8.6333333333333345E-2</v>
      </c>
      <c r="AT70" s="644" t="s">
        <v>610</v>
      </c>
      <c r="AU70" s="645">
        <v>4.0000000000000008E-2</v>
      </c>
      <c r="AV70" s="645">
        <v>4.0000000000000008E-2</v>
      </c>
      <c r="AW70" s="642">
        <f>+(AU70+AU71+AU72)</f>
        <v>0.11000000000000001</v>
      </c>
      <c r="AX70" s="642">
        <f>+(AV70+AV71+AV72)</f>
        <v>0.11000000000000001</v>
      </c>
      <c r="AY70" s="632">
        <f>+(((AW70*$N$70)+(AW73*$N$73)+(AW77*$N$77)+(AW80*$N$80)+(AW82*$N$82))*$H$70)/($N$70+$N$73+$N$77+$N$80+$N$82)</f>
        <v>0.10999999999999999</v>
      </c>
      <c r="AZ70" s="632">
        <f>+(((AX70*$N$70)+(AX73*$N$73)+(AX77*$N$77)+(AX80*$N$80)+(AX82*$N$82))*$H$70)/($N$70+$N$73+$N$77+$N$80+$N$82)</f>
        <v>7.7166666666666675E-2</v>
      </c>
      <c r="BA70" s="644" t="s">
        <v>610</v>
      </c>
      <c r="BB70" s="645">
        <v>3.5999999999999997E-2</v>
      </c>
      <c r="BC70" s="645">
        <v>3.5999999999999997E-2</v>
      </c>
      <c r="BD70" s="642">
        <f>+(BB70+BB71+BB72)</f>
        <v>0.10199999999999999</v>
      </c>
      <c r="BE70" s="642">
        <f>+(BC70+BC71+BC72)</f>
        <v>0.10199999999999999</v>
      </c>
      <c r="BF70" s="632">
        <f>+(((BD70*$N$70)+(BD73*$N$73)+(BD77*$N$77)+(BD80*$N$80)+(BD82*$N$82))*$H$70)/($N$70+$N$73+$N$77+$N$80+$N$82)</f>
        <v>0.11616666666666667</v>
      </c>
      <c r="BG70" s="632">
        <f>+(((BE70*$N$70)+(BE73*$N$73)+(BE77*$N$77)+(BE80*$N$80)+(BE82*$N$82))*$H$70)/($N$70+$N$73+$N$77+$N$80+$N$82)</f>
        <v>7.2833333333333333E-2</v>
      </c>
      <c r="BH70" s="582" t="s">
        <v>611</v>
      </c>
      <c r="BI70" s="645">
        <v>3.5999999999999997E-2</v>
      </c>
      <c r="BJ70" s="456"/>
      <c r="BK70" s="642">
        <f>+(BI70+BI71+BI72)</f>
        <v>9.1999999999999998E-2</v>
      </c>
      <c r="BL70" s="642">
        <f>+(BJ70+BJ71+BJ72)</f>
        <v>0</v>
      </c>
      <c r="BM70" s="632">
        <f>+(((BK70*$N$70)+(BK73*$N$73)+(BK77*$N$77)+(BK80*$N$80)+(BK82*$N$82))*$H$70)/($N$70+$N$73+$N$77+$N$80+$N$82)</f>
        <v>8.9499999999999982E-2</v>
      </c>
      <c r="BN70" s="632">
        <f>+(((BL70*$N$70)+(BL73*$N$73)+(BL77*$N$77)+(BL80*$N$80)+(BL82*$N$82))*$H$70)/($N$70+$N$73+$N$77+$N$80+$N$82)</f>
        <v>0</v>
      </c>
      <c r="BO70" s="644" t="s">
        <v>610</v>
      </c>
      <c r="BP70" s="641">
        <v>3.5999999999999997E-2</v>
      </c>
      <c r="BQ70" s="456"/>
      <c r="BR70" s="642">
        <f>+(BP70+BP71+BP72)</f>
        <v>9.1999999999999998E-2</v>
      </c>
      <c r="BS70" s="642">
        <f>+(BQ70+BQ71+BQ72)</f>
        <v>0</v>
      </c>
      <c r="BT70" s="632">
        <f>+(((BR70*$N$70)+(BR73*$N$73)+(BR77*$N$77)+(BR80*$N$80)+(BR82*$N$82))*$H$70)/($N$70+$N$73+$N$77+$N$80+$N$82)</f>
        <v>8.7833333333333333E-2</v>
      </c>
      <c r="BU70" s="632">
        <f>+(((BS70*$N$70)+(BS73*$N$73)+(BS77*$N$77)+(BS80*$N$80)+(BS82*$N$82))*$H$70)/($N$70+$N$73+$N$77+$N$80+$N$82)</f>
        <v>0</v>
      </c>
      <c r="BV70" s="644" t="s">
        <v>610</v>
      </c>
      <c r="BW70" s="645">
        <v>4.0000000000000008E-2</v>
      </c>
      <c r="BX70" s="457"/>
      <c r="BY70" s="642">
        <f>+(BW70+BW71+BW72)</f>
        <v>0.10000000000000002</v>
      </c>
      <c r="BZ70" s="642">
        <f>+(BX70+BX71+BX72)</f>
        <v>0</v>
      </c>
      <c r="CA70" s="632">
        <f>+(((BY70*$N$70)+(BY73*$N$73)+(BY77*$N$77)+(BY80*$N$80)+(BY82*$N$82))*$H$70)/($N$70+$N$73+$N$77+$N$80+$N$82)</f>
        <v>8.7499999999999994E-2</v>
      </c>
      <c r="CB70" s="632">
        <f>+(((BZ70*$N$70)+(BZ73*$N$73)+(BZ77*$N$77)+(BZ80*$N$80)+(BZ82*$N$82))*$H$70)/($N$70+$N$73+$N$77+$N$80+$N$82)</f>
        <v>0</v>
      </c>
      <c r="CC70" s="582" t="s">
        <v>611</v>
      </c>
      <c r="CD70" s="645">
        <v>4.0000000000000008E-2</v>
      </c>
      <c r="CE70" s="456"/>
      <c r="CF70" s="642">
        <f>+(CD70+CD71+CD72)</f>
        <v>0.10000000000000002</v>
      </c>
      <c r="CG70" s="642">
        <f>+(CE70+CE71+CE72)</f>
        <v>0</v>
      </c>
      <c r="CH70" s="632">
        <f>+(((CF70*$N$70)+(CF73*$N$73)+(CF77*$N$77)+(CF80*$N$80)+(CF82*$N$82))*$H$70)/($N$70+$N$73+$N$77+$N$80+$N$82)</f>
        <v>8.249999999999999E-2</v>
      </c>
      <c r="CI70" s="632">
        <f>+(((CG70*$N$70)+(CG73*$N$73)+(CG77*$N$77)+(CG80*$N$80)+(CG82*$N$82))*$H$70)/($N$70+$N$73+$N$77+$N$80+$N$82)</f>
        <v>0</v>
      </c>
      <c r="CJ70" s="644" t="s">
        <v>610</v>
      </c>
      <c r="CK70" s="645">
        <v>3.2000000000000001E-2</v>
      </c>
      <c r="CL70" s="456"/>
      <c r="CM70" s="642">
        <f>+(CK70+CK71+CK72)</f>
        <v>8.4000000000000005E-2</v>
      </c>
      <c r="CN70" s="642">
        <f>+(CL70+CL71+CL72)</f>
        <v>0</v>
      </c>
      <c r="CO70" s="632">
        <f>+(((CM70*$N$70)+(CM73*$N$73)+(CM77*$N$77)+(CM80*$N$80)+(CM82*$N$82))*$H$70)/($N$70+$N$73+$N$77+$N$80+$N$82)</f>
        <v>7.400000000000001E-2</v>
      </c>
      <c r="CP70" s="632">
        <f>+(((CN70*$N$70)+(CN73*$N$73)+(CN77*$N$77)+(CN80*$N$80)+(CN82*$N$82))*$H$70)/($N$70+$N$73+$N$77+$N$80+$N$82)</f>
        <v>0</v>
      </c>
      <c r="CQ70" s="644" t="s">
        <v>610</v>
      </c>
      <c r="CR70" s="645">
        <v>2.8000000000000004E-2</v>
      </c>
      <c r="CS70" s="457"/>
      <c r="CT70" s="642">
        <f>+(CR70+CR71+CR72)</f>
        <v>5.6000000000000008E-2</v>
      </c>
      <c r="CU70" s="642">
        <f>+(CS70+CS71+CS72)</f>
        <v>0</v>
      </c>
      <c r="CV70" s="632">
        <f>+(((CT70*$N$70)+(CT73*$N$73)+(CT77*$N$77)+(CT80*$N$80)+(CT82*$N$82))*$H$70)/($N$70+$N$73+$N$77+$N$80+$N$82)</f>
        <v>7.0999999999999994E-2</v>
      </c>
      <c r="CW70" s="632">
        <f>+(((CU70*$N$70)+(CU73*$N$73)+(CU77*$N$77)+(CU80*$N$80)+(CU82*$N$82))*$H$70)/($N$70+$N$73+$N$77+$N$80+$N$82)</f>
        <v>0</v>
      </c>
      <c r="CX70" s="647" t="s">
        <v>612</v>
      </c>
      <c r="CY70" s="648"/>
      <c r="CZ70" s="458">
        <f t="shared" si="0"/>
        <v>7.6000000000000012E-2</v>
      </c>
      <c r="DA70" s="458">
        <f t="shared" si="0"/>
        <v>0</v>
      </c>
      <c r="DB70" s="458">
        <f t="shared" si="1"/>
        <v>0</v>
      </c>
      <c r="DC70" s="642">
        <f>SUM(CZ70:CZ72)</f>
        <v>0.16200000000000003</v>
      </c>
      <c r="DD70" s="642">
        <f>SUM(DA70:DA72)</f>
        <v>0</v>
      </c>
      <c r="DE70" s="642">
        <f>+DD70/DC70</f>
        <v>0</v>
      </c>
      <c r="DF70" s="632">
        <f>+W70+AD70+AK70</f>
        <v>0.17849999999999999</v>
      </c>
      <c r="DG70" s="632">
        <f>+X70+AE70+AL70</f>
        <v>0.113</v>
      </c>
      <c r="DH70" s="632">
        <f>+DG70/DF70</f>
        <v>0.63305322128851549</v>
      </c>
      <c r="DI70" s="458">
        <f t="shared" si="2"/>
        <v>0.18800000000000003</v>
      </c>
      <c r="DJ70" s="458">
        <f t="shared" si="2"/>
        <v>0.15200000000000002</v>
      </c>
      <c r="DK70" s="458">
        <f t="shared" si="3"/>
        <v>0.8085106382978724</v>
      </c>
      <c r="DL70" s="642">
        <f>SUM(DI70:DI72)</f>
        <v>0.47600000000000009</v>
      </c>
      <c r="DM70" s="642">
        <f>SUM(DJ70:DJ72)</f>
        <v>0.40400000000000003</v>
      </c>
      <c r="DN70" s="642">
        <f>+DM70/DL70</f>
        <v>0.8487394957983192</v>
      </c>
      <c r="DO70" s="632">
        <f>+W70+AD70+AK70+AR70+AY70+BF70</f>
        <v>0.5076666666666666</v>
      </c>
      <c r="DP70" s="632">
        <f>+X70+AE70+AL70+AS70+AZ70+BG70</f>
        <v>0.34933333333333338</v>
      </c>
      <c r="DQ70" s="632">
        <f>+DP70/DO70</f>
        <v>0.68811556139198971</v>
      </c>
      <c r="DR70" s="458">
        <f t="shared" si="4"/>
        <v>0.30000000000000004</v>
      </c>
      <c r="DS70" s="458">
        <f t="shared" si="4"/>
        <v>0.15200000000000002</v>
      </c>
      <c r="DT70" s="458">
        <f t="shared" si="5"/>
        <v>0.50666666666666671</v>
      </c>
      <c r="DU70" s="642">
        <f>SUM(DR70:DR72)</f>
        <v>0.76000000000000012</v>
      </c>
      <c r="DV70" s="642">
        <f>SUM(DS70:DS72)</f>
        <v>0.40400000000000003</v>
      </c>
      <c r="DW70" s="642">
        <f>+DV70/DU70</f>
        <v>0.53157894736842104</v>
      </c>
      <c r="DX70" s="632">
        <f>+W70+AD70+AK70+AR70+AY70+BF70+BM70+BT70+CA70</f>
        <v>0.77249999999999996</v>
      </c>
      <c r="DY70" s="632">
        <f>+X70+AE70+AL70+AS70+AZ70+BG70+BN70+BU70+CB70</f>
        <v>0.34933333333333338</v>
      </c>
      <c r="DZ70" s="632">
        <f>+DY70/DX70</f>
        <v>0.45221143473570669</v>
      </c>
      <c r="EA70" s="458">
        <f t="shared" si="8"/>
        <v>0.40000000000000013</v>
      </c>
      <c r="EB70" s="458">
        <f t="shared" si="8"/>
        <v>0.15200000000000002</v>
      </c>
      <c r="EC70" s="458">
        <f t="shared" si="6"/>
        <v>0.37999999999999995</v>
      </c>
      <c r="ED70" s="644">
        <f>SUM(EA70:EA72)</f>
        <v>1.0000000000000004</v>
      </c>
      <c r="EE70" s="644">
        <f>SUM(EB70:EB72)</f>
        <v>0.40400000000000003</v>
      </c>
      <c r="EF70" s="644">
        <f>+EE70/ED70</f>
        <v>0.40399999999999986</v>
      </c>
      <c r="EG70" s="632">
        <f>+CV70+CO70+CH70+CA70+BT70+BM70+BF70+AY70+AR70+AK70+AD70+W70</f>
        <v>0.99999999999999989</v>
      </c>
      <c r="EH70" s="632">
        <f>+CW70+CP70+CI70+CB70+BU70+BN70+BG70+AZ70+AS70+AL70+AE70+X70</f>
        <v>0.34933333333333338</v>
      </c>
      <c r="EI70" s="632">
        <f>+EH70/EG70</f>
        <v>0.34933333333333344</v>
      </c>
    </row>
    <row r="71" spans="1:139" s="459" customFormat="1" ht="24.75" customHeight="1">
      <c r="A71" s="436"/>
      <c r="B71" s="437"/>
      <c r="C71" s="629"/>
      <c r="D71" s="629"/>
      <c r="E71" s="629"/>
      <c r="F71" s="630"/>
      <c r="G71" s="631"/>
      <c r="H71" s="631"/>
      <c r="I71" s="631"/>
      <c r="J71" s="649"/>
      <c r="K71" s="650"/>
      <c r="L71" s="651"/>
      <c r="M71" s="652"/>
      <c r="N71" s="653"/>
      <c r="O71" s="638">
        <v>42736</v>
      </c>
      <c r="P71" s="638">
        <v>43099</v>
      </c>
      <c r="Q71" s="639" t="s">
        <v>613</v>
      </c>
      <c r="R71" s="640">
        <v>0.4</v>
      </c>
      <c r="S71" s="641">
        <v>2.4E-2</v>
      </c>
      <c r="T71" s="450">
        <v>0</v>
      </c>
      <c r="U71" s="642"/>
      <c r="V71" s="642"/>
      <c r="W71" s="643"/>
      <c r="X71" s="643"/>
      <c r="Y71" s="654"/>
      <c r="Z71" s="641">
        <v>2.4E-2</v>
      </c>
      <c r="AA71" s="576">
        <v>0</v>
      </c>
      <c r="AB71" s="642"/>
      <c r="AC71" s="642"/>
      <c r="AD71" s="643"/>
      <c r="AE71" s="643"/>
      <c r="AF71" s="654"/>
      <c r="AG71" s="641">
        <v>2.8000000000000004E-2</v>
      </c>
      <c r="AH71" s="450">
        <v>0</v>
      </c>
      <c r="AI71" s="654"/>
      <c r="AJ71" s="654"/>
      <c r="AK71" s="643"/>
      <c r="AL71" s="643"/>
      <c r="AM71" s="591"/>
      <c r="AN71" s="645">
        <v>3.5999999999999997E-2</v>
      </c>
      <c r="AO71" s="645">
        <f>+AG71+Z71+S71</f>
        <v>7.6000000000000012E-2</v>
      </c>
      <c r="AP71" s="642"/>
      <c r="AQ71" s="646"/>
      <c r="AR71" s="631"/>
      <c r="AS71" s="631"/>
      <c r="AT71" s="654"/>
      <c r="AU71" s="645">
        <v>4.0000000000000008E-2</v>
      </c>
      <c r="AV71" s="645">
        <v>4.0000000000000008E-2</v>
      </c>
      <c r="AW71" s="642"/>
      <c r="AX71" s="642"/>
      <c r="AY71" s="631"/>
      <c r="AZ71" s="631"/>
      <c r="BA71" s="654"/>
      <c r="BB71" s="645">
        <v>3.5999999999999997E-2</v>
      </c>
      <c r="BC71" s="645">
        <v>3.5999999999999997E-2</v>
      </c>
      <c r="BD71" s="642"/>
      <c r="BE71" s="642"/>
      <c r="BF71" s="631"/>
      <c r="BG71" s="631"/>
      <c r="BH71" s="591"/>
      <c r="BI71" s="645">
        <v>3.5999999999999997E-2</v>
      </c>
      <c r="BJ71" s="456"/>
      <c r="BK71" s="642"/>
      <c r="BL71" s="642"/>
      <c r="BM71" s="631"/>
      <c r="BN71" s="631"/>
      <c r="BO71" s="654"/>
      <c r="BP71" s="641">
        <v>3.5999999999999997E-2</v>
      </c>
      <c r="BQ71" s="456"/>
      <c r="BR71" s="642"/>
      <c r="BS71" s="642"/>
      <c r="BT71" s="631"/>
      <c r="BU71" s="631"/>
      <c r="BV71" s="654"/>
      <c r="BW71" s="645">
        <v>4.0000000000000008E-2</v>
      </c>
      <c r="BX71" s="457"/>
      <c r="BY71" s="642"/>
      <c r="BZ71" s="642"/>
      <c r="CA71" s="631"/>
      <c r="CB71" s="631"/>
      <c r="CC71" s="591"/>
      <c r="CD71" s="645">
        <v>4.0000000000000008E-2</v>
      </c>
      <c r="CE71" s="456"/>
      <c r="CF71" s="642"/>
      <c r="CG71" s="642"/>
      <c r="CH71" s="631"/>
      <c r="CI71" s="631"/>
      <c r="CJ71" s="654"/>
      <c r="CK71" s="645">
        <v>3.2000000000000001E-2</v>
      </c>
      <c r="CL71" s="456"/>
      <c r="CM71" s="642"/>
      <c r="CN71" s="642"/>
      <c r="CO71" s="631"/>
      <c r="CP71" s="631"/>
      <c r="CQ71" s="654"/>
      <c r="CR71" s="645">
        <v>2.8000000000000004E-2</v>
      </c>
      <c r="CS71" s="457"/>
      <c r="CT71" s="642"/>
      <c r="CU71" s="642"/>
      <c r="CV71" s="631"/>
      <c r="CW71" s="631"/>
      <c r="CX71" s="655"/>
      <c r="CY71" s="656"/>
      <c r="CZ71" s="458">
        <f t="shared" si="0"/>
        <v>7.6000000000000012E-2</v>
      </c>
      <c r="DA71" s="458">
        <f t="shared" si="0"/>
        <v>0</v>
      </c>
      <c r="DB71" s="458">
        <f t="shared" si="1"/>
        <v>0</v>
      </c>
      <c r="DC71" s="642"/>
      <c r="DD71" s="642"/>
      <c r="DE71" s="642"/>
      <c r="DF71" s="631"/>
      <c r="DG71" s="631"/>
      <c r="DH71" s="631"/>
      <c r="DI71" s="458">
        <f t="shared" si="2"/>
        <v>0.18800000000000003</v>
      </c>
      <c r="DJ71" s="458">
        <f t="shared" si="2"/>
        <v>0.15200000000000002</v>
      </c>
      <c r="DK71" s="458">
        <f t="shared" si="3"/>
        <v>0.8085106382978724</v>
      </c>
      <c r="DL71" s="642"/>
      <c r="DM71" s="642"/>
      <c r="DN71" s="642"/>
      <c r="DO71" s="631"/>
      <c r="DP71" s="631"/>
      <c r="DQ71" s="631"/>
      <c r="DR71" s="458">
        <f t="shared" si="4"/>
        <v>0.30000000000000004</v>
      </c>
      <c r="DS71" s="458">
        <f t="shared" si="4"/>
        <v>0.15200000000000002</v>
      </c>
      <c r="DT71" s="458">
        <f t="shared" si="5"/>
        <v>0.50666666666666671</v>
      </c>
      <c r="DU71" s="642"/>
      <c r="DV71" s="642"/>
      <c r="DW71" s="642"/>
      <c r="DX71" s="631"/>
      <c r="DY71" s="631"/>
      <c r="DZ71" s="631"/>
      <c r="EA71" s="458">
        <f t="shared" si="8"/>
        <v>0.40000000000000013</v>
      </c>
      <c r="EB71" s="458">
        <f t="shared" si="8"/>
        <v>0.15200000000000002</v>
      </c>
      <c r="EC71" s="458">
        <f t="shared" si="6"/>
        <v>0.37999999999999995</v>
      </c>
      <c r="ED71" s="654"/>
      <c r="EE71" s="654"/>
      <c r="EF71" s="654"/>
      <c r="EG71" s="631"/>
      <c r="EH71" s="631"/>
      <c r="EI71" s="631"/>
    </row>
    <row r="72" spans="1:139" s="459" customFormat="1" ht="35.25" customHeight="1">
      <c r="A72" s="436"/>
      <c r="B72" s="437"/>
      <c r="C72" s="629"/>
      <c r="D72" s="629"/>
      <c r="E72" s="629"/>
      <c r="F72" s="630"/>
      <c r="G72" s="631"/>
      <c r="H72" s="631"/>
      <c r="I72" s="631"/>
      <c r="J72" s="657"/>
      <c r="K72" s="658"/>
      <c r="L72" s="659"/>
      <c r="M72" s="660"/>
      <c r="N72" s="661"/>
      <c r="O72" s="638">
        <v>42795</v>
      </c>
      <c r="P72" s="638">
        <v>43099</v>
      </c>
      <c r="Q72" s="639" t="s">
        <v>614</v>
      </c>
      <c r="R72" s="640">
        <v>0.2</v>
      </c>
      <c r="S72" s="641">
        <v>0</v>
      </c>
      <c r="T72" s="450">
        <v>0</v>
      </c>
      <c r="U72" s="642"/>
      <c r="V72" s="642"/>
      <c r="W72" s="643"/>
      <c r="X72" s="643"/>
      <c r="Y72" s="662"/>
      <c r="Z72" s="641">
        <v>0</v>
      </c>
      <c r="AA72" s="576">
        <v>0</v>
      </c>
      <c r="AB72" s="642"/>
      <c r="AC72" s="642"/>
      <c r="AD72" s="643"/>
      <c r="AE72" s="643"/>
      <c r="AF72" s="662"/>
      <c r="AG72" s="641">
        <v>1.0000000000000002E-2</v>
      </c>
      <c r="AH72" s="450">
        <v>0</v>
      </c>
      <c r="AI72" s="662"/>
      <c r="AJ72" s="662"/>
      <c r="AK72" s="643"/>
      <c r="AL72" s="643"/>
      <c r="AM72" s="599"/>
      <c r="AN72" s="645">
        <v>0.03</v>
      </c>
      <c r="AO72" s="645">
        <f>+AN72+AG72</f>
        <v>0.04</v>
      </c>
      <c r="AP72" s="642"/>
      <c r="AQ72" s="646"/>
      <c r="AR72" s="631"/>
      <c r="AS72" s="631"/>
      <c r="AT72" s="662"/>
      <c r="AU72" s="645">
        <v>0.03</v>
      </c>
      <c r="AV72" s="645">
        <v>0.03</v>
      </c>
      <c r="AW72" s="642"/>
      <c r="AX72" s="642"/>
      <c r="AY72" s="631"/>
      <c r="AZ72" s="631"/>
      <c r="BA72" s="662"/>
      <c r="BB72" s="645">
        <v>0.03</v>
      </c>
      <c r="BC72" s="645">
        <v>0.03</v>
      </c>
      <c r="BD72" s="642"/>
      <c r="BE72" s="642"/>
      <c r="BF72" s="631"/>
      <c r="BG72" s="631"/>
      <c r="BH72" s="599"/>
      <c r="BI72" s="645">
        <v>2.0000000000000004E-2</v>
      </c>
      <c r="BJ72" s="456"/>
      <c r="BK72" s="642"/>
      <c r="BL72" s="642"/>
      <c r="BM72" s="631"/>
      <c r="BN72" s="631"/>
      <c r="BO72" s="662"/>
      <c r="BP72" s="641">
        <v>2.0000000000000004E-2</v>
      </c>
      <c r="BQ72" s="456"/>
      <c r="BR72" s="642"/>
      <c r="BS72" s="642"/>
      <c r="BT72" s="631"/>
      <c r="BU72" s="631"/>
      <c r="BV72" s="662"/>
      <c r="BW72" s="645">
        <v>2.0000000000000004E-2</v>
      </c>
      <c r="BX72" s="457"/>
      <c r="BY72" s="642"/>
      <c r="BZ72" s="642"/>
      <c r="CA72" s="631"/>
      <c r="CB72" s="631"/>
      <c r="CC72" s="599"/>
      <c r="CD72" s="645">
        <v>2.0000000000000004E-2</v>
      </c>
      <c r="CE72" s="456"/>
      <c r="CF72" s="642"/>
      <c r="CG72" s="642"/>
      <c r="CH72" s="631"/>
      <c r="CI72" s="631"/>
      <c r="CJ72" s="662"/>
      <c r="CK72" s="645">
        <v>2.0000000000000004E-2</v>
      </c>
      <c r="CL72" s="456"/>
      <c r="CM72" s="642"/>
      <c r="CN72" s="642"/>
      <c r="CO72" s="631"/>
      <c r="CP72" s="631"/>
      <c r="CQ72" s="662"/>
      <c r="CR72" s="645">
        <v>0</v>
      </c>
      <c r="CS72" s="457"/>
      <c r="CT72" s="642"/>
      <c r="CU72" s="642"/>
      <c r="CV72" s="631"/>
      <c r="CW72" s="631"/>
      <c r="CX72" s="663"/>
      <c r="CY72" s="656"/>
      <c r="CZ72" s="458">
        <f t="shared" si="0"/>
        <v>1.0000000000000002E-2</v>
      </c>
      <c r="DA72" s="458">
        <f t="shared" si="0"/>
        <v>0</v>
      </c>
      <c r="DB72" s="458">
        <f t="shared" si="1"/>
        <v>0</v>
      </c>
      <c r="DC72" s="642"/>
      <c r="DD72" s="642"/>
      <c r="DE72" s="642"/>
      <c r="DF72" s="631"/>
      <c r="DG72" s="631"/>
      <c r="DH72" s="631"/>
      <c r="DI72" s="458">
        <f t="shared" si="2"/>
        <v>0.1</v>
      </c>
      <c r="DJ72" s="458">
        <f t="shared" si="2"/>
        <v>0.1</v>
      </c>
      <c r="DK72" s="458">
        <f t="shared" si="3"/>
        <v>1</v>
      </c>
      <c r="DL72" s="642"/>
      <c r="DM72" s="642"/>
      <c r="DN72" s="642"/>
      <c r="DO72" s="631"/>
      <c r="DP72" s="631"/>
      <c r="DQ72" s="631"/>
      <c r="DR72" s="458">
        <f t="shared" si="4"/>
        <v>0.16000000000000003</v>
      </c>
      <c r="DS72" s="458">
        <f t="shared" si="4"/>
        <v>0.1</v>
      </c>
      <c r="DT72" s="458">
        <f t="shared" si="5"/>
        <v>0.62499999999999989</v>
      </c>
      <c r="DU72" s="642"/>
      <c r="DV72" s="642"/>
      <c r="DW72" s="642"/>
      <c r="DX72" s="631"/>
      <c r="DY72" s="631"/>
      <c r="DZ72" s="631"/>
      <c r="EA72" s="458">
        <f t="shared" si="8"/>
        <v>0.20000000000000007</v>
      </c>
      <c r="EB72" s="458">
        <f t="shared" si="8"/>
        <v>0.1</v>
      </c>
      <c r="EC72" s="458">
        <f t="shared" si="6"/>
        <v>0.49999999999999989</v>
      </c>
      <c r="ED72" s="662"/>
      <c r="EE72" s="662"/>
      <c r="EF72" s="662"/>
      <c r="EG72" s="631"/>
      <c r="EH72" s="631"/>
      <c r="EI72" s="631"/>
    </row>
    <row r="73" spans="1:139" s="459" customFormat="1" ht="24.75" customHeight="1">
      <c r="A73" s="436"/>
      <c r="B73" s="437"/>
      <c r="C73" s="629"/>
      <c r="D73" s="629"/>
      <c r="E73" s="629"/>
      <c r="F73" s="630"/>
      <c r="G73" s="631"/>
      <c r="H73" s="631"/>
      <c r="I73" s="631"/>
      <c r="J73" s="664">
        <v>9</v>
      </c>
      <c r="K73" s="665" t="s">
        <v>615</v>
      </c>
      <c r="L73" s="666" t="s">
        <v>616</v>
      </c>
      <c r="M73" s="667" t="s">
        <v>617</v>
      </c>
      <c r="N73" s="668">
        <v>2.5000000000000001E-2</v>
      </c>
      <c r="O73" s="669">
        <v>42767</v>
      </c>
      <c r="P73" s="669">
        <v>43099</v>
      </c>
      <c r="Q73" s="670" t="s">
        <v>618</v>
      </c>
      <c r="R73" s="671">
        <v>0.3</v>
      </c>
      <c r="S73" s="672">
        <v>0</v>
      </c>
      <c r="T73" s="450">
        <v>0</v>
      </c>
      <c r="U73" s="673">
        <f>+(S73+S74+S75+S76)</f>
        <v>0</v>
      </c>
      <c r="V73" s="673">
        <f>+(T73+T74+T75+T76)</f>
        <v>0</v>
      </c>
      <c r="W73" s="643"/>
      <c r="X73" s="643"/>
      <c r="Y73" s="666" t="s">
        <v>474</v>
      </c>
      <c r="Z73" s="672">
        <v>0.03</v>
      </c>
      <c r="AA73" s="576">
        <v>0.03</v>
      </c>
      <c r="AB73" s="673">
        <f>+(Z73+Z74+Z75+Z76)</f>
        <v>6.5000000000000002E-2</v>
      </c>
      <c r="AC73" s="673">
        <f>+(AA73+AA74+AA75+AA76)</f>
        <v>6.5000000000000002E-2</v>
      </c>
      <c r="AD73" s="643"/>
      <c r="AE73" s="643"/>
      <c r="AF73" s="666" t="s">
        <v>619</v>
      </c>
      <c r="AG73" s="674">
        <v>0.06</v>
      </c>
      <c r="AH73" s="450">
        <v>0.06</v>
      </c>
      <c r="AI73" s="673">
        <f>+(AG73+AG74+AG75+AG76)</f>
        <v>0.125</v>
      </c>
      <c r="AJ73" s="673">
        <f>+(AH73+AH74+AH75+AH76)</f>
        <v>0.125</v>
      </c>
      <c r="AK73" s="643"/>
      <c r="AL73" s="643"/>
      <c r="AM73" s="537" t="s">
        <v>620</v>
      </c>
      <c r="AN73" s="675">
        <v>0.03</v>
      </c>
      <c r="AO73" s="675">
        <v>0.03</v>
      </c>
      <c r="AP73" s="673">
        <f>+(AN73+AN74+AN75+AN76)</f>
        <v>8.500000000000002E-2</v>
      </c>
      <c r="AQ73" s="534">
        <f>+(AO73+AO74+AO75+AO76)</f>
        <v>8.500000000000002E-2</v>
      </c>
      <c r="AR73" s="631"/>
      <c r="AS73" s="631"/>
      <c r="AT73" s="666" t="s">
        <v>619</v>
      </c>
      <c r="AU73" s="675">
        <v>0.03</v>
      </c>
      <c r="AV73" s="675">
        <v>0.03</v>
      </c>
      <c r="AW73" s="673">
        <f>+(AU73+AU74+AU75+AU76)</f>
        <v>8.500000000000002E-2</v>
      </c>
      <c r="AX73" s="673">
        <f>+(AV73+AV74+AV75+AV76)</f>
        <v>8.500000000000002E-2</v>
      </c>
      <c r="AY73" s="631"/>
      <c r="AZ73" s="631"/>
      <c r="BA73" s="666" t="s">
        <v>619</v>
      </c>
      <c r="BB73" s="675">
        <v>0.06</v>
      </c>
      <c r="BC73" s="675">
        <v>0.02</v>
      </c>
      <c r="BD73" s="673">
        <f>+(BB73+BB74+BB75+BB76)</f>
        <v>0.13500000000000001</v>
      </c>
      <c r="BE73" s="673">
        <f>+(BC73+BC74+BC75+BC76)</f>
        <v>9.5000000000000001E-2</v>
      </c>
      <c r="BF73" s="631"/>
      <c r="BG73" s="631"/>
      <c r="BH73" s="676" t="s">
        <v>621</v>
      </c>
      <c r="BI73" s="675">
        <v>1.4999999999999999E-2</v>
      </c>
      <c r="BJ73" s="456"/>
      <c r="BK73" s="673">
        <f>+(BI73+BI74+BI75+BI76)</f>
        <v>7.0000000000000007E-2</v>
      </c>
      <c r="BL73" s="673">
        <f>+(BJ73+BJ74+BJ75+BJ76)</f>
        <v>0</v>
      </c>
      <c r="BM73" s="631"/>
      <c r="BN73" s="631"/>
      <c r="BO73" s="666" t="s">
        <v>619</v>
      </c>
      <c r="BP73" s="672">
        <v>1.4999999999999999E-2</v>
      </c>
      <c r="BQ73" s="456"/>
      <c r="BR73" s="673">
        <f>+(BP73+BP74+BP75+BP76)</f>
        <v>0.11000000000000001</v>
      </c>
      <c r="BS73" s="673">
        <f>+(BQ73+BQ74+BQ75+BQ76)</f>
        <v>0</v>
      </c>
      <c r="BT73" s="631"/>
      <c r="BU73" s="631"/>
      <c r="BV73" s="666" t="s">
        <v>622</v>
      </c>
      <c r="BW73" s="675">
        <v>1.4999999999999999E-2</v>
      </c>
      <c r="BX73" s="457"/>
      <c r="BY73" s="673">
        <f>+(BW73+BW74+BW75+BW76)</f>
        <v>0.09</v>
      </c>
      <c r="BZ73" s="673">
        <f>+(BX73+BX74+BX75+BX76)</f>
        <v>0</v>
      </c>
      <c r="CA73" s="631"/>
      <c r="CB73" s="631"/>
      <c r="CC73" s="537" t="s">
        <v>620</v>
      </c>
      <c r="CD73" s="675">
        <v>1.4999999999999999E-2</v>
      </c>
      <c r="CE73" s="456"/>
      <c r="CF73" s="673">
        <f>+(CD73+CD74+CD75+CD76)</f>
        <v>7.0000000000000007E-2</v>
      </c>
      <c r="CG73" s="673">
        <f>+(CE73+CE74+CE75+CE76)</f>
        <v>0</v>
      </c>
      <c r="CH73" s="631"/>
      <c r="CI73" s="631"/>
      <c r="CJ73" s="666" t="s">
        <v>619</v>
      </c>
      <c r="CK73" s="675">
        <v>1.4999999999999999E-2</v>
      </c>
      <c r="CL73" s="456"/>
      <c r="CM73" s="673">
        <f>+(CK73+CK74+CK75+CK76)</f>
        <v>7.0000000000000007E-2</v>
      </c>
      <c r="CN73" s="673">
        <f>+(CL73+CL74+CL75+CL76)</f>
        <v>0</v>
      </c>
      <c r="CO73" s="631"/>
      <c r="CP73" s="631"/>
      <c r="CQ73" s="666" t="s">
        <v>619</v>
      </c>
      <c r="CR73" s="675">
        <v>1.4999999999999999E-2</v>
      </c>
      <c r="CS73" s="457"/>
      <c r="CT73" s="673">
        <f>+(CR73+CR74+CR75+CR76)</f>
        <v>9.5000000000000001E-2</v>
      </c>
      <c r="CU73" s="673">
        <f>+(CS73+CS74+CS75+CS76)</f>
        <v>0</v>
      </c>
      <c r="CV73" s="631"/>
      <c r="CW73" s="631"/>
      <c r="CX73" s="677" t="s">
        <v>623</v>
      </c>
      <c r="CY73" s="648"/>
      <c r="CZ73" s="458">
        <f t="shared" si="0"/>
        <v>0.09</v>
      </c>
      <c r="DA73" s="458">
        <f t="shared" si="0"/>
        <v>0.09</v>
      </c>
      <c r="DB73" s="458">
        <f t="shared" si="1"/>
        <v>1</v>
      </c>
      <c r="DC73" s="678">
        <f>SUM(CZ73:CZ76)</f>
        <v>0.19000000000000003</v>
      </c>
      <c r="DD73" s="678">
        <f>SUM(DA73:DA76)</f>
        <v>0.19</v>
      </c>
      <c r="DE73" s="678">
        <f>+DD73/DC73</f>
        <v>0.99999999999999989</v>
      </c>
      <c r="DF73" s="631"/>
      <c r="DG73" s="631"/>
      <c r="DH73" s="631"/>
      <c r="DI73" s="458">
        <f t="shared" si="2"/>
        <v>0.21</v>
      </c>
      <c r="DJ73" s="458">
        <f t="shared" si="2"/>
        <v>0.16999999999999998</v>
      </c>
      <c r="DK73" s="458">
        <f t="shared" si="3"/>
        <v>0.80952380952380953</v>
      </c>
      <c r="DL73" s="678">
        <f>SUM(DI73:DI76)</f>
        <v>0.495</v>
      </c>
      <c r="DM73" s="678">
        <f>SUM(DJ73:DJ76)</f>
        <v>0.45499999999999996</v>
      </c>
      <c r="DN73" s="678">
        <f>+DM73/DL73</f>
        <v>0.91919191919191912</v>
      </c>
      <c r="DO73" s="631"/>
      <c r="DP73" s="631"/>
      <c r="DQ73" s="631"/>
      <c r="DR73" s="458">
        <f t="shared" si="4"/>
        <v>0.255</v>
      </c>
      <c r="DS73" s="458">
        <f t="shared" si="4"/>
        <v>0.16999999999999998</v>
      </c>
      <c r="DT73" s="458">
        <f t="shared" si="5"/>
        <v>0.66666666666666663</v>
      </c>
      <c r="DU73" s="678">
        <f>SUM(DR73:DR76)</f>
        <v>0.76500000000000012</v>
      </c>
      <c r="DV73" s="678">
        <f>SUM(DS73:DS76)</f>
        <v>0.45499999999999996</v>
      </c>
      <c r="DW73" s="678">
        <f>+DV73/DU73</f>
        <v>0.59477124183006524</v>
      </c>
      <c r="DX73" s="631"/>
      <c r="DY73" s="631"/>
      <c r="DZ73" s="631"/>
      <c r="EA73" s="458">
        <f t="shared" si="8"/>
        <v>0.30000000000000004</v>
      </c>
      <c r="EB73" s="458">
        <f t="shared" si="8"/>
        <v>0.16999999999999998</v>
      </c>
      <c r="EC73" s="458">
        <f t="shared" si="6"/>
        <v>0.56666666666666654</v>
      </c>
      <c r="ED73" s="678">
        <f>SUM(EA73:EA76)</f>
        <v>1.0000000000000002</v>
      </c>
      <c r="EE73" s="678">
        <f>SUM(EB73:EB76)</f>
        <v>0.45499999999999996</v>
      </c>
      <c r="EF73" s="678">
        <f>+EE73/ED73</f>
        <v>0.45499999999999985</v>
      </c>
      <c r="EG73" s="631"/>
      <c r="EH73" s="631"/>
      <c r="EI73" s="631"/>
    </row>
    <row r="74" spans="1:139" s="459" customFormat="1" ht="24.75" customHeight="1">
      <c r="A74" s="436"/>
      <c r="B74" s="437"/>
      <c r="C74" s="629"/>
      <c r="D74" s="629"/>
      <c r="E74" s="629"/>
      <c r="F74" s="630"/>
      <c r="G74" s="631"/>
      <c r="H74" s="631"/>
      <c r="I74" s="631"/>
      <c r="J74" s="679"/>
      <c r="K74" s="680"/>
      <c r="L74" s="681"/>
      <c r="M74" s="682"/>
      <c r="N74" s="683"/>
      <c r="O74" s="669">
        <v>42795</v>
      </c>
      <c r="P74" s="669">
        <v>43099</v>
      </c>
      <c r="Q74" s="670" t="s">
        <v>624</v>
      </c>
      <c r="R74" s="671">
        <v>0.4</v>
      </c>
      <c r="S74" s="672">
        <v>0</v>
      </c>
      <c r="T74" s="450">
        <v>0</v>
      </c>
      <c r="U74" s="684"/>
      <c r="V74" s="684"/>
      <c r="W74" s="643"/>
      <c r="X74" s="643"/>
      <c r="Y74" s="681"/>
      <c r="Z74" s="672">
        <v>2.0000000000000004E-2</v>
      </c>
      <c r="AA74" s="576">
        <v>0.02</v>
      </c>
      <c r="AB74" s="684"/>
      <c r="AC74" s="684"/>
      <c r="AD74" s="643"/>
      <c r="AE74" s="643"/>
      <c r="AF74" s="681"/>
      <c r="AG74" s="674">
        <v>4.0000000000000008E-2</v>
      </c>
      <c r="AH74" s="450">
        <v>0.04</v>
      </c>
      <c r="AI74" s="684"/>
      <c r="AJ74" s="684"/>
      <c r="AK74" s="643"/>
      <c r="AL74" s="643"/>
      <c r="AM74" s="548"/>
      <c r="AN74" s="675">
        <v>4.0000000000000008E-2</v>
      </c>
      <c r="AO74" s="675">
        <v>4.0000000000000008E-2</v>
      </c>
      <c r="AP74" s="684"/>
      <c r="AQ74" s="546"/>
      <c r="AR74" s="631"/>
      <c r="AS74" s="631"/>
      <c r="AT74" s="681"/>
      <c r="AU74" s="675">
        <v>4.0000000000000008E-2</v>
      </c>
      <c r="AV74" s="675">
        <v>4.0000000000000008E-2</v>
      </c>
      <c r="AW74" s="684"/>
      <c r="AX74" s="684"/>
      <c r="AY74" s="631"/>
      <c r="AZ74" s="631"/>
      <c r="BA74" s="681"/>
      <c r="BB74" s="675">
        <v>4.0000000000000008E-2</v>
      </c>
      <c r="BC74" s="675">
        <v>4.0000000000000008E-2</v>
      </c>
      <c r="BD74" s="684"/>
      <c r="BE74" s="684"/>
      <c r="BF74" s="631"/>
      <c r="BG74" s="631"/>
      <c r="BH74" s="537" t="s">
        <v>620</v>
      </c>
      <c r="BI74" s="675">
        <v>4.0000000000000008E-2</v>
      </c>
      <c r="BJ74" s="456"/>
      <c r="BK74" s="684"/>
      <c r="BL74" s="684"/>
      <c r="BM74" s="631"/>
      <c r="BN74" s="631"/>
      <c r="BO74" s="681"/>
      <c r="BP74" s="672">
        <v>4.0000000000000008E-2</v>
      </c>
      <c r="BQ74" s="456"/>
      <c r="BR74" s="684"/>
      <c r="BS74" s="684"/>
      <c r="BT74" s="631"/>
      <c r="BU74" s="631"/>
      <c r="BV74" s="681"/>
      <c r="BW74" s="675">
        <v>4.0000000000000008E-2</v>
      </c>
      <c r="BX74" s="457"/>
      <c r="BY74" s="684"/>
      <c r="BZ74" s="684"/>
      <c r="CA74" s="631"/>
      <c r="CB74" s="631"/>
      <c r="CC74" s="548"/>
      <c r="CD74" s="675">
        <v>4.0000000000000008E-2</v>
      </c>
      <c r="CE74" s="456"/>
      <c r="CF74" s="684"/>
      <c r="CG74" s="684"/>
      <c r="CH74" s="631"/>
      <c r="CI74" s="631"/>
      <c r="CJ74" s="681"/>
      <c r="CK74" s="675">
        <v>4.0000000000000008E-2</v>
      </c>
      <c r="CL74" s="456"/>
      <c r="CM74" s="684"/>
      <c r="CN74" s="684"/>
      <c r="CO74" s="631"/>
      <c r="CP74" s="631"/>
      <c r="CQ74" s="681"/>
      <c r="CR74" s="675">
        <v>2.0000000000000004E-2</v>
      </c>
      <c r="CS74" s="457"/>
      <c r="CT74" s="684"/>
      <c r="CU74" s="684"/>
      <c r="CV74" s="631"/>
      <c r="CW74" s="631"/>
      <c r="CX74" s="685"/>
      <c r="CY74" s="656"/>
      <c r="CZ74" s="458">
        <f t="shared" ref="CZ74:DA111" si="9">+S74+Z74+AG74</f>
        <v>6.0000000000000012E-2</v>
      </c>
      <c r="DA74" s="458">
        <f t="shared" si="9"/>
        <v>0.06</v>
      </c>
      <c r="DB74" s="458">
        <f t="shared" si="1"/>
        <v>0.99999999999999978</v>
      </c>
      <c r="DC74" s="686"/>
      <c r="DD74" s="686"/>
      <c r="DE74" s="686"/>
      <c r="DF74" s="631"/>
      <c r="DG74" s="631"/>
      <c r="DH74" s="631"/>
      <c r="DI74" s="458">
        <f t="shared" si="2"/>
        <v>0.18000000000000002</v>
      </c>
      <c r="DJ74" s="458">
        <f t="shared" si="2"/>
        <v>0.18000000000000002</v>
      </c>
      <c r="DK74" s="458">
        <f t="shared" si="3"/>
        <v>1</v>
      </c>
      <c r="DL74" s="686"/>
      <c r="DM74" s="686"/>
      <c r="DN74" s="686"/>
      <c r="DO74" s="631"/>
      <c r="DP74" s="631"/>
      <c r="DQ74" s="631"/>
      <c r="DR74" s="458">
        <f t="shared" si="4"/>
        <v>0.30000000000000004</v>
      </c>
      <c r="DS74" s="458">
        <f t="shared" si="4"/>
        <v>0.18000000000000002</v>
      </c>
      <c r="DT74" s="458">
        <f t="shared" si="5"/>
        <v>0.6</v>
      </c>
      <c r="DU74" s="686"/>
      <c r="DV74" s="686"/>
      <c r="DW74" s="686"/>
      <c r="DX74" s="631"/>
      <c r="DY74" s="631"/>
      <c r="DZ74" s="631"/>
      <c r="EA74" s="458">
        <f t="shared" si="8"/>
        <v>0.40000000000000013</v>
      </c>
      <c r="EB74" s="458">
        <f t="shared" si="8"/>
        <v>0.18000000000000002</v>
      </c>
      <c r="EC74" s="458">
        <f t="shared" si="6"/>
        <v>0.4499999999999999</v>
      </c>
      <c r="ED74" s="686"/>
      <c r="EE74" s="686"/>
      <c r="EF74" s="686"/>
      <c r="EG74" s="631"/>
      <c r="EH74" s="631"/>
      <c r="EI74" s="631"/>
    </row>
    <row r="75" spans="1:139" s="459" customFormat="1" ht="24.75" customHeight="1">
      <c r="A75" s="436"/>
      <c r="B75" s="437"/>
      <c r="C75" s="629"/>
      <c r="D75" s="629"/>
      <c r="E75" s="629"/>
      <c r="F75" s="630"/>
      <c r="G75" s="631"/>
      <c r="H75" s="631"/>
      <c r="I75" s="631"/>
      <c r="J75" s="679"/>
      <c r="K75" s="680"/>
      <c r="L75" s="681"/>
      <c r="M75" s="682"/>
      <c r="N75" s="683"/>
      <c r="O75" s="669">
        <v>42795</v>
      </c>
      <c r="P75" s="669">
        <v>43099</v>
      </c>
      <c r="Q75" s="670" t="s">
        <v>625</v>
      </c>
      <c r="R75" s="671">
        <v>0.2</v>
      </c>
      <c r="S75" s="672">
        <v>0</v>
      </c>
      <c r="T75" s="450">
        <v>0</v>
      </c>
      <c r="U75" s="684"/>
      <c r="V75" s="684"/>
      <c r="W75" s="643"/>
      <c r="X75" s="643"/>
      <c r="Y75" s="681"/>
      <c r="Z75" s="672">
        <v>1.0000000000000002E-2</v>
      </c>
      <c r="AA75" s="576">
        <v>0.01</v>
      </c>
      <c r="AB75" s="684"/>
      <c r="AC75" s="684"/>
      <c r="AD75" s="643"/>
      <c r="AE75" s="643"/>
      <c r="AF75" s="681"/>
      <c r="AG75" s="674">
        <v>2.0000000000000004E-2</v>
      </c>
      <c r="AH75" s="450">
        <v>0.02</v>
      </c>
      <c r="AI75" s="684"/>
      <c r="AJ75" s="684"/>
      <c r="AK75" s="643"/>
      <c r="AL75" s="643"/>
      <c r="AM75" s="548"/>
      <c r="AN75" s="675">
        <v>1.0000000000000002E-2</v>
      </c>
      <c r="AO75" s="675">
        <v>1.0000000000000002E-2</v>
      </c>
      <c r="AP75" s="684"/>
      <c r="AQ75" s="546"/>
      <c r="AR75" s="631"/>
      <c r="AS75" s="631"/>
      <c r="AT75" s="681"/>
      <c r="AU75" s="675">
        <v>1.0000000000000002E-2</v>
      </c>
      <c r="AV75" s="675">
        <v>1.0000000000000002E-2</v>
      </c>
      <c r="AW75" s="684"/>
      <c r="AX75" s="684"/>
      <c r="AY75" s="631"/>
      <c r="AZ75" s="631"/>
      <c r="BA75" s="681"/>
      <c r="BB75" s="675">
        <v>1.0000000000000002E-2</v>
      </c>
      <c r="BC75" s="675">
        <v>1.0000000000000002E-2</v>
      </c>
      <c r="BD75" s="684"/>
      <c r="BE75" s="684"/>
      <c r="BF75" s="631"/>
      <c r="BG75" s="631"/>
      <c r="BH75" s="548"/>
      <c r="BI75" s="675">
        <v>1.0000000000000002E-2</v>
      </c>
      <c r="BJ75" s="456"/>
      <c r="BK75" s="684"/>
      <c r="BL75" s="684"/>
      <c r="BM75" s="631"/>
      <c r="BN75" s="631"/>
      <c r="BO75" s="681"/>
      <c r="BP75" s="672">
        <v>0.05</v>
      </c>
      <c r="BQ75" s="456"/>
      <c r="BR75" s="684"/>
      <c r="BS75" s="684"/>
      <c r="BT75" s="631"/>
      <c r="BU75" s="631"/>
      <c r="BV75" s="681"/>
      <c r="BW75" s="675">
        <v>1.0000000000000002E-2</v>
      </c>
      <c r="BX75" s="457"/>
      <c r="BY75" s="684"/>
      <c r="BZ75" s="684"/>
      <c r="CA75" s="631"/>
      <c r="CB75" s="631"/>
      <c r="CC75" s="548"/>
      <c r="CD75" s="675">
        <v>1.0000000000000002E-2</v>
      </c>
      <c r="CE75" s="456"/>
      <c r="CF75" s="684"/>
      <c r="CG75" s="684"/>
      <c r="CH75" s="631"/>
      <c r="CI75" s="631"/>
      <c r="CJ75" s="681"/>
      <c r="CK75" s="675">
        <v>1.0000000000000002E-2</v>
      </c>
      <c r="CL75" s="456"/>
      <c r="CM75" s="684"/>
      <c r="CN75" s="684"/>
      <c r="CO75" s="631"/>
      <c r="CP75" s="631"/>
      <c r="CQ75" s="681"/>
      <c r="CR75" s="675">
        <v>0.05</v>
      </c>
      <c r="CS75" s="457"/>
      <c r="CT75" s="684"/>
      <c r="CU75" s="684"/>
      <c r="CV75" s="631"/>
      <c r="CW75" s="631"/>
      <c r="CX75" s="685"/>
      <c r="CY75" s="656"/>
      <c r="CZ75" s="458">
        <f t="shared" si="9"/>
        <v>3.0000000000000006E-2</v>
      </c>
      <c r="DA75" s="458">
        <f t="shared" si="9"/>
        <v>0.03</v>
      </c>
      <c r="DB75" s="458">
        <f t="shared" si="1"/>
        <v>0.99999999999999978</v>
      </c>
      <c r="DC75" s="686"/>
      <c r="DD75" s="686"/>
      <c r="DE75" s="686"/>
      <c r="DF75" s="631"/>
      <c r="DG75" s="631"/>
      <c r="DH75" s="631"/>
      <c r="DI75" s="458">
        <f t="shared" si="2"/>
        <v>6.0000000000000012E-2</v>
      </c>
      <c r="DJ75" s="458">
        <f t="shared" si="2"/>
        <v>6.0000000000000005E-2</v>
      </c>
      <c r="DK75" s="458">
        <f t="shared" si="3"/>
        <v>0.99999999999999989</v>
      </c>
      <c r="DL75" s="686"/>
      <c r="DM75" s="686"/>
      <c r="DN75" s="686"/>
      <c r="DO75" s="631"/>
      <c r="DP75" s="631"/>
      <c r="DQ75" s="631"/>
      <c r="DR75" s="458">
        <f t="shared" si="4"/>
        <v>0.13</v>
      </c>
      <c r="DS75" s="458">
        <f t="shared" si="4"/>
        <v>6.0000000000000005E-2</v>
      </c>
      <c r="DT75" s="458">
        <f t="shared" si="5"/>
        <v>0.46153846153846156</v>
      </c>
      <c r="DU75" s="686"/>
      <c r="DV75" s="686"/>
      <c r="DW75" s="686"/>
      <c r="DX75" s="631"/>
      <c r="DY75" s="631"/>
      <c r="DZ75" s="631"/>
      <c r="EA75" s="458">
        <f t="shared" si="8"/>
        <v>0.2</v>
      </c>
      <c r="EB75" s="458">
        <f t="shared" si="8"/>
        <v>6.0000000000000005E-2</v>
      </c>
      <c r="EC75" s="458">
        <f t="shared" si="6"/>
        <v>0.3</v>
      </c>
      <c r="ED75" s="686"/>
      <c r="EE75" s="686"/>
      <c r="EF75" s="686"/>
      <c r="EG75" s="631"/>
      <c r="EH75" s="631"/>
      <c r="EI75" s="631"/>
    </row>
    <row r="76" spans="1:139" s="459" customFormat="1" ht="43.5" customHeight="1">
      <c r="A76" s="436"/>
      <c r="B76" s="437"/>
      <c r="C76" s="629"/>
      <c r="D76" s="629"/>
      <c r="E76" s="629"/>
      <c r="F76" s="630"/>
      <c r="G76" s="631"/>
      <c r="H76" s="631"/>
      <c r="I76" s="631"/>
      <c r="J76" s="687"/>
      <c r="K76" s="688"/>
      <c r="L76" s="689"/>
      <c r="M76" s="690"/>
      <c r="N76" s="691"/>
      <c r="O76" s="669">
        <v>42461</v>
      </c>
      <c r="P76" s="669">
        <v>42734</v>
      </c>
      <c r="Q76" s="670" t="s">
        <v>626</v>
      </c>
      <c r="R76" s="671">
        <v>0.1</v>
      </c>
      <c r="S76" s="672">
        <v>0</v>
      </c>
      <c r="T76" s="450">
        <v>0</v>
      </c>
      <c r="U76" s="692"/>
      <c r="V76" s="692"/>
      <c r="W76" s="643"/>
      <c r="X76" s="643"/>
      <c r="Y76" s="689"/>
      <c r="Z76" s="672">
        <v>5.000000000000001E-3</v>
      </c>
      <c r="AA76" s="576">
        <v>5.0000000000000001E-3</v>
      </c>
      <c r="AB76" s="692"/>
      <c r="AC76" s="692"/>
      <c r="AD76" s="643"/>
      <c r="AE76" s="643"/>
      <c r="AF76" s="689"/>
      <c r="AG76" s="674">
        <v>5.000000000000001E-3</v>
      </c>
      <c r="AH76" s="450">
        <v>5.0000000000000001E-3</v>
      </c>
      <c r="AI76" s="692"/>
      <c r="AJ76" s="692"/>
      <c r="AK76" s="643"/>
      <c r="AL76" s="643"/>
      <c r="AM76" s="559"/>
      <c r="AN76" s="675">
        <v>5.000000000000001E-3</v>
      </c>
      <c r="AO76" s="675">
        <v>5.000000000000001E-3</v>
      </c>
      <c r="AP76" s="692"/>
      <c r="AQ76" s="557"/>
      <c r="AR76" s="631"/>
      <c r="AS76" s="631"/>
      <c r="AT76" s="689"/>
      <c r="AU76" s="675">
        <v>5.000000000000001E-3</v>
      </c>
      <c r="AV76" s="675">
        <v>5.000000000000001E-3</v>
      </c>
      <c r="AW76" s="692"/>
      <c r="AX76" s="692"/>
      <c r="AY76" s="631"/>
      <c r="AZ76" s="631"/>
      <c r="BA76" s="689"/>
      <c r="BB76" s="675">
        <v>2.5000000000000001E-2</v>
      </c>
      <c r="BC76" s="675">
        <v>2.5000000000000001E-2</v>
      </c>
      <c r="BD76" s="692"/>
      <c r="BE76" s="692"/>
      <c r="BF76" s="631"/>
      <c r="BG76" s="631"/>
      <c r="BH76" s="559"/>
      <c r="BI76" s="675">
        <v>5.000000000000001E-3</v>
      </c>
      <c r="BJ76" s="456"/>
      <c r="BK76" s="692"/>
      <c r="BL76" s="692"/>
      <c r="BM76" s="631"/>
      <c r="BN76" s="631"/>
      <c r="BO76" s="689"/>
      <c r="BP76" s="672">
        <v>5.000000000000001E-3</v>
      </c>
      <c r="BQ76" s="456"/>
      <c r="BR76" s="692"/>
      <c r="BS76" s="692"/>
      <c r="BT76" s="631"/>
      <c r="BU76" s="631"/>
      <c r="BV76" s="689"/>
      <c r="BW76" s="675">
        <v>2.5000000000000001E-2</v>
      </c>
      <c r="BX76" s="457"/>
      <c r="BY76" s="692"/>
      <c r="BZ76" s="692"/>
      <c r="CA76" s="631"/>
      <c r="CB76" s="631"/>
      <c r="CC76" s="559"/>
      <c r="CD76" s="675">
        <v>5.000000000000001E-3</v>
      </c>
      <c r="CE76" s="456"/>
      <c r="CF76" s="692"/>
      <c r="CG76" s="692"/>
      <c r="CH76" s="631"/>
      <c r="CI76" s="631"/>
      <c r="CJ76" s="689"/>
      <c r="CK76" s="675">
        <v>5.000000000000001E-3</v>
      </c>
      <c r="CL76" s="456"/>
      <c r="CM76" s="692"/>
      <c r="CN76" s="692"/>
      <c r="CO76" s="631"/>
      <c r="CP76" s="631"/>
      <c r="CQ76" s="689"/>
      <c r="CR76" s="675">
        <v>1.0000000000000002E-2</v>
      </c>
      <c r="CS76" s="457"/>
      <c r="CT76" s="692"/>
      <c r="CU76" s="692"/>
      <c r="CV76" s="631"/>
      <c r="CW76" s="631"/>
      <c r="CX76" s="693"/>
      <c r="CY76" s="656"/>
      <c r="CZ76" s="458">
        <f t="shared" si="9"/>
        <v>1.0000000000000002E-2</v>
      </c>
      <c r="DA76" s="458">
        <f t="shared" si="9"/>
        <v>0.01</v>
      </c>
      <c r="DB76" s="458">
        <f t="shared" si="1"/>
        <v>0.99999999999999978</v>
      </c>
      <c r="DC76" s="694"/>
      <c r="DD76" s="694"/>
      <c r="DE76" s="694"/>
      <c r="DF76" s="631"/>
      <c r="DG76" s="631"/>
      <c r="DH76" s="631"/>
      <c r="DI76" s="458">
        <f t="shared" si="2"/>
        <v>4.5000000000000005E-2</v>
      </c>
      <c r="DJ76" s="458">
        <f t="shared" si="2"/>
        <v>4.5000000000000005E-2</v>
      </c>
      <c r="DK76" s="458">
        <f t="shared" si="3"/>
        <v>1</v>
      </c>
      <c r="DL76" s="694"/>
      <c r="DM76" s="694"/>
      <c r="DN76" s="694"/>
      <c r="DO76" s="631"/>
      <c r="DP76" s="631"/>
      <c r="DQ76" s="631"/>
      <c r="DR76" s="458">
        <f t="shared" si="4"/>
        <v>8.0000000000000016E-2</v>
      </c>
      <c r="DS76" s="458">
        <f t="shared" si="4"/>
        <v>4.5000000000000005E-2</v>
      </c>
      <c r="DT76" s="458">
        <f t="shared" si="5"/>
        <v>0.5625</v>
      </c>
      <c r="DU76" s="694"/>
      <c r="DV76" s="694"/>
      <c r="DW76" s="694"/>
      <c r="DX76" s="631"/>
      <c r="DY76" s="631"/>
      <c r="DZ76" s="631"/>
      <c r="EA76" s="458">
        <f t="shared" si="8"/>
        <v>0.10000000000000003</v>
      </c>
      <c r="EB76" s="458">
        <f t="shared" si="8"/>
        <v>4.5000000000000005E-2</v>
      </c>
      <c r="EC76" s="458">
        <f t="shared" si="6"/>
        <v>0.4499999999999999</v>
      </c>
      <c r="ED76" s="694"/>
      <c r="EE76" s="694"/>
      <c r="EF76" s="694"/>
      <c r="EG76" s="631"/>
      <c r="EH76" s="631"/>
      <c r="EI76" s="631"/>
    </row>
    <row r="77" spans="1:139" s="459" customFormat="1" ht="24.75" customHeight="1">
      <c r="A77" s="436"/>
      <c r="B77" s="437"/>
      <c r="C77" s="629"/>
      <c r="D77" s="629"/>
      <c r="E77" s="629"/>
      <c r="F77" s="630"/>
      <c r="G77" s="631"/>
      <c r="H77" s="631"/>
      <c r="I77" s="631"/>
      <c r="J77" s="633">
        <v>10</v>
      </c>
      <c r="K77" s="634" t="s">
        <v>627</v>
      </c>
      <c r="L77" s="635" t="s">
        <v>628</v>
      </c>
      <c r="M77" s="636" t="s">
        <v>629</v>
      </c>
      <c r="N77" s="695">
        <v>2.5000000000000001E-2</v>
      </c>
      <c r="O77" s="638">
        <v>42917</v>
      </c>
      <c r="P77" s="638">
        <v>43099</v>
      </c>
      <c r="Q77" s="639" t="s">
        <v>630</v>
      </c>
      <c r="R77" s="640">
        <v>0.2</v>
      </c>
      <c r="S77" s="696">
        <v>0</v>
      </c>
      <c r="T77" s="450">
        <v>0</v>
      </c>
      <c r="U77" s="644">
        <f>+(S77+S78+S79)</f>
        <v>0</v>
      </c>
      <c r="V77" s="644">
        <f>+(T77+T78+T79)</f>
        <v>0</v>
      </c>
      <c r="W77" s="643"/>
      <c r="X77" s="643"/>
      <c r="Y77" s="697" t="s">
        <v>474</v>
      </c>
      <c r="Z77" s="641">
        <v>1.0000000000000002E-2</v>
      </c>
      <c r="AA77" s="698">
        <v>0.01</v>
      </c>
      <c r="AB77" s="644">
        <f>+(Z77+Z78+Z79)</f>
        <v>0.05</v>
      </c>
      <c r="AC77" s="644">
        <f>+(AA77+AA78+AA79)</f>
        <v>0.05</v>
      </c>
      <c r="AD77" s="643"/>
      <c r="AE77" s="643"/>
      <c r="AF77" s="644" t="s">
        <v>631</v>
      </c>
      <c r="AG77" s="696">
        <v>1.0000000000000002E-2</v>
      </c>
      <c r="AH77" s="450">
        <v>0.01</v>
      </c>
      <c r="AI77" s="644">
        <f>+(AG77+AG78+AG79)</f>
        <v>7.5000000000000011E-2</v>
      </c>
      <c r="AJ77" s="644">
        <f>+(AH77+AH78+AH79)</f>
        <v>7.5000000000000011E-2</v>
      </c>
      <c r="AK77" s="643"/>
      <c r="AL77" s="643"/>
      <c r="AM77" s="582" t="s">
        <v>632</v>
      </c>
      <c r="AN77" s="645">
        <v>1.0000000000000002E-2</v>
      </c>
      <c r="AO77" s="645">
        <v>1.0000000000000002E-2</v>
      </c>
      <c r="AP77" s="644">
        <f>+(AN77+AN78+AN79)</f>
        <v>7.5000000000000011E-2</v>
      </c>
      <c r="AQ77" s="455">
        <f>+(AO77+AO78+AO79)</f>
        <v>7.5000000000000011E-2</v>
      </c>
      <c r="AR77" s="631"/>
      <c r="AS77" s="631"/>
      <c r="AT77" s="644" t="s">
        <v>631</v>
      </c>
      <c r="AU77" s="699">
        <v>1.0000000000000002E-2</v>
      </c>
      <c r="AV77" s="699">
        <v>1.0000000000000002E-2</v>
      </c>
      <c r="AW77" s="644">
        <f>+(AU77+AU78+AU79)</f>
        <v>0.10500000000000001</v>
      </c>
      <c r="AX77" s="644">
        <f>+(AV77+AV78+AV79)</f>
        <v>0.10500000000000001</v>
      </c>
      <c r="AY77" s="631"/>
      <c r="AZ77" s="631"/>
      <c r="BA77" s="700" t="s">
        <v>631</v>
      </c>
      <c r="BB77" s="699">
        <v>1.0000000000000002E-2</v>
      </c>
      <c r="BC77" s="699">
        <v>1.0000000000000002E-2</v>
      </c>
      <c r="BD77" s="644">
        <f>+(BB77+BB78+BB79)</f>
        <v>7.5000000000000011E-2</v>
      </c>
      <c r="BE77" s="644">
        <f>+(BC77+BC78+BC79)</f>
        <v>7.5000000000000011E-2</v>
      </c>
      <c r="BF77" s="631"/>
      <c r="BG77" s="631"/>
      <c r="BH77" s="582" t="s">
        <v>632</v>
      </c>
      <c r="BI77" s="699">
        <v>0.05</v>
      </c>
      <c r="BJ77" s="456"/>
      <c r="BK77" s="701">
        <f>+(BI77+BI78+BI79)</f>
        <v>0.17499999999999999</v>
      </c>
      <c r="BL77" s="701">
        <f>+(BJ77+BJ78+BJ79)</f>
        <v>0</v>
      </c>
      <c r="BM77" s="631"/>
      <c r="BN77" s="631"/>
      <c r="BO77" s="702" t="s">
        <v>633</v>
      </c>
      <c r="BP77" s="641">
        <v>1.0000000000000002E-2</v>
      </c>
      <c r="BQ77" s="456"/>
      <c r="BR77" s="701">
        <f>+(BP77+BP78+BP79)</f>
        <v>7.5000000000000011E-2</v>
      </c>
      <c r="BS77" s="701">
        <f>+(BQ77+BQ78+BQ79)</f>
        <v>0</v>
      </c>
      <c r="BT77" s="631"/>
      <c r="BU77" s="631"/>
      <c r="BV77" s="635" t="s">
        <v>631</v>
      </c>
      <c r="BW77" s="645">
        <v>2.0000000000000004E-2</v>
      </c>
      <c r="BX77" s="457"/>
      <c r="BY77" s="701">
        <f>+(BW77+BW78+BW79)</f>
        <v>8.5000000000000006E-2</v>
      </c>
      <c r="BZ77" s="701">
        <f>+(BX77+BX78+BX79)</f>
        <v>0</v>
      </c>
      <c r="CA77" s="631"/>
      <c r="CB77" s="631"/>
      <c r="CC77" s="537" t="s">
        <v>634</v>
      </c>
      <c r="CD77" s="645">
        <v>1.0000000000000002E-2</v>
      </c>
      <c r="CE77" s="456"/>
      <c r="CF77" s="701">
        <f>+(CD77+CD78+CD79)</f>
        <v>7.5000000000000011E-2</v>
      </c>
      <c r="CG77" s="701">
        <f>+(CE77+CE78+CE79)</f>
        <v>0</v>
      </c>
      <c r="CH77" s="631"/>
      <c r="CI77" s="631"/>
      <c r="CJ77" s="644" t="s">
        <v>631</v>
      </c>
      <c r="CK77" s="645">
        <v>1.0000000000000002E-2</v>
      </c>
      <c r="CL77" s="456"/>
      <c r="CM77" s="701">
        <f>+(CK77+CK78+CK79)</f>
        <v>0.10500000000000001</v>
      </c>
      <c r="CN77" s="701">
        <f>+(CL77+CL78+CL79)</f>
        <v>0</v>
      </c>
      <c r="CO77" s="631"/>
      <c r="CP77" s="631"/>
      <c r="CQ77" s="635" t="s">
        <v>635</v>
      </c>
      <c r="CR77" s="645">
        <v>0.05</v>
      </c>
      <c r="CS77" s="457"/>
      <c r="CT77" s="701">
        <f>+(CR77+CR78+CR79)</f>
        <v>0.10500000000000001</v>
      </c>
      <c r="CU77" s="701">
        <f>+(CS77+CS78+CS79)</f>
        <v>0</v>
      </c>
      <c r="CV77" s="631"/>
      <c r="CW77" s="631"/>
      <c r="CX77" s="703" t="s">
        <v>636</v>
      </c>
      <c r="CY77" s="704"/>
      <c r="CZ77" s="458">
        <f t="shared" si="9"/>
        <v>2.0000000000000004E-2</v>
      </c>
      <c r="DA77" s="458">
        <f t="shared" si="9"/>
        <v>0.02</v>
      </c>
      <c r="DB77" s="458">
        <f t="shared" si="1"/>
        <v>0.99999999999999978</v>
      </c>
      <c r="DC77" s="697">
        <f>SUM(CZ77:CZ79)</f>
        <v>0.125</v>
      </c>
      <c r="DD77" s="697">
        <f>SUM(DA77:DA79)</f>
        <v>0.125</v>
      </c>
      <c r="DE77" s="697">
        <f>+DD77/DC77</f>
        <v>1</v>
      </c>
      <c r="DF77" s="631"/>
      <c r="DG77" s="631"/>
      <c r="DH77" s="631"/>
      <c r="DI77" s="458">
        <f t="shared" si="2"/>
        <v>5.000000000000001E-2</v>
      </c>
      <c r="DJ77" s="458">
        <f t="shared" si="2"/>
        <v>5.000000000000001E-2</v>
      </c>
      <c r="DK77" s="458">
        <f t="shared" si="3"/>
        <v>1</v>
      </c>
      <c r="DL77" s="705">
        <f>SUM(DI77:DI79)</f>
        <v>0.37999999999999995</v>
      </c>
      <c r="DM77" s="705">
        <f>SUM(DJ77:DJ79)</f>
        <v>0.37999999999999995</v>
      </c>
      <c r="DN77" s="705">
        <f>+DM77/DL77</f>
        <v>1</v>
      </c>
      <c r="DO77" s="631"/>
      <c r="DP77" s="631"/>
      <c r="DQ77" s="631"/>
      <c r="DR77" s="458">
        <f t="shared" si="4"/>
        <v>0.13</v>
      </c>
      <c r="DS77" s="458">
        <f t="shared" si="4"/>
        <v>5.000000000000001E-2</v>
      </c>
      <c r="DT77" s="458">
        <f t="shared" si="5"/>
        <v>0.38461538461538469</v>
      </c>
      <c r="DU77" s="705">
        <f>SUM(DR77:DR79)</f>
        <v>0.71499999999999986</v>
      </c>
      <c r="DV77" s="705">
        <f>SUM(DS77:DS79)</f>
        <v>0.37999999999999995</v>
      </c>
      <c r="DW77" s="705">
        <f>+DV77/DU77</f>
        <v>0.53146853146853146</v>
      </c>
      <c r="DX77" s="631"/>
      <c r="DY77" s="631"/>
      <c r="DZ77" s="631"/>
      <c r="EA77" s="458">
        <f t="shared" si="8"/>
        <v>0.2</v>
      </c>
      <c r="EB77" s="458">
        <f t="shared" si="8"/>
        <v>5.000000000000001E-2</v>
      </c>
      <c r="EC77" s="458">
        <f t="shared" si="6"/>
        <v>0.25000000000000006</v>
      </c>
      <c r="ED77" s="705">
        <f>SUM(EA77:EA79)</f>
        <v>1</v>
      </c>
      <c r="EE77" s="705">
        <f>SUM(EB77:EB79)</f>
        <v>0.37999999999999995</v>
      </c>
      <c r="EF77" s="705">
        <f>+EE77/ED77</f>
        <v>0.37999999999999995</v>
      </c>
      <c r="EG77" s="631"/>
      <c r="EH77" s="631"/>
      <c r="EI77" s="631"/>
    </row>
    <row r="78" spans="1:139" s="459" customFormat="1" ht="24.75" customHeight="1">
      <c r="A78" s="436"/>
      <c r="B78" s="437"/>
      <c r="C78" s="629"/>
      <c r="D78" s="629"/>
      <c r="E78" s="629"/>
      <c r="F78" s="630"/>
      <c r="G78" s="631"/>
      <c r="H78" s="631"/>
      <c r="I78" s="631"/>
      <c r="J78" s="649"/>
      <c r="K78" s="650"/>
      <c r="L78" s="651"/>
      <c r="M78" s="652"/>
      <c r="N78" s="706"/>
      <c r="O78" s="638">
        <v>42826</v>
      </c>
      <c r="P78" s="638">
        <v>43099</v>
      </c>
      <c r="Q78" s="639" t="s">
        <v>637</v>
      </c>
      <c r="R78" s="640">
        <v>0.5</v>
      </c>
      <c r="S78" s="696">
        <v>0</v>
      </c>
      <c r="T78" s="450">
        <v>0</v>
      </c>
      <c r="U78" s="654"/>
      <c r="V78" s="654"/>
      <c r="W78" s="643"/>
      <c r="X78" s="643"/>
      <c r="Y78" s="707"/>
      <c r="Z78" s="641">
        <v>2.5000000000000001E-2</v>
      </c>
      <c r="AA78" s="698">
        <v>2.5000000000000001E-2</v>
      </c>
      <c r="AB78" s="654"/>
      <c r="AC78" s="654"/>
      <c r="AD78" s="643"/>
      <c r="AE78" s="643"/>
      <c r="AF78" s="654"/>
      <c r="AG78" s="696">
        <v>0.05</v>
      </c>
      <c r="AH78" s="450">
        <v>0.05</v>
      </c>
      <c r="AI78" s="654"/>
      <c r="AJ78" s="654"/>
      <c r="AK78" s="643"/>
      <c r="AL78" s="643"/>
      <c r="AM78" s="591"/>
      <c r="AN78" s="645">
        <v>0.05</v>
      </c>
      <c r="AO78" s="645">
        <v>0.05</v>
      </c>
      <c r="AP78" s="654"/>
      <c r="AQ78" s="467"/>
      <c r="AR78" s="631"/>
      <c r="AS78" s="631"/>
      <c r="AT78" s="654"/>
      <c r="AU78" s="699">
        <v>0.05</v>
      </c>
      <c r="AV78" s="699">
        <v>0.05</v>
      </c>
      <c r="AW78" s="654"/>
      <c r="AX78" s="654"/>
      <c r="AY78" s="631"/>
      <c r="AZ78" s="631"/>
      <c r="BA78" s="708"/>
      <c r="BB78" s="699">
        <v>0.05</v>
      </c>
      <c r="BC78" s="699">
        <v>0.05</v>
      </c>
      <c r="BD78" s="654"/>
      <c r="BE78" s="654"/>
      <c r="BF78" s="631"/>
      <c r="BG78" s="631"/>
      <c r="BH78" s="591"/>
      <c r="BI78" s="699">
        <v>0.05</v>
      </c>
      <c r="BJ78" s="456"/>
      <c r="BK78" s="709"/>
      <c r="BL78" s="709"/>
      <c r="BM78" s="631"/>
      <c r="BN78" s="631"/>
      <c r="BO78" s="702" t="s">
        <v>638</v>
      </c>
      <c r="BP78" s="641">
        <v>0.05</v>
      </c>
      <c r="BQ78" s="456"/>
      <c r="BR78" s="709"/>
      <c r="BS78" s="709"/>
      <c r="BT78" s="631"/>
      <c r="BU78" s="631"/>
      <c r="BV78" s="651"/>
      <c r="BW78" s="645">
        <v>0.05</v>
      </c>
      <c r="BX78" s="457"/>
      <c r="BY78" s="709"/>
      <c r="BZ78" s="709"/>
      <c r="CA78" s="631"/>
      <c r="CB78" s="631"/>
      <c r="CC78" s="548"/>
      <c r="CD78" s="645">
        <v>0.05</v>
      </c>
      <c r="CE78" s="456"/>
      <c r="CF78" s="709"/>
      <c r="CG78" s="709"/>
      <c r="CH78" s="631"/>
      <c r="CI78" s="631"/>
      <c r="CJ78" s="654"/>
      <c r="CK78" s="645">
        <v>0.05</v>
      </c>
      <c r="CL78" s="456"/>
      <c r="CM78" s="709"/>
      <c r="CN78" s="709"/>
      <c r="CO78" s="631"/>
      <c r="CP78" s="631"/>
      <c r="CQ78" s="710"/>
      <c r="CR78" s="645">
        <v>2.5000000000000001E-2</v>
      </c>
      <c r="CS78" s="457"/>
      <c r="CT78" s="709"/>
      <c r="CU78" s="709"/>
      <c r="CV78" s="631"/>
      <c r="CW78" s="631"/>
      <c r="CX78" s="711"/>
      <c r="CY78" s="712"/>
      <c r="CZ78" s="458">
        <f t="shared" si="9"/>
        <v>7.5000000000000011E-2</v>
      </c>
      <c r="DA78" s="458">
        <f t="shared" si="9"/>
        <v>7.5000000000000011E-2</v>
      </c>
      <c r="DB78" s="458">
        <f t="shared" si="1"/>
        <v>1</v>
      </c>
      <c r="DC78" s="707"/>
      <c r="DD78" s="707"/>
      <c r="DE78" s="707"/>
      <c r="DF78" s="631"/>
      <c r="DG78" s="631"/>
      <c r="DH78" s="631"/>
      <c r="DI78" s="458">
        <f t="shared" si="2"/>
        <v>0.22499999999999998</v>
      </c>
      <c r="DJ78" s="458">
        <f t="shared" si="2"/>
        <v>0.22499999999999998</v>
      </c>
      <c r="DK78" s="458">
        <f t="shared" si="3"/>
        <v>1</v>
      </c>
      <c r="DL78" s="713"/>
      <c r="DM78" s="713"/>
      <c r="DN78" s="713"/>
      <c r="DO78" s="631"/>
      <c r="DP78" s="631"/>
      <c r="DQ78" s="631"/>
      <c r="DR78" s="458">
        <f t="shared" si="4"/>
        <v>0.37499999999999994</v>
      </c>
      <c r="DS78" s="458">
        <f t="shared" si="4"/>
        <v>0.22499999999999998</v>
      </c>
      <c r="DT78" s="458">
        <f t="shared" si="5"/>
        <v>0.6</v>
      </c>
      <c r="DU78" s="713"/>
      <c r="DV78" s="713"/>
      <c r="DW78" s="713"/>
      <c r="DX78" s="631"/>
      <c r="DY78" s="631"/>
      <c r="DZ78" s="631"/>
      <c r="EA78" s="458">
        <f t="shared" si="8"/>
        <v>0.49999999999999994</v>
      </c>
      <c r="EB78" s="458">
        <f t="shared" si="8"/>
        <v>0.22499999999999998</v>
      </c>
      <c r="EC78" s="458">
        <f t="shared" si="6"/>
        <v>0.45</v>
      </c>
      <c r="ED78" s="713"/>
      <c r="EE78" s="713"/>
      <c r="EF78" s="713"/>
      <c r="EG78" s="631"/>
      <c r="EH78" s="631"/>
      <c r="EI78" s="631"/>
    </row>
    <row r="79" spans="1:139" s="459" customFormat="1" ht="24.75" customHeight="1">
      <c r="A79" s="436"/>
      <c r="B79" s="437"/>
      <c r="C79" s="629"/>
      <c r="D79" s="629"/>
      <c r="E79" s="629"/>
      <c r="F79" s="630"/>
      <c r="G79" s="631"/>
      <c r="H79" s="631"/>
      <c r="I79" s="631"/>
      <c r="J79" s="657"/>
      <c r="K79" s="658"/>
      <c r="L79" s="659"/>
      <c r="M79" s="660"/>
      <c r="N79" s="714"/>
      <c r="O79" s="638">
        <v>42856</v>
      </c>
      <c r="P79" s="638">
        <v>43069</v>
      </c>
      <c r="Q79" s="639" t="s">
        <v>639</v>
      </c>
      <c r="R79" s="640">
        <v>0.3</v>
      </c>
      <c r="S79" s="696">
        <v>0</v>
      </c>
      <c r="T79" s="450">
        <v>0</v>
      </c>
      <c r="U79" s="662"/>
      <c r="V79" s="662"/>
      <c r="W79" s="643"/>
      <c r="X79" s="643"/>
      <c r="Y79" s="715"/>
      <c r="Z79" s="641">
        <v>1.4999999999999999E-2</v>
      </c>
      <c r="AA79" s="698">
        <v>1.4999999999999999E-2</v>
      </c>
      <c r="AB79" s="662"/>
      <c r="AC79" s="662"/>
      <c r="AD79" s="643"/>
      <c r="AE79" s="643"/>
      <c r="AF79" s="662"/>
      <c r="AG79" s="696">
        <v>1.4999999999999999E-2</v>
      </c>
      <c r="AH79" s="450">
        <v>1.4999999999999999E-2</v>
      </c>
      <c r="AI79" s="662"/>
      <c r="AJ79" s="662"/>
      <c r="AK79" s="643"/>
      <c r="AL79" s="643"/>
      <c r="AM79" s="599"/>
      <c r="AN79" s="645">
        <v>1.4999999999999999E-2</v>
      </c>
      <c r="AO79" s="645">
        <v>1.4999999999999999E-2</v>
      </c>
      <c r="AP79" s="662"/>
      <c r="AQ79" s="493"/>
      <c r="AR79" s="631"/>
      <c r="AS79" s="631"/>
      <c r="AT79" s="662"/>
      <c r="AU79" s="699">
        <v>4.4999999999999998E-2</v>
      </c>
      <c r="AV79" s="699">
        <v>4.4999999999999998E-2</v>
      </c>
      <c r="AW79" s="662"/>
      <c r="AX79" s="662"/>
      <c r="AY79" s="631"/>
      <c r="AZ79" s="631"/>
      <c r="BA79" s="716" t="s">
        <v>640</v>
      </c>
      <c r="BB79" s="699">
        <v>1.4999999999999999E-2</v>
      </c>
      <c r="BC79" s="699">
        <v>1.4999999999999999E-2</v>
      </c>
      <c r="BD79" s="662"/>
      <c r="BE79" s="662"/>
      <c r="BF79" s="631"/>
      <c r="BG79" s="631"/>
      <c r="BH79" s="599"/>
      <c r="BI79" s="717">
        <v>7.4999999999999997E-2</v>
      </c>
      <c r="BJ79" s="456"/>
      <c r="BK79" s="718"/>
      <c r="BL79" s="718"/>
      <c r="BM79" s="631"/>
      <c r="BN79" s="631"/>
      <c r="BO79" s="716" t="s">
        <v>641</v>
      </c>
      <c r="BP79" s="641">
        <v>1.4999999999999999E-2</v>
      </c>
      <c r="BQ79" s="456"/>
      <c r="BR79" s="718"/>
      <c r="BS79" s="718"/>
      <c r="BT79" s="631"/>
      <c r="BU79" s="631"/>
      <c r="BV79" s="659"/>
      <c r="BW79" s="645">
        <v>1.4999999999999999E-2</v>
      </c>
      <c r="BX79" s="457"/>
      <c r="BY79" s="718"/>
      <c r="BZ79" s="718"/>
      <c r="CA79" s="631"/>
      <c r="CB79" s="631"/>
      <c r="CC79" s="559"/>
      <c r="CD79" s="645">
        <v>1.4999999999999999E-2</v>
      </c>
      <c r="CE79" s="456"/>
      <c r="CF79" s="718"/>
      <c r="CG79" s="718"/>
      <c r="CH79" s="631"/>
      <c r="CI79" s="631"/>
      <c r="CJ79" s="662"/>
      <c r="CK79" s="645">
        <v>4.4999999999999998E-2</v>
      </c>
      <c r="CL79" s="456"/>
      <c r="CM79" s="718"/>
      <c r="CN79" s="718"/>
      <c r="CO79" s="631"/>
      <c r="CP79" s="631"/>
      <c r="CQ79" s="702" t="s">
        <v>642</v>
      </c>
      <c r="CR79" s="645">
        <v>0.03</v>
      </c>
      <c r="CS79" s="457"/>
      <c r="CT79" s="718"/>
      <c r="CU79" s="718"/>
      <c r="CV79" s="631"/>
      <c r="CW79" s="631"/>
      <c r="CX79" s="719"/>
      <c r="CY79" s="712"/>
      <c r="CZ79" s="458">
        <f t="shared" si="9"/>
        <v>0.03</v>
      </c>
      <c r="DA79" s="458">
        <f t="shared" si="9"/>
        <v>0.03</v>
      </c>
      <c r="DB79" s="458">
        <f t="shared" si="1"/>
        <v>1</v>
      </c>
      <c r="DC79" s="715"/>
      <c r="DD79" s="715"/>
      <c r="DE79" s="715"/>
      <c r="DF79" s="631"/>
      <c r="DG79" s="631"/>
      <c r="DH79" s="631"/>
      <c r="DI79" s="458">
        <f t="shared" si="2"/>
        <v>0.105</v>
      </c>
      <c r="DJ79" s="458">
        <f t="shared" si="2"/>
        <v>0.105</v>
      </c>
      <c r="DK79" s="458">
        <f t="shared" si="3"/>
        <v>1</v>
      </c>
      <c r="DL79" s="720"/>
      <c r="DM79" s="720"/>
      <c r="DN79" s="720"/>
      <c r="DO79" s="631"/>
      <c r="DP79" s="631"/>
      <c r="DQ79" s="631"/>
      <c r="DR79" s="458">
        <f t="shared" si="4"/>
        <v>0.21000000000000002</v>
      </c>
      <c r="DS79" s="458">
        <f t="shared" si="4"/>
        <v>0.105</v>
      </c>
      <c r="DT79" s="458">
        <f t="shared" si="5"/>
        <v>0.49999999999999994</v>
      </c>
      <c r="DU79" s="720"/>
      <c r="DV79" s="720"/>
      <c r="DW79" s="720"/>
      <c r="DX79" s="631"/>
      <c r="DY79" s="631"/>
      <c r="DZ79" s="631"/>
      <c r="EA79" s="458">
        <f t="shared" si="8"/>
        <v>0.30000000000000004</v>
      </c>
      <c r="EB79" s="458">
        <f t="shared" si="8"/>
        <v>0.105</v>
      </c>
      <c r="EC79" s="458">
        <f t="shared" si="6"/>
        <v>0.34999999999999992</v>
      </c>
      <c r="ED79" s="720"/>
      <c r="EE79" s="720"/>
      <c r="EF79" s="720"/>
      <c r="EG79" s="631"/>
      <c r="EH79" s="631"/>
      <c r="EI79" s="631"/>
    </row>
    <row r="80" spans="1:139" s="459" customFormat="1" ht="48" customHeight="1">
      <c r="A80" s="436"/>
      <c r="B80" s="437"/>
      <c r="C80" s="629"/>
      <c r="D80" s="629"/>
      <c r="E80" s="629"/>
      <c r="F80" s="630"/>
      <c r="G80" s="631"/>
      <c r="H80" s="631"/>
      <c r="I80" s="631"/>
      <c r="J80" s="664">
        <v>11</v>
      </c>
      <c r="K80" s="665" t="s">
        <v>643</v>
      </c>
      <c r="L80" s="721" t="s">
        <v>644</v>
      </c>
      <c r="M80" s="667"/>
      <c r="N80" s="722">
        <v>2.5000000000000001E-2</v>
      </c>
      <c r="O80" s="669">
        <v>42767</v>
      </c>
      <c r="P80" s="669">
        <v>42962</v>
      </c>
      <c r="Q80" s="723" t="s">
        <v>645</v>
      </c>
      <c r="R80" s="671">
        <v>0.5</v>
      </c>
      <c r="S80" s="674">
        <v>0</v>
      </c>
      <c r="T80" s="450">
        <v>0</v>
      </c>
      <c r="U80" s="724">
        <f>+(S80+S81)</f>
        <v>0</v>
      </c>
      <c r="V80" s="724">
        <f>+(T80+T81)</f>
        <v>0</v>
      </c>
      <c r="W80" s="643"/>
      <c r="X80" s="643"/>
      <c r="Y80" s="725" t="s">
        <v>474</v>
      </c>
      <c r="Z80" s="672">
        <v>0</v>
      </c>
      <c r="AA80" s="726">
        <v>0</v>
      </c>
      <c r="AB80" s="724">
        <f>+(Z80+Z81)</f>
        <v>0</v>
      </c>
      <c r="AC80" s="724">
        <f>+(AA80+AA81)</f>
        <v>0</v>
      </c>
      <c r="AD80" s="643"/>
      <c r="AE80" s="643"/>
      <c r="AF80" s="725" t="s">
        <v>474</v>
      </c>
      <c r="AG80" s="674">
        <v>0.1</v>
      </c>
      <c r="AH80" s="450">
        <v>0</v>
      </c>
      <c r="AI80" s="724">
        <f>+(AG80+AG81)</f>
        <v>0.1</v>
      </c>
      <c r="AJ80" s="724">
        <f>+(AH80+AH81)</f>
        <v>0</v>
      </c>
      <c r="AK80" s="643"/>
      <c r="AL80" s="643"/>
      <c r="AM80" s="727" t="s">
        <v>646</v>
      </c>
      <c r="AN80" s="675">
        <v>0.1</v>
      </c>
      <c r="AO80" s="675">
        <v>0</v>
      </c>
      <c r="AP80" s="724">
        <f>+(AN80+AN81)</f>
        <v>0.1</v>
      </c>
      <c r="AQ80" s="455">
        <f>+(AO80+AO81)</f>
        <v>0</v>
      </c>
      <c r="AR80" s="631"/>
      <c r="AS80" s="631"/>
      <c r="AT80" s="725" t="s">
        <v>647</v>
      </c>
      <c r="AU80" s="728">
        <v>0.15</v>
      </c>
      <c r="AV80" s="728">
        <v>0</v>
      </c>
      <c r="AW80" s="724">
        <f>+(AU80+AU81)</f>
        <v>0.15</v>
      </c>
      <c r="AX80" s="724">
        <f>+(AV80+AV81)</f>
        <v>0</v>
      </c>
      <c r="AY80" s="631"/>
      <c r="AZ80" s="631"/>
      <c r="BA80" s="729" t="s">
        <v>648</v>
      </c>
      <c r="BB80" s="728">
        <v>0.15</v>
      </c>
      <c r="BC80" s="675">
        <v>0</v>
      </c>
      <c r="BD80" s="724">
        <f>+(BB80+BB81)</f>
        <v>0.2</v>
      </c>
      <c r="BE80" s="724">
        <f>+(BC80+BC81)</f>
        <v>0</v>
      </c>
      <c r="BF80" s="631"/>
      <c r="BG80" s="631"/>
      <c r="BH80" s="727" t="s">
        <v>649</v>
      </c>
      <c r="BI80" s="730">
        <v>0</v>
      </c>
      <c r="BJ80" s="456"/>
      <c r="BK80" s="731">
        <f>+(BI80+BI81)</f>
        <v>0.05</v>
      </c>
      <c r="BL80" s="731">
        <f>+(BJ80+BJ81)</f>
        <v>0</v>
      </c>
      <c r="BM80" s="631"/>
      <c r="BN80" s="631"/>
      <c r="BO80" s="725" t="s">
        <v>650</v>
      </c>
      <c r="BP80" s="672">
        <v>0</v>
      </c>
      <c r="BQ80" s="456"/>
      <c r="BR80" s="731">
        <f>+(BP80+BP81)</f>
        <v>0.1</v>
      </c>
      <c r="BS80" s="731">
        <f>+(BQ80+BQ81)</f>
        <v>0</v>
      </c>
      <c r="BT80" s="631"/>
      <c r="BU80" s="631"/>
      <c r="BV80" s="725" t="s">
        <v>651</v>
      </c>
      <c r="BW80" s="675">
        <v>0</v>
      </c>
      <c r="BX80" s="457"/>
      <c r="BY80" s="731">
        <f>+(BW80+BW81)</f>
        <v>0.1</v>
      </c>
      <c r="BZ80" s="731">
        <f>+(BX80+BX81)</f>
        <v>0</v>
      </c>
      <c r="CA80" s="631"/>
      <c r="CB80" s="631"/>
      <c r="CC80" s="727" t="s">
        <v>652</v>
      </c>
      <c r="CD80" s="675">
        <v>0</v>
      </c>
      <c r="CE80" s="456"/>
      <c r="CF80" s="731">
        <f>+(CD80+CD81)</f>
        <v>0.1</v>
      </c>
      <c r="CG80" s="731">
        <f>+(CE80+CE81)</f>
        <v>0</v>
      </c>
      <c r="CH80" s="631"/>
      <c r="CI80" s="631"/>
      <c r="CJ80" s="725" t="s">
        <v>651</v>
      </c>
      <c r="CK80" s="675">
        <v>0</v>
      </c>
      <c r="CL80" s="456"/>
      <c r="CM80" s="731">
        <f>+(CK80+CK81)</f>
        <v>0.05</v>
      </c>
      <c r="CN80" s="731">
        <f>+(CL80+CL81)</f>
        <v>0</v>
      </c>
      <c r="CO80" s="631"/>
      <c r="CP80" s="631"/>
      <c r="CQ80" s="725" t="s">
        <v>651</v>
      </c>
      <c r="CR80" s="675">
        <v>0</v>
      </c>
      <c r="CS80" s="457"/>
      <c r="CT80" s="731">
        <f>+(CR80+CR81)</f>
        <v>0.05</v>
      </c>
      <c r="CU80" s="731">
        <f>+(CS80+CS81)</f>
        <v>0</v>
      </c>
      <c r="CV80" s="631"/>
      <c r="CW80" s="631"/>
      <c r="CX80" s="732" t="s">
        <v>653</v>
      </c>
      <c r="CY80" s="733"/>
      <c r="CZ80" s="458">
        <f t="shared" si="9"/>
        <v>0.1</v>
      </c>
      <c r="DA80" s="458">
        <f t="shared" si="9"/>
        <v>0</v>
      </c>
      <c r="DB80" s="458">
        <f t="shared" si="1"/>
        <v>0</v>
      </c>
      <c r="DC80" s="725">
        <f>SUM(CZ80:CZ81)</f>
        <v>0.1</v>
      </c>
      <c r="DD80" s="725">
        <f>SUM(DA80:DA81)</f>
        <v>0</v>
      </c>
      <c r="DE80" s="725">
        <f>+DD80/DC80</f>
        <v>0</v>
      </c>
      <c r="DF80" s="631"/>
      <c r="DG80" s="631"/>
      <c r="DH80" s="631"/>
      <c r="DI80" s="458">
        <f t="shared" si="2"/>
        <v>0.5</v>
      </c>
      <c r="DJ80" s="458">
        <f t="shared" si="2"/>
        <v>0</v>
      </c>
      <c r="DK80" s="458">
        <f t="shared" si="3"/>
        <v>0</v>
      </c>
      <c r="DL80" s="734">
        <f>SUM(DI80:DI81)</f>
        <v>0.55000000000000004</v>
      </c>
      <c r="DM80" s="734">
        <f>SUM(DJ80:DJ81)</f>
        <v>0</v>
      </c>
      <c r="DN80" s="734">
        <f>+DM80/DL80</f>
        <v>0</v>
      </c>
      <c r="DO80" s="631"/>
      <c r="DP80" s="631"/>
      <c r="DQ80" s="631"/>
      <c r="DR80" s="458">
        <f t="shared" si="4"/>
        <v>0.5</v>
      </c>
      <c r="DS80" s="458">
        <f t="shared" si="4"/>
        <v>0</v>
      </c>
      <c r="DT80" s="458">
        <f t="shared" si="5"/>
        <v>0</v>
      </c>
      <c r="DU80" s="734">
        <f>SUM(DR80:DR81)</f>
        <v>0.8</v>
      </c>
      <c r="DV80" s="734">
        <f>SUM(DS80:DS81)</f>
        <v>0</v>
      </c>
      <c r="DW80" s="734">
        <f>+DV80/DU80</f>
        <v>0</v>
      </c>
      <c r="DX80" s="631"/>
      <c r="DY80" s="631"/>
      <c r="DZ80" s="631"/>
      <c r="EA80" s="458">
        <f t="shared" si="8"/>
        <v>0.5</v>
      </c>
      <c r="EB80" s="458">
        <f t="shared" si="8"/>
        <v>0</v>
      </c>
      <c r="EC80" s="458">
        <f t="shared" si="6"/>
        <v>0</v>
      </c>
      <c r="ED80" s="734">
        <f>SUM(EA80:EA81)</f>
        <v>1</v>
      </c>
      <c r="EE80" s="734">
        <f>SUM(EB80:EB81)</f>
        <v>0</v>
      </c>
      <c r="EF80" s="734">
        <f>+EE80/ED80</f>
        <v>0</v>
      </c>
      <c r="EG80" s="631"/>
      <c r="EH80" s="631"/>
      <c r="EI80" s="631"/>
    </row>
    <row r="81" spans="1:139" s="459" customFormat="1" ht="38.25" customHeight="1">
      <c r="A81" s="436"/>
      <c r="B81" s="437"/>
      <c r="C81" s="629"/>
      <c r="D81" s="629"/>
      <c r="E81" s="629"/>
      <c r="F81" s="630"/>
      <c r="G81" s="631"/>
      <c r="H81" s="631"/>
      <c r="I81" s="631"/>
      <c r="J81" s="687"/>
      <c r="K81" s="688"/>
      <c r="L81" s="721" t="s">
        <v>654</v>
      </c>
      <c r="M81" s="690"/>
      <c r="N81" s="735"/>
      <c r="O81" s="669" t="s">
        <v>655</v>
      </c>
      <c r="P81" s="669">
        <v>43084</v>
      </c>
      <c r="Q81" s="723" t="s">
        <v>656</v>
      </c>
      <c r="R81" s="671">
        <v>0.5</v>
      </c>
      <c r="S81" s="674">
        <v>0</v>
      </c>
      <c r="T81" s="450">
        <v>0</v>
      </c>
      <c r="U81" s="736"/>
      <c r="V81" s="736"/>
      <c r="W81" s="643"/>
      <c r="X81" s="643"/>
      <c r="Y81" s="737"/>
      <c r="Z81" s="672">
        <v>0</v>
      </c>
      <c r="AA81" s="726">
        <v>0</v>
      </c>
      <c r="AB81" s="736"/>
      <c r="AC81" s="736"/>
      <c r="AD81" s="643"/>
      <c r="AE81" s="643"/>
      <c r="AF81" s="737"/>
      <c r="AG81" s="674">
        <v>0</v>
      </c>
      <c r="AH81" s="450">
        <v>0</v>
      </c>
      <c r="AI81" s="736"/>
      <c r="AJ81" s="736"/>
      <c r="AK81" s="643"/>
      <c r="AL81" s="643"/>
      <c r="AM81" s="738"/>
      <c r="AN81" s="675">
        <v>0</v>
      </c>
      <c r="AO81" s="675">
        <v>0</v>
      </c>
      <c r="AP81" s="736"/>
      <c r="AQ81" s="493"/>
      <c r="AR81" s="631"/>
      <c r="AS81" s="631"/>
      <c r="AT81" s="737"/>
      <c r="AU81" s="728">
        <v>0</v>
      </c>
      <c r="AV81" s="728">
        <v>0</v>
      </c>
      <c r="AW81" s="736"/>
      <c r="AX81" s="736"/>
      <c r="AY81" s="631"/>
      <c r="AZ81" s="631"/>
      <c r="BA81" s="739"/>
      <c r="BB81" s="728">
        <v>0.05</v>
      </c>
      <c r="BC81" s="675">
        <v>0</v>
      </c>
      <c r="BD81" s="736"/>
      <c r="BE81" s="736"/>
      <c r="BF81" s="631"/>
      <c r="BG81" s="631"/>
      <c r="BH81" s="738"/>
      <c r="BI81" s="730">
        <v>0.05</v>
      </c>
      <c r="BJ81" s="456"/>
      <c r="BK81" s="740"/>
      <c r="BL81" s="740"/>
      <c r="BM81" s="631"/>
      <c r="BN81" s="631"/>
      <c r="BO81" s="737"/>
      <c r="BP81" s="672">
        <v>0.1</v>
      </c>
      <c r="BQ81" s="456"/>
      <c r="BR81" s="740"/>
      <c r="BS81" s="740"/>
      <c r="BT81" s="631"/>
      <c r="BU81" s="631"/>
      <c r="BV81" s="737"/>
      <c r="BW81" s="675">
        <v>0.1</v>
      </c>
      <c r="BX81" s="457"/>
      <c r="BY81" s="740"/>
      <c r="BZ81" s="740"/>
      <c r="CA81" s="631"/>
      <c r="CB81" s="631"/>
      <c r="CC81" s="738"/>
      <c r="CD81" s="675">
        <v>0.1</v>
      </c>
      <c r="CE81" s="456"/>
      <c r="CF81" s="740"/>
      <c r="CG81" s="740"/>
      <c r="CH81" s="631"/>
      <c r="CI81" s="631"/>
      <c r="CJ81" s="737"/>
      <c r="CK81" s="675">
        <v>0.05</v>
      </c>
      <c r="CL81" s="456"/>
      <c r="CM81" s="740"/>
      <c r="CN81" s="740"/>
      <c r="CO81" s="631"/>
      <c r="CP81" s="631"/>
      <c r="CQ81" s="737"/>
      <c r="CR81" s="675">
        <v>0.05</v>
      </c>
      <c r="CS81" s="457"/>
      <c r="CT81" s="740"/>
      <c r="CU81" s="740"/>
      <c r="CV81" s="631"/>
      <c r="CW81" s="631"/>
      <c r="CX81" s="741"/>
      <c r="CY81" s="742"/>
      <c r="CZ81" s="458">
        <f t="shared" si="9"/>
        <v>0</v>
      </c>
      <c r="DA81" s="458">
        <f t="shared" si="9"/>
        <v>0</v>
      </c>
      <c r="DB81" s="458">
        <v>0</v>
      </c>
      <c r="DC81" s="737"/>
      <c r="DD81" s="737"/>
      <c r="DE81" s="737"/>
      <c r="DF81" s="631"/>
      <c r="DG81" s="631"/>
      <c r="DH81" s="631"/>
      <c r="DI81" s="458">
        <f t="shared" si="2"/>
        <v>0.05</v>
      </c>
      <c r="DJ81" s="458">
        <f t="shared" si="2"/>
        <v>0</v>
      </c>
      <c r="DK81" s="458">
        <f t="shared" si="3"/>
        <v>0</v>
      </c>
      <c r="DL81" s="743"/>
      <c r="DM81" s="743"/>
      <c r="DN81" s="743"/>
      <c r="DO81" s="631"/>
      <c r="DP81" s="631"/>
      <c r="DQ81" s="631"/>
      <c r="DR81" s="458">
        <f t="shared" si="4"/>
        <v>0.30000000000000004</v>
      </c>
      <c r="DS81" s="458">
        <f t="shared" si="4"/>
        <v>0</v>
      </c>
      <c r="DT81" s="458">
        <f t="shared" si="5"/>
        <v>0</v>
      </c>
      <c r="DU81" s="743"/>
      <c r="DV81" s="743"/>
      <c r="DW81" s="743"/>
      <c r="DX81" s="631"/>
      <c r="DY81" s="631"/>
      <c r="DZ81" s="631"/>
      <c r="EA81" s="458">
        <f t="shared" si="8"/>
        <v>0.5</v>
      </c>
      <c r="EB81" s="458">
        <f t="shared" si="8"/>
        <v>0</v>
      </c>
      <c r="EC81" s="458">
        <f t="shared" si="6"/>
        <v>0</v>
      </c>
      <c r="ED81" s="743"/>
      <c r="EE81" s="743"/>
      <c r="EF81" s="743"/>
      <c r="EG81" s="631"/>
      <c r="EH81" s="631"/>
      <c r="EI81" s="631"/>
    </row>
    <row r="82" spans="1:139" s="459" customFormat="1" ht="36" customHeight="1">
      <c r="A82" s="436"/>
      <c r="B82" s="437"/>
      <c r="C82" s="629"/>
      <c r="D82" s="629"/>
      <c r="E82" s="629"/>
      <c r="F82" s="630"/>
      <c r="G82" s="631"/>
      <c r="H82" s="631"/>
      <c r="I82" s="631"/>
      <c r="J82" s="664">
        <v>12</v>
      </c>
      <c r="K82" s="634" t="s">
        <v>657</v>
      </c>
      <c r="L82" s="696" t="s">
        <v>658</v>
      </c>
      <c r="M82" s="636" t="s">
        <v>659</v>
      </c>
      <c r="N82" s="744">
        <v>0.05</v>
      </c>
      <c r="O82" s="638">
        <v>42747</v>
      </c>
      <c r="P82" s="638">
        <v>43099</v>
      </c>
      <c r="Q82" s="745" t="s">
        <v>660</v>
      </c>
      <c r="R82" s="746">
        <v>0.15</v>
      </c>
      <c r="S82" s="641">
        <v>7.4999999999999997E-3</v>
      </c>
      <c r="T82" s="450">
        <f>+S82</f>
        <v>7.4999999999999997E-3</v>
      </c>
      <c r="U82" s="747">
        <f>SUM(S82:S89)</f>
        <v>1.7500000000000002E-2</v>
      </c>
      <c r="V82" s="747">
        <f>SUM(T82:T89)</f>
        <v>7.4999999999999997E-3</v>
      </c>
      <c r="W82" s="643"/>
      <c r="X82" s="643"/>
      <c r="Y82" s="699" t="s">
        <v>661</v>
      </c>
      <c r="Z82" s="641">
        <v>2.2499999999999999E-2</v>
      </c>
      <c r="AA82" s="698">
        <v>2.2499999999999999E-2</v>
      </c>
      <c r="AB82" s="747">
        <f>SUM(Z82:Z89)</f>
        <v>5.1999999999999998E-2</v>
      </c>
      <c r="AC82" s="747">
        <f>SUM(AA82:AA89)</f>
        <v>6.2E-2</v>
      </c>
      <c r="AD82" s="643"/>
      <c r="AE82" s="643"/>
      <c r="AF82" s="748" t="s">
        <v>662</v>
      </c>
      <c r="AG82" s="641">
        <v>2.2499999999999999E-2</v>
      </c>
      <c r="AH82" s="450">
        <v>2.2499999999999999E-2</v>
      </c>
      <c r="AI82" s="747">
        <f>SUM(AG82:AG89)</f>
        <v>0.17749999999999999</v>
      </c>
      <c r="AJ82" s="747">
        <f>SUM(AH82:AH89)</f>
        <v>0.11199999999999999</v>
      </c>
      <c r="AK82" s="643"/>
      <c r="AL82" s="643"/>
      <c r="AM82" s="749" t="s">
        <v>663</v>
      </c>
      <c r="AN82" s="645">
        <v>1.0500000000000001E-2</v>
      </c>
      <c r="AO82" s="645">
        <v>1.0500000000000001E-2</v>
      </c>
      <c r="AP82" s="747">
        <f>SUM(AN82:AN89)</f>
        <v>0.128</v>
      </c>
      <c r="AQ82" s="534">
        <f>SUM(AO82:AO89)</f>
        <v>8.3000000000000004E-2</v>
      </c>
      <c r="AR82" s="631"/>
      <c r="AS82" s="631"/>
      <c r="AT82" s="748" t="s">
        <v>664</v>
      </c>
      <c r="AU82" s="645">
        <v>1.0500000000000001E-2</v>
      </c>
      <c r="AV82" s="645">
        <v>7.000000000000001E-3</v>
      </c>
      <c r="AW82" s="747">
        <f>SUM(AU82:AU89)</f>
        <v>0.10500000000000001</v>
      </c>
      <c r="AX82" s="747">
        <f>SUM(AV82:AV89)</f>
        <v>8.1499999999999989E-2</v>
      </c>
      <c r="AY82" s="631"/>
      <c r="AZ82" s="631"/>
      <c r="BA82" s="748" t="s">
        <v>665</v>
      </c>
      <c r="BB82" s="645">
        <v>1.0500000000000001E-2</v>
      </c>
      <c r="BC82" s="645">
        <v>1.0500000000000001E-2</v>
      </c>
      <c r="BD82" s="747">
        <f>SUM(BB82:BB89)</f>
        <v>9.2499999999999999E-2</v>
      </c>
      <c r="BE82" s="747">
        <f>SUM(BC82:BC89)</f>
        <v>8.2500000000000018E-2</v>
      </c>
      <c r="BF82" s="631"/>
      <c r="BG82" s="631"/>
      <c r="BH82" s="749" t="s">
        <v>666</v>
      </c>
      <c r="BI82" s="645">
        <v>1.0500000000000001E-2</v>
      </c>
      <c r="BJ82" s="456"/>
      <c r="BK82" s="747">
        <f>SUM(BI82:BI89)</f>
        <v>7.5000000000000011E-2</v>
      </c>
      <c r="BL82" s="750">
        <f>SUM(BJ82:BJ89)</f>
        <v>0</v>
      </c>
      <c r="BM82" s="631"/>
      <c r="BN82" s="631"/>
      <c r="BO82" s="748" t="s">
        <v>667</v>
      </c>
      <c r="BP82" s="641">
        <v>1.0500000000000001E-2</v>
      </c>
      <c r="BQ82" s="456"/>
      <c r="BR82" s="747">
        <f>SUM(BP82:BP89)</f>
        <v>7.5000000000000011E-2</v>
      </c>
      <c r="BS82" s="750">
        <f>SUM(BQ82:BQ89)</f>
        <v>0</v>
      </c>
      <c r="BT82" s="631"/>
      <c r="BU82" s="631"/>
      <c r="BV82" s="748" t="s">
        <v>668</v>
      </c>
      <c r="BW82" s="645">
        <v>1.0500000000000001E-2</v>
      </c>
      <c r="BX82" s="457"/>
      <c r="BY82" s="747">
        <f>SUM(BW82:BW89)</f>
        <v>7.5000000000000011E-2</v>
      </c>
      <c r="BZ82" s="750">
        <f>SUM(BX82:BX89)</f>
        <v>0</v>
      </c>
      <c r="CA82" s="631"/>
      <c r="CB82" s="631"/>
      <c r="CC82" s="749" t="s">
        <v>669</v>
      </c>
      <c r="CD82" s="645">
        <v>1.0500000000000001E-2</v>
      </c>
      <c r="CE82" s="456"/>
      <c r="CF82" s="747">
        <f>SUM(CD82:CD89)</f>
        <v>7.5000000000000011E-2</v>
      </c>
      <c r="CG82" s="750">
        <f>SUM(CE82:CE89)</f>
        <v>0</v>
      </c>
      <c r="CH82" s="631"/>
      <c r="CI82" s="631"/>
      <c r="CJ82" s="748" t="s">
        <v>669</v>
      </c>
      <c r="CK82" s="645">
        <v>1.0500000000000001E-2</v>
      </c>
      <c r="CL82" s="456"/>
      <c r="CM82" s="747">
        <f>SUM(CK82:CK89)</f>
        <v>6.7500000000000004E-2</v>
      </c>
      <c r="CN82" s="750">
        <f>SUM(CL82:CL89)</f>
        <v>0</v>
      </c>
      <c r="CO82" s="631"/>
      <c r="CP82" s="631"/>
      <c r="CQ82" s="748" t="s">
        <v>669</v>
      </c>
      <c r="CR82" s="645">
        <v>1.35E-2</v>
      </c>
      <c r="CS82" s="457"/>
      <c r="CT82" s="747">
        <f>SUM(CR82:CR89)</f>
        <v>6.0000000000000005E-2</v>
      </c>
      <c r="CU82" s="750">
        <f>SUM(CS82:CS89)</f>
        <v>0</v>
      </c>
      <c r="CV82" s="631"/>
      <c r="CW82" s="631"/>
      <c r="CX82" s="677" t="s">
        <v>670</v>
      </c>
      <c r="CY82" s="648"/>
      <c r="CZ82" s="458">
        <f t="shared" si="9"/>
        <v>5.2499999999999998E-2</v>
      </c>
      <c r="DA82" s="458">
        <f t="shared" si="9"/>
        <v>5.2499999999999998E-2</v>
      </c>
      <c r="DB82" s="458">
        <f t="shared" si="1"/>
        <v>1</v>
      </c>
      <c r="DC82" s="750">
        <f>SUM(CZ82:CZ89)</f>
        <v>0.247</v>
      </c>
      <c r="DD82" s="750">
        <f>SUM(DA82:DA89)</f>
        <v>0.18149999999999999</v>
      </c>
      <c r="DE82" s="750">
        <f>+DD82/DC82</f>
        <v>0.73481781376518218</v>
      </c>
      <c r="DF82" s="631"/>
      <c r="DG82" s="631"/>
      <c r="DH82" s="631"/>
      <c r="DI82" s="458">
        <f t="shared" si="2"/>
        <v>8.3999999999999991E-2</v>
      </c>
      <c r="DJ82" s="458">
        <f t="shared" si="2"/>
        <v>8.0500000000000002E-2</v>
      </c>
      <c r="DK82" s="458">
        <f t="shared" si="3"/>
        <v>0.95833333333333348</v>
      </c>
      <c r="DL82" s="750">
        <f>SUM(DI82:DI89)</f>
        <v>0.5724999999999999</v>
      </c>
      <c r="DM82" s="750">
        <f>SUM(DJ82:DJ89)</f>
        <v>0.42849999999999999</v>
      </c>
      <c r="DN82" s="750">
        <f>+DM82/DL82</f>
        <v>0.74847161572052412</v>
      </c>
      <c r="DO82" s="631"/>
      <c r="DP82" s="631"/>
      <c r="DQ82" s="631"/>
      <c r="DR82" s="458">
        <f t="shared" si="4"/>
        <v>0.11549999999999998</v>
      </c>
      <c r="DS82" s="458">
        <f t="shared" si="4"/>
        <v>8.0500000000000002E-2</v>
      </c>
      <c r="DT82" s="458">
        <f t="shared" si="5"/>
        <v>0.69696969696969713</v>
      </c>
      <c r="DU82" s="750">
        <f>SUM(DR82:DR89)</f>
        <v>0.7975000000000001</v>
      </c>
      <c r="DV82" s="750">
        <f>SUM(DS82:DS89)</f>
        <v>0.42849999999999999</v>
      </c>
      <c r="DW82" s="750">
        <f>+DV82/DU82</f>
        <v>0.53730407523510959</v>
      </c>
      <c r="DX82" s="631"/>
      <c r="DY82" s="631"/>
      <c r="DZ82" s="631"/>
      <c r="EA82" s="458">
        <f t="shared" si="8"/>
        <v>0.15</v>
      </c>
      <c r="EB82" s="458">
        <f t="shared" si="8"/>
        <v>8.0500000000000002E-2</v>
      </c>
      <c r="EC82" s="458">
        <f t="shared" si="6"/>
        <v>0.53666666666666674</v>
      </c>
      <c r="ED82" s="750">
        <f>SUM(EA82:EA89)</f>
        <v>1.0000000000000002</v>
      </c>
      <c r="EE82" s="750">
        <f>SUM(EB82:EB89)</f>
        <v>0.42849999999999999</v>
      </c>
      <c r="EF82" s="750">
        <f>+EE82/ED82</f>
        <v>0.42849999999999988</v>
      </c>
      <c r="EG82" s="631"/>
      <c r="EH82" s="631"/>
      <c r="EI82" s="631"/>
    </row>
    <row r="83" spans="1:139" s="459" customFormat="1" ht="38.25" customHeight="1">
      <c r="A83" s="436"/>
      <c r="B83" s="437"/>
      <c r="C83" s="629"/>
      <c r="D83" s="629"/>
      <c r="E83" s="629"/>
      <c r="F83" s="630"/>
      <c r="G83" s="631"/>
      <c r="H83" s="631"/>
      <c r="I83" s="631"/>
      <c r="J83" s="679"/>
      <c r="K83" s="650"/>
      <c r="L83" s="696" t="s">
        <v>671</v>
      </c>
      <c r="M83" s="652"/>
      <c r="N83" s="751"/>
      <c r="O83" s="638">
        <v>42767</v>
      </c>
      <c r="P83" s="638">
        <v>43099</v>
      </c>
      <c r="Q83" s="745" t="s">
        <v>672</v>
      </c>
      <c r="R83" s="746">
        <v>0.15</v>
      </c>
      <c r="S83" s="641">
        <v>0</v>
      </c>
      <c r="T83" s="450">
        <v>0</v>
      </c>
      <c r="U83" s="752"/>
      <c r="V83" s="752"/>
      <c r="W83" s="643"/>
      <c r="X83" s="643"/>
      <c r="Y83" s="748" t="s">
        <v>673</v>
      </c>
      <c r="Z83" s="641">
        <v>1.95E-2</v>
      </c>
      <c r="AA83" s="698">
        <v>1.95E-2</v>
      </c>
      <c r="AB83" s="752"/>
      <c r="AC83" s="752"/>
      <c r="AD83" s="643"/>
      <c r="AE83" s="643"/>
      <c r="AF83" s="748" t="s">
        <v>674</v>
      </c>
      <c r="AG83" s="641">
        <v>2.2499999999999999E-2</v>
      </c>
      <c r="AH83" s="450">
        <v>2.2499999999999999E-2</v>
      </c>
      <c r="AI83" s="752"/>
      <c r="AJ83" s="752"/>
      <c r="AK83" s="643"/>
      <c r="AL83" s="643"/>
      <c r="AM83" s="749" t="s">
        <v>675</v>
      </c>
      <c r="AN83" s="645">
        <v>2.2499999999999999E-2</v>
      </c>
      <c r="AO83" s="645">
        <v>2.2499999999999999E-2</v>
      </c>
      <c r="AP83" s="753"/>
      <c r="AQ83" s="546"/>
      <c r="AR83" s="631"/>
      <c r="AS83" s="631"/>
      <c r="AT83" s="748" t="s">
        <v>676</v>
      </c>
      <c r="AU83" s="645">
        <v>2.2499999999999999E-2</v>
      </c>
      <c r="AV83" s="645">
        <v>2.2499999999999999E-2</v>
      </c>
      <c r="AW83" s="753"/>
      <c r="AX83" s="752"/>
      <c r="AY83" s="631"/>
      <c r="AZ83" s="631"/>
      <c r="BA83" s="748" t="s">
        <v>676</v>
      </c>
      <c r="BB83" s="645">
        <v>1.4999999999999999E-2</v>
      </c>
      <c r="BC83" s="645">
        <v>1.4999999999999999E-2</v>
      </c>
      <c r="BD83" s="753"/>
      <c r="BE83" s="752"/>
      <c r="BF83" s="631"/>
      <c r="BG83" s="631"/>
      <c r="BH83" s="749" t="s">
        <v>677</v>
      </c>
      <c r="BI83" s="645">
        <v>7.4999999999999997E-3</v>
      </c>
      <c r="BJ83" s="456"/>
      <c r="BK83" s="753"/>
      <c r="BL83" s="753"/>
      <c r="BM83" s="631"/>
      <c r="BN83" s="631"/>
      <c r="BO83" s="748" t="s">
        <v>676</v>
      </c>
      <c r="BP83" s="641">
        <v>7.4999999999999997E-3</v>
      </c>
      <c r="BQ83" s="456"/>
      <c r="BR83" s="753"/>
      <c r="BS83" s="753"/>
      <c r="BT83" s="631"/>
      <c r="BU83" s="631"/>
      <c r="BV83" s="748" t="s">
        <v>676</v>
      </c>
      <c r="BW83" s="645">
        <v>7.4999999999999997E-3</v>
      </c>
      <c r="BX83" s="457"/>
      <c r="BY83" s="753"/>
      <c r="BZ83" s="753"/>
      <c r="CA83" s="631"/>
      <c r="CB83" s="631"/>
      <c r="CC83" s="749" t="s">
        <v>678</v>
      </c>
      <c r="CD83" s="645">
        <v>7.4999999999999997E-3</v>
      </c>
      <c r="CE83" s="456"/>
      <c r="CF83" s="753"/>
      <c r="CG83" s="753"/>
      <c r="CH83" s="631"/>
      <c r="CI83" s="631"/>
      <c r="CJ83" s="748" t="s">
        <v>676</v>
      </c>
      <c r="CK83" s="645">
        <v>7.4999999999999997E-3</v>
      </c>
      <c r="CL83" s="456"/>
      <c r="CM83" s="753"/>
      <c r="CN83" s="753"/>
      <c r="CO83" s="631"/>
      <c r="CP83" s="631"/>
      <c r="CQ83" s="748" t="s">
        <v>676</v>
      </c>
      <c r="CR83" s="645">
        <v>1.0500000000000001E-2</v>
      </c>
      <c r="CS83" s="457"/>
      <c r="CT83" s="753"/>
      <c r="CU83" s="753"/>
      <c r="CV83" s="631"/>
      <c r="CW83" s="631"/>
      <c r="CX83" s="685"/>
      <c r="CY83" s="656"/>
      <c r="CZ83" s="458">
        <f t="shared" si="9"/>
        <v>4.1999999999999996E-2</v>
      </c>
      <c r="DA83" s="458">
        <f t="shared" si="9"/>
        <v>4.1999999999999996E-2</v>
      </c>
      <c r="DB83" s="458">
        <f t="shared" si="1"/>
        <v>1</v>
      </c>
      <c r="DC83" s="753"/>
      <c r="DD83" s="753"/>
      <c r="DE83" s="753"/>
      <c r="DF83" s="631"/>
      <c r="DG83" s="631"/>
      <c r="DH83" s="631"/>
      <c r="DI83" s="458">
        <f t="shared" si="2"/>
        <v>0.10199999999999999</v>
      </c>
      <c r="DJ83" s="458">
        <f t="shared" si="2"/>
        <v>0.10199999999999999</v>
      </c>
      <c r="DK83" s="458">
        <f t="shared" si="3"/>
        <v>1</v>
      </c>
      <c r="DL83" s="753"/>
      <c r="DM83" s="753"/>
      <c r="DN83" s="753"/>
      <c r="DO83" s="631"/>
      <c r="DP83" s="631"/>
      <c r="DQ83" s="631"/>
      <c r="DR83" s="458">
        <f t="shared" si="4"/>
        <v>0.1245</v>
      </c>
      <c r="DS83" s="458">
        <f t="shared" si="4"/>
        <v>0.10199999999999999</v>
      </c>
      <c r="DT83" s="458">
        <f t="shared" si="5"/>
        <v>0.81927710843373491</v>
      </c>
      <c r="DU83" s="753"/>
      <c r="DV83" s="753"/>
      <c r="DW83" s="753"/>
      <c r="DX83" s="631"/>
      <c r="DY83" s="631"/>
      <c r="DZ83" s="631"/>
      <c r="EA83" s="458">
        <f t="shared" si="8"/>
        <v>0.15000000000000002</v>
      </c>
      <c r="EB83" s="458">
        <f t="shared" si="8"/>
        <v>0.10199999999999999</v>
      </c>
      <c r="EC83" s="458">
        <f t="shared" si="6"/>
        <v>0.67999999999999983</v>
      </c>
      <c r="ED83" s="753"/>
      <c r="EE83" s="753"/>
      <c r="EF83" s="753"/>
      <c r="EG83" s="631"/>
      <c r="EH83" s="631"/>
      <c r="EI83" s="631"/>
    </row>
    <row r="84" spans="1:139" s="459" customFormat="1" ht="42.75" customHeight="1">
      <c r="A84" s="436"/>
      <c r="B84" s="437"/>
      <c r="C84" s="629"/>
      <c r="D84" s="629"/>
      <c r="E84" s="629"/>
      <c r="F84" s="630"/>
      <c r="G84" s="631"/>
      <c r="H84" s="631"/>
      <c r="I84" s="631"/>
      <c r="J84" s="679"/>
      <c r="K84" s="650"/>
      <c r="L84" s="696" t="s">
        <v>679</v>
      </c>
      <c r="M84" s="652"/>
      <c r="N84" s="751"/>
      <c r="O84" s="638">
        <v>42736</v>
      </c>
      <c r="P84" s="638">
        <v>43099</v>
      </c>
      <c r="Q84" s="754" t="s">
        <v>680</v>
      </c>
      <c r="R84" s="746">
        <v>0.1</v>
      </c>
      <c r="S84" s="641">
        <v>1.0000000000000002E-2</v>
      </c>
      <c r="T84" s="450">
        <v>0</v>
      </c>
      <c r="U84" s="752"/>
      <c r="V84" s="752"/>
      <c r="W84" s="643"/>
      <c r="X84" s="643"/>
      <c r="Y84" s="748" t="s">
        <v>681</v>
      </c>
      <c r="Z84" s="641">
        <v>1.0000000000000002E-2</v>
      </c>
      <c r="AA84" s="698">
        <v>0.02</v>
      </c>
      <c r="AB84" s="752"/>
      <c r="AC84" s="752"/>
      <c r="AD84" s="643"/>
      <c r="AE84" s="643"/>
      <c r="AF84" s="748" t="s">
        <v>682</v>
      </c>
      <c r="AG84" s="641">
        <v>1.4999999999999999E-2</v>
      </c>
      <c r="AH84" s="450">
        <v>1.2E-2</v>
      </c>
      <c r="AI84" s="752"/>
      <c r="AJ84" s="752"/>
      <c r="AK84" s="643"/>
      <c r="AL84" s="643"/>
      <c r="AM84" s="749" t="s">
        <v>683</v>
      </c>
      <c r="AN84" s="645">
        <v>5.000000000000001E-3</v>
      </c>
      <c r="AO84" s="645">
        <v>5.000000000000001E-3</v>
      </c>
      <c r="AP84" s="753"/>
      <c r="AQ84" s="546"/>
      <c r="AR84" s="631"/>
      <c r="AS84" s="631"/>
      <c r="AT84" s="748" t="s">
        <v>684</v>
      </c>
      <c r="AU84" s="645">
        <v>7.000000000000001E-3</v>
      </c>
      <c r="AV84" s="645">
        <v>7.000000000000001E-3</v>
      </c>
      <c r="AW84" s="753"/>
      <c r="AX84" s="752"/>
      <c r="AY84" s="631"/>
      <c r="AZ84" s="631"/>
      <c r="BA84" s="748" t="s">
        <v>685</v>
      </c>
      <c r="BB84" s="645">
        <v>7.000000000000001E-3</v>
      </c>
      <c r="BC84" s="645">
        <v>7.000000000000001E-3</v>
      </c>
      <c r="BD84" s="753"/>
      <c r="BE84" s="752"/>
      <c r="BF84" s="631"/>
      <c r="BG84" s="631"/>
      <c r="BH84" s="749" t="s">
        <v>686</v>
      </c>
      <c r="BI84" s="645">
        <v>7.000000000000001E-3</v>
      </c>
      <c r="BJ84" s="456"/>
      <c r="BK84" s="753"/>
      <c r="BL84" s="753"/>
      <c r="BM84" s="631"/>
      <c r="BN84" s="631"/>
      <c r="BO84" s="748" t="s">
        <v>685</v>
      </c>
      <c r="BP84" s="641">
        <v>7.000000000000001E-3</v>
      </c>
      <c r="BQ84" s="456"/>
      <c r="BR84" s="753"/>
      <c r="BS84" s="753"/>
      <c r="BT84" s="631"/>
      <c r="BU84" s="631"/>
      <c r="BV84" s="748" t="s">
        <v>685</v>
      </c>
      <c r="BW84" s="645">
        <v>7.000000000000001E-3</v>
      </c>
      <c r="BX84" s="457"/>
      <c r="BY84" s="753"/>
      <c r="BZ84" s="753"/>
      <c r="CA84" s="631"/>
      <c r="CB84" s="631"/>
      <c r="CC84" s="749" t="s">
        <v>687</v>
      </c>
      <c r="CD84" s="645">
        <v>7.000000000000001E-3</v>
      </c>
      <c r="CE84" s="456"/>
      <c r="CF84" s="753"/>
      <c r="CG84" s="753"/>
      <c r="CH84" s="631"/>
      <c r="CI84" s="631"/>
      <c r="CJ84" s="748" t="s">
        <v>685</v>
      </c>
      <c r="CK84" s="645">
        <v>7.000000000000001E-3</v>
      </c>
      <c r="CL84" s="456"/>
      <c r="CM84" s="753"/>
      <c r="CN84" s="753"/>
      <c r="CO84" s="631"/>
      <c r="CP84" s="631"/>
      <c r="CQ84" s="748" t="s">
        <v>688</v>
      </c>
      <c r="CR84" s="645">
        <v>1.1000000000000001E-2</v>
      </c>
      <c r="CS84" s="457"/>
      <c r="CT84" s="753"/>
      <c r="CU84" s="753"/>
      <c r="CV84" s="631"/>
      <c r="CW84" s="631"/>
      <c r="CX84" s="685"/>
      <c r="CY84" s="656"/>
      <c r="CZ84" s="458">
        <f t="shared" si="9"/>
        <v>3.5000000000000003E-2</v>
      </c>
      <c r="DA84" s="458">
        <f t="shared" si="9"/>
        <v>3.2000000000000001E-2</v>
      </c>
      <c r="DB84" s="458">
        <f t="shared" si="1"/>
        <v>0.91428571428571426</v>
      </c>
      <c r="DC84" s="753"/>
      <c r="DD84" s="753"/>
      <c r="DE84" s="753"/>
      <c r="DF84" s="631"/>
      <c r="DG84" s="631"/>
      <c r="DH84" s="631"/>
      <c r="DI84" s="458">
        <f t="shared" si="2"/>
        <v>5.4000000000000006E-2</v>
      </c>
      <c r="DJ84" s="458">
        <f t="shared" si="2"/>
        <v>5.1000000000000004E-2</v>
      </c>
      <c r="DK84" s="458">
        <f t="shared" si="3"/>
        <v>0.94444444444444442</v>
      </c>
      <c r="DL84" s="753"/>
      <c r="DM84" s="753"/>
      <c r="DN84" s="753"/>
      <c r="DO84" s="631"/>
      <c r="DP84" s="631"/>
      <c r="DQ84" s="631"/>
      <c r="DR84" s="458">
        <f t="shared" si="4"/>
        <v>7.5000000000000011E-2</v>
      </c>
      <c r="DS84" s="458">
        <f t="shared" si="4"/>
        <v>5.1000000000000004E-2</v>
      </c>
      <c r="DT84" s="458">
        <f t="shared" si="5"/>
        <v>0.67999999999999994</v>
      </c>
      <c r="DU84" s="753"/>
      <c r="DV84" s="753"/>
      <c r="DW84" s="753"/>
      <c r="DX84" s="631"/>
      <c r="DY84" s="631"/>
      <c r="DZ84" s="631"/>
      <c r="EA84" s="458">
        <f t="shared" si="8"/>
        <v>0.10000000000000002</v>
      </c>
      <c r="EB84" s="458">
        <f t="shared" si="8"/>
        <v>5.1000000000000004E-2</v>
      </c>
      <c r="EC84" s="458">
        <f t="shared" si="6"/>
        <v>0.5099999999999999</v>
      </c>
      <c r="ED84" s="753"/>
      <c r="EE84" s="753"/>
      <c r="EF84" s="753"/>
      <c r="EG84" s="631"/>
      <c r="EH84" s="631"/>
      <c r="EI84" s="631"/>
    </row>
    <row r="85" spans="1:139" s="459" customFormat="1" ht="39" customHeight="1">
      <c r="A85" s="436"/>
      <c r="B85" s="437"/>
      <c r="C85" s="629"/>
      <c r="D85" s="629"/>
      <c r="E85" s="629"/>
      <c r="F85" s="630"/>
      <c r="G85" s="631"/>
      <c r="H85" s="631"/>
      <c r="I85" s="631"/>
      <c r="J85" s="679"/>
      <c r="K85" s="650"/>
      <c r="L85" s="696" t="s">
        <v>689</v>
      </c>
      <c r="M85" s="660"/>
      <c r="N85" s="751"/>
      <c r="O85" s="638">
        <v>42779</v>
      </c>
      <c r="P85" s="638">
        <v>43097</v>
      </c>
      <c r="Q85" s="754" t="s">
        <v>690</v>
      </c>
      <c r="R85" s="746">
        <v>0.1</v>
      </c>
      <c r="S85" s="641">
        <v>0</v>
      </c>
      <c r="T85" s="450">
        <v>0</v>
      </c>
      <c r="U85" s="752"/>
      <c r="V85" s="752"/>
      <c r="W85" s="643"/>
      <c r="X85" s="643"/>
      <c r="Y85" s="748"/>
      <c r="Z85" s="641">
        <v>0</v>
      </c>
      <c r="AA85" s="698">
        <v>0</v>
      </c>
      <c r="AB85" s="752"/>
      <c r="AC85" s="752"/>
      <c r="AD85" s="643"/>
      <c r="AE85" s="643"/>
      <c r="AF85" s="748"/>
      <c r="AG85" s="641">
        <v>0.06</v>
      </c>
      <c r="AH85" s="450">
        <v>0.03</v>
      </c>
      <c r="AI85" s="752"/>
      <c r="AJ85" s="752"/>
      <c r="AK85" s="643"/>
      <c r="AL85" s="643"/>
      <c r="AM85" s="749" t="s">
        <v>691</v>
      </c>
      <c r="AN85" s="645">
        <v>1.4999999999999999E-2</v>
      </c>
      <c r="AO85" s="645">
        <v>0</v>
      </c>
      <c r="AP85" s="753"/>
      <c r="AQ85" s="546"/>
      <c r="AR85" s="631"/>
      <c r="AS85" s="631"/>
      <c r="AT85" s="748" t="s">
        <v>692</v>
      </c>
      <c r="AU85" s="645">
        <v>1.4999999999999999E-2</v>
      </c>
      <c r="AV85" s="645">
        <v>5.0000000000000001E-3</v>
      </c>
      <c r="AW85" s="753"/>
      <c r="AX85" s="752"/>
      <c r="AY85" s="631"/>
      <c r="AZ85" s="631"/>
      <c r="BA85" s="748" t="s">
        <v>693</v>
      </c>
      <c r="BB85" s="645">
        <v>1.0000000000000002E-2</v>
      </c>
      <c r="BC85" s="645">
        <v>1.0000000000000002E-2</v>
      </c>
      <c r="BD85" s="753"/>
      <c r="BE85" s="752"/>
      <c r="BF85" s="631"/>
      <c r="BG85" s="631"/>
      <c r="BH85" s="755" t="s">
        <v>693</v>
      </c>
      <c r="BI85" s="645">
        <v>0</v>
      </c>
      <c r="BJ85" s="456"/>
      <c r="BK85" s="753"/>
      <c r="BL85" s="753"/>
      <c r="BM85" s="631"/>
      <c r="BN85" s="631"/>
      <c r="BO85" s="748"/>
      <c r="BP85" s="641">
        <v>0</v>
      </c>
      <c r="BQ85" s="456"/>
      <c r="BR85" s="753"/>
      <c r="BS85" s="753"/>
      <c r="BT85" s="631"/>
      <c r="BU85" s="631"/>
      <c r="BV85" s="748"/>
      <c r="BW85" s="645">
        <v>0</v>
      </c>
      <c r="BX85" s="457"/>
      <c r="BY85" s="753"/>
      <c r="BZ85" s="753"/>
      <c r="CA85" s="631"/>
      <c r="CB85" s="631"/>
      <c r="CC85" s="749"/>
      <c r="CD85" s="645">
        <v>0</v>
      </c>
      <c r="CE85" s="456"/>
      <c r="CF85" s="753"/>
      <c r="CG85" s="753"/>
      <c r="CH85" s="631"/>
      <c r="CI85" s="631"/>
      <c r="CJ85" s="748"/>
      <c r="CK85" s="645">
        <v>0</v>
      </c>
      <c r="CL85" s="456"/>
      <c r="CM85" s="753"/>
      <c r="CN85" s="753"/>
      <c r="CO85" s="631"/>
      <c r="CP85" s="631"/>
      <c r="CQ85" s="748"/>
      <c r="CR85" s="645">
        <v>0</v>
      </c>
      <c r="CS85" s="457"/>
      <c r="CT85" s="753"/>
      <c r="CU85" s="753"/>
      <c r="CV85" s="631"/>
      <c r="CW85" s="631"/>
      <c r="CX85" s="693"/>
      <c r="CY85" s="656"/>
      <c r="CZ85" s="458">
        <f t="shared" si="9"/>
        <v>0.06</v>
      </c>
      <c r="DA85" s="458">
        <f t="shared" si="9"/>
        <v>0.03</v>
      </c>
      <c r="DB85" s="458">
        <f t="shared" si="1"/>
        <v>0.5</v>
      </c>
      <c r="DC85" s="753"/>
      <c r="DD85" s="753"/>
      <c r="DE85" s="753"/>
      <c r="DF85" s="631"/>
      <c r="DG85" s="631"/>
      <c r="DH85" s="631"/>
      <c r="DI85" s="458">
        <f t="shared" si="2"/>
        <v>0.1</v>
      </c>
      <c r="DJ85" s="458">
        <f t="shared" si="2"/>
        <v>4.4999999999999998E-2</v>
      </c>
      <c r="DK85" s="458">
        <f t="shared" si="3"/>
        <v>0.44999999999999996</v>
      </c>
      <c r="DL85" s="753"/>
      <c r="DM85" s="753"/>
      <c r="DN85" s="753"/>
      <c r="DO85" s="631"/>
      <c r="DP85" s="631"/>
      <c r="DQ85" s="631"/>
      <c r="DR85" s="458">
        <f t="shared" si="4"/>
        <v>0.1</v>
      </c>
      <c r="DS85" s="458">
        <f t="shared" si="4"/>
        <v>4.4999999999999998E-2</v>
      </c>
      <c r="DT85" s="458">
        <f t="shared" si="5"/>
        <v>0.44999999999999996</v>
      </c>
      <c r="DU85" s="753"/>
      <c r="DV85" s="753"/>
      <c r="DW85" s="753"/>
      <c r="DX85" s="631"/>
      <c r="DY85" s="631"/>
      <c r="DZ85" s="631"/>
      <c r="EA85" s="458">
        <f t="shared" si="8"/>
        <v>0.1</v>
      </c>
      <c r="EB85" s="458">
        <f t="shared" si="8"/>
        <v>4.4999999999999998E-2</v>
      </c>
      <c r="EC85" s="458">
        <f t="shared" si="6"/>
        <v>0.44999999999999996</v>
      </c>
      <c r="ED85" s="753"/>
      <c r="EE85" s="753"/>
      <c r="EF85" s="753"/>
      <c r="EG85" s="631"/>
      <c r="EH85" s="631"/>
      <c r="EI85" s="631"/>
    </row>
    <row r="86" spans="1:139" s="757" customFormat="1" ht="24.75" customHeight="1">
      <c r="A86" s="436"/>
      <c r="B86" s="437"/>
      <c r="C86" s="629"/>
      <c r="D86" s="629"/>
      <c r="E86" s="629"/>
      <c r="F86" s="630"/>
      <c r="G86" s="631"/>
      <c r="H86" s="631"/>
      <c r="I86" s="631"/>
      <c r="J86" s="679"/>
      <c r="K86" s="650"/>
      <c r="L86" s="636" t="s">
        <v>694</v>
      </c>
      <c r="M86" s="636" t="s">
        <v>695</v>
      </c>
      <c r="N86" s="751"/>
      <c r="O86" s="638">
        <v>42767</v>
      </c>
      <c r="P86" s="638">
        <v>43099</v>
      </c>
      <c r="Q86" s="639" t="s">
        <v>696</v>
      </c>
      <c r="R86" s="640">
        <v>0.1</v>
      </c>
      <c r="S86" s="641">
        <v>0</v>
      </c>
      <c r="T86" s="450">
        <v>0</v>
      </c>
      <c r="U86" s="752"/>
      <c r="V86" s="752"/>
      <c r="W86" s="643"/>
      <c r="X86" s="643"/>
      <c r="Y86" s="756" t="s">
        <v>474</v>
      </c>
      <c r="Z86" s="641">
        <v>0</v>
      </c>
      <c r="AA86" s="698">
        <v>0</v>
      </c>
      <c r="AB86" s="752"/>
      <c r="AC86" s="752"/>
      <c r="AD86" s="643"/>
      <c r="AE86" s="643"/>
      <c r="AF86" s="756" t="s">
        <v>474</v>
      </c>
      <c r="AG86" s="641">
        <v>1.0000000000000002E-2</v>
      </c>
      <c r="AH86" s="450">
        <v>0</v>
      </c>
      <c r="AI86" s="752"/>
      <c r="AJ86" s="752"/>
      <c r="AK86" s="643"/>
      <c r="AL86" s="643"/>
      <c r="AM86" s="727" t="s">
        <v>697</v>
      </c>
      <c r="AN86" s="645">
        <v>2.0000000000000004E-2</v>
      </c>
      <c r="AO86" s="645">
        <v>0.01</v>
      </c>
      <c r="AP86" s="753"/>
      <c r="AQ86" s="546"/>
      <c r="AR86" s="631"/>
      <c r="AS86" s="631"/>
      <c r="AT86" s="756" t="s">
        <v>698</v>
      </c>
      <c r="AU86" s="645">
        <v>1.0000000000000002E-2</v>
      </c>
      <c r="AV86" s="645">
        <v>5.0000000000000001E-3</v>
      </c>
      <c r="AW86" s="753"/>
      <c r="AX86" s="752"/>
      <c r="AY86" s="631"/>
      <c r="AZ86" s="631"/>
      <c r="BA86" s="756" t="s">
        <v>698</v>
      </c>
      <c r="BB86" s="645">
        <v>1.0000000000000002E-2</v>
      </c>
      <c r="BC86" s="645">
        <v>1.0000000000000002E-2</v>
      </c>
      <c r="BD86" s="753"/>
      <c r="BE86" s="752"/>
      <c r="BF86" s="631"/>
      <c r="BG86" s="631"/>
      <c r="BH86" s="727" t="s">
        <v>697</v>
      </c>
      <c r="BI86" s="645">
        <v>1.0000000000000002E-2</v>
      </c>
      <c r="BJ86" s="456"/>
      <c r="BK86" s="753"/>
      <c r="BL86" s="753"/>
      <c r="BM86" s="631"/>
      <c r="BN86" s="631"/>
      <c r="BO86" s="756" t="s">
        <v>698</v>
      </c>
      <c r="BP86" s="641">
        <v>1.0000000000000002E-2</v>
      </c>
      <c r="BQ86" s="456"/>
      <c r="BR86" s="753"/>
      <c r="BS86" s="753"/>
      <c r="BT86" s="631"/>
      <c r="BU86" s="631"/>
      <c r="BV86" s="756" t="s">
        <v>698</v>
      </c>
      <c r="BW86" s="645">
        <v>1.0000000000000002E-2</v>
      </c>
      <c r="BX86" s="457"/>
      <c r="BY86" s="753"/>
      <c r="BZ86" s="753"/>
      <c r="CA86" s="631"/>
      <c r="CB86" s="631"/>
      <c r="CC86" s="727" t="s">
        <v>697</v>
      </c>
      <c r="CD86" s="645">
        <v>1.0000000000000002E-2</v>
      </c>
      <c r="CE86" s="456"/>
      <c r="CF86" s="753"/>
      <c r="CG86" s="753"/>
      <c r="CH86" s="631"/>
      <c r="CI86" s="631"/>
      <c r="CJ86" s="756" t="s">
        <v>698</v>
      </c>
      <c r="CK86" s="645">
        <v>1.0000000000000002E-2</v>
      </c>
      <c r="CL86" s="456"/>
      <c r="CM86" s="753"/>
      <c r="CN86" s="753"/>
      <c r="CO86" s="631"/>
      <c r="CP86" s="631"/>
      <c r="CQ86" s="756" t="s">
        <v>698</v>
      </c>
      <c r="CR86" s="699">
        <v>0</v>
      </c>
      <c r="CS86" s="457"/>
      <c r="CT86" s="753"/>
      <c r="CU86" s="753"/>
      <c r="CV86" s="631"/>
      <c r="CW86" s="631"/>
      <c r="CX86" s="647" t="s">
        <v>699</v>
      </c>
      <c r="CY86" s="648"/>
      <c r="CZ86" s="458">
        <f t="shared" si="9"/>
        <v>1.0000000000000002E-2</v>
      </c>
      <c r="DA86" s="458">
        <f t="shared" si="9"/>
        <v>0</v>
      </c>
      <c r="DB86" s="458">
        <f t="shared" ref="DB86:DB111" si="10">+DA86/CZ86</f>
        <v>0</v>
      </c>
      <c r="DC86" s="753"/>
      <c r="DD86" s="753"/>
      <c r="DE86" s="753"/>
      <c r="DF86" s="631"/>
      <c r="DG86" s="631"/>
      <c r="DH86" s="631"/>
      <c r="DI86" s="458">
        <f t="shared" ref="DI86:DJ112" si="11">+S86+Z86+AG86+AN86+AU86+BB86</f>
        <v>5.000000000000001E-2</v>
      </c>
      <c r="DJ86" s="458">
        <f t="shared" si="11"/>
        <v>2.5000000000000001E-2</v>
      </c>
      <c r="DK86" s="458">
        <f t="shared" ref="DK86:DK112" si="12">+DJ86/DI86</f>
        <v>0.49999999999999994</v>
      </c>
      <c r="DL86" s="753"/>
      <c r="DM86" s="753"/>
      <c r="DN86" s="753"/>
      <c r="DO86" s="631"/>
      <c r="DP86" s="631"/>
      <c r="DQ86" s="631"/>
      <c r="DR86" s="458">
        <f t="shared" ref="DR86:DS111" si="13">+S86+Z86+AG86+AN86+AU86+BB86+BI86+BP86+BW86</f>
        <v>8.0000000000000016E-2</v>
      </c>
      <c r="DS86" s="458">
        <f t="shared" si="13"/>
        <v>2.5000000000000001E-2</v>
      </c>
      <c r="DT86" s="458">
        <f t="shared" ref="DT86:DT110" si="14">+DS86/DR86</f>
        <v>0.31249999999999994</v>
      </c>
      <c r="DU86" s="753"/>
      <c r="DV86" s="753"/>
      <c r="DW86" s="753"/>
      <c r="DX86" s="631"/>
      <c r="DY86" s="631"/>
      <c r="DZ86" s="631"/>
      <c r="EA86" s="458">
        <f t="shared" si="8"/>
        <v>0.10000000000000003</v>
      </c>
      <c r="EB86" s="458">
        <f t="shared" si="8"/>
        <v>2.5000000000000001E-2</v>
      </c>
      <c r="EC86" s="458">
        <f t="shared" ref="EC86:EC112" si="15">+EB86/EA86</f>
        <v>0.24999999999999994</v>
      </c>
      <c r="ED86" s="753"/>
      <c r="EE86" s="753"/>
      <c r="EF86" s="753"/>
      <c r="EG86" s="631"/>
      <c r="EH86" s="631"/>
      <c r="EI86" s="631"/>
    </row>
    <row r="87" spans="1:139" s="757" customFormat="1" ht="24.75" customHeight="1">
      <c r="A87" s="436"/>
      <c r="B87" s="437"/>
      <c r="C87" s="629"/>
      <c r="D87" s="629"/>
      <c r="E87" s="629"/>
      <c r="F87" s="630"/>
      <c r="G87" s="631"/>
      <c r="H87" s="631"/>
      <c r="I87" s="631"/>
      <c r="J87" s="679"/>
      <c r="K87" s="650"/>
      <c r="L87" s="652"/>
      <c r="M87" s="652"/>
      <c r="N87" s="751"/>
      <c r="O87" s="638">
        <v>42795</v>
      </c>
      <c r="P87" s="638">
        <v>43099</v>
      </c>
      <c r="Q87" s="639" t="s">
        <v>700</v>
      </c>
      <c r="R87" s="640">
        <v>0.1</v>
      </c>
      <c r="S87" s="641">
        <v>0</v>
      </c>
      <c r="T87" s="450">
        <v>0</v>
      </c>
      <c r="U87" s="752"/>
      <c r="V87" s="752"/>
      <c r="W87" s="643"/>
      <c r="X87" s="643"/>
      <c r="Y87" s="758"/>
      <c r="Z87" s="641">
        <v>0</v>
      </c>
      <c r="AA87" s="698">
        <v>0</v>
      </c>
      <c r="AB87" s="752"/>
      <c r="AC87" s="752"/>
      <c r="AD87" s="643"/>
      <c r="AE87" s="643"/>
      <c r="AF87" s="758"/>
      <c r="AG87" s="641">
        <v>1.0000000000000002E-2</v>
      </c>
      <c r="AH87" s="450">
        <v>0</v>
      </c>
      <c r="AI87" s="752"/>
      <c r="AJ87" s="752"/>
      <c r="AK87" s="643"/>
      <c r="AL87" s="643"/>
      <c r="AM87" s="759"/>
      <c r="AN87" s="645">
        <v>1.0000000000000002E-2</v>
      </c>
      <c r="AO87" s="645">
        <v>0</v>
      </c>
      <c r="AP87" s="753"/>
      <c r="AQ87" s="546"/>
      <c r="AR87" s="631"/>
      <c r="AS87" s="631"/>
      <c r="AT87" s="758"/>
      <c r="AU87" s="645">
        <v>1.0000000000000002E-2</v>
      </c>
      <c r="AV87" s="645">
        <v>5.0000000000000001E-3</v>
      </c>
      <c r="AW87" s="753"/>
      <c r="AX87" s="752"/>
      <c r="AY87" s="631"/>
      <c r="AZ87" s="631"/>
      <c r="BA87" s="758"/>
      <c r="BB87" s="645">
        <v>1.0000000000000002E-2</v>
      </c>
      <c r="BC87" s="645">
        <v>1.0000000000000002E-2</v>
      </c>
      <c r="BD87" s="753"/>
      <c r="BE87" s="752"/>
      <c r="BF87" s="631"/>
      <c r="BG87" s="631"/>
      <c r="BH87" s="759"/>
      <c r="BI87" s="645">
        <v>1.0000000000000002E-2</v>
      </c>
      <c r="BJ87" s="456"/>
      <c r="BK87" s="753"/>
      <c r="BL87" s="753"/>
      <c r="BM87" s="631"/>
      <c r="BN87" s="631"/>
      <c r="BO87" s="758"/>
      <c r="BP87" s="641">
        <v>1.0000000000000002E-2</v>
      </c>
      <c r="BQ87" s="456"/>
      <c r="BR87" s="753"/>
      <c r="BS87" s="753"/>
      <c r="BT87" s="631"/>
      <c r="BU87" s="631"/>
      <c r="BV87" s="758"/>
      <c r="BW87" s="645">
        <v>1.0000000000000002E-2</v>
      </c>
      <c r="BX87" s="457"/>
      <c r="BY87" s="753"/>
      <c r="BZ87" s="753"/>
      <c r="CA87" s="631"/>
      <c r="CB87" s="631"/>
      <c r="CC87" s="759"/>
      <c r="CD87" s="645">
        <v>1.0000000000000002E-2</v>
      </c>
      <c r="CE87" s="456"/>
      <c r="CF87" s="753"/>
      <c r="CG87" s="753"/>
      <c r="CH87" s="631"/>
      <c r="CI87" s="631"/>
      <c r="CJ87" s="758"/>
      <c r="CK87" s="645">
        <v>1.0000000000000002E-2</v>
      </c>
      <c r="CL87" s="456"/>
      <c r="CM87" s="753"/>
      <c r="CN87" s="753"/>
      <c r="CO87" s="631"/>
      <c r="CP87" s="631"/>
      <c r="CQ87" s="758"/>
      <c r="CR87" s="699">
        <v>1.0000000000000002E-2</v>
      </c>
      <c r="CS87" s="457"/>
      <c r="CT87" s="753"/>
      <c r="CU87" s="753"/>
      <c r="CV87" s="631"/>
      <c r="CW87" s="631"/>
      <c r="CX87" s="655"/>
      <c r="CY87" s="656"/>
      <c r="CZ87" s="458">
        <f t="shared" si="9"/>
        <v>1.0000000000000002E-2</v>
      </c>
      <c r="DA87" s="458">
        <f t="shared" si="9"/>
        <v>0</v>
      </c>
      <c r="DB87" s="458">
        <f t="shared" si="10"/>
        <v>0</v>
      </c>
      <c r="DC87" s="753"/>
      <c r="DD87" s="753"/>
      <c r="DE87" s="753"/>
      <c r="DF87" s="631"/>
      <c r="DG87" s="631"/>
      <c r="DH87" s="631"/>
      <c r="DI87" s="458">
        <f t="shared" si="11"/>
        <v>4.0000000000000008E-2</v>
      </c>
      <c r="DJ87" s="458">
        <f t="shared" si="11"/>
        <v>1.5000000000000003E-2</v>
      </c>
      <c r="DK87" s="458">
        <f t="shared" si="12"/>
        <v>0.375</v>
      </c>
      <c r="DL87" s="753"/>
      <c r="DM87" s="753"/>
      <c r="DN87" s="753"/>
      <c r="DO87" s="631"/>
      <c r="DP87" s="631"/>
      <c r="DQ87" s="631"/>
      <c r="DR87" s="458">
        <f t="shared" si="13"/>
        <v>7.0000000000000007E-2</v>
      </c>
      <c r="DS87" s="458">
        <f t="shared" si="13"/>
        <v>1.5000000000000003E-2</v>
      </c>
      <c r="DT87" s="458">
        <f t="shared" si="14"/>
        <v>0.2142857142857143</v>
      </c>
      <c r="DU87" s="753"/>
      <c r="DV87" s="753"/>
      <c r="DW87" s="753"/>
      <c r="DX87" s="631"/>
      <c r="DY87" s="631"/>
      <c r="DZ87" s="631"/>
      <c r="EA87" s="458">
        <f t="shared" si="8"/>
        <v>0.10000000000000003</v>
      </c>
      <c r="EB87" s="458">
        <f t="shared" si="8"/>
        <v>1.5000000000000003E-2</v>
      </c>
      <c r="EC87" s="458">
        <f t="shared" si="15"/>
        <v>0.14999999999999997</v>
      </c>
      <c r="ED87" s="753"/>
      <c r="EE87" s="753"/>
      <c r="EF87" s="753"/>
      <c r="EG87" s="631"/>
      <c r="EH87" s="631"/>
      <c r="EI87" s="631"/>
    </row>
    <row r="88" spans="1:139" s="757" customFormat="1" ht="24.75" customHeight="1">
      <c r="A88" s="436"/>
      <c r="B88" s="437"/>
      <c r="C88" s="629"/>
      <c r="D88" s="629"/>
      <c r="E88" s="629"/>
      <c r="F88" s="630"/>
      <c r="G88" s="631"/>
      <c r="H88" s="631"/>
      <c r="I88" s="631"/>
      <c r="J88" s="679"/>
      <c r="K88" s="650"/>
      <c r="L88" s="652"/>
      <c r="M88" s="652"/>
      <c r="N88" s="751"/>
      <c r="O88" s="638">
        <v>42767</v>
      </c>
      <c r="P88" s="638">
        <v>43099</v>
      </c>
      <c r="Q88" s="639" t="s">
        <v>701</v>
      </c>
      <c r="R88" s="746">
        <v>0.15</v>
      </c>
      <c r="S88" s="641">
        <v>0</v>
      </c>
      <c r="T88" s="450">
        <v>0</v>
      </c>
      <c r="U88" s="752"/>
      <c r="V88" s="752"/>
      <c r="W88" s="643"/>
      <c r="X88" s="643"/>
      <c r="Y88" s="758"/>
      <c r="Z88" s="641">
        <v>0</v>
      </c>
      <c r="AA88" s="698">
        <v>0</v>
      </c>
      <c r="AB88" s="752"/>
      <c r="AC88" s="752"/>
      <c r="AD88" s="643"/>
      <c r="AE88" s="643"/>
      <c r="AF88" s="758"/>
      <c r="AG88" s="641">
        <v>2.2499999999999999E-2</v>
      </c>
      <c r="AH88" s="450">
        <v>2.5000000000000001E-2</v>
      </c>
      <c r="AI88" s="752"/>
      <c r="AJ88" s="752"/>
      <c r="AK88" s="643"/>
      <c r="AL88" s="643"/>
      <c r="AM88" s="759"/>
      <c r="AN88" s="645">
        <v>1.4999999999999999E-2</v>
      </c>
      <c r="AO88" s="645">
        <v>1.4999999999999999E-2</v>
      </c>
      <c r="AP88" s="753"/>
      <c r="AQ88" s="546"/>
      <c r="AR88" s="631"/>
      <c r="AS88" s="631"/>
      <c r="AT88" s="758"/>
      <c r="AU88" s="645">
        <v>1.4999999999999999E-2</v>
      </c>
      <c r="AV88" s="645">
        <v>1.4999999999999999E-2</v>
      </c>
      <c r="AW88" s="753"/>
      <c r="AX88" s="752"/>
      <c r="AY88" s="631"/>
      <c r="AZ88" s="631"/>
      <c r="BA88" s="758"/>
      <c r="BB88" s="645">
        <v>1.4999999999999999E-2</v>
      </c>
      <c r="BC88" s="645">
        <v>1.0000000000000002E-2</v>
      </c>
      <c r="BD88" s="753"/>
      <c r="BE88" s="752"/>
      <c r="BF88" s="631"/>
      <c r="BG88" s="631"/>
      <c r="BH88" s="759"/>
      <c r="BI88" s="645">
        <v>1.4999999999999999E-2</v>
      </c>
      <c r="BJ88" s="456"/>
      <c r="BK88" s="753"/>
      <c r="BL88" s="753"/>
      <c r="BM88" s="631"/>
      <c r="BN88" s="631"/>
      <c r="BO88" s="758"/>
      <c r="BP88" s="641">
        <v>1.4999999999999999E-2</v>
      </c>
      <c r="BQ88" s="456"/>
      <c r="BR88" s="753"/>
      <c r="BS88" s="753"/>
      <c r="BT88" s="631"/>
      <c r="BU88" s="631"/>
      <c r="BV88" s="758"/>
      <c r="BW88" s="645">
        <v>1.4999999999999999E-2</v>
      </c>
      <c r="BX88" s="457"/>
      <c r="BY88" s="753"/>
      <c r="BZ88" s="753"/>
      <c r="CA88" s="631"/>
      <c r="CB88" s="631"/>
      <c r="CC88" s="759"/>
      <c r="CD88" s="645">
        <v>1.4999999999999999E-2</v>
      </c>
      <c r="CE88" s="456"/>
      <c r="CF88" s="753"/>
      <c r="CG88" s="753"/>
      <c r="CH88" s="631"/>
      <c r="CI88" s="631"/>
      <c r="CJ88" s="758"/>
      <c r="CK88" s="645">
        <v>7.4999999999999997E-3</v>
      </c>
      <c r="CL88" s="456"/>
      <c r="CM88" s="753"/>
      <c r="CN88" s="753"/>
      <c r="CO88" s="631"/>
      <c r="CP88" s="631"/>
      <c r="CQ88" s="758"/>
      <c r="CR88" s="699">
        <v>1.4999999999999999E-2</v>
      </c>
      <c r="CS88" s="457"/>
      <c r="CT88" s="753"/>
      <c r="CU88" s="753"/>
      <c r="CV88" s="631"/>
      <c r="CW88" s="631"/>
      <c r="CX88" s="655"/>
      <c r="CY88" s="656"/>
      <c r="CZ88" s="458">
        <f t="shared" si="9"/>
        <v>2.2499999999999999E-2</v>
      </c>
      <c r="DA88" s="458">
        <f t="shared" si="9"/>
        <v>2.5000000000000001E-2</v>
      </c>
      <c r="DB88" s="458">
        <f t="shared" si="10"/>
        <v>1.1111111111111112</v>
      </c>
      <c r="DC88" s="753"/>
      <c r="DD88" s="753"/>
      <c r="DE88" s="753"/>
      <c r="DF88" s="631"/>
      <c r="DG88" s="631"/>
      <c r="DH88" s="631"/>
      <c r="DI88" s="458">
        <f t="shared" si="11"/>
        <v>6.7500000000000004E-2</v>
      </c>
      <c r="DJ88" s="458">
        <f t="shared" si="11"/>
        <v>6.5000000000000002E-2</v>
      </c>
      <c r="DK88" s="458">
        <f t="shared" si="12"/>
        <v>0.96296296296296291</v>
      </c>
      <c r="DL88" s="753"/>
      <c r="DM88" s="753"/>
      <c r="DN88" s="753"/>
      <c r="DO88" s="631"/>
      <c r="DP88" s="631"/>
      <c r="DQ88" s="631"/>
      <c r="DR88" s="458">
        <f t="shared" si="13"/>
        <v>0.1125</v>
      </c>
      <c r="DS88" s="458">
        <f t="shared" si="13"/>
        <v>6.5000000000000002E-2</v>
      </c>
      <c r="DT88" s="458">
        <f t="shared" si="14"/>
        <v>0.57777777777777783</v>
      </c>
      <c r="DU88" s="753"/>
      <c r="DV88" s="753"/>
      <c r="DW88" s="753"/>
      <c r="DX88" s="631"/>
      <c r="DY88" s="631"/>
      <c r="DZ88" s="631"/>
      <c r="EA88" s="458">
        <f t="shared" si="8"/>
        <v>0.15000000000000002</v>
      </c>
      <c r="EB88" s="458">
        <f t="shared" si="8"/>
        <v>6.5000000000000002E-2</v>
      </c>
      <c r="EC88" s="458">
        <f t="shared" si="15"/>
        <v>0.43333333333333329</v>
      </c>
      <c r="ED88" s="753"/>
      <c r="EE88" s="753"/>
      <c r="EF88" s="753"/>
      <c r="EG88" s="631"/>
      <c r="EH88" s="631"/>
      <c r="EI88" s="631"/>
    </row>
    <row r="89" spans="1:139" s="757" customFormat="1" ht="24.75" customHeight="1">
      <c r="A89" s="436"/>
      <c r="B89" s="437"/>
      <c r="C89" s="629"/>
      <c r="D89" s="629"/>
      <c r="E89" s="629"/>
      <c r="F89" s="630"/>
      <c r="G89" s="631"/>
      <c r="H89" s="631"/>
      <c r="I89" s="631"/>
      <c r="J89" s="679"/>
      <c r="K89" s="650"/>
      <c r="L89" s="652"/>
      <c r="M89" s="652"/>
      <c r="N89" s="751"/>
      <c r="O89" s="638">
        <v>42767</v>
      </c>
      <c r="P89" s="638">
        <v>43099</v>
      </c>
      <c r="Q89" s="639" t="s">
        <v>702</v>
      </c>
      <c r="R89" s="746">
        <v>0.15</v>
      </c>
      <c r="S89" s="641">
        <v>0</v>
      </c>
      <c r="T89" s="450">
        <v>0</v>
      </c>
      <c r="U89" s="760"/>
      <c r="V89" s="760"/>
      <c r="W89" s="643"/>
      <c r="X89" s="643"/>
      <c r="Y89" s="758"/>
      <c r="Z89" s="641">
        <v>0</v>
      </c>
      <c r="AA89" s="698">
        <v>0</v>
      </c>
      <c r="AB89" s="760"/>
      <c r="AC89" s="760"/>
      <c r="AD89" s="643"/>
      <c r="AE89" s="643"/>
      <c r="AF89" s="758"/>
      <c r="AG89" s="641">
        <v>1.4999999999999999E-2</v>
      </c>
      <c r="AH89" s="450">
        <v>0</v>
      </c>
      <c r="AI89" s="760"/>
      <c r="AJ89" s="760"/>
      <c r="AK89" s="643"/>
      <c r="AL89" s="643"/>
      <c r="AM89" s="759"/>
      <c r="AN89" s="645">
        <v>0.03</v>
      </c>
      <c r="AO89" s="645">
        <v>0.02</v>
      </c>
      <c r="AP89" s="761"/>
      <c r="AQ89" s="557"/>
      <c r="AR89" s="631"/>
      <c r="AS89" s="631"/>
      <c r="AT89" s="758"/>
      <c r="AU89" s="645">
        <v>1.4999999999999999E-2</v>
      </c>
      <c r="AV89" s="645">
        <v>1.4999999999999999E-2</v>
      </c>
      <c r="AW89" s="761"/>
      <c r="AX89" s="760"/>
      <c r="AY89" s="631"/>
      <c r="AZ89" s="631"/>
      <c r="BA89" s="758"/>
      <c r="BB89" s="645">
        <v>1.4999999999999999E-2</v>
      </c>
      <c r="BC89" s="645">
        <v>1.0000000000000002E-2</v>
      </c>
      <c r="BD89" s="761"/>
      <c r="BE89" s="760"/>
      <c r="BF89" s="631"/>
      <c r="BG89" s="631"/>
      <c r="BH89" s="759"/>
      <c r="BI89" s="645">
        <v>1.4999999999999999E-2</v>
      </c>
      <c r="BJ89" s="456"/>
      <c r="BK89" s="761"/>
      <c r="BL89" s="761"/>
      <c r="BM89" s="631"/>
      <c r="BN89" s="631"/>
      <c r="BO89" s="758"/>
      <c r="BP89" s="641">
        <v>1.4999999999999999E-2</v>
      </c>
      <c r="BQ89" s="456"/>
      <c r="BR89" s="761"/>
      <c r="BS89" s="761"/>
      <c r="BT89" s="631"/>
      <c r="BU89" s="631"/>
      <c r="BV89" s="758"/>
      <c r="BW89" s="645">
        <v>1.4999999999999999E-2</v>
      </c>
      <c r="BX89" s="457"/>
      <c r="BY89" s="761"/>
      <c r="BZ89" s="761"/>
      <c r="CA89" s="631"/>
      <c r="CB89" s="631"/>
      <c r="CC89" s="759"/>
      <c r="CD89" s="645">
        <v>1.4999999999999999E-2</v>
      </c>
      <c r="CE89" s="456"/>
      <c r="CF89" s="761"/>
      <c r="CG89" s="761"/>
      <c r="CH89" s="631"/>
      <c r="CI89" s="631"/>
      <c r="CJ89" s="758"/>
      <c r="CK89" s="645">
        <v>1.4999999999999999E-2</v>
      </c>
      <c r="CL89" s="456"/>
      <c r="CM89" s="761"/>
      <c r="CN89" s="761"/>
      <c r="CO89" s="631"/>
      <c r="CP89" s="631"/>
      <c r="CQ89" s="758"/>
      <c r="CR89" s="699">
        <v>0</v>
      </c>
      <c r="CS89" s="457"/>
      <c r="CT89" s="761"/>
      <c r="CU89" s="761"/>
      <c r="CV89" s="631"/>
      <c r="CW89" s="631"/>
      <c r="CX89" s="655"/>
      <c r="CY89" s="656"/>
      <c r="CZ89" s="458">
        <f t="shared" si="9"/>
        <v>1.4999999999999999E-2</v>
      </c>
      <c r="DA89" s="458">
        <f t="shared" si="9"/>
        <v>0</v>
      </c>
      <c r="DB89" s="458">
        <f t="shared" si="10"/>
        <v>0</v>
      </c>
      <c r="DC89" s="761"/>
      <c r="DD89" s="761"/>
      <c r="DE89" s="761"/>
      <c r="DF89" s="631"/>
      <c r="DG89" s="631"/>
      <c r="DH89" s="631"/>
      <c r="DI89" s="458">
        <f t="shared" si="11"/>
        <v>7.4999999999999997E-2</v>
      </c>
      <c r="DJ89" s="458">
        <f t="shared" si="11"/>
        <v>4.5000000000000005E-2</v>
      </c>
      <c r="DK89" s="458">
        <f t="shared" si="12"/>
        <v>0.60000000000000009</v>
      </c>
      <c r="DL89" s="761"/>
      <c r="DM89" s="761"/>
      <c r="DN89" s="761"/>
      <c r="DO89" s="631"/>
      <c r="DP89" s="631"/>
      <c r="DQ89" s="631"/>
      <c r="DR89" s="458">
        <f t="shared" si="13"/>
        <v>0.12</v>
      </c>
      <c r="DS89" s="458">
        <f t="shared" si="13"/>
        <v>4.5000000000000005E-2</v>
      </c>
      <c r="DT89" s="458">
        <f t="shared" si="14"/>
        <v>0.37500000000000006</v>
      </c>
      <c r="DU89" s="761"/>
      <c r="DV89" s="761"/>
      <c r="DW89" s="761"/>
      <c r="DX89" s="631"/>
      <c r="DY89" s="631"/>
      <c r="DZ89" s="631"/>
      <c r="EA89" s="458">
        <f t="shared" si="8"/>
        <v>0.15000000000000002</v>
      </c>
      <c r="EB89" s="458">
        <f t="shared" si="8"/>
        <v>4.5000000000000005E-2</v>
      </c>
      <c r="EC89" s="458">
        <f t="shared" si="15"/>
        <v>0.3</v>
      </c>
      <c r="ED89" s="761"/>
      <c r="EE89" s="761"/>
      <c r="EF89" s="761"/>
      <c r="EG89" s="631"/>
      <c r="EH89" s="631"/>
      <c r="EI89" s="631"/>
    </row>
    <row r="90" spans="1:139" s="459" customFormat="1" ht="49.5" customHeight="1">
      <c r="A90" s="436"/>
      <c r="B90" s="437"/>
      <c r="C90" s="762" t="s">
        <v>552</v>
      </c>
      <c r="D90" s="762">
        <v>7</v>
      </c>
      <c r="E90" s="762" t="s">
        <v>703</v>
      </c>
      <c r="F90" s="763">
        <v>58995</v>
      </c>
      <c r="G90" s="764" t="s">
        <v>393</v>
      </c>
      <c r="H90" s="765">
        <v>1</v>
      </c>
      <c r="I90" s="765">
        <v>0.1</v>
      </c>
      <c r="J90" s="766">
        <v>13</v>
      </c>
      <c r="K90" s="767" t="s">
        <v>704</v>
      </c>
      <c r="L90" s="768" t="s">
        <v>705</v>
      </c>
      <c r="M90" s="769" t="s">
        <v>529</v>
      </c>
      <c r="N90" s="770">
        <v>0.04</v>
      </c>
      <c r="O90" s="771">
        <v>42767</v>
      </c>
      <c r="P90" s="771">
        <v>42824</v>
      </c>
      <c r="Q90" s="772" t="s">
        <v>706</v>
      </c>
      <c r="R90" s="773">
        <v>0.14000000000000001</v>
      </c>
      <c r="S90" s="774">
        <v>0</v>
      </c>
      <c r="T90" s="450">
        <v>0</v>
      </c>
      <c r="U90" s="775">
        <f>SUM(S90:S92)</f>
        <v>0</v>
      </c>
      <c r="V90" s="775">
        <f>SUM(T90:T92)</f>
        <v>0</v>
      </c>
      <c r="W90" s="776">
        <f>+(((U90*$N$90)+(U93*$N$93)+(U95*$N$95))*$H$90)/($N$90+$N$93+$N$95)</f>
        <v>0</v>
      </c>
      <c r="X90" s="776">
        <f>+(((V90*$N$90)+(V93*$N$93)+(V95*$N$95))*$H$90)/($N$90+$N$93+$N$95)</f>
        <v>0</v>
      </c>
      <c r="Y90" s="770" t="s">
        <v>474</v>
      </c>
      <c r="Z90" s="774">
        <v>7.0000000000000007E-2</v>
      </c>
      <c r="AA90" s="777">
        <v>7.0000000000000007E-2</v>
      </c>
      <c r="AB90" s="775">
        <f>SUM(Z90:Z92)</f>
        <v>0.10600000000000001</v>
      </c>
      <c r="AC90" s="775">
        <f>SUM(AA90:AA92)</f>
        <v>0.10600000000000001</v>
      </c>
      <c r="AD90" s="776">
        <f>+(((AB90*$N$90)+(AB93*$N$93)+(AB95*$N$95))*$H$90)/($N$90+$N$93+$N$95)</f>
        <v>7.8100000000000003E-2</v>
      </c>
      <c r="AE90" s="776">
        <f>+(((AC90*$N$90)+(AC93*$N$93)+(AC95*$N$95))*$H$90)/($N$90+$N$93+$N$95)</f>
        <v>7.8100000000000003E-2</v>
      </c>
      <c r="AF90" s="770" t="s">
        <v>707</v>
      </c>
      <c r="AG90" s="774">
        <v>7.0000000000000007E-2</v>
      </c>
      <c r="AH90" s="450">
        <v>7.0000000000000007E-2</v>
      </c>
      <c r="AI90" s="775">
        <f>SUM(AG90:AG92)</f>
        <v>0.14200000000000002</v>
      </c>
      <c r="AJ90" s="775">
        <f>SUM(AH90:AH92)</f>
        <v>0.14200000000000002</v>
      </c>
      <c r="AK90" s="776">
        <f>+(((AI90*$N$90)+(AI93*$N$93)+(AI95*$N$95))*$H$90)/($N$90+$N$93+$N$95)</f>
        <v>0.1096</v>
      </c>
      <c r="AL90" s="776">
        <f>+(((AJ90*$N$90)+(AJ93*$N$93)+(AJ95*$N$95))*$H$90)/($N$90+$N$93+$N$95)</f>
        <v>0.1096</v>
      </c>
      <c r="AM90" s="778" t="s">
        <v>708</v>
      </c>
      <c r="AN90" s="779">
        <v>0</v>
      </c>
      <c r="AO90" s="454">
        <v>0</v>
      </c>
      <c r="AP90" s="770">
        <f>SUM(AN90:AN92)</f>
        <v>7.9000000000000001E-2</v>
      </c>
      <c r="AQ90" s="780">
        <f>SUM(AO90:AO92)</f>
        <v>7.9000000000000001E-2</v>
      </c>
      <c r="AR90" s="781">
        <f>+(((AP90*$N$90)+(AP93*$N$93)+(AP95*$N$95))*$H$90)/($N$90+$N$93+$N$95)</f>
        <v>7.3599999999999999E-2</v>
      </c>
      <c r="AS90" s="781">
        <f>+(((AQ90*$N$90)+(AQ93*$N$93)+(AQ95*$N$95))*$H$90)/($N$90+$N$93+$N$95)</f>
        <v>4.5699999999999998E-2</v>
      </c>
      <c r="AT90" s="770" t="s">
        <v>707</v>
      </c>
      <c r="AU90" s="779">
        <v>0</v>
      </c>
      <c r="AV90" s="454">
        <v>0</v>
      </c>
      <c r="AW90" s="782">
        <f>SUM(AU90:AU92)</f>
        <v>7.9000000000000001E-2</v>
      </c>
      <c r="AX90" s="775">
        <f>SUM(AV90:AV92)</f>
        <v>7.9000000000000001E-2</v>
      </c>
      <c r="AY90" s="781">
        <f>+(((AW90*$N$90)+(AW93*$N$93)+(AW95*$N$95))*$H$90)/($N$90+$N$93+$N$95)</f>
        <v>0.15819999999999995</v>
      </c>
      <c r="AZ90" s="781">
        <f>+(((AX90*$N$90)+(AX93*$N$93)+(AX95*$N$95))*$H$90)/($N$90+$N$93+$N$95)</f>
        <v>0.1303</v>
      </c>
      <c r="BA90" s="770" t="s">
        <v>709</v>
      </c>
      <c r="BB90" s="779">
        <v>0</v>
      </c>
      <c r="BC90" s="779">
        <v>0</v>
      </c>
      <c r="BD90" s="775">
        <f>SUM(BB90:BB92)</f>
        <v>8.5999999999999993E-2</v>
      </c>
      <c r="BE90" s="775">
        <f>SUM(BC90:BC92)</f>
        <v>0.01</v>
      </c>
      <c r="BF90" s="781">
        <f>+(((BD90*$N$90)+(BD93*$N$93)+(BD95*$N$95))*$H$90)/($N$90+$N$93+$N$95)</f>
        <v>7.8200000000000006E-2</v>
      </c>
      <c r="BG90" s="781">
        <f>+(((BE90*$N$90)+(BE93*$N$93)+(BE95*$N$95))*$H$90)/($N$90+$N$93+$N$95)</f>
        <v>1.5099999999999997E-2</v>
      </c>
      <c r="BH90" s="778" t="s">
        <v>708</v>
      </c>
      <c r="BI90" s="779">
        <v>0</v>
      </c>
      <c r="BJ90" s="456"/>
      <c r="BK90" s="775">
        <f>SUM(BI90:BI92)</f>
        <v>8.5999999999999993E-2</v>
      </c>
      <c r="BL90" s="782">
        <f>SUM(BJ90:BJ92)</f>
        <v>0</v>
      </c>
      <c r="BM90" s="781">
        <f>+(((BK90*$N$90)+(BK93*$N$93)+(BK95*$N$95))*$H$90)/($N$90+$N$93+$N$95)</f>
        <v>7.8200000000000006E-2</v>
      </c>
      <c r="BN90" s="781">
        <f>+(((BL90*$N$90)+(BL93*$N$93)+(BL95*$N$95))*$H$90)/($N$90+$N$93+$N$95)</f>
        <v>0</v>
      </c>
      <c r="BO90" s="770" t="s">
        <v>707</v>
      </c>
      <c r="BP90" s="774">
        <v>0</v>
      </c>
      <c r="BQ90" s="456"/>
      <c r="BR90" s="775">
        <f>SUM(BP90:BP92)</f>
        <v>8.5999999999999993E-2</v>
      </c>
      <c r="BS90" s="782">
        <f>SUM(BQ90:BQ92)</f>
        <v>0</v>
      </c>
      <c r="BT90" s="781">
        <f>+(((BR90*$N$90)+(BR93*$N$93)+(BR95*$N$95))*$H$90)/($N$90+$N$93+$N$95)</f>
        <v>9.4099999999999975E-2</v>
      </c>
      <c r="BU90" s="781">
        <f>+(((BS90*$N$90)+(BS93*$N$93)+(BS95*$N$95))*$H$90)/($N$90+$N$93+$N$95)</f>
        <v>0</v>
      </c>
      <c r="BV90" s="770" t="s">
        <v>707</v>
      </c>
      <c r="BW90" s="779">
        <v>0</v>
      </c>
      <c r="BX90" s="457"/>
      <c r="BY90" s="775">
        <f>SUM(BW90:BW92)</f>
        <v>9.9999999999999992E-2</v>
      </c>
      <c r="BZ90" s="782">
        <f>SUM(BX90:BX92)</f>
        <v>0</v>
      </c>
      <c r="CA90" s="781">
        <f>+(((BY90*$N$90)+(BY93*$N$93)+(BY95*$N$95))*$H$90)/($N$90+$N$93+$N$95)</f>
        <v>9.9699999999999997E-2</v>
      </c>
      <c r="CB90" s="781">
        <f>+(((BZ90*$N$90)+(BZ93*$N$93)+(BZ95*$N$95))*$H$90)/($N$90+$N$93+$N$95)</f>
        <v>0</v>
      </c>
      <c r="CC90" s="778" t="s">
        <v>708</v>
      </c>
      <c r="CD90" s="779">
        <v>0</v>
      </c>
      <c r="CE90" s="456"/>
      <c r="CF90" s="775">
        <f>SUM(CD90:CD92)</f>
        <v>8.5999999999999993E-2</v>
      </c>
      <c r="CG90" s="782">
        <f>SUM(CE90:CE92)</f>
        <v>0</v>
      </c>
      <c r="CH90" s="781">
        <f>+(((CF90*$N$90)+(CF93*$N$93)+(CF95*$N$95))*$H$90)/($N$90+$N$93+$N$95)</f>
        <v>9.4099999999999975E-2</v>
      </c>
      <c r="CI90" s="781">
        <f>+(((CG90*$N$90)+(CG93*$N$93)+(CG95*$N$95))*$H$90)/($N$90+$N$93+$N$95)</f>
        <v>0</v>
      </c>
      <c r="CJ90" s="770" t="s">
        <v>707</v>
      </c>
      <c r="CK90" s="779">
        <v>0</v>
      </c>
      <c r="CL90" s="456"/>
      <c r="CM90" s="775">
        <f>SUM(CK90:CK92)</f>
        <v>8.5999999999999993E-2</v>
      </c>
      <c r="CN90" s="782">
        <f>SUM(CL90:CL92)</f>
        <v>0</v>
      </c>
      <c r="CO90" s="781">
        <f>+(((CM90*$N$90)+(CM93*$N$93)+(CM95*$N$95))*$H$90)/($N$90+$N$93+$N$95)</f>
        <v>9.4099999999999975E-2</v>
      </c>
      <c r="CP90" s="781">
        <f>+(((CN90*$N$90)+(CN93*$N$93)+(CN95*$N$95))*$H$90)/($N$90+$N$93+$N$95)</f>
        <v>0</v>
      </c>
      <c r="CQ90" s="770" t="s">
        <v>707</v>
      </c>
      <c r="CR90" s="779">
        <v>0</v>
      </c>
      <c r="CS90" s="457"/>
      <c r="CT90" s="783">
        <f>SUM(CR90:CR92)</f>
        <v>6.4000000000000001E-2</v>
      </c>
      <c r="CU90" s="782">
        <f>SUM(CS90:CS92)</f>
        <v>0</v>
      </c>
      <c r="CV90" s="781">
        <f>+(((CT90*$N$90)+(CT93*$N$93)+(CT95*$N$95))*$H$90)/($N$90+$N$93+$N$95)</f>
        <v>4.2099999999999999E-2</v>
      </c>
      <c r="CW90" s="781">
        <f>+(((CU90*$N$90)+(CU93*$N$93)+(CU95*$N$95))*$H$90)/($N$90+$N$93+$N$95)</f>
        <v>0</v>
      </c>
      <c r="CX90" s="784" t="s">
        <v>710</v>
      </c>
      <c r="CY90" s="785"/>
      <c r="CZ90" s="458">
        <f t="shared" si="9"/>
        <v>0.14000000000000001</v>
      </c>
      <c r="DA90" s="458">
        <f t="shared" si="9"/>
        <v>0.14000000000000001</v>
      </c>
      <c r="DB90" s="458">
        <f t="shared" si="10"/>
        <v>1</v>
      </c>
      <c r="DC90" s="770">
        <f>SUM(CZ90:CZ92)</f>
        <v>0.248</v>
      </c>
      <c r="DD90" s="770">
        <f>SUM(DA90:DA92)</f>
        <v>0.248</v>
      </c>
      <c r="DE90" s="770">
        <f>+DD90/DC90</f>
        <v>1</v>
      </c>
      <c r="DF90" s="765">
        <f>+W90+AD90+AK90</f>
        <v>0.18770000000000001</v>
      </c>
      <c r="DG90" s="765">
        <f>+X90+AE90+AL90</f>
        <v>0.18770000000000001</v>
      </c>
      <c r="DH90" s="765">
        <f>+DG90/DF90</f>
        <v>1</v>
      </c>
      <c r="DI90" s="458">
        <f t="shared" si="11"/>
        <v>0.14000000000000001</v>
      </c>
      <c r="DJ90" s="458">
        <f t="shared" si="11"/>
        <v>0.14000000000000001</v>
      </c>
      <c r="DK90" s="458">
        <f t="shared" si="12"/>
        <v>1</v>
      </c>
      <c r="DL90" s="770">
        <f>SUM(DI90:DI92)</f>
        <v>0.49200000000000005</v>
      </c>
      <c r="DM90" s="770">
        <f>SUM(DJ90:DJ92)</f>
        <v>0.41600000000000004</v>
      </c>
      <c r="DN90" s="770">
        <f>+DM90/DL90</f>
        <v>0.84552845528455278</v>
      </c>
      <c r="DO90" s="765">
        <f>+W90+AD90+AK90+AR90+AY90+BF90</f>
        <v>0.49769999999999992</v>
      </c>
      <c r="DP90" s="765">
        <f>+X90+AE90+AL90+AS90+AZ90+BG90</f>
        <v>0.37880000000000003</v>
      </c>
      <c r="DQ90" s="765">
        <f>+DP90/DO90</f>
        <v>0.76110106489853346</v>
      </c>
      <c r="DR90" s="458">
        <f t="shared" si="13"/>
        <v>0.14000000000000001</v>
      </c>
      <c r="DS90" s="458">
        <f t="shared" si="13"/>
        <v>0.14000000000000001</v>
      </c>
      <c r="DT90" s="458">
        <f t="shared" si="14"/>
        <v>1</v>
      </c>
      <c r="DU90" s="770">
        <f>SUM(DR90:DR92)</f>
        <v>0.76400000000000001</v>
      </c>
      <c r="DV90" s="770">
        <f>SUM(DS90:DS92)</f>
        <v>0.41600000000000004</v>
      </c>
      <c r="DW90" s="770">
        <f>+DV90/DU90</f>
        <v>0.54450261780104714</v>
      </c>
      <c r="DX90" s="765">
        <f>+W90+AD90+AK90+AR90+AY90+BF90+BM90+BT90+CA90</f>
        <v>0.76969999999999994</v>
      </c>
      <c r="DY90" s="765">
        <f>+X90+AE90+AL90+AS90+AZ90+BG90+BN90+BU90+CB90</f>
        <v>0.37880000000000003</v>
      </c>
      <c r="DZ90" s="765">
        <f>+DY90/DX90</f>
        <v>0.49213979472521768</v>
      </c>
      <c r="EA90" s="458">
        <f t="shared" si="8"/>
        <v>0.14000000000000001</v>
      </c>
      <c r="EB90" s="458">
        <f t="shared" si="8"/>
        <v>0.14000000000000001</v>
      </c>
      <c r="EC90" s="458">
        <f t="shared" si="15"/>
        <v>1</v>
      </c>
      <c r="ED90" s="770">
        <f>SUM(EA90:EA92)</f>
        <v>1</v>
      </c>
      <c r="EE90" s="770">
        <f>SUM(EB90:EB92)</f>
        <v>0.41600000000000004</v>
      </c>
      <c r="EF90" s="770">
        <f>+EE90/ED90</f>
        <v>0.41600000000000004</v>
      </c>
      <c r="EG90" s="765">
        <f>+CV90+CO90+CH90+CA90+BT90+BM90+BF90+AY90+AR90+AK90+AD90+W90</f>
        <v>1</v>
      </c>
      <c r="EH90" s="765">
        <f>+CW90+CP90+CI90+CB90+BU90+BN90+BG90+AZ90+AS90+AL90+AE90+X90</f>
        <v>0.37879999999999997</v>
      </c>
      <c r="EI90" s="765">
        <f>+EH90/EG90</f>
        <v>0.37879999999999997</v>
      </c>
    </row>
    <row r="91" spans="1:139" s="459" customFormat="1" ht="43.5" customHeight="1">
      <c r="A91" s="436"/>
      <c r="B91" s="437"/>
      <c r="C91" s="762"/>
      <c r="D91" s="762"/>
      <c r="E91" s="762"/>
      <c r="F91" s="763"/>
      <c r="G91" s="764"/>
      <c r="H91" s="764"/>
      <c r="I91" s="764"/>
      <c r="J91" s="786"/>
      <c r="K91" s="767"/>
      <c r="L91" s="787"/>
      <c r="M91" s="788"/>
      <c r="N91" s="789"/>
      <c r="O91" s="771">
        <v>42767</v>
      </c>
      <c r="P91" s="771">
        <v>43084</v>
      </c>
      <c r="Q91" s="772" t="s">
        <v>711</v>
      </c>
      <c r="R91" s="773">
        <v>0.72</v>
      </c>
      <c r="S91" s="774">
        <v>0</v>
      </c>
      <c r="T91" s="450">
        <v>0</v>
      </c>
      <c r="U91" s="775"/>
      <c r="V91" s="775"/>
      <c r="W91" s="776"/>
      <c r="X91" s="776"/>
      <c r="Y91" s="789"/>
      <c r="Z91" s="774">
        <f>5*R91%</f>
        <v>3.5999999999999997E-2</v>
      </c>
      <c r="AA91" s="777">
        <v>3.5999999999999997E-2</v>
      </c>
      <c r="AB91" s="775"/>
      <c r="AC91" s="775"/>
      <c r="AD91" s="776"/>
      <c r="AE91" s="776"/>
      <c r="AF91" s="789"/>
      <c r="AG91" s="774">
        <v>7.1999999999999995E-2</v>
      </c>
      <c r="AH91" s="450">
        <v>7.1999999999999995E-2</v>
      </c>
      <c r="AI91" s="775"/>
      <c r="AJ91" s="775"/>
      <c r="AK91" s="776"/>
      <c r="AL91" s="776"/>
      <c r="AM91" s="790"/>
      <c r="AN91" s="779">
        <v>7.1999999999999995E-2</v>
      </c>
      <c r="AO91" s="454">
        <v>7.1999999999999995E-2</v>
      </c>
      <c r="AP91" s="789"/>
      <c r="AQ91" s="780"/>
      <c r="AR91" s="781"/>
      <c r="AS91" s="781"/>
      <c r="AT91" s="789"/>
      <c r="AU91" s="779">
        <v>7.1999999999999995E-2</v>
      </c>
      <c r="AV91" s="454">
        <v>7.1999999999999995E-2</v>
      </c>
      <c r="AW91" s="782"/>
      <c r="AX91" s="775"/>
      <c r="AY91" s="781"/>
      <c r="AZ91" s="781"/>
      <c r="BA91" s="789"/>
      <c r="BB91" s="779">
        <v>7.1999999999999995E-2</v>
      </c>
      <c r="BC91" s="779">
        <v>0</v>
      </c>
      <c r="BD91" s="782"/>
      <c r="BE91" s="775"/>
      <c r="BF91" s="781"/>
      <c r="BG91" s="781"/>
      <c r="BH91" s="790"/>
      <c r="BI91" s="779">
        <v>7.1999999999999995E-2</v>
      </c>
      <c r="BJ91" s="456"/>
      <c r="BK91" s="782"/>
      <c r="BL91" s="782"/>
      <c r="BM91" s="781"/>
      <c r="BN91" s="781"/>
      <c r="BO91" s="789"/>
      <c r="BP91" s="779">
        <v>7.1999999999999995E-2</v>
      </c>
      <c r="BQ91" s="456"/>
      <c r="BR91" s="782"/>
      <c r="BS91" s="782"/>
      <c r="BT91" s="781"/>
      <c r="BU91" s="781"/>
      <c r="BV91" s="789"/>
      <c r="BW91" s="779">
        <v>7.1999999999999995E-2</v>
      </c>
      <c r="BX91" s="457"/>
      <c r="BY91" s="782"/>
      <c r="BZ91" s="782"/>
      <c r="CA91" s="781"/>
      <c r="CB91" s="781"/>
      <c r="CC91" s="790"/>
      <c r="CD91" s="779">
        <v>7.1999999999999995E-2</v>
      </c>
      <c r="CE91" s="456"/>
      <c r="CF91" s="782"/>
      <c r="CG91" s="782"/>
      <c r="CH91" s="781"/>
      <c r="CI91" s="781"/>
      <c r="CJ91" s="789"/>
      <c r="CK91" s="779">
        <v>7.1999999999999995E-2</v>
      </c>
      <c r="CL91" s="456"/>
      <c r="CM91" s="782"/>
      <c r="CN91" s="782"/>
      <c r="CO91" s="781"/>
      <c r="CP91" s="781"/>
      <c r="CQ91" s="789"/>
      <c r="CR91" s="779">
        <v>3.5999999999999997E-2</v>
      </c>
      <c r="CS91" s="457"/>
      <c r="CT91" s="789"/>
      <c r="CU91" s="782"/>
      <c r="CV91" s="781"/>
      <c r="CW91" s="781"/>
      <c r="CX91" s="791"/>
      <c r="CY91" s="792"/>
      <c r="CZ91" s="458">
        <f t="shared" si="9"/>
        <v>0.10799999999999998</v>
      </c>
      <c r="DA91" s="458">
        <f t="shared" si="9"/>
        <v>0.10799999999999998</v>
      </c>
      <c r="DB91" s="458">
        <f t="shared" si="10"/>
        <v>1</v>
      </c>
      <c r="DC91" s="789"/>
      <c r="DD91" s="789"/>
      <c r="DE91" s="789"/>
      <c r="DF91" s="764"/>
      <c r="DG91" s="764"/>
      <c r="DH91" s="764"/>
      <c r="DI91" s="458">
        <f t="shared" si="11"/>
        <v>0.32400000000000001</v>
      </c>
      <c r="DJ91" s="458">
        <f t="shared" si="11"/>
        <v>0.252</v>
      </c>
      <c r="DK91" s="458">
        <f t="shared" si="12"/>
        <v>0.77777777777777779</v>
      </c>
      <c r="DL91" s="789"/>
      <c r="DM91" s="789"/>
      <c r="DN91" s="789"/>
      <c r="DO91" s="764"/>
      <c r="DP91" s="764"/>
      <c r="DQ91" s="764"/>
      <c r="DR91" s="458">
        <f t="shared" si="13"/>
        <v>0.54</v>
      </c>
      <c r="DS91" s="458">
        <f t="shared" si="13"/>
        <v>0.252</v>
      </c>
      <c r="DT91" s="458">
        <f t="shared" si="14"/>
        <v>0.46666666666666662</v>
      </c>
      <c r="DU91" s="789"/>
      <c r="DV91" s="789"/>
      <c r="DW91" s="789"/>
      <c r="DX91" s="764"/>
      <c r="DY91" s="764"/>
      <c r="DZ91" s="764"/>
      <c r="EA91" s="458">
        <f t="shared" ref="EA91:EB111" si="16">+S91+Z91+AG91+AN91+AU91+BB91+BI91+BP91+BW91+CD91+CK91+CR91</f>
        <v>0.72</v>
      </c>
      <c r="EB91" s="458">
        <f t="shared" si="16"/>
        <v>0.252</v>
      </c>
      <c r="EC91" s="458">
        <f t="shared" si="15"/>
        <v>0.35000000000000003</v>
      </c>
      <c r="ED91" s="789"/>
      <c r="EE91" s="789"/>
      <c r="EF91" s="789"/>
      <c r="EG91" s="764"/>
      <c r="EH91" s="764"/>
      <c r="EI91" s="764"/>
    </row>
    <row r="92" spans="1:139" s="459" customFormat="1" ht="39.75" customHeight="1">
      <c r="A92" s="436"/>
      <c r="B92" s="437"/>
      <c r="C92" s="762"/>
      <c r="D92" s="762"/>
      <c r="E92" s="762"/>
      <c r="F92" s="763"/>
      <c r="G92" s="764"/>
      <c r="H92" s="764"/>
      <c r="I92" s="764"/>
      <c r="J92" s="793"/>
      <c r="K92" s="767"/>
      <c r="L92" s="794"/>
      <c r="M92" s="788"/>
      <c r="N92" s="795"/>
      <c r="O92" s="771">
        <v>42767</v>
      </c>
      <c r="P92" s="771">
        <v>43084</v>
      </c>
      <c r="Q92" s="772" t="s">
        <v>712</v>
      </c>
      <c r="R92" s="773">
        <v>0.14000000000000001</v>
      </c>
      <c r="S92" s="774">
        <v>0</v>
      </c>
      <c r="T92" s="450">
        <v>0</v>
      </c>
      <c r="U92" s="775"/>
      <c r="V92" s="775"/>
      <c r="W92" s="776"/>
      <c r="X92" s="776"/>
      <c r="Y92" s="789"/>
      <c r="Z92" s="774">
        <v>0</v>
      </c>
      <c r="AA92" s="777">
        <v>0</v>
      </c>
      <c r="AB92" s="775"/>
      <c r="AC92" s="775"/>
      <c r="AD92" s="776"/>
      <c r="AE92" s="776"/>
      <c r="AF92" s="789"/>
      <c r="AG92" s="774">
        <v>0</v>
      </c>
      <c r="AH92" s="450">
        <v>0</v>
      </c>
      <c r="AI92" s="775"/>
      <c r="AJ92" s="775"/>
      <c r="AK92" s="776"/>
      <c r="AL92" s="776"/>
      <c r="AM92" s="790"/>
      <c r="AN92" s="779">
        <v>7.0000000000000001E-3</v>
      </c>
      <c r="AO92" s="454">
        <v>7.0000000000000001E-3</v>
      </c>
      <c r="AP92" s="795"/>
      <c r="AQ92" s="780"/>
      <c r="AR92" s="781"/>
      <c r="AS92" s="781"/>
      <c r="AT92" s="789"/>
      <c r="AU92" s="779">
        <v>7.0000000000000001E-3</v>
      </c>
      <c r="AV92" s="454">
        <v>7.0000000000000001E-3</v>
      </c>
      <c r="AW92" s="782"/>
      <c r="AX92" s="775"/>
      <c r="AY92" s="781"/>
      <c r="AZ92" s="781"/>
      <c r="BA92" s="789"/>
      <c r="BB92" s="779">
        <v>1.4E-2</v>
      </c>
      <c r="BC92" s="779">
        <v>0.01</v>
      </c>
      <c r="BD92" s="782"/>
      <c r="BE92" s="775"/>
      <c r="BF92" s="781"/>
      <c r="BG92" s="781"/>
      <c r="BH92" s="790"/>
      <c r="BI92" s="779">
        <v>1.4E-2</v>
      </c>
      <c r="BJ92" s="456"/>
      <c r="BK92" s="782"/>
      <c r="BL92" s="782"/>
      <c r="BM92" s="781"/>
      <c r="BN92" s="781"/>
      <c r="BO92" s="789"/>
      <c r="BP92" s="779">
        <v>1.4E-2</v>
      </c>
      <c r="BQ92" s="456"/>
      <c r="BR92" s="782"/>
      <c r="BS92" s="782"/>
      <c r="BT92" s="781"/>
      <c r="BU92" s="781"/>
      <c r="BV92" s="789"/>
      <c r="BW92" s="779">
        <v>2.8000000000000001E-2</v>
      </c>
      <c r="BX92" s="457"/>
      <c r="BY92" s="782"/>
      <c r="BZ92" s="782"/>
      <c r="CA92" s="781"/>
      <c r="CB92" s="781"/>
      <c r="CC92" s="790"/>
      <c r="CD92" s="779">
        <v>1.4E-2</v>
      </c>
      <c r="CE92" s="456"/>
      <c r="CF92" s="782"/>
      <c r="CG92" s="782"/>
      <c r="CH92" s="781"/>
      <c r="CI92" s="781"/>
      <c r="CJ92" s="789"/>
      <c r="CK92" s="779">
        <v>1.4E-2</v>
      </c>
      <c r="CL92" s="456"/>
      <c r="CM92" s="782"/>
      <c r="CN92" s="782"/>
      <c r="CO92" s="781"/>
      <c r="CP92" s="781"/>
      <c r="CQ92" s="789"/>
      <c r="CR92" s="779">
        <v>2.8000000000000001E-2</v>
      </c>
      <c r="CS92" s="457"/>
      <c r="CT92" s="795"/>
      <c r="CU92" s="782"/>
      <c r="CV92" s="781"/>
      <c r="CW92" s="781"/>
      <c r="CX92" s="791"/>
      <c r="CY92" s="792"/>
      <c r="CZ92" s="458">
        <f t="shared" si="9"/>
        <v>0</v>
      </c>
      <c r="DA92" s="458">
        <f t="shared" si="9"/>
        <v>0</v>
      </c>
      <c r="DB92" s="458">
        <v>0</v>
      </c>
      <c r="DC92" s="795"/>
      <c r="DD92" s="795"/>
      <c r="DE92" s="795"/>
      <c r="DF92" s="764"/>
      <c r="DG92" s="764"/>
      <c r="DH92" s="764"/>
      <c r="DI92" s="458">
        <f t="shared" si="11"/>
        <v>2.8000000000000001E-2</v>
      </c>
      <c r="DJ92" s="458">
        <f t="shared" si="11"/>
        <v>2.4E-2</v>
      </c>
      <c r="DK92" s="458">
        <f t="shared" si="12"/>
        <v>0.8571428571428571</v>
      </c>
      <c r="DL92" s="795"/>
      <c r="DM92" s="795"/>
      <c r="DN92" s="795"/>
      <c r="DO92" s="764"/>
      <c r="DP92" s="764"/>
      <c r="DQ92" s="764"/>
      <c r="DR92" s="458">
        <f t="shared" si="13"/>
        <v>8.4000000000000005E-2</v>
      </c>
      <c r="DS92" s="458">
        <f t="shared" si="13"/>
        <v>2.4E-2</v>
      </c>
      <c r="DT92" s="458">
        <f t="shared" si="14"/>
        <v>0.2857142857142857</v>
      </c>
      <c r="DU92" s="795"/>
      <c r="DV92" s="795"/>
      <c r="DW92" s="795"/>
      <c r="DX92" s="764"/>
      <c r="DY92" s="764"/>
      <c r="DZ92" s="764"/>
      <c r="EA92" s="458">
        <f t="shared" si="16"/>
        <v>0.14000000000000001</v>
      </c>
      <c r="EB92" s="458">
        <f t="shared" si="16"/>
        <v>2.4E-2</v>
      </c>
      <c r="EC92" s="458">
        <f t="shared" si="15"/>
        <v>0.1714285714285714</v>
      </c>
      <c r="ED92" s="795"/>
      <c r="EE92" s="795"/>
      <c r="EF92" s="795"/>
      <c r="EG92" s="764"/>
      <c r="EH92" s="764"/>
      <c r="EI92" s="764"/>
    </row>
    <row r="93" spans="1:139" s="459" customFormat="1" ht="99.75" customHeight="1">
      <c r="A93" s="436"/>
      <c r="B93" s="437"/>
      <c r="C93" s="762"/>
      <c r="D93" s="762"/>
      <c r="E93" s="762"/>
      <c r="F93" s="763"/>
      <c r="G93" s="764"/>
      <c r="H93" s="764"/>
      <c r="I93" s="764"/>
      <c r="J93" s="766">
        <v>14</v>
      </c>
      <c r="K93" s="767" t="s">
        <v>713</v>
      </c>
      <c r="L93" s="768" t="s">
        <v>714</v>
      </c>
      <c r="M93" s="788"/>
      <c r="N93" s="782">
        <v>0.03</v>
      </c>
      <c r="O93" s="771">
        <v>42826</v>
      </c>
      <c r="P93" s="771">
        <v>43085</v>
      </c>
      <c r="Q93" s="772" t="s">
        <v>715</v>
      </c>
      <c r="R93" s="773">
        <v>0.47</v>
      </c>
      <c r="S93" s="774">
        <v>0</v>
      </c>
      <c r="T93" s="450">
        <v>0</v>
      </c>
      <c r="U93" s="775">
        <f>+S93+S94</f>
        <v>0</v>
      </c>
      <c r="V93" s="775">
        <f>+T93+T94</f>
        <v>0</v>
      </c>
      <c r="W93" s="776"/>
      <c r="X93" s="776"/>
      <c r="Y93" s="789"/>
      <c r="Z93" s="774">
        <v>4.7E-2</v>
      </c>
      <c r="AA93" s="777">
        <f>+Z93</f>
        <v>4.7E-2</v>
      </c>
      <c r="AB93" s="775">
        <f>+Z93+Z94</f>
        <v>4.7E-2</v>
      </c>
      <c r="AC93" s="775">
        <f>+AA93+AA94</f>
        <v>4.7E-2</v>
      </c>
      <c r="AD93" s="776"/>
      <c r="AE93" s="776"/>
      <c r="AF93" s="789"/>
      <c r="AG93" s="774">
        <v>4.7E-2</v>
      </c>
      <c r="AH93" s="450">
        <f>+AG93</f>
        <v>4.7E-2</v>
      </c>
      <c r="AI93" s="775">
        <f>+AG93+AG94</f>
        <v>4.7E-2</v>
      </c>
      <c r="AJ93" s="775">
        <f>+AH93+AH94</f>
        <v>4.7E-2</v>
      </c>
      <c r="AK93" s="776"/>
      <c r="AL93" s="776"/>
      <c r="AM93" s="790"/>
      <c r="AN93" s="779">
        <v>4.7E-2</v>
      </c>
      <c r="AO93" s="454">
        <v>4.7E-2</v>
      </c>
      <c r="AP93" s="770">
        <f>+AN93+AN94</f>
        <v>4.7E-2</v>
      </c>
      <c r="AQ93" s="780">
        <f>+AO93+AO94</f>
        <v>4.7E-2</v>
      </c>
      <c r="AR93" s="781"/>
      <c r="AS93" s="781"/>
      <c r="AT93" s="789"/>
      <c r="AU93" s="779">
        <f>70*R93%</f>
        <v>0.32899999999999996</v>
      </c>
      <c r="AV93" s="454">
        <v>0.32900000000000001</v>
      </c>
      <c r="AW93" s="782">
        <f>+AU93+AU94</f>
        <v>0.32899999999999996</v>
      </c>
      <c r="AX93" s="775">
        <f>+AV93+AV94</f>
        <v>0.32900000000000001</v>
      </c>
      <c r="AY93" s="781"/>
      <c r="AZ93" s="781"/>
      <c r="BA93" s="789"/>
      <c r="BB93" s="779">
        <v>0</v>
      </c>
      <c r="BC93" s="779">
        <v>0</v>
      </c>
      <c r="BD93" s="775">
        <f>+BB93+BB94</f>
        <v>5.2999999999999999E-2</v>
      </c>
      <c r="BE93" s="775">
        <f>+BC93+BC94</f>
        <v>0</v>
      </c>
      <c r="BF93" s="781"/>
      <c r="BG93" s="781"/>
      <c r="BH93" s="790"/>
      <c r="BI93" s="779">
        <v>0</v>
      </c>
      <c r="BJ93" s="456"/>
      <c r="BK93" s="775">
        <f>+BI93+BI94</f>
        <v>5.2999999999999999E-2</v>
      </c>
      <c r="BL93" s="782">
        <f>+BJ93+BJ94</f>
        <v>0</v>
      </c>
      <c r="BM93" s="781"/>
      <c r="BN93" s="781"/>
      <c r="BO93" s="789"/>
      <c r="BP93" s="774">
        <v>0</v>
      </c>
      <c r="BQ93" s="456"/>
      <c r="BR93" s="775">
        <f>+BP93+BP94</f>
        <v>0.106</v>
      </c>
      <c r="BS93" s="782">
        <f>+BQ93+BQ94</f>
        <v>0</v>
      </c>
      <c r="BT93" s="781"/>
      <c r="BU93" s="781"/>
      <c r="BV93" s="789"/>
      <c r="BW93" s="779">
        <v>0</v>
      </c>
      <c r="BX93" s="457"/>
      <c r="BY93" s="775">
        <f>+BW93+BW94</f>
        <v>0.106</v>
      </c>
      <c r="BZ93" s="782">
        <f>+BX93+BX94</f>
        <v>0</v>
      </c>
      <c r="CA93" s="781"/>
      <c r="CB93" s="781"/>
      <c r="CC93" s="790"/>
      <c r="CD93" s="779">
        <v>0</v>
      </c>
      <c r="CE93" s="456"/>
      <c r="CF93" s="775">
        <f>+CD93+CD94</f>
        <v>0.106</v>
      </c>
      <c r="CG93" s="782">
        <f>+CE93+CE94</f>
        <v>0</v>
      </c>
      <c r="CH93" s="781"/>
      <c r="CI93" s="781"/>
      <c r="CJ93" s="789"/>
      <c r="CK93" s="779">
        <v>0</v>
      </c>
      <c r="CL93" s="456"/>
      <c r="CM93" s="775">
        <f>+CK93+CK94</f>
        <v>0.106</v>
      </c>
      <c r="CN93" s="782">
        <f>+CL93+CL94</f>
        <v>0</v>
      </c>
      <c r="CO93" s="781"/>
      <c r="CP93" s="781"/>
      <c r="CQ93" s="789"/>
      <c r="CR93" s="779">
        <v>0</v>
      </c>
      <c r="CS93" s="457"/>
      <c r="CT93" s="783">
        <f>+CR93+CR94</f>
        <v>0</v>
      </c>
      <c r="CU93" s="782">
        <f>+CS93+CS94</f>
        <v>0</v>
      </c>
      <c r="CV93" s="781"/>
      <c r="CW93" s="781"/>
      <c r="CX93" s="791"/>
      <c r="CY93" s="792"/>
      <c r="CZ93" s="458">
        <f t="shared" si="9"/>
        <v>9.4E-2</v>
      </c>
      <c r="DA93" s="458">
        <f t="shared" si="9"/>
        <v>9.4E-2</v>
      </c>
      <c r="DB93" s="458">
        <f t="shared" si="10"/>
        <v>1</v>
      </c>
      <c r="DC93" s="770">
        <f>SUM(CZ93:CZ94)</f>
        <v>9.4E-2</v>
      </c>
      <c r="DD93" s="770">
        <f>SUM(DA93:DA94)</f>
        <v>9.4E-2</v>
      </c>
      <c r="DE93" s="770">
        <f>+DD93/DC93</f>
        <v>1</v>
      </c>
      <c r="DF93" s="764"/>
      <c r="DG93" s="764"/>
      <c r="DH93" s="764"/>
      <c r="DI93" s="458">
        <f t="shared" si="11"/>
        <v>0.47</v>
      </c>
      <c r="DJ93" s="458">
        <f t="shared" si="11"/>
        <v>0.47000000000000003</v>
      </c>
      <c r="DK93" s="458">
        <f t="shared" si="12"/>
        <v>1.0000000000000002</v>
      </c>
      <c r="DL93" s="770">
        <f>SUM(DI93:DI94)</f>
        <v>0.52300000000000002</v>
      </c>
      <c r="DM93" s="770">
        <f>SUM(DJ93:DJ94)</f>
        <v>0.47000000000000003</v>
      </c>
      <c r="DN93" s="770">
        <f>+DM93/DL93</f>
        <v>0.89866156787762907</v>
      </c>
      <c r="DO93" s="764"/>
      <c r="DP93" s="764"/>
      <c r="DQ93" s="764"/>
      <c r="DR93" s="458">
        <f t="shared" si="13"/>
        <v>0.47</v>
      </c>
      <c r="DS93" s="458">
        <f t="shared" si="13"/>
        <v>0.47000000000000003</v>
      </c>
      <c r="DT93" s="458">
        <f t="shared" si="14"/>
        <v>1.0000000000000002</v>
      </c>
      <c r="DU93" s="770">
        <f>SUM(DR93:DR94)</f>
        <v>0.78800000000000003</v>
      </c>
      <c r="DV93" s="770">
        <f>SUM(DS93:DS94)</f>
        <v>0.47000000000000003</v>
      </c>
      <c r="DW93" s="770">
        <f>+DV93/DU93</f>
        <v>0.59644670050761417</v>
      </c>
      <c r="DX93" s="764"/>
      <c r="DY93" s="764"/>
      <c r="DZ93" s="764"/>
      <c r="EA93" s="458">
        <f t="shared" si="16"/>
        <v>0.47</v>
      </c>
      <c r="EB93" s="458">
        <f t="shared" si="16"/>
        <v>0.47000000000000003</v>
      </c>
      <c r="EC93" s="458">
        <f t="shared" si="15"/>
        <v>1.0000000000000002</v>
      </c>
      <c r="ED93" s="770">
        <f>SUM(EA93:EA94)</f>
        <v>1</v>
      </c>
      <c r="EE93" s="770">
        <f>SUM(EB93:EB94)</f>
        <v>0.47000000000000003</v>
      </c>
      <c r="EF93" s="770">
        <f>+EE93/ED93</f>
        <v>0.47000000000000003</v>
      </c>
      <c r="EG93" s="764"/>
      <c r="EH93" s="764"/>
      <c r="EI93" s="764"/>
    </row>
    <row r="94" spans="1:139" s="459" customFormat="1" ht="29.25" customHeight="1">
      <c r="A94" s="436"/>
      <c r="B94" s="437"/>
      <c r="C94" s="762"/>
      <c r="D94" s="762"/>
      <c r="E94" s="762"/>
      <c r="F94" s="763"/>
      <c r="G94" s="764"/>
      <c r="H94" s="764"/>
      <c r="I94" s="764"/>
      <c r="J94" s="786"/>
      <c r="K94" s="767"/>
      <c r="L94" s="787"/>
      <c r="M94" s="788"/>
      <c r="N94" s="782"/>
      <c r="O94" s="771">
        <v>42887</v>
      </c>
      <c r="P94" s="771">
        <v>43084</v>
      </c>
      <c r="Q94" s="772" t="s">
        <v>716</v>
      </c>
      <c r="R94" s="773">
        <v>0.53</v>
      </c>
      <c r="S94" s="774">
        <v>0</v>
      </c>
      <c r="T94" s="450">
        <v>0</v>
      </c>
      <c r="U94" s="775"/>
      <c r="V94" s="775"/>
      <c r="W94" s="776"/>
      <c r="X94" s="776"/>
      <c r="Y94" s="789"/>
      <c r="Z94" s="774">
        <v>0</v>
      </c>
      <c r="AA94" s="777">
        <v>0</v>
      </c>
      <c r="AB94" s="775"/>
      <c r="AC94" s="775"/>
      <c r="AD94" s="776"/>
      <c r="AE94" s="776"/>
      <c r="AF94" s="789"/>
      <c r="AG94" s="774">
        <v>0</v>
      </c>
      <c r="AH94" s="450">
        <v>0</v>
      </c>
      <c r="AI94" s="775"/>
      <c r="AJ94" s="775"/>
      <c r="AK94" s="776"/>
      <c r="AL94" s="776"/>
      <c r="AM94" s="790"/>
      <c r="AN94" s="779">
        <v>0</v>
      </c>
      <c r="AO94" s="454">
        <v>0</v>
      </c>
      <c r="AP94" s="795"/>
      <c r="AQ94" s="780"/>
      <c r="AR94" s="781"/>
      <c r="AS94" s="781"/>
      <c r="AT94" s="789"/>
      <c r="AU94" s="779">
        <v>0</v>
      </c>
      <c r="AV94" s="454">
        <v>0</v>
      </c>
      <c r="AW94" s="782"/>
      <c r="AX94" s="775"/>
      <c r="AY94" s="781"/>
      <c r="AZ94" s="781"/>
      <c r="BA94" s="789"/>
      <c r="BB94" s="779">
        <v>5.2999999999999999E-2</v>
      </c>
      <c r="BC94" s="779">
        <v>0</v>
      </c>
      <c r="BD94" s="782"/>
      <c r="BE94" s="775"/>
      <c r="BF94" s="781"/>
      <c r="BG94" s="781"/>
      <c r="BH94" s="790"/>
      <c r="BI94" s="779">
        <v>5.2999999999999999E-2</v>
      </c>
      <c r="BJ94" s="456"/>
      <c r="BK94" s="782"/>
      <c r="BL94" s="782"/>
      <c r="BM94" s="781"/>
      <c r="BN94" s="781"/>
      <c r="BO94" s="789"/>
      <c r="BP94" s="774">
        <v>0.106</v>
      </c>
      <c r="BQ94" s="456"/>
      <c r="BR94" s="782"/>
      <c r="BS94" s="782"/>
      <c r="BT94" s="781"/>
      <c r="BU94" s="781"/>
      <c r="BV94" s="789"/>
      <c r="BW94" s="779">
        <v>0.106</v>
      </c>
      <c r="BX94" s="457"/>
      <c r="BY94" s="782"/>
      <c r="BZ94" s="782"/>
      <c r="CA94" s="781"/>
      <c r="CB94" s="781"/>
      <c r="CC94" s="790"/>
      <c r="CD94" s="779">
        <v>0.106</v>
      </c>
      <c r="CE94" s="456"/>
      <c r="CF94" s="782"/>
      <c r="CG94" s="782"/>
      <c r="CH94" s="781"/>
      <c r="CI94" s="781"/>
      <c r="CJ94" s="789"/>
      <c r="CK94" s="779">
        <v>0.106</v>
      </c>
      <c r="CL94" s="456"/>
      <c r="CM94" s="782"/>
      <c r="CN94" s="782"/>
      <c r="CO94" s="781"/>
      <c r="CP94" s="781"/>
      <c r="CQ94" s="789"/>
      <c r="CR94" s="779">
        <v>0</v>
      </c>
      <c r="CS94" s="457"/>
      <c r="CT94" s="795"/>
      <c r="CU94" s="782"/>
      <c r="CV94" s="781"/>
      <c r="CW94" s="781"/>
      <c r="CX94" s="791"/>
      <c r="CY94" s="792"/>
      <c r="CZ94" s="458">
        <f t="shared" si="9"/>
        <v>0</v>
      </c>
      <c r="DA94" s="458">
        <f t="shared" si="9"/>
        <v>0</v>
      </c>
      <c r="DB94" s="458">
        <v>0</v>
      </c>
      <c r="DC94" s="795"/>
      <c r="DD94" s="795"/>
      <c r="DE94" s="795"/>
      <c r="DF94" s="764"/>
      <c r="DG94" s="764"/>
      <c r="DH94" s="764"/>
      <c r="DI94" s="458">
        <f t="shared" si="11"/>
        <v>5.2999999999999999E-2</v>
      </c>
      <c r="DJ94" s="458">
        <f t="shared" si="11"/>
        <v>0</v>
      </c>
      <c r="DK94" s="458">
        <f t="shared" si="12"/>
        <v>0</v>
      </c>
      <c r="DL94" s="795"/>
      <c r="DM94" s="795"/>
      <c r="DN94" s="795"/>
      <c r="DO94" s="764"/>
      <c r="DP94" s="764"/>
      <c r="DQ94" s="764"/>
      <c r="DR94" s="458">
        <f t="shared" si="13"/>
        <v>0.318</v>
      </c>
      <c r="DS94" s="458">
        <f t="shared" si="13"/>
        <v>0</v>
      </c>
      <c r="DT94" s="458">
        <f t="shared" si="14"/>
        <v>0</v>
      </c>
      <c r="DU94" s="795"/>
      <c r="DV94" s="795"/>
      <c r="DW94" s="795"/>
      <c r="DX94" s="764"/>
      <c r="DY94" s="764"/>
      <c r="DZ94" s="764"/>
      <c r="EA94" s="458">
        <f t="shared" si="16"/>
        <v>0.53</v>
      </c>
      <c r="EB94" s="458">
        <f t="shared" si="16"/>
        <v>0</v>
      </c>
      <c r="EC94" s="458">
        <f t="shared" si="15"/>
        <v>0</v>
      </c>
      <c r="ED94" s="795"/>
      <c r="EE94" s="795"/>
      <c r="EF94" s="795"/>
      <c r="EG94" s="764"/>
      <c r="EH94" s="764"/>
      <c r="EI94" s="764"/>
    </row>
    <row r="95" spans="1:139" s="459" customFormat="1" ht="59.25" customHeight="1">
      <c r="A95" s="436"/>
      <c r="B95" s="437"/>
      <c r="C95" s="762"/>
      <c r="D95" s="762"/>
      <c r="E95" s="762"/>
      <c r="F95" s="763"/>
      <c r="G95" s="764"/>
      <c r="H95" s="764"/>
      <c r="I95" s="764"/>
      <c r="J95" s="766">
        <v>15</v>
      </c>
      <c r="K95" s="767" t="s">
        <v>717</v>
      </c>
      <c r="L95" s="768" t="s">
        <v>718</v>
      </c>
      <c r="M95" s="788"/>
      <c r="N95" s="770">
        <v>0.03</v>
      </c>
      <c r="O95" s="771">
        <v>42736</v>
      </c>
      <c r="P95" s="771">
        <v>43084</v>
      </c>
      <c r="Q95" s="772" t="s">
        <v>719</v>
      </c>
      <c r="R95" s="773">
        <v>0.72</v>
      </c>
      <c r="S95" s="774">
        <v>0</v>
      </c>
      <c r="T95" s="450">
        <v>0</v>
      </c>
      <c r="U95" s="775">
        <f>SUM(S95:S97)</f>
        <v>0</v>
      </c>
      <c r="V95" s="775">
        <f>SUM(T95:T97)</f>
        <v>0</v>
      </c>
      <c r="W95" s="776"/>
      <c r="X95" s="776"/>
      <c r="Y95" s="789"/>
      <c r="Z95" s="774">
        <v>6.5000000000000002E-2</v>
      </c>
      <c r="AA95" s="777">
        <v>6.5000000000000002E-2</v>
      </c>
      <c r="AB95" s="775">
        <f>SUM(Z95:Z97)</f>
        <v>7.2000000000000008E-2</v>
      </c>
      <c r="AC95" s="775">
        <f>SUM(AA95:AA97)</f>
        <v>7.2000000000000008E-2</v>
      </c>
      <c r="AD95" s="776"/>
      <c r="AE95" s="776"/>
      <c r="AF95" s="789"/>
      <c r="AG95" s="774">
        <v>0.10100000000000001</v>
      </c>
      <c r="AH95" s="450">
        <v>0.10100000000000001</v>
      </c>
      <c r="AI95" s="775">
        <f>SUM(AG95:AG97)</f>
        <v>0.129</v>
      </c>
      <c r="AJ95" s="775">
        <f>SUM(AH95:AH97)</f>
        <v>0.129</v>
      </c>
      <c r="AK95" s="776"/>
      <c r="AL95" s="776"/>
      <c r="AM95" s="790"/>
      <c r="AN95" s="779">
        <v>6.5000000000000002E-2</v>
      </c>
      <c r="AO95" s="454">
        <v>0</v>
      </c>
      <c r="AP95" s="770">
        <f>SUM(AN95:AN97)</f>
        <v>9.2999999999999999E-2</v>
      </c>
      <c r="AQ95" s="534">
        <f>+AO95+AO96+AO97</f>
        <v>0</v>
      </c>
      <c r="AR95" s="781"/>
      <c r="AS95" s="781"/>
      <c r="AT95" s="789"/>
      <c r="AU95" s="779">
        <v>6.5000000000000002E-2</v>
      </c>
      <c r="AV95" s="454">
        <v>0</v>
      </c>
      <c r="AW95" s="782">
        <f>SUM(AU95:AU97)</f>
        <v>9.2999999999999999E-2</v>
      </c>
      <c r="AX95" s="775">
        <f>SUM(AV95:AV97)</f>
        <v>0</v>
      </c>
      <c r="AY95" s="781"/>
      <c r="AZ95" s="781"/>
      <c r="BA95" s="789"/>
      <c r="BB95" s="779">
        <v>6.5000000000000002E-2</v>
      </c>
      <c r="BC95" s="779">
        <v>0.03</v>
      </c>
      <c r="BD95" s="775">
        <f>SUM(BB95:BB97)</f>
        <v>9.2999999999999999E-2</v>
      </c>
      <c r="BE95" s="775">
        <f>SUM(BC95:BC97)</f>
        <v>3.6999999999999998E-2</v>
      </c>
      <c r="BF95" s="781"/>
      <c r="BG95" s="781"/>
      <c r="BH95" s="790"/>
      <c r="BI95" s="779">
        <v>6.5000000000000002E-2</v>
      </c>
      <c r="BJ95" s="456"/>
      <c r="BK95" s="775">
        <f>SUM(BI95:BI97)</f>
        <v>9.2999999999999999E-2</v>
      </c>
      <c r="BL95" s="782">
        <f>SUM(BJ95:BJ97)</f>
        <v>0</v>
      </c>
      <c r="BM95" s="781"/>
      <c r="BN95" s="781"/>
      <c r="BO95" s="789"/>
      <c r="BP95" s="779">
        <v>6.5000000000000002E-2</v>
      </c>
      <c r="BQ95" s="456"/>
      <c r="BR95" s="775">
        <f>SUM(BP95:BP97)</f>
        <v>9.2999999999999999E-2</v>
      </c>
      <c r="BS95" s="782">
        <f>SUM(BQ95:BQ97)</f>
        <v>0</v>
      </c>
      <c r="BT95" s="781"/>
      <c r="BU95" s="781"/>
      <c r="BV95" s="789"/>
      <c r="BW95" s="779">
        <v>6.5000000000000002E-2</v>
      </c>
      <c r="BX95" s="457"/>
      <c r="BY95" s="775">
        <f>SUM(BW95:BW97)</f>
        <v>9.2999999999999999E-2</v>
      </c>
      <c r="BZ95" s="782">
        <f>SUM(BX95:BX97)</f>
        <v>0</v>
      </c>
      <c r="CA95" s="781"/>
      <c r="CB95" s="781"/>
      <c r="CC95" s="790"/>
      <c r="CD95" s="779">
        <v>6.5000000000000002E-2</v>
      </c>
      <c r="CE95" s="456"/>
      <c r="CF95" s="775">
        <f>SUM(CD95:CD97)</f>
        <v>9.2999999999999999E-2</v>
      </c>
      <c r="CG95" s="782">
        <f>SUM(CE95:CE97)</f>
        <v>0</v>
      </c>
      <c r="CH95" s="781"/>
      <c r="CI95" s="781"/>
      <c r="CJ95" s="789"/>
      <c r="CK95" s="779">
        <v>6.5000000000000002E-2</v>
      </c>
      <c r="CL95" s="456"/>
      <c r="CM95" s="775">
        <f>SUM(CK95:CK97)</f>
        <v>9.2999999999999999E-2</v>
      </c>
      <c r="CN95" s="782">
        <f>SUM(CL95:CL97)</f>
        <v>0</v>
      </c>
      <c r="CO95" s="781"/>
      <c r="CP95" s="781"/>
      <c r="CQ95" s="789"/>
      <c r="CR95" s="779">
        <v>3.4000000000000002E-2</v>
      </c>
      <c r="CS95" s="457"/>
      <c r="CT95" s="783">
        <f>SUM(CR95:CR97)</f>
        <v>5.5E-2</v>
      </c>
      <c r="CU95" s="782">
        <f>SUM(CS95:CS97)</f>
        <v>0</v>
      </c>
      <c r="CV95" s="781"/>
      <c r="CW95" s="781"/>
      <c r="CX95" s="791"/>
      <c r="CY95" s="792"/>
      <c r="CZ95" s="458">
        <f t="shared" si="9"/>
        <v>0.16600000000000001</v>
      </c>
      <c r="DA95" s="458">
        <f t="shared" si="9"/>
        <v>0.16600000000000001</v>
      </c>
      <c r="DB95" s="458">
        <f t="shared" si="10"/>
        <v>1</v>
      </c>
      <c r="DC95" s="770">
        <f>SUM(CZ95:CZ97)</f>
        <v>0.20100000000000001</v>
      </c>
      <c r="DD95" s="770">
        <f>SUM(DA95:DA97)</f>
        <v>0.20100000000000001</v>
      </c>
      <c r="DE95" s="770">
        <f>+DD95/DC95</f>
        <v>1</v>
      </c>
      <c r="DF95" s="764"/>
      <c r="DG95" s="764"/>
      <c r="DH95" s="764"/>
      <c r="DI95" s="458">
        <f t="shared" si="11"/>
        <v>0.36100000000000004</v>
      </c>
      <c r="DJ95" s="458">
        <f t="shared" si="11"/>
        <v>0.19600000000000001</v>
      </c>
      <c r="DK95" s="458">
        <f t="shared" si="12"/>
        <v>0.54293628808864258</v>
      </c>
      <c r="DL95" s="770">
        <f>SUM(DI95:DI97)</f>
        <v>0.48000000000000004</v>
      </c>
      <c r="DM95" s="770">
        <f>SUM(DJ95:DJ97)</f>
        <v>0.23800000000000002</v>
      </c>
      <c r="DN95" s="770">
        <f>+DM95/DL95</f>
        <v>0.49583333333333335</v>
      </c>
      <c r="DO95" s="764"/>
      <c r="DP95" s="764"/>
      <c r="DQ95" s="764"/>
      <c r="DR95" s="458">
        <f t="shared" si="13"/>
        <v>0.55600000000000005</v>
      </c>
      <c r="DS95" s="458">
        <f t="shared" si="13"/>
        <v>0.19600000000000001</v>
      </c>
      <c r="DT95" s="458">
        <f t="shared" si="14"/>
        <v>0.35251798561151076</v>
      </c>
      <c r="DU95" s="770">
        <f>SUM(DR95:DR97)</f>
        <v>0.75900000000000001</v>
      </c>
      <c r="DV95" s="770">
        <f>SUM(DS95:DS97)</f>
        <v>0.23800000000000002</v>
      </c>
      <c r="DW95" s="770">
        <f>+DV95/DU95</f>
        <v>0.313570487483531</v>
      </c>
      <c r="DX95" s="764"/>
      <c r="DY95" s="764"/>
      <c r="DZ95" s="764"/>
      <c r="EA95" s="458">
        <f t="shared" si="16"/>
        <v>0.72</v>
      </c>
      <c r="EB95" s="458">
        <f t="shared" si="16"/>
        <v>0.19600000000000001</v>
      </c>
      <c r="EC95" s="458">
        <f t="shared" si="15"/>
        <v>0.27222222222222225</v>
      </c>
      <c r="ED95" s="770">
        <f>SUM(EA95:EA97)</f>
        <v>1</v>
      </c>
      <c r="EE95" s="770">
        <f>SUM(EB95:EB97)</f>
        <v>0.23800000000000002</v>
      </c>
      <c r="EF95" s="770">
        <f>+EE95/ED95</f>
        <v>0.23800000000000002</v>
      </c>
      <c r="EG95" s="764"/>
      <c r="EH95" s="764"/>
      <c r="EI95" s="764"/>
    </row>
    <row r="96" spans="1:139" s="459" customFormat="1" ht="37.5" customHeight="1">
      <c r="A96" s="436"/>
      <c r="B96" s="437"/>
      <c r="C96" s="762"/>
      <c r="D96" s="762"/>
      <c r="E96" s="762"/>
      <c r="F96" s="763"/>
      <c r="G96" s="764"/>
      <c r="H96" s="764"/>
      <c r="I96" s="764"/>
      <c r="J96" s="786"/>
      <c r="K96" s="767"/>
      <c r="L96" s="787"/>
      <c r="M96" s="788"/>
      <c r="N96" s="789"/>
      <c r="O96" s="771">
        <v>42767</v>
      </c>
      <c r="P96" s="771">
        <v>43084</v>
      </c>
      <c r="Q96" s="772" t="s">
        <v>720</v>
      </c>
      <c r="R96" s="773">
        <v>0.14000000000000001</v>
      </c>
      <c r="S96" s="774">
        <v>0</v>
      </c>
      <c r="T96" s="450">
        <v>0</v>
      </c>
      <c r="U96" s="775"/>
      <c r="V96" s="775"/>
      <c r="W96" s="776"/>
      <c r="X96" s="776"/>
      <c r="Y96" s="789"/>
      <c r="Z96" s="774">
        <v>7.0000000000000001E-3</v>
      </c>
      <c r="AA96" s="777">
        <v>7.0000000000000001E-3</v>
      </c>
      <c r="AB96" s="775"/>
      <c r="AC96" s="775"/>
      <c r="AD96" s="776"/>
      <c r="AE96" s="776"/>
      <c r="AF96" s="789"/>
      <c r="AG96" s="774">
        <v>1.4E-2</v>
      </c>
      <c r="AH96" s="450">
        <v>1.4E-2</v>
      </c>
      <c r="AI96" s="775"/>
      <c r="AJ96" s="775"/>
      <c r="AK96" s="776"/>
      <c r="AL96" s="776"/>
      <c r="AM96" s="790"/>
      <c r="AN96" s="779">
        <v>1.4E-2</v>
      </c>
      <c r="AO96" s="454">
        <v>0</v>
      </c>
      <c r="AP96" s="789"/>
      <c r="AQ96" s="546"/>
      <c r="AR96" s="781"/>
      <c r="AS96" s="781"/>
      <c r="AT96" s="789"/>
      <c r="AU96" s="779">
        <v>1.4E-2</v>
      </c>
      <c r="AV96" s="454">
        <v>0</v>
      </c>
      <c r="AW96" s="782"/>
      <c r="AX96" s="775"/>
      <c r="AY96" s="781"/>
      <c r="AZ96" s="781"/>
      <c r="BA96" s="789"/>
      <c r="BB96" s="779">
        <v>1.4E-2</v>
      </c>
      <c r="BC96" s="779">
        <v>7.0000000000000001E-3</v>
      </c>
      <c r="BD96" s="782"/>
      <c r="BE96" s="775"/>
      <c r="BF96" s="781"/>
      <c r="BG96" s="781"/>
      <c r="BH96" s="790"/>
      <c r="BI96" s="779">
        <v>1.4E-2</v>
      </c>
      <c r="BJ96" s="456"/>
      <c r="BK96" s="782"/>
      <c r="BL96" s="782"/>
      <c r="BM96" s="781"/>
      <c r="BN96" s="781"/>
      <c r="BO96" s="789"/>
      <c r="BP96" s="779">
        <v>1.4E-2</v>
      </c>
      <c r="BQ96" s="456"/>
      <c r="BR96" s="782"/>
      <c r="BS96" s="782"/>
      <c r="BT96" s="781"/>
      <c r="BU96" s="781"/>
      <c r="BV96" s="789"/>
      <c r="BW96" s="779">
        <v>1.4E-2</v>
      </c>
      <c r="BX96" s="457"/>
      <c r="BY96" s="782"/>
      <c r="BZ96" s="782"/>
      <c r="CA96" s="781"/>
      <c r="CB96" s="781"/>
      <c r="CC96" s="790"/>
      <c r="CD96" s="779">
        <v>1.4E-2</v>
      </c>
      <c r="CE96" s="456"/>
      <c r="CF96" s="782"/>
      <c r="CG96" s="782"/>
      <c r="CH96" s="781"/>
      <c r="CI96" s="781"/>
      <c r="CJ96" s="789"/>
      <c r="CK96" s="779">
        <v>1.4E-2</v>
      </c>
      <c r="CL96" s="456"/>
      <c r="CM96" s="782"/>
      <c r="CN96" s="782"/>
      <c r="CO96" s="781"/>
      <c r="CP96" s="781"/>
      <c r="CQ96" s="789"/>
      <c r="CR96" s="779">
        <v>7.0000000000000001E-3</v>
      </c>
      <c r="CS96" s="457"/>
      <c r="CT96" s="789"/>
      <c r="CU96" s="782"/>
      <c r="CV96" s="781"/>
      <c r="CW96" s="781"/>
      <c r="CX96" s="791"/>
      <c r="CY96" s="792"/>
      <c r="CZ96" s="458">
        <f t="shared" si="9"/>
        <v>2.1000000000000001E-2</v>
      </c>
      <c r="DA96" s="458">
        <f t="shared" si="9"/>
        <v>2.1000000000000001E-2</v>
      </c>
      <c r="DB96" s="458">
        <f t="shared" si="10"/>
        <v>1</v>
      </c>
      <c r="DC96" s="789"/>
      <c r="DD96" s="789"/>
      <c r="DE96" s="789"/>
      <c r="DF96" s="764"/>
      <c r="DG96" s="764"/>
      <c r="DH96" s="764"/>
      <c r="DI96" s="458">
        <f t="shared" si="11"/>
        <v>6.3E-2</v>
      </c>
      <c r="DJ96" s="458">
        <f t="shared" si="11"/>
        <v>2.8000000000000001E-2</v>
      </c>
      <c r="DK96" s="458">
        <f t="shared" si="12"/>
        <v>0.44444444444444448</v>
      </c>
      <c r="DL96" s="789"/>
      <c r="DM96" s="789"/>
      <c r="DN96" s="789"/>
      <c r="DO96" s="764"/>
      <c r="DP96" s="764"/>
      <c r="DQ96" s="764"/>
      <c r="DR96" s="458">
        <f t="shared" si="13"/>
        <v>0.105</v>
      </c>
      <c r="DS96" s="458">
        <f t="shared" si="13"/>
        <v>2.8000000000000001E-2</v>
      </c>
      <c r="DT96" s="458">
        <f t="shared" si="14"/>
        <v>0.26666666666666666</v>
      </c>
      <c r="DU96" s="789"/>
      <c r="DV96" s="789"/>
      <c r="DW96" s="789"/>
      <c r="DX96" s="764"/>
      <c r="DY96" s="764"/>
      <c r="DZ96" s="764"/>
      <c r="EA96" s="458">
        <f t="shared" si="16"/>
        <v>0.14000000000000001</v>
      </c>
      <c r="EB96" s="458">
        <f t="shared" si="16"/>
        <v>2.8000000000000001E-2</v>
      </c>
      <c r="EC96" s="458">
        <f t="shared" si="15"/>
        <v>0.19999999999999998</v>
      </c>
      <c r="ED96" s="789"/>
      <c r="EE96" s="789"/>
      <c r="EF96" s="789"/>
      <c r="EG96" s="764"/>
      <c r="EH96" s="764"/>
      <c r="EI96" s="764"/>
    </row>
    <row r="97" spans="1:139" s="459" customFormat="1" ht="33" customHeight="1">
      <c r="A97" s="436"/>
      <c r="B97" s="437"/>
      <c r="C97" s="762"/>
      <c r="D97" s="762"/>
      <c r="E97" s="762"/>
      <c r="F97" s="763"/>
      <c r="G97" s="764"/>
      <c r="H97" s="764"/>
      <c r="I97" s="764"/>
      <c r="J97" s="793"/>
      <c r="K97" s="767"/>
      <c r="L97" s="794"/>
      <c r="M97" s="796"/>
      <c r="N97" s="795"/>
      <c r="O97" s="771">
        <v>42795</v>
      </c>
      <c r="P97" s="771">
        <v>43084</v>
      </c>
      <c r="Q97" s="772" t="s">
        <v>721</v>
      </c>
      <c r="R97" s="773">
        <v>0.14000000000000001</v>
      </c>
      <c r="S97" s="774">
        <v>0</v>
      </c>
      <c r="T97" s="450">
        <v>0</v>
      </c>
      <c r="U97" s="775"/>
      <c r="V97" s="775"/>
      <c r="W97" s="776"/>
      <c r="X97" s="776"/>
      <c r="Y97" s="795"/>
      <c r="Z97" s="774">
        <v>0</v>
      </c>
      <c r="AA97" s="777">
        <v>0</v>
      </c>
      <c r="AB97" s="775"/>
      <c r="AC97" s="775"/>
      <c r="AD97" s="776"/>
      <c r="AE97" s="776"/>
      <c r="AF97" s="795"/>
      <c r="AG97" s="774">
        <v>1.4E-2</v>
      </c>
      <c r="AH97" s="450">
        <v>1.4E-2</v>
      </c>
      <c r="AI97" s="775"/>
      <c r="AJ97" s="775"/>
      <c r="AK97" s="776"/>
      <c r="AL97" s="776"/>
      <c r="AM97" s="797"/>
      <c r="AN97" s="779">
        <v>1.4E-2</v>
      </c>
      <c r="AO97" s="454">
        <v>0</v>
      </c>
      <c r="AP97" s="795"/>
      <c r="AQ97" s="557"/>
      <c r="AR97" s="781"/>
      <c r="AS97" s="781"/>
      <c r="AT97" s="795"/>
      <c r="AU97" s="779">
        <v>1.4E-2</v>
      </c>
      <c r="AV97" s="454">
        <v>0</v>
      </c>
      <c r="AW97" s="782"/>
      <c r="AX97" s="775"/>
      <c r="AY97" s="781"/>
      <c r="AZ97" s="781"/>
      <c r="BA97" s="795"/>
      <c r="BB97" s="779">
        <v>1.4E-2</v>
      </c>
      <c r="BC97" s="779">
        <v>0</v>
      </c>
      <c r="BD97" s="782"/>
      <c r="BE97" s="775"/>
      <c r="BF97" s="781"/>
      <c r="BG97" s="781"/>
      <c r="BH97" s="797"/>
      <c r="BI97" s="779">
        <v>1.4E-2</v>
      </c>
      <c r="BJ97" s="456"/>
      <c r="BK97" s="782"/>
      <c r="BL97" s="782"/>
      <c r="BM97" s="781"/>
      <c r="BN97" s="781"/>
      <c r="BO97" s="795"/>
      <c r="BP97" s="779">
        <v>1.4E-2</v>
      </c>
      <c r="BQ97" s="456"/>
      <c r="BR97" s="782"/>
      <c r="BS97" s="782"/>
      <c r="BT97" s="781"/>
      <c r="BU97" s="781"/>
      <c r="BV97" s="795"/>
      <c r="BW97" s="779">
        <v>1.4E-2</v>
      </c>
      <c r="BX97" s="457"/>
      <c r="BY97" s="782"/>
      <c r="BZ97" s="782"/>
      <c r="CA97" s="781"/>
      <c r="CB97" s="781"/>
      <c r="CC97" s="797"/>
      <c r="CD97" s="779">
        <v>1.4E-2</v>
      </c>
      <c r="CE97" s="456"/>
      <c r="CF97" s="782"/>
      <c r="CG97" s="782"/>
      <c r="CH97" s="781"/>
      <c r="CI97" s="781"/>
      <c r="CJ97" s="795"/>
      <c r="CK97" s="779">
        <v>1.4E-2</v>
      </c>
      <c r="CL97" s="456"/>
      <c r="CM97" s="782"/>
      <c r="CN97" s="782"/>
      <c r="CO97" s="781"/>
      <c r="CP97" s="781"/>
      <c r="CQ97" s="795"/>
      <c r="CR97" s="779">
        <v>1.4E-2</v>
      </c>
      <c r="CS97" s="457"/>
      <c r="CT97" s="795"/>
      <c r="CU97" s="782"/>
      <c r="CV97" s="781"/>
      <c r="CW97" s="781"/>
      <c r="CX97" s="798"/>
      <c r="CY97" s="792"/>
      <c r="CZ97" s="458">
        <f t="shared" si="9"/>
        <v>1.4E-2</v>
      </c>
      <c r="DA97" s="458">
        <f t="shared" si="9"/>
        <v>1.4E-2</v>
      </c>
      <c r="DB97" s="458">
        <f t="shared" si="10"/>
        <v>1</v>
      </c>
      <c r="DC97" s="795"/>
      <c r="DD97" s="795"/>
      <c r="DE97" s="795"/>
      <c r="DF97" s="764"/>
      <c r="DG97" s="764"/>
      <c r="DH97" s="764"/>
      <c r="DI97" s="458">
        <f t="shared" si="11"/>
        <v>5.6000000000000001E-2</v>
      </c>
      <c r="DJ97" s="458">
        <f t="shared" si="11"/>
        <v>1.4E-2</v>
      </c>
      <c r="DK97" s="458">
        <f t="shared" si="12"/>
        <v>0.25</v>
      </c>
      <c r="DL97" s="795"/>
      <c r="DM97" s="795"/>
      <c r="DN97" s="795"/>
      <c r="DO97" s="764"/>
      <c r="DP97" s="764"/>
      <c r="DQ97" s="764"/>
      <c r="DR97" s="458">
        <f t="shared" si="13"/>
        <v>9.8000000000000004E-2</v>
      </c>
      <c r="DS97" s="458">
        <f t="shared" si="13"/>
        <v>1.4E-2</v>
      </c>
      <c r="DT97" s="458">
        <f t="shared" si="14"/>
        <v>0.14285714285714285</v>
      </c>
      <c r="DU97" s="795"/>
      <c r="DV97" s="795"/>
      <c r="DW97" s="795"/>
      <c r="DX97" s="764"/>
      <c r="DY97" s="764"/>
      <c r="DZ97" s="764"/>
      <c r="EA97" s="458">
        <f t="shared" si="16"/>
        <v>0.14000000000000001</v>
      </c>
      <c r="EB97" s="458">
        <f t="shared" si="16"/>
        <v>1.4E-2</v>
      </c>
      <c r="EC97" s="458">
        <f t="shared" si="15"/>
        <v>9.9999999999999992E-2</v>
      </c>
      <c r="ED97" s="795"/>
      <c r="EE97" s="795"/>
      <c r="EF97" s="795"/>
      <c r="EG97" s="764"/>
      <c r="EH97" s="764"/>
      <c r="EI97" s="764"/>
    </row>
    <row r="98" spans="1:139" s="809" customFormat="1" ht="45" customHeight="1">
      <c r="A98" s="436"/>
      <c r="B98" s="437"/>
      <c r="C98" s="514" t="s">
        <v>552</v>
      </c>
      <c r="D98" s="514">
        <v>8</v>
      </c>
      <c r="E98" s="514" t="s">
        <v>722</v>
      </c>
      <c r="F98" s="799">
        <v>6370</v>
      </c>
      <c r="G98" s="516" t="s">
        <v>393</v>
      </c>
      <c r="H98" s="515">
        <v>1</v>
      </c>
      <c r="I98" s="515">
        <v>0.15</v>
      </c>
      <c r="J98" s="517">
        <v>16</v>
      </c>
      <c r="K98" s="800" t="s">
        <v>723</v>
      </c>
      <c r="L98" s="801" t="s">
        <v>724</v>
      </c>
      <c r="M98" s="520" t="s">
        <v>607</v>
      </c>
      <c r="N98" s="521">
        <v>0.03</v>
      </c>
      <c r="O98" s="802">
        <v>42767</v>
      </c>
      <c r="P98" s="802">
        <v>42855</v>
      </c>
      <c r="Q98" s="803" t="s">
        <v>725</v>
      </c>
      <c r="R98" s="524">
        <v>0.2</v>
      </c>
      <c r="S98" s="804">
        <v>0</v>
      </c>
      <c r="T98" s="530">
        <v>0</v>
      </c>
      <c r="U98" s="805">
        <f>SUM(S98:S100)</f>
        <v>4.8000000000000001E-2</v>
      </c>
      <c r="V98" s="805">
        <f>SUM(T98:T100)</f>
        <v>4.8000000000000001E-2</v>
      </c>
      <c r="W98" s="527">
        <f>+(((U98*$N$98)+(U101*$N$101)+(U104*$N$104)+(U107*$N$107)+(U110*$N$110))*$H$98)/($N$98+$N$101+$N$104+$N$107+$N$110)</f>
        <v>1.4399999999999998E-2</v>
      </c>
      <c r="X98" s="527">
        <f>+(((V98*$N$98)+(V101*$N$101)+(V104*$N$104)+(V107*$N$107)+(V110*$N$110))*$H$98)/($N$98+$N$101+$N$104+$N$107+$N$110)</f>
        <v>1.4399999999999998E-2</v>
      </c>
      <c r="Y98" s="805" t="s">
        <v>726</v>
      </c>
      <c r="Z98" s="804">
        <v>0.06</v>
      </c>
      <c r="AA98" s="806">
        <v>0.06</v>
      </c>
      <c r="AB98" s="805">
        <f>SUM(Z98:Z100)</f>
        <v>0.10799999999999998</v>
      </c>
      <c r="AC98" s="805">
        <f>SUM(AA98:AA100)</f>
        <v>0.10799999999999998</v>
      </c>
      <c r="AD98" s="527">
        <f>+(((AB98*$N$98)+(AB101*$N$101)+(AB104*$N$104)+(AB107*$N$107)+(AB110*$N$110))*$H$98)/($N$98+$N$101+$N$104+$N$107+$N$110)</f>
        <v>9.5200000000000007E-2</v>
      </c>
      <c r="AE98" s="527">
        <f>+(((AC98*$N$98)+(AC101*$N$101)+(AC104*$N$104)+(AC107*$N$107)+(AC110*$N$110))*$H$98)/($N$98+$N$101+$N$104+$N$107+$N$110)</f>
        <v>9.5199999999999993E-2</v>
      </c>
      <c r="AF98" s="805" t="s">
        <v>726</v>
      </c>
      <c r="AG98" s="804">
        <v>8.0000000000000016E-2</v>
      </c>
      <c r="AH98" s="450">
        <v>0.08</v>
      </c>
      <c r="AI98" s="805">
        <f>SUM(AG98:AG100)</f>
        <v>0.13600000000000001</v>
      </c>
      <c r="AJ98" s="805">
        <f>SUM(AH98:AH100)</f>
        <v>0.13600000000000001</v>
      </c>
      <c r="AK98" s="527">
        <f>+(((AI98*$N$98)+(AI101*$N$101)+(AI104*$N$104)+(AI107*$N$107)+(AI110*$N$110))*$H$98)/($N$98+$N$101+$N$104+$N$107+$N$110)</f>
        <v>9.2800000000000021E-2</v>
      </c>
      <c r="AL98" s="527">
        <f>+(((AJ98*$N$98)+(AJ101*$N$101)+(AJ104*$N$104)+(AJ107*$N$107)+(AJ110*$N$110))*$H$98)/($N$98+$N$101+$N$104+$N$107+$N$110)</f>
        <v>9.2799999999999994E-2</v>
      </c>
      <c r="AM98" s="676" t="s">
        <v>727</v>
      </c>
      <c r="AN98" s="807">
        <v>0.06</v>
      </c>
      <c r="AO98" s="454">
        <v>0.06</v>
      </c>
      <c r="AP98" s="808">
        <f>SUM(AN98:AN100)</f>
        <v>0.13200000000000001</v>
      </c>
      <c r="AQ98" s="455">
        <f>SUM(AO98:AO100)</f>
        <v>0.13200000000000001</v>
      </c>
      <c r="AR98" s="515">
        <f>+(((AP98*$N$98)+(AP101*$N$101)+(AP104*$N$104)+(AP107*$N$107)+(AP110*$N$110))*$H$98)/($N$98+$N$101+$N$104+$N$107+$N$110)</f>
        <v>0.10479999999999999</v>
      </c>
      <c r="AS98" s="515">
        <f>+(((AQ98*$N$98)+(AQ101*$N$101)+(AQ104*$N$104)+(AQ107*$N$107)+(AQ110*$N$110))*$H$98)/($N$98+$N$101+$N$104+$N$107+$N$110)</f>
        <v>0.10479999999999999</v>
      </c>
      <c r="AT98" s="805" t="s">
        <v>726</v>
      </c>
      <c r="AU98" s="807">
        <v>0</v>
      </c>
      <c r="AV98" s="454">
        <v>0</v>
      </c>
      <c r="AW98" s="808">
        <f>SUM(AU98:AU100)</f>
        <v>8.0000000000000016E-2</v>
      </c>
      <c r="AX98" s="805">
        <f>SUM(AV98:AV100)</f>
        <v>0.08</v>
      </c>
      <c r="AY98" s="515">
        <f>+(((AW98*$N$98)+(AW101*$N$101)+(AW104*$N$104)+(AW107*$N$107)+(AW110*$N$110))*$H$98)/($N$98+$N$101+$N$104+$N$107+$N$110)</f>
        <v>9.8799999999999999E-2</v>
      </c>
      <c r="AZ98" s="515">
        <f>+(((AX98*$N$98)+(AX101*$N$101)+(AX104*$N$104)+(AX107*$N$107)+(AX110*$N$110))*$H$98)/($N$98+$N$101+$N$104+$N$107+$N$110)</f>
        <v>9.8799999999999999E-2</v>
      </c>
      <c r="BA98" s="805" t="s">
        <v>726</v>
      </c>
      <c r="BB98" s="807">
        <v>0</v>
      </c>
      <c r="BC98" s="807">
        <v>0</v>
      </c>
      <c r="BD98" s="805">
        <f>SUM(BB98:BB100)</f>
        <v>7.1999999999999995E-2</v>
      </c>
      <c r="BE98" s="805">
        <f>SUM(BC98:BC100)</f>
        <v>7.1999999999999995E-2</v>
      </c>
      <c r="BF98" s="515">
        <f>+(((BD98*$N$98)+(BD101*$N$101)+(BD104*$N$104)+(BD107*$N$107)+(BD110*$N$110))*$H$98)/($N$98+$N$101+$N$104+$N$107+$N$110)</f>
        <v>9.2799999999999994E-2</v>
      </c>
      <c r="BG98" s="515">
        <f>+(((BE98*$N$98)+(BE101*$N$101)+(BE104*$N$104)+(BE107*$N$107)+(BE110*$N$110))*$H$98)/($N$98+$N$101+$N$104+$N$107+$N$110)</f>
        <v>9.2799999999999994E-2</v>
      </c>
      <c r="BH98" s="676" t="s">
        <v>727</v>
      </c>
      <c r="BI98" s="807">
        <v>0</v>
      </c>
      <c r="BJ98" s="456"/>
      <c r="BK98" s="805">
        <f>SUM(BI98:BI100)</f>
        <v>7.1999999999999995E-2</v>
      </c>
      <c r="BL98" s="805">
        <f>SUM(BJ98:BJ100)</f>
        <v>0</v>
      </c>
      <c r="BM98" s="515">
        <f>+(((BK98*$N$98)+(BK101*$N$101)+(BK104*$N$104)+(BK107*$N$107)+(BK110*$N$110))*$H$98)/($N$98+$N$101+$N$104+$N$107+$N$110)</f>
        <v>9.0799999999999978E-2</v>
      </c>
      <c r="BN98" s="515">
        <f>+(((BL98*$N$98)+(BL101*$N$101)+(BL104*$N$104)+(BL107*$N$107)+(BL110*$N$110))*$H$98)/($N$98+$N$101+$N$104+$N$107+$N$110)</f>
        <v>0</v>
      </c>
      <c r="BO98" s="805" t="s">
        <v>726</v>
      </c>
      <c r="BP98" s="804">
        <v>0</v>
      </c>
      <c r="BQ98" s="456"/>
      <c r="BR98" s="805">
        <f>SUM(BP98:BP100)</f>
        <v>7.1999999999999995E-2</v>
      </c>
      <c r="BS98" s="805">
        <f>SUM(BQ98:BQ100)</f>
        <v>0</v>
      </c>
      <c r="BT98" s="515">
        <f>+(((BR98*$N$98)+(BR101*$N$101)+(BR104*$N$104)+(BR107*$N$107)+(BR110*$N$110))*$H$98)/($N$98+$N$101+$N$104+$N$107+$N$110)</f>
        <v>9.4800000000000009E-2</v>
      </c>
      <c r="BU98" s="515">
        <f>+(((BS98*$N$98)+(BS101*$N$101)+(BS104*$N$104)+(BS107*$N$107)+(BS110*$N$110))*$H$98)/($N$98+$N$101+$N$104+$N$107+$N$110)</f>
        <v>0</v>
      </c>
      <c r="BV98" s="805" t="s">
        <v>726</v>
      </c>
      <c r="BW98" s="807">
        <v>0</v>
      </c>
      <c r="BX98" s="457"/>
      <c r="BY98" s="805">
        <f>SUM(BW98:BW100)</f>
        <v>8.0000000000000016E-2</v>
      </c>
      <c r="BZ98" s="805">
        <f>SUM(BX98:BX100)</f>
        <v>0</v>
      </c>
      <c r="CA98" s="515">
        <f>+(((BY98*$N$98)+(BY101*$N$101)+(BY104*$N$104)+(BY107*$N$107)+(BY110*$N$110))*$H$98)/($N$98+$N$101+$N$104+$N$107+$N$110)</f>
        <v>9.6800000000000011E-2</v>
      </c>
      <c r="CB98" s="515">
        <f>+(((BZ98*$N$98)+(BZ101*$N$101)+(BZ104*$N$104)+(BZ107*$N$107)+(BZ110*$N$110))*$H$98)/($N$98+$N$101+$N$104+$N$107+$N$110)</f>
        <v>0</v>
      </c>
      <c r="CC98" s="676" t="s">
        <v>728</v>
      </c>
      <c r="CD98" s="807">
        <v>0</v>
      </c>
      <c r="CE98" s="456"/>
      <c r="CF98" s="805">
        <f>SUM(CD98:CD100)</f>
        <v>8.0000000000000016E-2</v>
      </c>
      <c r="CG98" s="805">
        <f>SUM(CE98:CE100)</f>
        <v>0</v>
      </c>
      <c r="CH98" s="515">
        <f>+(((CF98*$N$98)+(CF101*$N$101)+(CF104*$N$104)+(CF107*$N$107)+(CF110*$N$110))*$H$98)/($N$98+$N$101+$N$104+$N$107+$N$110)</f>
        <v>9.6799999999999997E-2</v>
      </c>
      <c r="CI98" s="515">
        <f>+(((CG98*$N$98)+(CG101*$N$101)+(CG104*$N$104)+(CG107*$N$107)+(CG110*$N$110))*$H$98)/($N$98+$N$101+$N$104+$N$107+$N$110)</f>
        <v>0</v>
      </c>
      <c r="CJ98" s="805" t="s">
        <v>726</v>
      </c>
      <c r="CK98" s="807">
        <v>0</v>
      </c>
      <c r="CL98" s="456"/>
      <c r="CM98" s="805">
        <f>SUM(CK98:CK100)</f>
        <v>6.4000000000000001E-2</v>
      </c>
      <c r="CN98" s="805">
        <f>SUM(CL98:CL100)</f>
        <v>0</v>
      </c>
      <c r="CO98" s="515">
        <f>+(((CM98*$N$98)+(CM101*$N$101)+(CM104*$N$104)+(CM107*$N$107)+(CM110*$N$110))*$H$98)/($N$98+$N$101+$N$104+$N$107+$N$110)</f>
        <v>7.8000000000000014E-2</v>
      </c>
      <c r="CP98" s="515">
        <f>+(((CN98*$N$98)+(CN101*$N$101)+(CN104*$N$104)+(CN107*$N$107)+(CN110*$N$110))*$H$98)/($N$98+$N$101+$N$104+$N$107+$N$110)</f>
        <v>0</v>
      </c>
      <c r="CQ98" s="805" t="s">
        <v>726</v>
      </c>
      <c r="CR98" s="807">
        <v>0</v>
      </c>
      <c r="CS98" s="457"/>
      <c r="CT98" s="805">
        <f>SUM(CR98:CR100)</f>
        <v>5.6000000000000008E-2</v>
      </c>
      <c r="CU98" s="805">
        <f>SUM(CS98:CS100)</f>
        <v>0</v>
      </c>
      <c r="CV98" s="515">
        <f>+(((CT98*$N$98)+(CT101*$N$101)+(CT104*$N$104)+(CT107*$N$107)+(CT110*$N$110))*$H$98)/($N$98+$N$101+$N$104+$N$107+$N$110)</f>
        <v>4.4000000000000004E-2</v>
      </c>
      <c r="CW98" s="515">
        <f>+(((CU98*$N$98)+(CU101*$N$101)+(CU104*$N$104)+(CU107*$N$107)+(CU110*$N$110))*$H$98)/($N$98+$N$101+$N$104+$N$107+$N$110)</f>
        <v>0</v>
      </c>
      <c r="CX98" s="677" t="s">
        <v>729</v>
      </c>
      <c r="CY98" s="648"/>
      <c r="CZ98" s="458">
        <f t="shared" si="9"/>
        <v>0.14000000000000001</v>
      </c>
      <c r="DA98" s="458">
        <f t="shared" si="9"/>
        <v>0.14000000000000001</v>
      </c>
      <c r="DB98" s="458">
        <f t="shared" si="10"/>
        <v>1</v>
      </c>
      <c r="DC98" s="805">
        <f>SUM(CZ98:CZ100)</f>
        <v>0.29200000000000004</v>
      </c>
      <c r="DD98" s="805">
        <f>SUM(DA98:DA100)</f>
        <v>0.29200000000000004</v>
      </c>
      <c r="DE98" s="805">
        <f>+DD98/DC98</f>
        <v>1</v>
      </c>
      <c r="DF98" s="515">
        <f>+W98+AD98+AK98</f>
        <v>0.20240000000000002</v>
      </c>
      <c r="DG98" s="515">
        <f>+X98+AE98+AL98</f>
        <v>0.20239999999999997</v>
      </c>
      <c r="DH98" s="515">
        <f>+DG98/DF98</f>
        <v>0.99999999999999978</v>
      </c>
      <c r="DI98" s="458">
        <f t="shared" si="11"/>
        <v>0.2</v>
      </c>
      <c r="DJ98" s="458">
        <f t="shared" si="11"/>
        <v>0.2</v>
      </c>
      <c r="DK98" s="458">
        <f t="shared" si="12"/>
        <v>1</v>
      </c>
      <c r="DL98" s="805">
        <f>SUM(DI98:DI100)</f>
        <v>0.57600000000000007</v>
      </c>
      <c r="DM98" s="805">
        <f>SUM(DJ98:DJ100)</f>
        <v>0.57600000000000007</v>
      </c>
      <c r="DN98" s="805">
        <f>+DM98/DL98</f>
        <v>1</v>
      </c>
      <c r="DO98" s="515">
        <f>+W98+AD98+AK98+AR98+AY98+BF98</f>
        <v>0.49880000000000002</v>
      </c>
      <c r="DP98" s="515">
        <f>+X98+AE98+AL98+AS98+AZ98+BG98</f>
        <v>0.49879999999999997</v>
      </c>
      <c r="DQ98" s="515">
        <f>+DP98/DO98</f>
        <v>0.99999999999999989</v>
      </c>
      <c r="DR98" s="458">
        <f t="shared" si="13"/>
        <v>0.2</v>
      </c>
      <c r="DS98" s="458">
        <f t="shared" si="13"/>
        <v>0.2</v>
      </c>
      <c r="DT98" s="458">
        <f t="shared" si="14"/>
        <v>1</v>
      </c>
      <c r="DU98" s="805">
        <f>SUM(DR98:DR100)</f>
        <v>0.8</v>
      </c>
      <c r="DV98" s="805">
        <f>SUM(DS98:DS100)</f>
        <v>0.57600000000000007</v>
      </c>
      <c r="DW98" s="805">
        <f>+DV98/DU98</f>
        <v>0.72000000000000008</v>
      </c>
      <c r="DX98" s="515">
        <f>+W98+AD98+AK98+AR98+AY98+BF98+BM98+BT98+CA98</f>
        <v>0.78120000000000001</v>
      </c>
      <c r="DY98" s="515">
        <f>+X98+AE98+AL98+AS98+AZ98+BG98+BN98+BU98+CB98</f>
        <v>0.49879999999999997</v>
      </c>
      <c r="DZ98" s="515">
        <f>+DY98/DX98</f>
        <v>0.63850486431131592</v>
      </c>
      <c r="EA98" s="458">
        <f t="shared" si="16"/>
        <v>0.2</v>
      </c>
      <c r="EB98" s="458">
        <f t="shared" si="16"/>
        <v>0.2</v>
      </c>
      <c r="EC98" s="458">
        <f t="shared" si="15"/>
        <v>1</v>
      </c>
      <c r="ED98" s="805">
        <f>SUM(EA98:EA100)</f>
        <v>1.0000000000000002</v>
      </c>
      <c r="EE98" s="805">
        <f>SUM(EB98:EB100)</f>
        <v>0.57600000000000007</v>
      </c>
      <c r="EF98" s="805">
        <f>+EE98/ED98</f>
        <v>0.57599999999999996</v>
      </c>
      <c r="EG98" s="515">
        <f>+CV98+CO98+CH98+CA98+BT98+BM98+BF98+AY98+AR98+AK98+AD98+W98</f>
        <v>1</v>
      </c>
      <c r="EH98" s="515">
        <f>+CW98+CP98+CI98+CB98+BU98+BN98+BG98+AZ98+AS98+AL98+AE98+X98</f>
        <v>0.49880000000000002</v>
      </c>
      <c r="EI98" s="515">
        <f>+EH98/EG98</f>
        <v>0.49880000000000002</v>
      </c>
    </row>
    <row r="99" spans="1:139" s="809" customFormat="1" ht="45.75" customHeight="1">
      <c r="A99" s="436"/>
      <c r="B99" s="437"/>
      <c r="C99" s="514"/>
      <c r="D99" s="514"/>
      <c r="E99" s="514"/>
      <c r="F99" s="799"/>
      <c r="G99" s="516"/>
      <c r="H99" s="515"/>
      <c r="I99" s="515"/>
      <c r="J99" s="539"/>
      <c r="K99" s="800"/>
      <c r="L99" s="801"/>
      <c r="M99" s="520"/>
      <c r="N99" s="521"/>
      <c r="O99" s="802">
        <v>42736</v>
      </c>
      <c r="P99" s="802">
        <v>43081</v>
      </c>
      <c r="Q99" s="803" t="s">
        <v>730</v>
      </c>
      <c r="R99" s="524">
        <v>0.4</v>
      </c>
      <c r="S99" s="804">
        <v>2.4E-2</v>
      </c>
      <c r="T99" s="530">
        <v>2.4E-2</v>
      </c>
      <c r="U99" s="810"/>
      <c r="V99" s="810"/>
      <c r="W99" s="527"/>
      <c r="X99" s="527"/>
      <c r="Y99" s="810"/>
      <c r="Z99" s="804">
        <v>2.4E-2</v>
      </c>
      <c r="AA99" s="806">
        <v>2.4E-2</v>
      </c>
      <c r="AB99" s="810"/>
      <c r="AC99" s="810"/>
      <c r="AD99" s="527"/>
      <c r="AE99" s="527"/>
      <c r="AF99" s="810"/>
      <c r="AG99" s="804">
        <v>2.8000000000000004E-2</v>
      </c>
      <c r="AH99" s="450">
        <v>2.8000000000000001E-2</v>
      </c>
      <c r="AI99" s="810"/>
      <c r="AJ99" s="810"/>
      <c r="AK99" s="527"/>
      <c r="AL99" s="527"/>
      <c r="AM99" s="676" t="s">
        <v>731</v>
      </c>
      <c r="AN99" s="807">
        <v>3.5999999999999997E-2</v>
      </c>
      <c r="AO99" s="454">
        <v>3.5999999999999997E-2</v>
      </c>
      <c r="AP99" s="811"/>
      <c r="AQ99" s="467"/>
      <c r="AR99" s="515"/>
      <c r="AS99" s="515"/>
      <c r="AT99" s="810"/>
      <c r="AU99" s="807">
        <v>4.0000000000000008E-2</v>
      </c>
      <c r="AV99" s="454">
        <v>0.04</v>
      </c>
      <c r="AW99" s="811"/>
      <c r="AX99" s="810"/>
      <c r="AY99" s="515"/>
      <c r="AZ99" s="515"/>
      <c r="BA99" s="810"/>
      <c r="BB99" s="807">
        <v>3.5999999999999997E-2</v>
      </c>
      <c r="BC99" s="807">
        <v>3.5999999999999997E-2</v>
      </c>
      <c r="BD99" s="810"/>
      <c r="BE99" s="810"/>
      <c r="BF99" s="515"/>
      <c r="BG99" s="515"/>
      <c r="BH99" s="676" t="s">
        <v>731</v>
      </c>
      <c r="BI99" s="807">
        <v>3.5999999999999997E-2</v>
      </c>
      <c r="BJ99" s="456"/>
      <c r="BK99" s="810"/>
      <c r="BL99" s="810"/>
      <c r="BM99" s="515"/>
      <c r="BN99" s="515"/>
      <c r="BO99" s="810"/>
      <c r="BP99" s="804">
        <v>3.5999999999999997E-2</v>
      </c>
      <c r="BQ99" s="456"/>
      <c r="BR99" s="810"/>
      <c r="BS99" s="810"/>
      <c r="BT99" s="515"/>
      <c r="BU99" s="515"/>
      <c r="BV99" s="810"/>
      <c r="BW99" s="807">
        <v>4.0000000000000008E-2</v>
      </c>
      <c r="BX99" s="457"/>
      <c r="BY99" s="810"/>
      <c r="BZ99" s="810"/>
      <c r="CA99" s="515"/>
      <c r="CB99" s="515"/>
      <c r="CC99" s="676" t="s">
        <v>731</v>
      </c>
      <c r="CD99" s="807">
        <v>4.0000000000000008E-2</v>
      </c>
      <c r="CE99" s="456"/>
      <c r="CF99" s="810"/>
      <c r="CG99" s="810"/>
      <c r="CH99" s="515"/>
      <c r="CI99" s="515"/>
      <c r="CJ99" s="810"/>
      <c r="CK99" s="807">
        <v>3.2000000000000001E-2</v>
      </c>
      <c r="CL99" s="456"/>
      <c r="CM99" s="810"/>
      <c r="CN99" s="810"/>
      <c r="CO99" s="515"/>
      <c r="CP99" s="515"/>
      <c r="CQ99" s="810"/>
      <c r="CR99" s="807">
        <v>2.8000000000000004E-2</v>
      </c>
      <c r="CS99" s="457"/>
      <c r="CT99" s="810"/>
      <c r="CU99" s="810"/>
      <c r="CV99" s="515"/>
      <c r="CW99" s="515"/>
      <c r="CX99" s="685"/>
      <c r="CY99" s="656"/>
      <c r="CZ99" s="458">
        <f t="shared" si="9"/>
        <v>7.6000000000000012E-2</v>
      </c>
      <c r="DA99" s="458">
        <f t="shared" si="9"/>
        <v>7.5999999999999998E-2</v>
      </c>
      <c r="DB99" s="458">
        <f t="shared" si="10"/>
        <v>0.99999999999999978</v>
      </c>
      <c r="DC99" s="810"/>
      <c r="DD99" s="810"/>
      <c r="DE99" s="810"/>
      <c r="DF99" s="515"/>
      <c r="DG99" s="515"/>
      <c r="DH99" s="515"/>
      <c r="DI99" s="458">
        <f t="shared" si="11"/>
        <v>0.18800000000000003</v>
      </c>
      <c r="DJ99" s="458">
        <f t="shared" si="11"/>
        <v>0.188</v>
      </c>
      <c r="DK99" s="458">
        <f t="shared" si="12"/>
        <v>0.99999999999999989</v>
      </c>
      <c r="DL99" s="810"/>
      <c r="DM99" s="810"/>
      <c r="DN99" s="810"/>
      <c r="DO99" s="515"/>
      <c r="DP99" s="515"/>
      <c r="DQ99" s="515"/>
      <c r="DR99" s="458">
        <f t="shared" si="13"/>
        <v>0.30000000000000004</v>
      </c>
      <c r="DS99" s="458">
        <f t="shared" si="13"/>
        <v>0.188</v>
      </c>
      <c r="DT99" s="458">
        <f t="shared" si="14"/>
        <v>0.62666666666666659</v>
      </c>
      <c r="DU99" s="810"/>
      <c r="DV99" s="810"/>
      <c r="DW99" s="810"/>
      <c r="DX99" s="515"/>
      <c r="DY99" s="515"/>
      <c r="DZ99" s="515"/>
      <c r="EA99" s="458">
        <f t="shared" si="16"/>
        <v>0.40000000000000013</v>
      </c>
      <c r="EB99" s="458">
        <f t="shared" si="16"/>
        <v>0.188</v>
      </c>
      <c r="EC99" s="458">
        <f t="shared" si="15"/>
        <v>0.46999999999999986</v>
      </c>
      <c r="ED99" s="810"/>
      <c r="EE99" s="810"/>
      <c r="EF99" s="810"/>
      <c r="EG99" s="515"/>
      <c r="EH99" s="515"/>
      <c r="EI99" s="515"/>
    </row>
    <row r="100" spans="1:139" s="809" customFormat="1" ht="36.75" customHeight="1">
      <c r="A100" s="436"/>
      <c r="B100" s="437"/>
      <c r="C100" s="514"/>
      <c r="D100" s="514"/>
      <c r="E100" s="514"/>
      <c r="F100" s="799"/>
      <c r="G100" s="516"/>
      <c r="H100" s="515"/>
      <c r="I100" s="515"/>
      <c r="J100" s="550"/>
      <c r="K100" s="800"/>
      <c r="L100" s="801"/>
      <c r="M100" s="520"/>
      <c r="N100" s="521"/>
      <c r="O100" s="802">
        <v>42736</v>
      </c>
      <c r="P100" s="802">
        <v>43081</v>
      </c>
      <c r="Q100" s="803" t="s">
        <v>608</v>
      </c>
      <c r="R100" s="524">
        <v>0.4</v>
      </c>
      <c r="S100" s="804">
        <v>2.4E-2</v>
      </c>
      <c r="T100" s="530">
        <v>2.4E-2</v>
      </c>
      <c r="U100" s="810"/>
      <c r="V100" s="810"/>
      <c r="W100" s="527"/>
      <c r="X100" s="527"/>
      <c r="Y100" s="812"/>
      <c r="Z100" s="804">
        <v>2.4E-2</v>
      </c>
      <c r="AA100" s="806">
        <v>2.4E-2</v>
      </c>
      <c r="AB100" s="810"/>
      <c r="AC100" s="810"/>
      <c r="AD100" s="527"/>
      <c r="AE100" s="527"/>
      <c r="AF100" s="812"/>
      <c r="AG100" s="804">
        <v>2.8000000000000004E-2</v>
      </c>
      <c r="AH100" s="450">
        <v>2.8000000000000001E-2</v>
      </c>
      <c r="AI100" s="810"/>
      <c r="AJ100" s="810"/>
      <c r="AK100" s="527"/>
      <c r="AL100" s="527"/>
      <c r="AM100" s="676" t="s">
        <v>732</v>
      </c>
      <c r="AN100" s="807">
        <v>3.5999999999999997E-2</v>
      </c>
      <c r="AO100" s="454">
        <v>3.5999999999999997E-2</v>
      </c>
      <c r="AP100" s="813"/>
      <c r="AQ100" s="493"/>
      <c r="AR100" s="515"/>
      <c r="AS100" s="515"/>
      <c r="AT100" s="812"/>
      <c r="AU100" s="807">
        <v>4.0000000000000008E-2</v>
      </c>
      <c r="AV100" s="454">
        <v>0.04</v>
      </c>
      <c r="AW100" s="811"/>
      <c r="AX100" s="810"/>
      <c r="AY100" s="515"/>
      <c r="AZ100" s="515"/>
      <c r="BA100" s="812"/>
      <c r="BB100" s="807">
        <v>3.5999999999999997E-2</v>
      </c>
      <c r="BC100" s="807">
        <v>3.5999999999999997E-2</v>
      </c>
      <c r="BD100" s="810"/>
      <c r="BE100" s="810"/>
      <c r="BF100" s="515"/>
      <c r="BG100" s="515"/>
      <c r="BH100" s="676" t="s">
        <v>732</v>
      </c>
      <c r="BI100" s="807">
        <v>3.5999999999999997E-2</v>
      </c>
      <c r="BJ100" s="456"/>
      <c r="BK100" s="810"/>
      <c r="BL100" s="810"/>
      <c r="BM100" s="515"/>
      <c r="BN100" s="515"/>
      <c r="BO100" s="812"/>
      <c r="BP100" s="804">
        <v>3.5999999999999997E-2</v>
      </c>
      <c r="BQ100" s="456"/>
      <c r="BR100" s="810"/>
      <c r="BS100" s="810"/>
      <c r="BT100" s="515"/>
      <c r="BU100" s="515"/>
      <c r="BV100" s="812"/>
      <c r="BW100" s="807">
        <v>4.0000000000000008E-2</v>
      </c>
      <c r="BX100" s="457"/>
      <c r="BY100" s="810"/>
      <c r="BZ100" s="810"/>
      <c r="CA100" s="515"/>
      <c r="CB100" s="515"/>
      <c r="CC100" s="676" t="s">
        <v>732</v>
      </c>
      <c r="CD100" s="807">
        <v>4.0000000000000008E-2</v>
      </c>
      <c r="CE100" s="456"/>
      <c r="CF100" s="810"/>
      <c r="CG100" s="810"/>
      <c r="CH100" s="515"/>
      <c r="CI100" s="515"/>
      <c r="CJ100" s="812"/>
      <c r="CK100" s="807">
        <v>3.2000000000000001E-2</v>
      </c>
      <c r="CL100" s="456"/>
      <c r="CM100" s="810"/>
      <c r="CN100" s="810"/>
      <c r="CO100" s="515"/>
      <c r="CP100" s="515"/>
      <c r="CQ100" s="812"/>
      <c r="CR100" s="807">
        <v>2.8000000000000004E-2</v>
      </c>
      <c r="CS100" s="457"/>
      <c r="CT100" s="810"/>
      <c r="CU100" s="810"/>
      <c r="CV100" s="515"/>
      <c r="CW100" s="515"/>
      <c r="CX100" s="685"/>
      <c r="CY100" s="656"/>
      <c r="CZ100" s="458">
        <f t="shared" si="9"/>
        <v>7.6000000000000012E-2</v>
      </c>
      <c r="DA100" s="458">
        <f t="shared" si="9"/>
        <v>7.5999999999999998E-2</v>
      </c>
      <c r="DB100" s="458">
        <f t="shared" si="10"/>
        <v>0.99999999999999978</v>
      </c>
      <c r="DC100" s="810"/>
      <c r="DD100" s="810"/>
      <c r="DE100" s="810"/>
      <c r="DF100" s="515"/>
      <c r="DG100" s="515"/>
      <c r="DH100" s="515"/>
      <c r="DI100" s="458">
        <f t="shared" si="11"/>
        <v>0.18800000000000003</v>
      </c>
      <c r="DJ100" s="458">
        <f t="shared" si="11"/>
        <v>0.188</v>
      </c>
      <c r="DK100" s="458">
        <f t="shared" si="12"/>
        <v>0.99999999999999989</v>
      </c>
      <c r="DL100" s="810"/>
      <c r="DM100" s="810"/>
      <c r="DN100" s="810"/>
      <c r="DO100" s="515"/>
      <c r="DP100" s="515"/>
      <c r="DQ100" s="515"/>
      <c r="DR100" s="458">
        <f t="shared" si="13"/>
        <v>0.30000000000000004</v>
      </c>
      <c r="DS100" s="458">
        <f t="shared" si="13"/>
        <v>0.188</v>
      </c>
      <c r="DT100" s="458">
        <f t="shared" si="14"/>
        <v>0.62666666666666659</v>
      </c>
      <c r="DU100" s="810"/>
      <c r="DV100" s="810"/>
      <c r="DW100" s="810"/>
      <c r="DX100" s="515"/>
      <c r="DY100" s="515"/>
      <c r="DZ100" s="515"/>
      <c r="EA100" s="458">
        <f t="shared" si="16"/>
        <v>0.40000000000000013</v>
      </c>
      <c r="EB100" s="458">
        <f t="shared" si="16"/>
        <v>0.188</v>
      </c>
      <c r="EC100" s="458">
        <f t="shared" si="15"/>
        <v>0.46999999999999986</v>
      </c>
      <c r="ED100" s="812"/>
      <c r="EE100" s="812"/>
      <c r="EF100" s="812"/>
      <c r="EG100" s="515"/>
      <c r="EH100" s="515"/>
      <c r="EI100" s="515"/>
    </row>
    <row r="101" spans="1:139" s="809" customFormat="1" ht="24.75" customHeight="1">
      <c r="A101" s="436"/>
      <c r="B101" s="437"/>
      <c r="C101" s="514"/>
      <c r="D101" s="514"/>
      <c r="E101" s="514"/>
      <c r="F101" s="799"/>
      <c r="G101" s="516"/>
      <c r="H101" s="515"/>
      <c r="I101" s="515"/>
      <c r="J101" s="814">
        <v>17</v>
      </c>
      <c r="K101" s="815" t="s">
        <v>733</v>
      </c>
      <c r="L101" s="816" t="s">
        <v>734</v>
      </c>
      <c r="M101" s="817" t="s">
        <v>607</v>
      </c>
      <c r="N101" s="818">
        <v>0.03</v>
      </c>
      <c r="O101" s="819">
        <v>42767</v>
      </c>
      <c r="P101" s="819">
        <v>43099</v>
      </c>
      <c r="Q101" s="820" t="s">
        <v>735</v>
      </c>
      <c r="R101" s="821">
        <v>0.4</v>
      </c>
      <c r="S101" s="822">
        <v>0</v>
      </c>
      <c r="T101" s="823">
        <v>0</v>
      </c>
      <c r="U101" s="805">
        <f>SUM(S101:S103)</f>
        <v>0</v>
      </c>
      <c r="V101" s="805">
        <f>SUM(T101:T103)</f>
        <v>0</v>
      </c>
      <c r="W101" s="527"/>
      <c r="X101" s="527"/>
      <c r="Y101" s="824" t="s">
        <v>474</v>
      </c>
      <c r="Z101" s="804">
        <v>4.8000000000000001E-2</v>
      </c>
      <c r="AA101" s="806">
        <v>4.8000000000000001E-2</v>
      </c>
      <c r="AB101" s="805">
        <f>SUM(Z101:Z103)</f>
        <v>0.10600000000000001</v>
      </c>
      <c r="AC101" s="805">
        <f>SUM(AA101:AA103)</f>
        <v>0.106</v>
      </c>
      <c r="AD101" s="527"/>
      <c r="AE101" s="527"/>
      <c r="AF101" s="824" t="s">
        <v>736</v>
      </c>
      <c r="AG101" s="804">
        <v>2.8000000000000004E-2</v>
      </c>
      <c r="AH101" s="450">
        <v>2.8000000000000001E-2</v>
      </c>
      <c r="AI101" s="805">
        <f>SUM(AG101:AG103)</f>
        <v>6.6000000000000003E-2</v>
      </c>
      <c r="AJ101" s="805">
        <f>SUM(AH101:AH103)</f>
        <v>6.6000000000000003E-2</v>
      </c>
      <c r="AK101" s="527"/>
      <c r="AL101" s="527"/>
      <c r="AM101" s="676" t="s">
        <v>737</v>
      </c>
      <c r="AN101" s="807">
        <v>3.5999999999999997E-2</v>
      </c>
      <c r="AO101" s="454">
        <v>3.5999999999999997E-2</v>
      </c>
      <c r="AP101" s="808">
        <f>SUM(AN101:AN103)</f>
        <v>9.1999999999999998E-2</v>
      </c>
      <c r="AQ101" s="455">
        <f>SUM(AO101:AO103)</f>
        <v>9.1999999999999998E-2</v>
      </c>
      <c r="AR101" s="515"/>
      <c r="AS101" s="515"/>
      <c r="AT101" s="824" t="s">
        <v>736</v>
      </c>
      <c r="AU101" s="807">
        <v>4.0000000000000008E-2</v>
      </c>
      <c r="AV101" s="454">
        <v>0.04</v>
      </c>
      <c r="AW101" s="808">
        <f>SUM(AU101:AU103)</f>
        <v>0.11000000000000001</v>
      </c>
      <c r="AX101" s="805">
        <f>SUM(AV101:AV103)</f>
        <v>0.11</v>
      </c>
      <c r="AY101" s="515"/>
      <c r="AZ101" s="515"/>
      <c r="BA101" s="824" t="s">
        <v>736</v>
      </c>
      <c r="BB101" s="807">
        <v>3.5999999999999997E-2</v>
      </c>
      <c r="BC101" s="807">
        <v>3.5999999999999997E-2</v>
      </c>
      <c r="BD101" s="805">
        <f>SUM(BB101:BB103)</f>
        <v>0.10199999999999999</v>
      </c>
      <c r="BE101" s="805">
        <f>SUM(BC101:BC103)</f>
        <v>0.10199999999999999</v>
      </c>
      <c r="BF101" s="515"/>
      <c r="BG101" s="515"/>
      <c r="BH101" s="676" t="s">
        <v>737</v>
      </c>
      <c r="BI101" s="807">
        <v>3.5999999999999997E-2</v>
      </c>
      <c r="BJ101" s="456"/>
      <c r="BK101" s="805">
        <f>SUM(BI101:BI103)</f>
        <v>9.1999999999999998E-2</v>
      </c>
      <c r="BL101" s="805">
        <f>SUM(BJ101:BJ103)</f>
        <v>0</v>
      </c>
      <c r="BM101" s="515"/>
      <c r="BN101" s="515"/>
      <c r="BO101" s="824" t="s">
        <v>736</v>
      </c>
      <c r="BP101" s="804">
        <v>3.5999999999999997E-2</v>
      </c>
      <c r="BQ101" s="456"/>
      <c r="BR101" s="805">
        <f>SUM(BP101:BP103)</f>
        <v>9.1999999999999998E-2</v>
      </c>
      <c r="BS101" s="805">
        <f>SUM(BQ101:BQ103)</f>
        <v>0</v>
      </c>
      <c r="BT101" s="515"/>
      <c r="BU101" s="515"/>
      <c r="BV101" s="824" t="s">
        <v>736</v>
      </c>
      <c r="BW101" s="807">
        <v>4.0000000000000008E-2</v>
      </c>
      <c r="BX101" s="457"/>
      <c r="BY101" s="805">
        <f>SUM(BW101:BW103)</f>
        <v>0.10000000000000002</v>
      </c>
      <c r="BZ101" s="805">
        <f>SUM(BX101:BX103)</f>
        <v>0</v>
      </c>
      <c r="CA101" s="515"/>
      <c r="CB101" s="515"/>
      <c r="CC101" s="676" t="s">
        <v>737</v>
      </c>
      <c r="CD101" s="807">
        <v>4.0000000000000008E-2</v>
      </c>
      <c r="CE101" s="456"/>
      <c r="CF101" s="805">
        <f>SUM(CD101:CD103)</f>
        <v>0.10000000000000002</v>
      </c>
      <c r="CG101" s="805">
        <f>SUM(CE101:CE103)</f>
        <v>0</v>
      </c>
      <c r="CH101" s="515"/>
      <c r="CI101" s="515"/>
      <c r="CJ101" s="824" t="s">
        <v>736</v>
      </c>
      <c r="CK101" s="807">
        <v>3.2000000000000001E-2</v>
      </c>
      <c r="CL101" s="456"/>
      <c r="CM101" s="805">
        <f>SUM(CK101:CK103)</f>
        <v>8.4000000000000005E-2</v>
      </c>
      <c r="CN101" s="805">
        <f>SUM(CL101:CL103)</f>
        <v>0</v>
      </c>
      <c r="CO101" s="515"/>
      <c r="CP101" s="515"/>
      <c r="CQ101" s="824" t="s">
        <v>736</v>
      </c>
      <c r="CR101" s="807">
        <v>2.8000000000000004E-2</v>
      </c>
      <c r="CS101" s="457"/>
      <c r="CT101" s="805">
        <f>SUM(CR101:CR103)</f>
        <v>5.6000000000000008E-2</v>
      </c>
      <c r="CU101" s="805">
        <f>SUM(CS101:CS103)</f>
        <v>0</v>
      </c>
      <c r="CV101" s="515"/>
      <c r="CW101" s="515"/>
      <c r="CX101" s="685"/>
      <c r="CY101" s="656"/>
      <c r="CZ101" s="458">
        <f t="shared" si="9"/>
        <v>7.6000000000000012E-2</v>
      </c>
      <c r="DA101" s="458">
        <f t="shared" si="9"/>
        <v>7.5999999999999998E-2</v>
      </c>
      <c r="DB101" s="458">
        <f t="shared" si="10"/>
        <v>0.99999999999999978</v>
      </c>
      <c r="DC101" s="805">
        <f>SUM(CZ101:CZ103)</f>
        <v>0.17200000000000004</v>
      </c>
      <c r="DD101" s="805">
        <f>SUM(DA101:DA103)</f>
        <v>0.17199999999999999</v>
      </c>
      <c r="DE101" s="805">
        <f>+DD101/DC101</f>
        <v>0.99999999999999967</v>
      </c>
      <c r="DF101" s="515"/>
      <c r="DG101" s="515"/>
      <c r="DH101" s="515"/>
      <c r="DI101" s="458">
        <f t="shared" si="11"/>
        <v>0.18800000000000003</v>
      </c>
      <c r="DJ101" s="458">
        <f t="shared" si="11"/>
        <v>0.188</v>
      </c>
      <c r="DK101" s="458">
        <f t="shared" si="12"/>
        <v>0.99999999999999989</v>
      </c>
      <c r="DL101" s="805">
        <f>SUM(DI101:DI103)</f>
        <v>0.47600000000000009</v>
      </c>
      <c r="DM101" s="805">
        <f>SUM(DJ101:DJ103)</f>
        <v>0.47599999999999998</v>
      </c>
      <c r="DN101" s="805">
        <f>+DM101/DL101</f>
        <v>0.99999999999999978</v>
      </c>
      <c r="DO101" s="515"/>
      <c r="DP101" s="515"/>
      <c r="DQ101" s="515"/>
      <c r="DR101" s="458">
        <f t="shared" si="13"/>
        <v>0.30000000000000004</v>
      </c>
      <c r="DS101" s="458">
        <f t="shared" si="13"/>
        <v>0.188</v>
      </c>
      <c r="DT101" s="458">
        <f t="shared" si="14"/>
        <v>0.62666666666666659</v>
      </c>
      <c r="DU101" s="805">
        <f>SUM(DR101:DR103)</f>
        <v>0.76000000000000012</v>
      </c>
      <c r="DV101" s="805">
        <f>SUM(DS101:DS103)</f>
        <v>0.47599999999999998</v>
      </c>
      <c r="DW101" s="805">
        <f>+DV101/DU101</f>
        <v>0.62631578947368405</v>
      </c>
      <c r="DX101" s="515"/>
      <c r="DY101" s="515"/>
      <c r="DZ101" s="515"/>
      <c r="EA101" s="458">
        <f t="shared" si="16"/>
        <v>0.40000000000000013</v>
      </c>
      <c r="EB101" s="458">
        <f t="shared" si="16"/>
        <v>0.188</v>
      </c>
      <c r="EC101" s="458">
        <f t="shared" si="15"/>
        <v>0.46999999999999986</v>
      </c>
      <c r="ED101" s="805">
        <f>SUM(EA101:EA103)</f>
        <v>1.0000000000000004</v>
      </c>
      <c r="EE101" s="805">
        <f>SUM(EB101:EB103)</f>
        <v>0.47599999999999998</v>
      </c>
      <c r="EF101" s="805">
        <f>+EE101/ED101</f>
        <v>0.47599999999999976</v>
      </c>
      <c r="EG101" s="515"/>
      <c r="EH101" s="515"/>
      <c r="EI101" s="515"/>
    </row>
    <row r="102" spans="1:139" s="809" customFormat="1" ht="24.75" customHeight="1">
      <c r="A102" s="436"/>
      <c r="B102" s="437"/>
      <c r="C102" s="514"/>
      <c r="D102" s="514"/>
      <c r="E102" s="514"/>
      <c r="F102" s="799"/>
      <c r="G102" s="516"/>
      <c r="H102" s="515"/>
      <c r="I102" s="515"/>
      <c r="J102" s="825"/>
      <c r="K102" s="815"/>
      <c r="L102" s="816"/>
      <c r="M102" s="817"/>
      <c r="N102" s="818"/>
      <c r="O102" s="819">
        <v>42767</v>
      </c>
      <c r="P102" s="819">
        <v>43099</v>
      </c>
      <c r="Q102" s="820" t="s">
        <v>738</v>
      </c>
      <c r="R102" s="821">
        <v>0.4</v>
      </c>
      <c r="S102" s="822">
        <v>0</v>
      </c>
      <c r="T102" s="823">
        <v>0</v>
      </c>
      <c r="U102" s="810"/>
      <c r="V102" s="810"/>
      <c r="W102" s="527"/>
      <c r="X102" s="527"/>
      <c r="Y102" s="826"/>
      <c r="Z102" s="804">
        <v>4.8000000000000001E-2</v>
      </c>
      <c r="AA102" s="806">
        <v>4.8000000000000001E-2</v>
      </c>
      <c r="AB102" s="810"/>
      <c r="AC102" s="810"/>
      <c r="AD102" s="527"/>
      <c r="AE102" s="527"/>
      <c r="AF102" s="826"/>
      <c r="AG102" s="804">
        <v>2.8000000000000004E-2</v>
      </c>
      <c r="AH102" s="450">
        <v>2.8000000000000001E-2</v>
      </c>
      <c r="AI102" s="810"/>
      <c r="AJ102" s="810"/>
      <c r="AK102" s="527"/>
      <c r="AL102" s="527"/>
      <c r="AM102" s="676" t="s">
        <v>739</v>
      </c>
      <c r="AN102" s="807">
        <v>3.5999999999999997E-2</v>
      </c>
      <c r="AO102" s="454">
        <v>3.5999999999999997E-2</v>
      </c>
      <c r="AP102" s="811"/>
      <c r="AQ102" s="467"/>
      <c r="AR102" s="515"/>
      <c r="AS102" s="515"/>
      <c r="AT102" s="826"/>
      <c r="AU102" s="807">
        <v>4.0000000000000008E-2</v>
      </c>
      <c r="AV102" s="454">
        <v>0.04</v>
      </c>
      <c r="AW102" s="811"/>
      <c r="AX102" s="810"/>
      <c r="AY102" s="515"/>
      <c r="AZ102" s="515"/>
      <c r="BA102" s="826"/>
      <c r="BB102" s="807">
        <v>3.5999999999999997E-2</v>
      </c>
      <c r="BC102" s="807">
        <v>3.5999999999999997E-2</v>
      </c>
      <c r="BD102" s="810"/>
      <c r="BE102" s="810"/>
      <c r="BF102" s="515"/>
      <c r="BG102" s="515"/>
      <c r="BH102" s="676" t="s">
        <v>740</v>
      </c>
      <c r="BI102" s="807">
        <v>3.5999999999999997E-2</v>
      </c>
      <c r="BJ102" s="456"/>
      <c r="BK102" s="810"/>
      <c r="BL102" s="810"/>
      <c r="BM102" s="515"/>
      <c r="BN102" s="515"/>
      <c r="BO102" s="826"/>
      <c r="BP102" s="804">
        <v>3.5999999999999997E-2</v>
      </c>
      <c r="BQ102" s="456"/>
      <c r="BR102" s="810"/>
      <c r="BS102" s="810"/>
      <c r="BT102" s="515"/>
      <c r="BU102" s="515"/>
      <c r="BV102" s="826"/>
      <c r="BW102" s="807">
        <v>4.0000000000000008E-2</v>
      </c>
      <c r="BX102" s="457"/>
      <c r="BY102" s="810"/>
      <c r="BZ102" s="810"/>
      <c r="CA102" s="515"/>
      <c r="CB102" s="515"/>
      <c r="CC102" s="676" t="s">
        <v>740</v>
      </c>
      <c r="CD102" s="807">
        <v>4.0000000000000008E-2</v>
      </c>
      <c r="CE102" s="456"/>
      <c r="CF102" s="810"/>
      <c r="CG102" s="810"/>
      <c r="CH102" s="515"/>
      <c r="CI102" s="515"/>
      <c r="CJ102" s="826"/>
      <c r="CK102" s="807">
        <v>3.2000000000000001E-2</v>
      </c>
      <c r="CL102" s="456"/>
      <c r="CM102" s="810"/>
      <c r="CN102" s="810"/>
      <c r="CO102" s="515"/>
      <c r="CP102" s="515"/>
      <c r="CQ102" s="826"/>
      <c r="CR102" s="807">
        <v>2.8000000000000004E-2</v>
      </c>
      <c r="CS102" s="457"/>
      <c r="CT102" s="810"/>
      <c r="CU102" s="810"/>
      <c r="CV102" s="515"/>
      <c r="CW102" s="515"/>
      <c r="CX102" s="685"/>
      <c r="CY102" s="656"/>
      <c r="CZ102" s="458">
        <f t="shared" si="9"/>
        <v>7.6000000000000012E-2</v>
      </c>
      <c r="DA102" s="458">
        <f t="shared" si="9"/>
        <v>7.5999999999999998E-2</v>
      </c>
      <c r="DB102" s="458">
        <f t="shared" si="10"/>
        <v>0.99999999999999978</v>
      </c>
      <c r="DC102" s="810"/>
      <c r="DD102" s="810"/>
      <c r="DE102" s="810"/>
      <c r="DF102" s="515"/>
      <c r="DG102" s="515"/>
      <c r="DH102" s="515"/>
      <c r="DI102" s="458">
        <f t="shared" si="11"/>
        <v>0.18800000000000003</v>
      </c>
      <c r="DJ102" s="458">
        <f t="shared" si="11"/>
        <v>0.188</v>
      </c>
      <c r="DK102" s="458">
        <f t="shared" si="12"/>
        <v>0.99999999999999989</v>
      </c>
      <c r="DL102" s="810"/>
      <c r="DM102" s="810"/>
      <c r="DN102" s="810"/>
      <c r="DO102" s="515"/>
      <c r="DP102" s="515"/>
      <c r="DQ102" s="515"/>
      <c r="DR102" s="458">
        <f t="shared" si="13"/>
        <v>0.30000000000000004</v>
      </c>
      <c r="DS102" s="458">
        <f t="shared" si="13"/>
        <v>0.188</v>
      </c>
      <c r="DT102" s="458">
        <f t="shared" si="14"/>
        <v>0.62666666666666659</v>
      </c>
      <c r="DU102" s="810"/>
      <c r="DV102" s="810"/>
      <c r="DW102" s="810"/>
      <c r="DX102" s="515"/>
      <c r="DY102" s="515"/>
      <c r="DZ102" s="515"/>
      <c r="EA102" s="458">
        <f t="shared" si="16"/>
        <v>0.40000000000000013</v>
      </c>
      <c r="EB102" s="458">
        <f t="shared" si="16"/>
        <v>0.188</v>
      </c>
      <c r="EC102" s="458">
        <f t="shared" si="15"/>
        <v>0.46999999999999986</v>
      </c>
      <c r="ED102" s="810"/>
      <c r="EE102" s="810"/>
      <c r="EF102" s="810"/>
      <c r="EG102" s="515"/>
      <c r="EH102" s="515"/>
      <c r="EI102" s="515"/>
    </row>
    <row r="103" spans="1:139" s="809" customFormat="1" ht="24.75" customHeight="1">
      <c r="A103" s="436"/>
      <c r="B103" s="437"/>
      <c r="C103" s="514"/>
      <c r="D103" s="514"/>
      <c r="E103" s="514"/>
      <c r="F103" s="799"/>
      <c r="G103" s="516"/>
      <c r="H103" s="515"/>
      <c r="I103" s="515"/>
      <c r="J103" s="827"/>
      <c r="K103" s="815"/>
      <c r="L103" s="816"/>
      <c r="M103" s="817"/>
      <c r="N103" s="818"/>
      <c r="O103" s="819">
        <v>42767</v>
      </c>
      <c r="P103" s="819">
        <v>43099</v>
      </c>
      <c r="Q103" s="820" t="s">
        <v>741</v>
      </c>
      <c r="R103" s="821">
        <v>0.2</v>
      </c>
      <c r="S103" s="822">
        <v>0</v>
      </c>
      <c r="T103" s="823">
        <v>0</v>
      </c>
      <c r="U103" s="810"/>
      <c r="V103" s="810"/>
      <c r="W103" s="527"/>
      <c r="X103" s="527"/>
      <c r="Y103" s="828"/>
      <c r="Z103" s="804">
        <v>1.0000000000000002E-2</v>
      </c>
      <c r="AA103" s="806">
        <v>0.01</v>
      </c>
      <c r="AB103" s="810"/>
      <c r="AC103" s="810"/>
      <c r="AD103" s="527"/>
      <c r="AE103" s="527"/>
      <c r="AF103" s="828"/>
      <c r="AG103" s="804">
        <v>1.0000000000000002E-2</v>
      </c>
      <c r="AH103" s="450">
        <v>0.01</v>
      </c>
      <c r="AI103" s="810"/>
      <c r="AJ103" s="810"/>
      <c r="AK103" s="527"/>
      <c r="AL103" s="527"/>
      <c r="AM103" s="676" t="s">
        <v>742</v>
      </c>
      <c r="AN103" s="807">
        <v>2.0000000000000004E-2</v>
      </c>
      <c r="AO103" s="454">
        <v>0.02</v>
      </c>
      <c r="AP103" s="813"/>
      <c r="AQ103" s="493"/>
      <c r="AR103" s="515"/>
      <c r="AS103" s="515"/>
      <c r="AT103" s="828"/>
      <c r="AU103" s="807">
        <v>0.03</v>
      </c>
      <c r="AV103" s="454">
        <v>0.03</v>
      </c>
      <c r="AW103" s="811"/>
      <c r="AX103" s="810"/>
      <c r="AY103" s="515"/>
      <c r="AZ103" s="515"/>
      <c r="BA103" s="828"/>
      <c r="BB103" s="807">
        <v>0.03</v>
      </c>
      <c r="BC103" s="807">
        <v>0.03</v>
      </c>
      <c r="BD103" s="810"/>
      <c r="BE103" s="810"/>
      <c r="BF103" s="515"/>
      <c r="BG103" s="515"/>
      <c r="BH103" s="676" t="s">
        <v>743</v>
      </c>
      <c r="BI103" s="807">
        <v>2.0000000000000004E-2</v>
      </c>
      <c r="BJ103" s="456"/>
      <c r="BK103" s="810"/>
      <c r="BL103" s="810"/>
      <c r="BM103" s="515"/>
      <c r="BN103" s="515"/>
      <c r="BO103" s="828"/>
      <c r="BP103" s="804">
        <v>2.0000000000000004E-2</v>
      </c>
      <c r="BQ103" s="456"/>
      <c r="BR103" s="810"/>
      <c r="BS103" s="810"/>
      <c r="BT103" s="515"/>
      <c r="BU103" s="515"/>
      <c r="BV103" s="828"/>
      <c r="BW103" s="807">
        <v>2.0000000000000004E-2</v>
      </c>
      <c r="BX103" s="457"/>
      <c r="BY103" s="810"/>
      <c r="BZ103" s="810"/>
      <c r="CA103" s="515"/>
      <c r="CB103" s="515"/>
      <c r="CC103" s="676" t="s">
        <v>743</v>
      </c>
      <c r="CD103" s="807">
        <v>2.0000000000000004E-2</v>
      </c>
      <c r="CE103" s="456"/>
      <c r="CF103" s="810"/>
      <c r="CG103" s="810"/>
      <c r="CH103" s="515"/>
      <c r="CI103" s="515"/>
      <c r="CJ103" s="828"/>
      <c r="CK103" s="807">
        <v>2.0000000000000004E-2</v>
      </c>
      <c r="CL103" s="456"/>
      <c r="CM103" s="810"/>
      <c r="CN103" s="810"/>
      <c r="CO103" s="515"/>
      <c r="CP103" s="515"/>
      <c r="CQ103" s="828"/>
      <c r="CR103" s="807">
        <v>0</v>
      </c>
      <c r="CS103" s="457"/>
      <c r="CT103" s="810"/>
      <c r="CU103" s="810"/>
      <c r="CV103" s="515"/>
      <c r="CW103" s="515"/>
      <c r="CX103" s="685"/>
      <c r="CY103" s="656"/>
      <c r="CZ103" s="458">
        <f t="shared" si="9"/>
        <v>2.0000000000000004E-2</v>
      </c>
      <c r="DA103" s="458">
        <f t="shared" si="9"/>
        <v>0.02</v>
      </c>
      <c r="DB103" s="458">
        <f t="shared" si="10"/>
        <v>0.99999999999999978</v>
      </c>
      <c r="DC103" s="810"/>
      <c r="DD103" s="810"/>
      <c r="DE103" s="810"/>
      <c r="DF103" s="515"/>
      <c r="DG103" s="515"/>
      <c r="DH103" s="515"/>
      <c r="DI103" s="458">
        <f t="shared" si="11"/>
        <v>0.1</v>
      </c>
      <c r="DJ103" s="458">
        <f t="shared" si="11"/>
        <v>0.1</v>
      </c>
      <c r="DK103" s="458">
        <f t="shared" si="12"/>
        <v>1</v>
      </c>
      <c r="DL103" s="810"/>
      <c r="DM103" s="810"/>
      <c r="DN103" s="810"/>
      <c r="DO103" s="515"/>
      <c r="DP103" s="515"/>
      <c r="DQ103" s="515"/>
      <c r="DR103" s="458">
        <f t="shared" si="13"/>
        <v>0.16000000000000003</v>
      </c>
      <c r="DS103" s="458">
        <f t="shared" si="13"/>
        <v>0.1</v>
      </c>
      <c r="DT103" s="458">
        <f t="shared" si="14"/>
        <v>0.62499999999999989</v>
      </c>
      <c r="DU103" s="810"/>
      <c r="DV103" s="810"/>
      <c r="DW103" s="810"/>
      <c r="DX103" s="515"/>
      <c r="DY103" s="515"/>
      <c r="DZ103" s="515"/>
      <c r="EA103" s="458">
        <f t="shared" si="16"/>
        <v>0.20000000000000007</v>
      </c>
      <c r="EB103" s="458">
        <f t="shared" si="16"/>
        <v>0.1</v>
      </c>
      <c r="EC103" s="458">
        <f t="shared" si="15"/>
        <v>0.49999999999999989</v>
      </c>
      <c r="ED103" s="812"/>
      <c r="EE103" s="812"/>
      <c r="EF103" s="812"/>
      <c r="EG103" s="515"/>
      <c r="EH103" s="515"/>
      <c r="EI103" s="515"/>
    </row>
    <row r="104" spans="1:139" s="809" customFormat="1" ht="24.75" customHeight="1">
      <c r="A104" s="436"/>
      <c r="B104" s="437"/>
      <c r="C104" s="514"/>
      <c r="D104" s="514"/>
      <c r="E104" s="514"/>
      <c r="F104" s="799"/>
      <c r="G104" s="516"/>
      <c r="H104" s="515"/>
      <c r="I104" s="515"/>
      <c r="J104" s="517">
        <v>18</v>
      </c>
      <c r="K104" s="800" t="s">
        <v>744</v>
      </c>
      <c r="L104" s="801" t="s">
        <v>745</v>
      </c>
      <c r="M104" s="520" t="s">
        <v>607</v>
      </c>
      <c r="N104" s="521">
        <v>0.03</v>
      </c>
      <c r="O104" s="802">
        <v>42767</v>
      </c>
      <c r="P104" s="802">
        <v>43099</v>
      </c>
      <c r="Q104" s="803" t="s">
        <v>746</v>
      </c>
      <c r="R104" s="524">
        <v>0.2</v>
      </c>
      <c r="S104" s="804">
        <v>0</v>
      </c>
      <c r="T104" s="530">
        <v>0</v>
      </c>
      <c r="U104" s="805">
        <f>SUM(S104:S106)</f>
        <v>0</v>
      </c>
      <c r="V104" s="805">
        <f>SUM(T104:T106)</f>
        <v>0</v>
      </c>
      <c r="W104" s="527"/>
      <c r="X104" s="527"/>
      <c r="Y104" s="805" t="s">
        <v>474</v>
      </c>
      <c r="Z104" s="804">
        <v>1.7999999999999999E-2</v>
      </c>
      <c r="AA104" s="806">
        <v>1.7999999999999999E-2</v>
      </c>
      <c r="AB104" s="805">
        <f>SUM(Z104:Z106)</f>
        <v>0.09</v>
      </c>
      <c r="AC104" s="805">
        <f>SUM(AA104:AA106)</f>
        <v>0.09</v>
      </c>
      <c r="AD104" s="527"/>
      <c r="AE104" s="527"/>
      <c r="AF104" s="805" t="s">
        <v>747</v>
      </c>
      <c r="AG104" s="804">
        <v>1.7999999999999999E-2</v>
      </c>
      <c r="AH104" s="450">
        <v>1.7999999999999999E-2</v>
      </c>
      <c r="AI104" s="805">
        <f>SUM(AG104:AG106)</f>
        <v>0.09</v>
      </c>
      <c r="AJ104" s="805">
        <f>SUM(AH104:AH106)</f>
        <v>0.09</v>
      </c>
      <c r="AK104" s="527"/>
      <c r="AL104" s="527"/>
      <c r="AM104" s="676" t="s">
        <v>748</v>
      </c>
      <c r="AN104" s="807">
        <v>1.7999999999999999E-2</v>
      </c>
      <c r="AO104" s="454">
        <v>1.7999999999999999E-2</v>
      </c>
      <c r="AP104" s="808">
        <f>SUM(AN104:AN106)</f>
        <v>0.09</v>
      </c>
      <c r="AQ104" s="455">
        <f>SUM(AO104:AO106)</f>
        <v>0.09</v>
      </c>
      <c r="AR104" s="515"/>
      <c r="AS104" s="515"/>
      <c r="AT104" s="805" t="s">
        <v>747</v>
      </c>
      <c r="AU104" s="807">
        <v>1.7999999999999999E-2</v>
      </c>
      <c r="AV104" s="454">
        <v>1.7999999999999999E-2</v>
      </c>
      <c r="AW104" s="808">
        <f>SUM(AU104:AU106)</f>
        <v>0.09</v>
      </c>
      <c r="AX104" s="805">
        <f>SUM(AV104:AV106)</f>
        <v>0.09</v>
      </c>
      <c r="AY104" s="515"/>
      <c r="AZ104" s="515"/>
      <c r="BA104" s="805" t="s">
        <v>747</v>
      </c>
      <c r="BB104" s="807">
        <v>1.7999999999999999E-2</v>
      </c>
      <c r="BC104" s="807">
        <v>1.7999999999999999E-2</v>
      </c>
      <c r="BD104" s="805">
        <f>SUM(BB104:BB106)</f>
        <v>0.09</v>
      </c>
      <c r="BE104" s="805">
        <f>SUM(BC104:BC106)</f>
        <v>0.09</v>
      </c>
      <c r="BF104" s="515"/>
      <c r="BG104" s="515"/>
      <c r="BH104" s="676" t="s">
        <v>748</v>
      </c>
      <c r="BI104" s="807">
        <v>1.7999999999999999E-2</v>
      </c>
      <c r="BJ104" s="456"/>
      <c r="BK104" s="805">
        <f>SUM(BI104:BI106)</f>
        <v>0.09</v>
      </c>
      <c r="BL104" s="805">
        <f>SUM(BJ104:BJ106)</f>
        <v>0</v>
      </c>
      <c r="BM104" s="515"/>
      <c r="BN104" s="515"/>
      <c r="BO104" s="805" t="s">
        <v>747</v>
      </c>
      <c r="BP104" s="804">
        <v>2.0000000000000004E-2</v>
      </c>
      <c r="BQ104" s="456"/>
      <c r="BR104" s="805">
        <f>SUM(BP104:BP106)</f>
        <v>0.10000000000000002</v>
      </c>
      <c r="BS104" s="805">
        <f>SUM(BQ104:BQ106)</f>
        <v>0</v>
      </c>
      <c r="BT104" s="515"/>
      <c r="BU104" s="515"/>
      <c r="BV104" s="805" t="s">
        <v>747</v>
      </c>
      <c r="BW104" s="807">
        <v>2.0000000000000004E-2</v>
      </c>
      <c r="BX104" s="457"/>
      <c r="BY104" s="805">
        <f>SUM(BW104:BW106)</f>
        <v>0.10000000000000002</v>
      </c>
      <c r="BZ104" s="805">
        <f>SUM(BX104:BX106)</f>
        <v>0</v>
      </c>
      <c r="CA104" s="515"/>
      <c r="CB104" s="515"/>
      <c r="CC104" s="676" t="s">
        <v>748</v>
      </c>
      <c r="CD104" s="807">
        <v>1.7999999999999999E-2</v>
      </c>
      <c r="CE104" s="456"/>
      <c r="CF104" s="805">
        <f>SUM(CD104:CD106)</f>
        <v>0.09</v>
      </c>
      <c r="CG104" s="805">
        <f>SUM(CE104:CE106)</f>
        <v>0</v>
      </c>
      <c r="CH104" s="515"/>
      <c r="CI104" s="515"/>
      <c r="CJ104" s="805" t="s">
        <v>747</v>
      </c>
      <c r="CK104" s="807">
        <v>1.7999999999999999E-2</v>
      </c>
      <c r="CL104" s="456"/>
      <c r="CM104" s="805">
        <f>SUM(CK104:CK106)</f>
        <v>0.09</v>
      </c>
      <c r="CN104" s="805">
        <f>SUM(CL104:CL106)</f>
        <v>0</v>
      </c>
      <c r="CO104" s="515"/>
      <c r="CP104" s="515"/>
      <c r="CQ104" s="805" t="s">
        <v>747</v>
      </c>
      <c r="CR104" s="807">
        <v>1.6E-2</v>
      </c>
      <c r="CS104" s="457"/>
      <c r="CT104" s="805">
        <f>SUM(CR104:CR106)</f>
        <v>0.08</v>
      </c>
      <c r="CU104" s="805">
        <f>SUM(CS104:CS106)</f>
        <v>0</v>
      </c>
      <c r="CV104" s="515"/>
      <c r="CW104" s="515"/>
      <c r="CX104" s="685"/>
      <c r="CY104" s="656"/>
      <c r="CZ104" s="458">
        <f t="shared" si="9"/>
        <v>3.5999999999999997E-2</v>
      </c>
      <c r="DA104" s="458">
        <f t="shared" si="9"/>
        <v>3.5999999999999997E-2</v>
      </c>
      <c r="DB104" s="458">
        <f t="shared" si="10"/>
        <v>1</v>
      </c>
      <c r="DC104" s="805">
        <f>SUM(CZ104:CZ106)</f>
        <v>0.18</v>
      </c>
      <c r="DD104" s="805">
        <f>SUM(DA104:DA106)</f>
        <v>0.18</v>
      </c>
      <c r="DE104" s="805">
        <f>+DD104/DC104</f>
        <v>1</v>
      </c>
      <c r="DF104" s="515"/>
      <c r="DG104" s="515"/>
      <c r="DH104" s="515"/>
      <c r="DI104" s="458">
        <f t="shared" si="11"/>
        <v>0.09</v>
      </c>
      <c r="DJ104" s="458">
        <f t="shared" si="11"/>
        <v>0.09</v>
      </c>
      <c r="DK104" s="458">
        <f t="shared" si="12"/>
        <v>1</v>
      </c>
      <c r="DL104" s="805">
        <f>SUM(DI104:DI106)</f>
        <v>0.45</v>
      </c>
      <c r="DM104" s="805">
        <f>SUM(DJ104:DJ106)</f>
        <v>0.45</v>
      </c>
      <c r="DN104" s="805">
        <f>+DM104/DL104</f>
        <v>1</v>
      </c>
      <c r="DO104" s="515"/>
      <c r="DP104" s="515"/>
      <c r="DQ104" s="515"/>
      <c r="DR104" s="458">
        <f t="shared" si="13"/>
        <v>0.14800000000000002</v>
      </c>
      <c r="DS104" s="458">
        <f t="shared" si="13"/>
        <v>0.09</v>
      </c>
      <c r="DT104" s="458">
        <f t="shared" si="14"/>
        <v>0.608108108108108</v>
      </c>
      <c r="DU104" s="805">
        <f>SUM(DR104:DR106)</f>
        <v>0.7400000000000001</v>
      </c>
      <c r="DV104" s="805">
        <f>SUM(DS104:DS106)</f>
        <v>0.45</v>
      </c>
      <c r="DW104" s="805">
        <f>+DV104/DU104</f>
        <v>0.608108108108108</v>
      </c>
      <c r="DX104" s="515"/>
      <c r="DY104" s="515"/>
      <c r="DZ104" s="515"/>
      <c r="EA104" s="458">
        <f t="shared" si="16"/>
        <v>0.2</v>
      </c>
      <c r="EB104" s="458">
        <f t="shared" si="16"/>
        <v>0.09</v>
      </c>
      <c r="EC104" s="458">
        <f t="shared" si="15"/>
        <v>0.44999999999999996</v>
      </c>
      <c r="ED104" s="805">
        <f>SUM(EA104:EA106)</f>
        <v>1</v>
      </c>
      <c r="EE104" s="805">
        <f>SUM(EB104:EB106)</f>
        <v>0.45</v>
      </c>
      <c r="EF104" s="805">
        <f>+EE104/ED104</f>
        <v>0.45</v>
      </c>
      <c r="EG104" s="515"/>
      <c r="EH104" s="515"/>
      <c r="EI104" s="515"/>
    </row>
    <row r="105" spans="1:139" s="809" customFormat="1" ht="24.75" customHeight="1">
      <c r="A105" s="436"/>
      <c r="B105" s="437"/>
      <c r="C105" s="514"/>
      <c r="D105" s="514"/>
      <c r="E105" s="514"/>
      <c r="F105" s="799"/>
      <c r="G105" s="516"/>
      <c r="H105" s="515"/>
      <c r="I105" s="515"/>
      <c r="J105" s="539"/>
      <c r="K105" s="800"/>
      <c r="L105" s="801"/>
      <c r="M105" s="520"/>
      <c r="N105" s="521"/>
      <c r="O105" s="802">
        <v>42767</v>
      </c>
      <c r="P105" s="802">
        <v>43099</v>
      </c>
      <c r="Q105" s="803" t="s">
        <v>749</v>
      </c>
      <c r="R105" s="524">
        <v>0.4</v>
      </c>
      <c r="S105" s="804">
        <v>0</v>
      </c>
      <c r="T105" s="530">
        <v>0</v>
      </c>
      <c r="U105" s="810"/>
      <c r="V105" s="810"/>
      <c r="W105" s="527"/>
      <c r="X105" s="527"/>
      <c r="Y105" s="810"/>
      <c r="Z105" s="804">
        <v>3.5999999999999997E-2</v>
      </c>
      <c r="AA105" s="806">
        <v>3.5999999999999997E-2</v>
      </c>
      <c r="AB105" s="810"/>
      <c r="AC105" s="810"/>
      <c r="AD105" s="527"/>
      <c r="AE105" s="527"/>
      <c r="AF105" s="810"/>
      <c r="AG105" s="804">
        <v>3.5999999999999997E-2</v>
      </c>
      <c r="AH105" s="450">
        <v>3.5999999999999997E-2</v>
      </c>
      <c r="AI105" s="810"/>
      <c r="AJ105" s="810"/>
      <c r="AK105" s="527"/>
      <c r="AL105" s="527"/>
      <c r="AM105" s="676" t="s">
        <v>750</v>
      </c>
      <c r="AN105" s="807">
        <v>3.5999999999999997E-2</v>
      </c>
      <c r="AO105" s="454">
        <v>3.5999999999999997E-2</v>
      </c>
      <c r="AP105" s="811"/>
      <c r="AQ105" s="467"/>
      <c r="AR105" s="515"/>
      <c r="AS105" s="515"/>
      <c r="AT105" s="810"/>
      <c r="AU105" s="807">
        <v>3.5999999999999997E-2</v>
      </c>
      <c r="AV105" s="454">
        <v>3.5999999999999997E-2</v>
      </c>
      <c r="AW105" s="811"/>
      <c r="AX105" s="810"/>
      <c r="AY105" s="515"/>
      <c r="AZ105" s="515"/>
      <c r="BA105" s="810"/>
      <c r="BB105" s="807">
        <v>3.5999999999999997E-2</v>
      </c>
      <c r="BC105" s="807">
        <v>3.5999999999999997E-2</v>
      </c>
      <c r="BD105" s="810"/>
      <c r="BE105" s="810"/>
      <c r="BF105" s="515"/>
      <c r="BG105" s="515"/>
      <c r="BH105" s="676" t="s">
        <v>750</v>
      </c>
      <c r="BI105" s="807">
        <v>3.5999999999999997E-2</v>
      </c>
      <c r="BJ105" s="456"/>
      <c r="BK105" s="810"/>
      <c r="BL105" s="810"/>
      <c r="BM105" s="515"/>
      <c r="BN105" s="515"/>
      <c r="BO105" s="810"/>
      <c r="BP105" s="804">
        <v>4.0000000000000008E-2</v>
      </c>
      <c r="BQ105" s="456"/>
      <c r="BR105" s="810"/>
      <c r="BS105" s="810"/>
      <c r="BT105" s="515"/>
      <c r="BU105" s="515"/>
      <c r="BV105" s="810"/>
      <c r="BW105" s="807">
        <v>4.0000000000000008E-2</v>
      </c>
      <c r="BX105" s="457"/>
      <c r="BY105" s="810"/>
      <c r="BZ105" s="810"/>
      <c r="CA105" s="515"/>
      <c r="CB105" s="515"/>
      <c r="CC105" s="676" t="s">
        <v>750</v>
      </c>
      <c r="CD105" s="807">
        <v>3.5999999999999997E-2</v>
      </c>
      <c r="CE105" s="456"/>
      <c r="CF105" s="810"/>
      <c r="CG105" s="810"/>
      <c r="CH105" s="515"/>
      <c r="CI105" s="515"/>
      <c r="CJ105" s="810"/>
      <c r="CK105" s="807">
        <v>3.5999999999999997E-2</v>
      </c>
      <c r="CL105" s="456"/>
      <c r="CM105" s="810"/>
      <c r="CN105" s="810"/>
      <c r="CO105" s="515"/>
      <c r="CP105" s="515"/>
      <c r="CQ105" s="810"/>
      <c r="CR105" s="807">
        <v>3.2000000000000001E-2</v>
      </c>
      <c r="CS105" s="457"/>
      <c r="CT105" s="810"/>
      <c r="CU105" s="810"/>
      <c r="CV105" s="515"/>
      <c r="CW105" s="515"/>
      <c r="CX105" s="685"/>
      <c r="CY105" s="656"/>
      <c r="CZ105" s="458">
        <f t="shared" si="9"/>
        <v>7.1999999999999995E-2</v>
      </c>
      <c r="DA105" s="458">
        <f t="shared" si="9"/>
        <v>7.1999999999999995E-2</v>
      </c>
      <c r="DB105" s="458">
        <f t="shared" si="10"/>
        <v>1</v>
      </c>
      <c r="DC105" s="810"/>
      <c r="DD105" s="810"/>
      <c r="DE105" s="810"/>
      <c r="DF105" s="515"/>
      <c r="DG105" s="515"/>
      <c r="DH105" s="515"/>
      <c r="DI105" s="458">
        <f t="shared" si="11"/>
        <v>0.18</v>
      </c>
      <c r="DJ105" s="458">
        <f t="shared" si="11"/>
        <v>0.18</v>
      </c>
      <c r="DK105" s="458">
        <f t="shared" si="12"/>
        <v>1</v>
      </c>
      <c r="DL105" s="810"/>
      <c r="DM105" s="810"/>
      <c r="DN105" s="810"/>
      <c r="DO105" s="515"/>
      <c r="DP105" s="515"/>
      <c r="DQ105" s="515"/>
      <c r="DR105" s="458">
        <f t="shared" si="13"/>
        <v>0.29600000000000004</v>
      </c>
      <c r="DS105" s="458">
        <f t="shared" si="13"/>
        <v>0.18</v>
      </c>
      <c r="DT105" s="458">
        <f t="shared" si="14"/>
        <v>0.608108108108108</v>
      </c>
      <c r="DU105" s="810"/>
      <c r="DV105" s="810"/>
      <c r="DW105" s="810"/>
      <c r="DX105" s="515"/>
      <c r="DY105" s="515"/>
      <c r="DZ105" s="515"/>
      <c r="EA105" s="458">
        <f t="shared" si="16"/>
        <v>0.4</v>
      </c>
      <c r="EB105" s="458">
        <f t="shared" si="16"/>
        <v>0.18</v>
      </c>
      <c r="EC105" s="458">
        <f t="shared" si="15"/>
        <v>0.44999999999999996</v>
      </c>
      <c r="ED105" s="810"/>
      <c r="EE105" s="810"/>
      <c r="EF105" s="810"/>
      <c r="EG105" s="515"/>
      <c r="EH105" s="515"/>
      <c r="EI105" s="515"/>
    </row>
    <row r="106" spans="1:139" s="809" customFormat="1" ht="24.75" customHeight="1">
      <c r="A106" s="436"/>
      <c r="B106" s="437"/>
      <c r="C106" s="514"/>
      <c r="D106" s="514"/>
      <c r="E106" s="514"/>
      <c r="F106" s="799"/>
      <c r="G106" s="516"/>
      <c r="H106" s="515"/>
      <c r="I106" s="515"/>
      <c r="J106" s="550"/>
      <c r="K106" s="800"/>
      <c r="L106" s="801"/>
      <c r="M106" s="520"/>
      <c r="N106" s="521"/>
      <c r="O106" s="802">
        <v>42767</v>
      </c>
      <c r="P106" s="802">
        <v>43099</v>
      </c>
      <c r="Q106" s="803" t="s">
        <v>751</v>
      </c>
      <c r="R106" s="524">
        <v>0.4</v>
      </c>
      <c r="S106" s="804">
        <v>0</v>
      </c>
      <c r="T106" s="530">
        <v>0</v>
      </c>
      <c r="U106" s="810"/>
      <c r="V106" s="810"/>
      <c r="W106" s="527"/>
      <c r="X106" s="527"/>
      <c r="Y106" s="812"/>
      <c r="Z106" s="804">
        <v>3.5999999999999997E-2</v>
      </c>
      <c r="AA106" s="806">
        <v>3.5999999999999997E-2</v>
      </c>
      <c r="AB106" s="810"/>
      <c r="AC106" s="810"/>
      <c r="AD106" s="527"/>
      <c r="AE106" s="527"/>
      <c r="AF106" s="812"/>
      <c r="AG106" s="804">
        <v>3.5999999999999997E-2</v>
      </c>
      <c r="AH106" s="450">
        <v>3.5999999999999997E-2</v>
      </c>
      <c r="AI106" s="810"/>
      <c r="AJ106" s="810"/>
      <c r="AK106" s="527"/>
      <c r="AL106" s="527"/>
      <c r="AM106" s="676" t="s">
        <v>750</v>
      </c>
      <c r="AN106" s="807">
        <v>3.5999999999999997E-2</v>
      </c>
      <c r="AO106" s="454">
        <v>3.5999999999999997E-2</v>
      </c>
      <c r="AP106" s="813"/>
      <c r="AQ106" s="493"/>
      <c r="AR106" s="515"/>
      <c r="AS106" s="515"/>
      <c r="AT106" s="812"/>
      <c r="AU106" s="807">
        <v>3.5999999999999997E-2</v>
      </c>
      <c r="AV106" s="454">
        <v>3.5999999999999997E-2</v>
      </c>
      <c r="AW106" s="811"/>
      <c r="AX106" s="810"/>
      <c r="AY106" s="515"/>
      <c r="AZ106" s="515"/>
      <c r="BA106" s="812"/>
      <c r="BB106" s="807">
        <v>3.5999999999999997E-2</v>
      </c>
      <c r="BC106" s="807">
        <v>3.5999999999999997E-2</v>
      </c>
      <c r="BD106" s="810"/>
      <c r="BE106" s="810"/>
      <c r="BF106" s="515"/>
      <c r="BG106" s="515"/>
      <c r="BH106" s="676" t="s">
        <v>750</v>
      </c>
      <c r="BI106" s="807">
        <v>3.5999999999999997E-2</v>
      </c>
      <c r="BJ106" s="456"/>
      <c r="BK106" s="810"/>
      <c r="BL106" s="810"/>
      <c r="BM106" s="515"/>
      <c r="BN106" s="515"/>
      <c r="BO106" s="812"/>
      <c r="BP106" s="804">
        <v>4.0000000000000008E-2</v>
      </c>
      <c r="BQ106" s="456"/>
      <c r="BR106" s="810"/>
      <c r="BS106" s="810"/>
      <c r="BT106" s="515"/>
      <c r="BU106" s="515"/>
      <c r="BV106" s="812"/>
      <c r="BW106" s="807">
        <v>4.0000000000000008E-2</v>
      </c>
      <c r="BX106" s="457"/>
      <c r="BY106" s="810"/>
      <c r="BZ106" s="810"/>
      <c r="CA106" s="515"/>
      <c r="CB106" s="515"/>
      <c r="CC106" s="676" t="s">
        <v>750</v>
      </c>
      <c r="CD106" s="807">
        <v>3.5999999999999997E-2</v>
      </c>
      <c r="CE106" s="456"/>
      <c r="CF106" s="810"/>
      <c r="CG106" s="810"/>
      <c r="CH106" s="515"/>
      <c r="CI106" s="515"/>
      <c r="CJ106" s="812"/>
      <c r="CK106" s="807">
        <v>3.5999999999999997E-2</v>
      </c>
      <c r="CL106" s="456"/>
      <c r="CM106" s="810"/>
      <c r="CN106" s="810"/>
      <c r="CO106" s="515"/>
      <c r="CP106" s="515"/>
      <c r="CQ106" s="812"/>
      <c r="CR106" s="807">
        <v>3.2000000000000001E-2</v>
      </c>
      <c r="CS106" s="457"/>
      <c r="CT106" s="810"/>
      <c r="CU106" s="810"/>
      <c r="CV106" s="515"/>
      <c r="CW106" s="515"/>
      <c r="CX106" s="685"/>
      <c r="CY106" s="656"/>
      <c r="CZ106" s="458">
        <f t="shared" si="9"/>
        <v>7.1999999999999995E-2</v>
      </c>
      <c r="DA106" s="458">
        <f t="shared" si="9"/>
        <v>7.1999999999999995E-2</v>
      </c>
      <c r="DB106" s="458">
        <f t="shared" si="10"/>
        <v>1</v>
      </c>
      <c r="DC106" s="810"/>
      <c r="DD106" s="810"/>
      <c r="DE106" s="810"/>
      <c r="DF106" s="515"/>
      <c r="DG106" s="515"/>
      <c r="DH106" s="515"/>
      <c r="DI106" s="458">
        <f t="shared" si="11"/>
        <v>0.18</v>
      </c>
      <c r="DJ106" s="458">
        <f t="shared" si="11"/>
        <v>0.18</v>
      </c>
      <c r="DK106" s="458">
        <f t="shared" si="12"/>
        <v>1</v>
      </c>
      <c r="DL106" s="810"/>
      <c r="DM106" s="810"/>
      <c r="DN106" s="810"/>
      <c r="DO106" s="515"/>
      <c r="DP106" s="515"/>
      <c r="DQ106" s="515"/>
      <c r="DR106" s="458">
        <f t="shared" si="13"/>
        <v>0.29600000000000004</v>
      </c>
      <c r="DS106" s="458">
        <f t="shared" si="13"/>
        <v>0.18</v>
      </c>
      <c r="DT106" s="458">
        <f t="shared" si="14"/>
        <v>0.608108108108108</v>
      </c>
      <c r="DU106" s="810"/>
      <c r="DV106" s="810"/>
      <c r="DW106" s="810"/>
      <c r="DX106" s="515"/>
      <c r="DY106" s="515"/>
      <c r="DZ106" s="515"/>
      <c r="EA106" s="458">
        <f t="shared" si="16"/>
        <v>0.4</v>
      </c>
      <c r="EB106" s="458">
        <f t="shared" si="16"/>
        <v>0.18</v>
      </c>
      <c r="EC106" s="458">
        <f t="shared" si="15"/>
        <v>0.44999999999999996</v>
      </c>
      <c r="ED106" s="812"/>
      <c r="EE106" s="812"/>
      <c r="EF106" s="812"/>
      <c r="EG106" s="515"/>
      <c r="EH106" s="515"/>
      <c r="EI106" s="515"/>
    </row>
    <row r="107" spans="1:139" s="622" customFormat="1" ht="24.75" customHeight="1">
      <c r="A107" s="436"/>
      <c r="B107" s="437"/>
      <c r="C107" s="514"/>
      <c r="D107" s="514"/>
      <c r="E107" s="514"/>
      <c r="F107" s="799"/>
      <c r="G107" s="516"/>
      <c r="H107" s="515"/>
      <c r="I107" s="515"/>
      <c r="J107" s="814">
        <v>19</v>
      </c>
      <c r="K107" s="815" t="s">
        <v>752</v>
      </c>
      <c r="L107" s="816" t="s">
        <v>753</v>
      </c>
      <c r="M107" s="829" t="s">
        <v>754</v>
      </c>
      <c r="N107" s="818">
        <v>0.03</v>
      </c>
      <c r="O107" s="819">
        <v>42751</v>
      </c>
      <c r="P107" s="819">
        <v>43069</v>
      </c>
      <c r="Q107" s="820" t="s">
        <v>755</v>
      </c>
      <c r="R107" s="821">
        <v>0.4</v>
      </c>
      <c r="S107" s="822">
        <v>2.4E-2</v>
      </c>
      <c r="T107" s="823">
        <v>2.4E-2</v>
      </c>
      <c r="U107" s="805">
        <f>SUM(S107:S109)</f>
        <v>2.4E-2</v>
      </c>
      <c r="V107" s="805">
        <f>SUM(T107:T109)</f>
        <v>2.4E-2</v>
      </c>
      <c r="W107" s="527"/>
      <c r="X107" s="527"/>
      <c r="Y107" s="830" t="s">
        <v>474</v>
      </c>
      <c r="Z107" s="804">
        <v>2.4E-2</v>
      </c>
      <c r="AA107" s="806">
        <v>2.4E-2</v>
      </c>
      <c r="AB107" s="805">
        <f>SUM(Z107:Z109)</f>
        <v>7.2000000000000008E-2</v>
      </c>
      <c r="AC107" s="805">
        <f>SUM(AA107:AA109)</f>
        <v>7.2000000000000008E-2</v>
      </c>
      <c r="AD107" s="527"/>
      <c r="AE107" s="527"/>
      <c r="AF107" s="830" t="s">
        <v>756</v>
      </c>
      <c r="AG107" s="804">
        <v>2.8000000000000004E-2</v>
      </c>
      <c r="AH107" s="450">
        <v>2.8000000000000001E-2</v>
      </c>
      <c r="AI107" s="805">
        <f>SUM(AG107:AG109)</f>
        <v>7.2000000000000008E-2</v>
      </c>
      <c r="AJ107" s="805">
        <f>SUM(AH107:AH109)</f>
        <v>7.1999999999999995E-2</v>
      </c>
      <c r="AK107" s="527"/>
      <c r="AL107" s="527"/>
      <c r="AM107" s="676" t="s">
        <v>756</v>
      </c>
      <c r="AN107" s="807">
        <v>3.5999999999999997E-2</v>
      </c>
      <c r="AO107" s="454">
        <v>3.5999999999999997E-2</v>
      </c>
      <c r="AP107" s="808">
        <f>SUM(AN107:AN109)</f>
        <v>0.11</v>
      </c>
      <c r="AQ107" s="455">
        <f>SUM(AO107:AO109)</f>
        <v>0.10999999999999999</v>
      </c>
      <c r="AR107" s="515"/>
      <c r="AS107" s="515"/>
      <c r="AT107" s="830" t="s">
        <v>756</v>
      </c>
      <c r="AU107" s="807">
        <v>4.0000000000000008E-2</v>
      </c>
      <c r="AV107" s="454">
        <v>0.04</v>
      </c>
      <c r="AW107" s="808">
        <f>SUM(AU107:AU109)</f>
        <v>0.11400000000000002</v>
      </c>
      <c r="AX107" s="805">
        <f>SUM(AV107:AV109)</f>
        <v>0.11399999999999999</v>
      </c>
      <c r="AY107" s="515"/>
      <c r="AZ107" s="515"/>
      <c r="BA107" s="830" t="s">
        <v>756</v>
      </c>
      <c r="BB107" s="807">
        <v>3.5999999999999997E-2</v>
      </c>
      <c r="BC107" s="807">
        <v>3.5999999999999997E-2</v>
      </c>
      <c r="BD107" s="805">
        <f>SUM(BB107:BB109)</f>
        <v>0.1</v>
      </c>
      <c r="BE107" s="805">
        <f>SUM(BC107:BC109)</f>
        <v>0.1</v>
      </c>
      <c r="BF107" s="515"/>
      <c r="BG107" s="515"/>
      <c r="BH107" s="676" t="s">
        <v>757</v>
      </c>
      <c r="BI107" s="807">
        <v>3.5999999999999997E-2</v>
      </c>
      <c r="BJ107" s="456"/>
      <c r="BK107" s="805">
        <f>SUM(BI107:BI109)</f>
        <v>0.1</v>
      </c>
      <c r="BL107" s="805">
        <f>SUM(BJ107:BJ109)</f>
        <v>0</v>
      </c>
      <c r="BM107" s="515"/>
      <c r="BN107" s="515"/>
      <c r="BO107" s="830" t="s">
        <v>756</v>
      </c>
      <c r="BP107" s="804">
        <v>3.5999999999999997E-2</v>
      </c>
      <c r="BQ107" s="456"/>
      <c r="BR107" s="805">
        <f>SUM(BP107:BP109)</f>
        <v>0.11</v>
      </c>
      <c r="BS107" s="805">
        <f>SUM(BQ107:BQ109)</f>
        <v>0</v>
      </c>
      <c r="BT107" s="515"/>
      <c r="BU107" s="515"/>
      <c r="BV107" s="830" t="s">
        <v>756</v>
      </c>
      <c r="BW107" s="807">
        <v>4.0000000000000008E-2</v>
      </c>
      <c r="BX107" s="457"/>
      <c r="BY107" s="805">
        <f>SUM(BW107:BW109)</f>
        <v>0.10400000000000002</v>
      </c>
      <c r="BZ107" s="805">
        <f>SUM(BX107:BX109)</f>
        <v>0</v>
      </c>
      <c r="CA107" s="515"/>
      <c r="CB107" s="515"/>
      <c r="CC107" s="676" t="s">
        <v>757</v>
      </c>
      <c r="CD107" s="807">
        <v>4.0000000000000008E-2</v>
      </c>
      <c r="CE107" s="456"/>
      <c r="CF107" s="805">
        <f>SUM(CD107:CD109)</f>
        <v>0.11400000000000002</v>
      </c>
      <c r="CG107" s="805">
        <f>SUM(CE107:CE109)</f>
        <v>0</v>
      </c>
      <c r="CH107" s="515"/>
      <c r="CI107" s="515"/>
      <c r="CJ107" s="830" t="s">
        <v>756</v>
      </c>
      <c r="CK107" s="807">
        <v>3.2000000000000001E-2</v>
      </c>
      <c r="CL107" s="456"/>
      <c r="CM107" s="805">
        <f>SUM(CK107:CK109)</f>
        <v>5.2000000000000005E-2</v>
      </c>
      <c r="CN107" s="805">
        <f>SUM(CL107:CL109)</f>
        <v>0</v>
      </c>
      <c r="CO107" s="515"/>
      <c r="CP107" s="515"/>
      <c r="CQ107" s="830" t="s">
        <v>756</v>
      </c>
      <c r="CR107" s="807">
        <v>2.8000000000000004E-2</v>
      </c>
      <c r="CS107" s="457"/>
      <c r="CT107" s="805">
        <f>SUM(CR107:CR109)</f>
        <v>2.8000000000000004E-2</v>
      </c>
      <c r="CU107" s="805">
        <f>SUM(CS107:CS109)</f>
        <v>0</v>
      </c>
      <c r="CV107" s="515"/>
      <c r="CW107" s="515"/>
      <c r="CX107" s="685"/>
      <c r="CY107" s="656"/>
      <c r="CZ107" s="458">
        <f t="shared" si="9"/>
        <v>7.6000000000000012E-2</v>
      </c>
      <c r="DA107" s="458">
        <f t="shared" si="9"/>
        <v>7.5999999999999998E-2</v>
      </c>
      <c r="DB107" s="458">
        <f t="shared" si="10"/>
        <v>0.99999999999999978</v>
      </c>
      <c r="DC107" s="805">
        <f>SUM(CZ107:CZ109)</f>
        <v>0.16800000000000001</v>
      </c>
      <c r="DD107" s="805">
        <f>SUM(DA107:DA109)</f>
        <v>0.16799999999999998</v>
      </c>
      <c r="DE107" s="805">
        <f>+DD107/DC107</f>
        <v>0.99999999999999989</v>
      </c>
      <c r="DF107" s="515"/>
      <c r="DG107" s="515"/>
      <c r="DH107" s="515"/>
      <c r="DI107" s="458">
        <f t="shared" si="11"/>
        <v>0.18800000000000003</v>
      </c>
      <c r="DJ107" s="458">
        <f t="shared" si="11"/>
        <v>0.188</v>
      </c>
      <c r="DK107" s="458">
        <f t="shared" si="12"/>
        <v>0.99999999999999989</v>
      </c>
      <c r="DL107" s="805">
        <f>SUM(DI107:DI109)</f>
        <v>0.49200000000000005</v>
      </c>
      <c r="DM107" s="805">
        <f>SUM(DJ107:DJ109)</f>
        <v>0.49200000000000005</v>
      </c>
      <c r="DN107" s="805">
        <f>+DM107/DL107</f>
        <v>1</v>
      </c>
      <c r="DO107" s="515"/>
      <c r="DP107" s="515"/>
      <c r="DQ107" s="515"/>
      <c r="DR107" s="458">
        <f t="shared" si="13"/>
        <v>0.30000000000000004</v>
      </c>
      <c r="DS107" s="458">
        <f t="shared" si="13"/>
        <v>0.188</v>
      </c>
      <c r="DT107" s="458">
        <f t="shared" si="14"/>
        <v>0.62666666666666659</v>
      </c>
      <c r="DU107" s="805">
        <f>SUM(DR107:DR109)</f>
        <v>0.80600000000000005</v>
      </c>
      <c r="DV107" s="805">
        <f>SUM(DS107:DS109)</f>
        <v>0.49200000000000005</v>
      </c>
      <c r="DW107" s="805">
        <f>+DV107/DU107</f>
        <v>0.61042183622828783</v>
      </c>
      <c r="DX107" s="515"/>
      <c r="DY107" s="515"/>
      <c r="DZ107" s="515"/>
      <c r="EA107" s="458">
        <f t="shared" si="16"/>
        <v>0.40000000000000013</v>
      </c>
      <c r="EB107" s="458">
        <f t="shared" si="16"/>
        <v>0.188</v>
      </c>
      <c r="EC107" s="458">
        <f t="shared" si="15"/>
        <v>0.46999999999999986</v>
      </c>
      <c r="ED107" s="805">
        <f>SUM(EA107:EA109)</f>
        <v>1</v>
      </c>
      <c r="EE107" s="805">
        <f>SUM(EB107:EB109)</f>
        <v>0.49200000000000005</v>
      </c>
      <c r="EF107" s="805">
        <f>+EE107/ED107</f>
        <v>0.49200000000000005</v>
      </c>
      <c r="EG107" s="515"/>
      <c r="EH107" s="515"/>
      <c r="EI107" s="515"/>
    </row>
    <row r="108" spans="1:139" s="622" customFormat="1" ht="24.75" customHeight="1">
      <c r="A108" s="436"/>
      <c r="B108" s="437"/>
      <c r="C108" s="514"/>
      <c r="D108" s="514"/>
      <c r="E108" s="514"/>
      <c r="F108" s="799"/>
      <c r="G108" s="516"/>
      <c r="H108" s="515"/>
      <c r="I108" s="515"/>
      <c r="J108" s="825"/>
      <c r="K108" s="815"/>
      <c r="L108" s="816"/>
      <c r="M108" s="831"/>
      <c r="N108" s="818"/>
      <c r="O108" s="819">
        <v>42782</v>
      </c>
      <c r="P108" s="819">
        <v>43038</v>
      </c>
      <c r="Q108" s="820" t="s">
        <v>758</v>
      </c>
      <c r="R108" s="821">
        <v>0.4</v>
      </c>
      <c r="S108" s="822">
        <v>0</v>
      </c>
      <c r="T108" s="823">
        <v>0</v>
      </c>
      <c r="U108" s="810"/>
      <c r="V108" s="810"/>
      <c r="W108" s="527"/>
      <c r="X108" s="527"/>
      <c r="Y108" s="830"/>
      <c r="Z108" s="804">
        <v>4.8000000000000001E-2</v>
      </c>
      <c r="AA108" s="806">
        <v>4.8000000000000001E-2</v>
      </c>
      <c r="AB108" s="810"/>
      <c r="AC108" s="810"/>
      <c r="AD108" s="527"/>
      <c r="AE108" s="527"/>
      <c r="AF108" s="830"/>
      <c r="AG108" s="804">
        <v>4.4000000000000004E-2</v>
      </c>
      <c r="AH108" s="450">
        <v>4.3999999999999997E-2</v>
      </c>
      <c r="AI108" s="810"/>
      <c r="AJ108" s="810"/>
      <c r="AK108" s="527"/>
      <c r="AL108" s="527"/>
      <c r="AM108" s="676" t="s">
        <v>759</v>
      </c>
      <c r="AN108" s="807">
        <v>4.4000000000000004E-2</v>
      </c>
      <c r="AO108" s="454">
        <v>4.3999999999999997E-2</v>
      </c>
      <c r="AP108" s="811"/>
      <c r="AQ108" s="467"/>
      <c r="AR108" s="515"/>
      <c r="AS108" s="515"/>
      <c r="AT108" s="830"/>
      <c r="AU108" s="807">
        <v>4.4000000000000004E-2</v>
      </c>
      <c r="AV108" s="454">
        <v>4.3999999999999997E-2</v>
      </c>
      <c r="AW108" s="811"/>
      <c r="AX108" s="810"/>
      <c r="AY108" s="515"/>
      <c r="AZ108" s="515"/>
      <c r="BA108" s="830"/>
      <c r="BB108" s="807">
        <v>4.4000000000000004E-2</v>
      </c>
      <c r="BC108" s="807">
        <v>4.4000000000000004E-2</v>
      </c>
      <c r="BD108" s="810"/>
      <c r="BE108" s="810"/>
      <c r="BF108" s="515"/>
      <c r="BG108" s="515"/>
      <c r="BH108" s="676" t="s">
        <v>760</v>
      </c>
      <c r="BI108" s="807">
        <v>4.4000000000000004E-2</v>
      </c>
      <c r="BJ108" s="456"/>
      <c r="BK108" s="810"/>
      <c r="BL108" s="810"/>
      <c r="BM108" s="515"/>
      <c r="BN108" s="515"/>
      <c r="BO108" s="830"/>
      <c r="BP108" s="804">
        <v>4.4000000000000004E-2</v>
      </c>
      <c r="BQ108" s="456"/>
      <c r="BR108" s="810"/>
      <c r="BS108" s="810"/>
      <c r="BT108" s="515"/>
      <c r="BU108" s="515"/>
      <c r="BV108" s="830"/>
      <c r="BW108" s="807">
        <v>4.4000000000000004E-2</v>
      </c>
      <c r="BX108" s="457"/>
      <c r="BY108" s="810"/>
      <c r="BZ108" s="810"/>
      <c r="CA108" s="515"/>
      <c r="CB108" s="515"/>
      <c r="CC108" s="676" t="s">
        <v>760</v>
      </c>
      <c r="CD108" s="807">
        <v>4.4000000000000004E-2</v>
      </c>
      <c r="CE108" s="456"/>
      <c r="CF108" s="810"/>
      <c r="CG108" s="810"/>
      <c r="CH108" s="515"/>
      <c r="CI108" s="515"/>
      <c r="CJ108" s="830"/>
      <c r="CK108" s="807">
        <v>0</v>
      </c>
      <c r="CL108" s="456"/>
      <c r="CM108" s="810"/>
      <c r="CN108" s="810"/>
      <c r="CO108" s="515"/>
      <c r="CP108" s="515"/>
      <c r="CQ108" s="830"/>
      <c r="CR108" s="807">
        <v>0</v>
      </c>
      <c r="CS108" s="457"/>
      <c r="CT108" s="810"/>
      <c r="CU108" s="810"/>
      <c r="CV108" s="515"/>
      <c r="CW108" s="515"/>
      <c r="CX108" s="685"/>
      <c r="CY108" s="656"/>
      <c r="CZ108" s="458">
        <f t="shared" si="9"/>
        <v>9.1999999999999998E-2</v>
      </c>
      <c r="DA108" s="458">
        <f t="shared" si="9"/>
        <v>9.1999999999999998E-2</v>
      </c>
      <c r="DB108" s="458">
        <f t="shared" si="10"/>
        <v>1</v>
      </c>
      <c r="DC108" s="810"/>
      <c r="DD108" s="810"/>
      <c r="DE108" s="810"/>
      <c r="DF108" s="515"/>
      <c r="DG108" s="515"/>
      <c r="DH108" s="515"/>
      <c r="DI108" s="458">
        <f t="shared" si="11"/>
        <v>0.22400000000000003</v>
      </c>
      <c r="DJ108" s="458">
        <f t="shared" si="11"/>
        <v>0.224</v>
      </c>
      <c r="DK108" s="458">
        <f t="shared" si="12"/>
        <v>0.99999999999999989</v>
      </c>
      <c r="DL108" s="810"/>
      <c r="DM108" s="810"/>
      <c r="DN108" s="810"/>
      <c r="DO108" s="515"/>
      <c r="DP108" s="515"/>
      <c r="DQ108" s="515"/>
      <c r="DR108" s="458">
        <f t="shared" si="13"/>
        <v>0.35599999999999998</v>
      </c>
      <c r="DS108" s="458">
        <f t="shared" si="13"/>
        <v>0.224</v>
      </c>
      <c r="DT108" s="458">
        <f t="shared" si="14"/>
        <v>0.62921348314606751</v>
      </c>
      <c r="DU108" s="810"/>
      <c r="DV108" s="810"/>
      <c r="DW108" s="810"/>
      <c r="DX108" s="515"/>
      <c r="DY108" s="515"/>
      <c r="DZ108" s="515"/>
      <c r="EA108" s="458">
        <f t="shared" si="16"/>
        <v>0.39999999999999997</v>
      </c>
      <c r="EB108" s="458">
        <f t="shared" si="16"/>
        <v>0.224</v>
      </c>
      <c r="EC108" s="458">
        <f t="shared" si="15"/>
        <v>0.56000000000000005</v>
      </c>
      <c r="ED108" s="810"/>
      <c r="EE108" s="810"/>
      <c r="EF108" s="810"/>
      <c r="EG108" s="515"/>
      <c r="EH108" s="515"/>
      <c r="EI108" s="515"/>
    </row>
    <row r="109" spans="1:139" s="622" customFormat="1" ht="24.75" customHeight="1">
      <c r="A109" s="436"/>
      <c r="B109" s="437"/>
      <c r="C109" s="514"/>
      <c r="D109" s="514"/>
      <c r="E109" s="514"/>
      <c r="F109" s="799"/>
      <c r="G109" s="516"/>
      <c r="H109" s="515"/>
      <c r="I109" s="515"/>
      <c r="J109" s="827"/>
      <c r="K109" s="815"/>
      <c r="L109" s="816"/>
      <c r="M109" s="832"/>
      <c r="N109" s="818"/>
      <c r="O109" s="819">
        <v>42826</v>
      </c>
      <c r="P109" s="819">
        <v>43069</v>
      </c>
      <c r="Q109" s="820" t="s">
        <v>761</v>
      </c>
      <c r="R109" s="821">
        <v>0.2</v>
      </c>
      <c r="S109" s="822">
        <v>0</v>
      </c>
      <c r="T109" s="823">
        <v>0</v>
      </c>
      <c r="U109" s="810"/>
      <c r="V109" s="810"/>
      <c r="W109" s="527"/>
      <c r="X109" s="527"/>
      <c r="Y109" s="830"/>
      <c r="Z109" s="804">
        <v>0</v>
      </c>
      <c r="AA109" s="806">
        <v>0</v>
      </c>
      <c r="AB109" s="810"/>
      <c r="AC109" s="810"/>
      <c r="AD109" s="527"/>
      <c r="AE109" s="527"/>
      <c r="AF109" s="830"/>
      <c r="AG109" s="804">
        <v>0</v>
      </c>
      <c r="AH109" s="450">
        <v>0</v>
      </c>
      <c r="AI109" s="810"/>
      <c r="AJ109" s="810"/>
      <c r="AK109" s="527"/>
      <c r="AL109" s="527"/>
      <c r="AM109" s="676" t="s">
        <v>762</v>
      </c>
      <c r="AN109" s="807">
        <v>0.03</v>
      </c>
      <c r="AO109" s="454">
        <v>0.03</v>
      </c>
      <c r="AP109" s="813"/>
      <c r="AQ109" s="493"/>
      <c r="AR109" s="515"/>
      <c r="AS109" s="515"/>
      <c r="AT109" s="830"/>
      <c r="AU109" s="807">
        <v>0.03</v>
      </c>
      <c r="AV109" s="454">
        <v>0.03</v>
      </c>
      <c r="AW109" s="811"/>
      <c r="AX109" s="810"/>
      <c r="AY109" s="515"/>
      <c r="AZ109" s="515"/>
      <c r="BA109" s="830"/>
      <c r="BB109" s="807">
        <v>2.0000000000000004E-2</v>
      </c>
      <c r="BC109" s="807">
        <v>2.0000000000000004E-2</v>
      </c>
      <c r="BD109" s="810"/>
      <c r="BE109" s="810"/>
      <c r="BF109" s="515"/>
      <c r="BG109" s="515"/>
      <c r="BH109" s="676" t="s">
        <v>763</v>
      </c>
      <c r="BI109" s="807">
        <v>2.0000000000000004E-2</v>
      </c>
      <c r="BJ109" s="456"/>
      <c r="BK109" s="810"/>
      <c r="BL109" s="810"/>
      <c r="BM109" s="515"/>
      <c r="BN109" s="515"/>
      <c r="BO109" s="830"/>
      <c r="BP109" s="804">
        <v>0.03</v>
      </c>
      <c r="BQ109" s="456"/>
      <c r="BR109" s="810"/>
      <c r="BS109" s="810"/>
      <c r="BT109" s="515"/>
      <c r="BU109" s="515"/>
      <c r="BV109" s="830"/>
      <c r="BW109" s="807">
        <v>2.0000000000000004E-2</v>
      </c>
      <c r="BX109" s="457"/>
      <c r="BY109" s="810"/>
      <c r="BZ109" s="810"/>
      <c r="CA109" s="515"/>
      <c r="CB109" s="515"/>
      <c r="CC109" s="676" t="s">
        <v>763</v>
      </c>
      <c r="CD109" s="807">
        <v>0.03</v>
      </c>
      <c r="CE109" s="456"/>
      <c r="CF109" s="810"/>
      <c r="CG109" s="810"/>
      <c r="CH109" s="515"/>
      <c r="CI109" s="515"/>
      <c r="CJ109" s="830"/>
      <c r="CK109" s="807">
        <v>2.0000000000000004E-2</v>
      </c>
      <c r="CL109" s="456"/>
      <c r="CM109" s="810"/>
      <c r="CN109" s="810"/>
      <c r="CO109" s="515"/>
      <c r="CP109" s="515"/>
      <c r="CQ109" s="830"/>
      <c r="CR109" s="807">
        <v>0</v>
      </c>
      <c r="CS109" s="457"/>
      <c r="CT109" s="810"/>
      <c r="CU109" s="810"/>
      <c r="CV109" s="515"/>
      <c r="CW109" s="515"/>
      <c r="CX109" s="685"/>
      <c r="CY109" s="656"/>
      <c r="CZ109" s="458">
        <f t="shared" si="9"/>
        <v>0</v>
      </c>
      <c r="DA109" s="458">
        <f t="shared" si="9"/>
        <v>0</v>
      </c>
      <c r="DB109" s="458">
        <v>0</v>
      </c>
      <c r="DC109" s="810"/>
      <c r="DD109" s="810"/>
      <c r="DE109" s="810"/>
      <c r="DF109" s="515"/>
      <c r="DG109" s="515"/>
      <c r="DH109" s="515"/>
      <c r="DI109" s="458">
        <f t="shared" si="11"/>
        <v>0.08</v>
      </c>
      <c r="DJ109" s="458">
        <f t="shared" si="11"/>
        <v>0.08</v>
      </c>
      <c r="DK109" s="458">
        <f t="shared" si="12"/>
        <v>1</v>
      </c>
      <c r="DL109" s="810"/>
      <c r="DM109" s="810"/>
      <c r="DN109" s="810"/>
      <c r="DO109" s="515"/>
      <c r="DP109" s="515"/>
      <c r="DQ109" s="515"/>
      <c r="DR109" s="458">
        <f t="shared" si="13"/>
        <v>0.15000000000000002</v>
      </c>
      <c r="DS109" s="458">
        <f t="shared" si="13"/>
        <v>0.08</v>
      </c>
      <c r="DT109" s="458">
        <f t="shared" si="14"/>
        <v>0.53333333333333321</v>
      </c>
      <c r="DU109" s="810"/>
      <c r="DV109" s="810"/>
      <c r="DW109" s="810"/>
      <c r="DX109" s="515"/>
      <c r="DY109" s="515"/>
      <c r="DZ109" s="515"/>
      <c r="EA109" s="458">
        <f t="shared" si="16"/>
        <v>0.2</v>
      </c>
      <c r="EB109" s="458">
        <f t="shared" si="16"/>
        <v>0.08</v>
      </c>
      <c r="EC109" s="458">
        <f t="shared" si="15"/>
        <v>0.39999999999999997</v>
      </c>
      <c r="ED109" s="812"/>
      <c r="EE109" s="812"/>
      <c r="EF109" s="812"/>
      <c r="EG109" s="515"/>
      <c r="EH109" s="515"/>
      <c r="EI109" s="515"/>
    </row>
    <row r="110" spans="1:139" s="622" customFormat="1" ht="24.75" customHeight="1">
      <c r="A110" s="436"/>
      <c r="B110" s="437"/>
      <c r="C110" s="514"/>
      <c r="D110" s="514"/>
      <c r="E110" s="514"/>
      <c r="F110" s="799"/>
      <c r="G110" s="516"/>
      <c r="H110" s="515"/>
      <c r="I110" s="515"/>
      <c r="J110" s="517">
        <v>20</v>
      </c>
      <c r="K110" s="800" t="s">
        <v>764</v>
      </c>
      <c r="L110" s="801" t="s">
        <v>765</v>
      </c>
      <c r="M110" s="833" t="s">
        <v>754</v>
      </c>
      <c r="N110" s="521">
        <v>0.03</v>
      </c>
      <c r="O110" s="802">
        <v>42767</v>
      </c>
      <c r="P110" s="802">
        <v>43069</v>
      </c>
      <c r="Q110" s="803" t="s">
        <v>766</v>
      </c>
      <c r="R110" s="834">
        <v>0.6</v>
      </c>
      <c r="S110" s="804">
        <v>0</v>
      </c>
      <c r="T110" s="530">
        <v>0</v>
      </c>
      <c r="U110" s="835">
        <f>+S110+S111</f>
        <v>0</v>
      </c>
      <c r="V110" s="835">
        <f>+T110+T111</f>
        <v>0</v>
      </c>
      <c r="W110" s="527"/>
      <c r="X110" s="527"/>
      <c r="Y110" s="805" t="s">
        <v>474</v>
      </c>
      <c r="Z110" s="804">
        <v>0.06</v>
      </c>
      <c r="AA110" s="806">
        <v>0.06</v>
      </c>
      <c r="AB110" s="835">
        <f>+Z110+Z111</f>
        <v>0.1</v>
      </c>
      <c r="AC110" s="835">
        <f>+AA110+AA111</f>
        <v>0.1</v>
      </c>
      <c r="AD110" s="527"/>
      <c r="AE110" s="527"/>
      <c r="AF110" s="805" t="s">
        <v>767</v>
      </c>
      <c r="AG110" s="804">
        <v>0.06</v>
      </c>
      <c r="AH110" s="450">
        <v>0.06</v>
      </c>
      <c r="AI110" s="835">
        <f>+AG110+AG111</f>
        <v>0.1</v>
      </c>
      <c r="AJ110" s="835">
        <f>+AH110+AH111</f>
        <v>0.1</v>
      </c>
      <c r="AK110" s="527"/>
      <c r="AL110" s="527"/>
      <c r="AM110" s="676" t="s">
        <v>768</v>
      </c>
      <c r="AN110" s="807">
        <v>0.06</v>
      </c>
      <c r="AO110" s="454">
        <v>0.06</v>
      </c>
      <c r="AP110" s="836">
        <f>+AN110+AN111</f>
        <v>0.1</v>
      </c>
      <c r="AQ110" s="646">
        <f>+AO110+AO111</f>
        <v>0.1</v>
      </c>
      <c r="AR110" s="515"/>
      <c r="AS110" s="515"/>
      <c r="AT110" s="805" t="s">
        <v>767</v>
      </c>
      <c r="AU110" s="807">
        <v>0.06</v>
      </c>
      <c r="AV110" s="454">
        <v>0.06</v>
      </c>
      <c r="AW110" s="836">
        <f>+AU110+AU111</f>
        <v>0.1</v>
      </c>
      <c r="AX110" s="835">
        <f>+AV110+AV111</f>
        <v>0.1</v>
      </c>
      <c r="AY110" s="515"/>
      <c r="AZ110" s="515"/>
      <c r="BA110" s="805" t="s">
        <v>767</v>
      </c>
      <c r="BB110" s="807">
        <v>0.06</v>
      </c>
      <c r="BC110" s="807">
        <v>0.06</v>
      </c>
      <c r="BD110" s="835">
        <f>+BB110+BB111</f>
        <v>0.1</v>
      </c>
      <c r="BE110" s="835">
        <f>+BC110+BC111</f>
        <v>0.1</v>
      </c>
      <c r="BF110" s="515"/>
      <c r="BG110" s="515"/>
      <c r="BH110" s="676" t="s">
        <v>768</v>
      </c>
      <c r="BI110" s="807">
        <v>0.06</v>
      </c>
      <c r="BJ110" s="456"/>
      <c r="BK110" s="835">
        <f>+BI110+BI111</f>
        <v>0.1</v>
      </c>
      <c r="BL110" s="835">
        <f>+BJ110+BJ111</f>
        <v>0</v>
      </c>
      <c r="BM110" s="515"/>
      <c r="BN110" s="515"/>
      <c r="BO110" s="805" t="s">
        <v>767</v>
      </c>
      <c r="BP110" s="804">
        <v>0.06</v>
      </c>
      <c r="BQ110" s="456"/>
      <c r="BR110" s="835">
        <f>+BP110+BP111</f>
        <v>0.1</v>
      </c>
      <c r="BS110" s="835">
        <f>+BQ110+BQ111</f>
        <v>0</v>
      </c>
      <c r="BT110" s="515"/>
      <c r="BU110" s="515"/>
      <c r="BV110" s="805" t="s">
        <v>767</v>
      </c>
      <c r="BW110" s="807">
        <v>0.06</v>
      </c>
      <c r="BX110" s="457"/>
      <c r="BY110" s="835">
        <f>+BW110+BW111</f>
        <v>0.1</v>
      </c>
      <c r="BZ110" s="835">
        <f>+BX110+BX111</f>
        <v>0</v>
      </c>
      <c r="CA110" s="515"/>
      <c r="CB110" s="515"/>
      <c r="CC110" s="676" t="s">
        <v>769</v>
      </c>
      <c r="CD110" s="807">
        <v>0.06</v>
      </c>
      <c r="CE110" s="456"/>
      <c r="CF110" s="835">
        <f>+CD110+CD111</f>
        <v>0.1</v>
      </c>
      <c r="CG110" s="835">
        <f>+CE110+CE111</f>
        <v>0</v>
      </c>
      <c r="CH110" s="515"/>
      <c r="CI110" s="515"/>
      <c r="CJ110" s="805" t="s">
        <v>767</v>
      </c>
      <c r="CK110" s="807">
        <v>0.06</v>
      </c>
      <c r="CL110" s="456"/>
      <c r="CM110" s="835">
        <f>+CK110+CK111</f>
        <v>0.1</v>
      </c>
      <c r="CN110" s="835">
        <f>+CL110+CL111</f>
        <v>0</v>
      </c>
      <c r="CO110" s="515"/>
      <c r="CP110" s="515"/>
      <c r="CQ110" s="805" t="s">
        <v>767</v>
      </c>
      <c r="CR110" s="807">
        <v>0</v>
      </c>
      <c r="CS110" s="457"/>
      <c r="CT110" s="835">
        <f>+CR110+CR111</f>
        <v>0</v>
      </c>
      <c r="CU110" s="835">
        <f>+CS110+CS111</f>
        <v>0</v>
      </c>
      <c r="CV110" s="515"/>
      <c r="CW110" s="515"/>
      <c r="CX110" s="685"/>
      <c r="CY110" s="656"/>
      <c r="CZ110" s="458">
        <f t="shared" si="9"/>
        <v>0.12</v>
      </c>
      <c r="DA110" s="458">
        <f t="shared" si="9"/>
        <v>0.12</v>
      </c>
      <c r="DB110" s="458">
        <f t="shared" si="10"/>
        <v>1</v>
      </c>
      <c r="DC110" s="835">
        <f>SUM(CZ110:CZ111)</f>
        <v>0.2</v>
      </c>
      <c r="DD110" s="835">
        <f>SUM(DA110:DA111)</f>
        <v>0.2</v>
      </c>
      <c r="DE110" s="835">
        <f>+DD110/DC110</f>
        <v>1</v>
      </c>
      <c r="DF110" s="515"/>
      <c r="DG110" s="515"/>
      <c r="DH110" s="515"/>
      <c r="DI110" s="458">
        <f t="shared" si="11"/>
        <v>0.3</v>
      </c>
      <c r="DJ110" s="458">
        <f t="shared" si="11"/>
        <v>0.3</v>
      </c>
      <c r="DK110" s="458">
        <f t="shared" si="12"/>
        <v>1</v>
      </c>
      <c r="DL110" s="835">
        <f>SUM(DI110:DI111)</f>
        <v>0.5</v>
      </c>
      <c r="DM110" s="835">
        <f>SUM(DJ110:DJ111)</f>
        <v>0.5</v>
      </c>
      <c r="DN110" s="835">
        <f>+DM110/DL110</f>
        <v>1</v>
      </c>
      <c r="DO110" s="515"/>
      <c r="DP110" s="515"/>
      <c r="DQ110" s="515"/>
      <c r="DR110" s="458">
        <f t="shared" si="13"/>
        <v>0.48</v>
      </c>
      <c r="DS110" s="458">
        <f t="shared" si="13"/>
        <v>0.3</v>
      </c>
      <c r="DT110" s="458">
        <f t="shared" si="14"/>
        <v>0.625</v>
      </c>
      <c r="DU110" s="835">
        <f>SUM(DR110:DR111)</f>
        <v>0.8</v>
      </c>
      <c r="DV110" s="835">
        <f>SUM(DS110:DS111)</f>
        <v>0.5</v>
      </c>
      <c r="DW110" s="835">
        <f>+DV110/DU110</f>
        <v>0.625</v>
      </c>
      <c r="DX110" s="515"/>
      <c r="DY110" s="515"/>
      <c r="DZ110" s="515"/>
      <c r="EA110" s="458">
        <f t="shared" si="16"/>
        <v>0.60000000000000009</v>
      </c>
      <c r="EB110" s="458">
        <f t="shared" si="16"/>
        <v>0.3</v>
      </c>
      <c r="EC110" s="458">
        <f t="shared" si="15"/>
        <v>0.49999999999999989</v>
      </c>
      <c r="ED110" s="805">
        <f>SUM(EA110:EA111)</f>
        <v>1.0000000000000002</v>
      </c>
      <c r="EE110" s="805">
        <f>SUM(EB110:EB111)</f>
        <v>0.5</v>
      </c>
      <c r="EF110" s="805">
        <f>+EE110/ED110</f>
        <v>0.49999999999999989</v>
      </c>
      <c r="EG110" s="515"/>
      <c r="EH110" s="515"/>
      <c r="EI110" s="515"/>
    </row>
    <row r="111" spans="1:139" s="622" customFormat="1" ht="24.75" customHeight="1">
      <c r="A111" s="436"/>
      <c r="B111" s="437"/>
      <c r="C111" s="514"/>
      <c r="D111" s="514"/>
      <c r="E111" s="514"/>
      <c r="F111" s="799"/>
      <c r="G111" s="516"/>
      <c r="H111" s="515"/>
      <c r="I111" s="515"/>
      <c r="J111" s="550"/>
      <c r="K111" s="800"/>
      <c r="L111" s="801"/>
      <c r="M111" s="837"/>
      <c r="N111" s="521"/>
      <c r="O111" s="802">
        <v>42767</v>
      </c>
      <c r="P111" s="802">
        <v>43069</v>
      </c>
      <c r="Q111" s="803" t="s">
        <v>770</v>
      </c>
      <c r="R111" s="834">
        <v>0.4</v>
      </c>
      <c r="S111" s="804">
        <v>0</v>
      </c>
      <c r="T111" s="530">
        <v>0</v>
      </c>
      <c r="U111" s="835"/>
      <c r="V111" s="835"/>
      <c r="W111" s="527"/>
      <c r="X111" s="527"/>
      <c r="Y111" s="812"/>
      <c r="Z111" s="804">
        <v>4.0000000000000008E-2</v>
      </c>
      <c r="AA111" s="806">
        <v>0.04</v>
      </c>
      <c r="AB111" s="835"/>
      <c r="AC111" s="835"/>
      <c r="AD111" s="527"/>
      <c r="AE111" s="527"/>
      <c r="AF111" s="812"/>
      <c r="AG111" s="804">
        <v>4.0000000000000008E-2</v>
      </c>
      <c r="AH111" s="450">
        <v>0.04</v>
      </c>
      <c r="AI111" s="835"/>
      <c r="AJ111" s="835"/>
      <c r="AK111" s="527"/>
      <c r="AL111" s="527"/>
      <c r="AM111" s="676" t="s">
        <v>763</v>
      </c>
      <c r="AN111" s="807">
        <v>4.0000000000000008E-2</v>
      </c>
      <c r="AO111" s="454">
        <v>0.04</v>
      </c>
      <c r="AP111" s="836"/>
      <c r="AQ111" s="646"/>
      <c r="AR111" s="515"/>
      <c r="AS111" s="515"/>
      <c r="AT111" s="812"/>
      <c r="AU111" s="807">
        <v>4.0000000000000008E-2</v>
      </c>
      <c r="AV111" s="454">
        <v>0.04</v>
      </c>
      <c r="AW111" s="836"/>
      <c r="AX111" s="835"/>
      <c r="AY111" s="515"/>
      <c r="AZ111" s="515"/>
      <c r="BA111" s="812"/>
      <c r="BB111" s="807">
        <v>4.0000000000000008E-2</v>
      </c>
      <c r="BC111" s="807">
        <v>4.0000000000000008E-2</v>
      </c>
      <c r="BD111" s="835"/>
      <c r="BE111" s="835"/>
      <c r="BF111" s="515"/>
      <c r="BG111" s="515"/>
      <c r="BH111" s="676" t="s">
        <v>763</v>
      </c>
      <c r="BI111" s="807">
        <v>4.0000000000000008E-2</v>
      </c>
      <c r="BJ111" s="456"/>
      <c r="BK111" s="835"/>
      <c r="BL111" s="835"/>
      <c r="BM111" s="515"/>
      <c r="BN111" s="515"/>
      <c r="BO111" s="812"/>
      <c r="BP111" s="804">
        <v>4.0000000000000008E-2</v>
      </c>
      <c r="BQ111" s="456"/>
      <c r="BR111" s="835"/>
      <c r="BS111" s="835"/>
      <c r="BT111" s="515"/>
      <c r="BU111" s="515"/>
      <c r="BV111" s="812"/>
      <c r="BW111" s="807">
        <v>4.0000000000000008E-2</v>
      </c>
      <c r="BX111" s="457"/>
      <c r="BY111" s="835"/>
      <c r="BZ111" s="835"/>
      <c r="CA111" s="515"/>
      <c r="CB111" s="515"/>
      <c r="CC111" s="676" t="s">
        <v>763</v>
      </c>
      <c r="CD111" s="807">
        <v>4.0000000000000008E-2</v>
      </c>
      <c r="CE111" s="456"/>
      <c r="CF111" s="835"/>
      <c r="CG111" s="835"/>
      <c r="CH111" s="515"/>
      <c r="CI111" s="515"/>
      <c r="CJ111" s="812"/>
      <c r="CK111" s="807">
        <v>4.0000000000000008E-2</v>
      </c>
      <c r="CL111" s="456"/>
      <c r="CM111" s="835"/>
      <c r="CN111" s="835"/>
      <c r="CO111" s="515"/>
      <c r="CP111" s="515"/>
      <c r="CQ111" s="812"/>
      <c r="CR111" s="807">
        <v>0</v>
      </c>
      <c r="CS111" s="457"/>
      <c r="CT111" s="835"/>
      <c r="CU111" s="835"/>
      <c r="CV111" s="515"/>
      <c r="CW111" s="515"/>
      <c r="CX111" s="693"/>
      <c r="CY111" s="656"/>
      <c r="CZ111" s="492">
        <f t="shared" si="9"/>
        <v>8.0000000000000016E-2</v>
      </c>
      <c r="DA111" s="492">
        <f t="shared" si="9"/>
        <v>0.08</v>
      </c>
      <c r="DB111" s="492">
        <f t="shared" si="10"/>
        <v>0.99999999999999978</v>
      </c>
      <c r="DC111" s="835"/>
      <c r="DD111" s="835"/>
      <c r="DE111" s="835"/>
      <c r="DF111" s="515"/>
      <c r="DG111" s="515"/>
      <c r="DH111" s="515"/>
      <c r="DI111" s="458">
        <f t="shared" si="11"/>
        <v>0.20000000000000004</v>
      </c>
      <c r="DJ111" s="458">
        <f t="shared" si="11"/>
        <v>0.2</v>
      </c>
      <c r="DK111" s="458">
        <f t="shared" si="12"/>
        <v>0.99999999999999989</v>
      </c>
      <c r="DL111" s="835"/>
      <c r="DM111" s="835"/>
      <c r="DN111" s="835"/>
      <c r="DO111" s="515"/>
      <c r="DP111" s="515"/>
      <c r="DQ111" s="515"/>
      <c r="DR111" s="492">
        <f t="shared" si="13"/>
        <v>0.32000000000000006</v>
      </c>
      <c r="DS111" s="492">
        <f t="shared" si="13"/>
        <v>0.2</v>
      </c>
      <c r="DT111" s="492">
        <f>+DS111/DR111</f>
        <v>0.62499999999999989</v>
      </c>
      <c r="DU111" s="835"/>
      <c r="DV111" s="835"/>
      <c r="DW111" s="835"/>
      <c r="DX111" s="515"/>
      <c r="DY111" s="515"/>
      <c r="DZ111" s="515"/>
      <c r="EA111" s="492">
        <f t="shared" si="16"/>
        <v>0.40000000000000013</v>
      </c>
      <c r="EB111" s="492">
        <f t="shared" si="16"/>
        <v>0.2</v>
      </c>
      <c r="EC111" s="492">
        <f t="shared" si="15"/>
        <v>0.49999999999999989</v>
      </c>
      <c r="ED111" s="812"/>
      <c r="EE111" s="812"/>
      <c r="EF111" s="812"/>
      <c r="EG111" s="515"/>
      <c r="EH111" s="515"/>
      <c r="EI111" s="515"/>
    </row>
    <row r="112" spans="1:139" s="838" customFormat="1" ht="0.75" customHeight="1">
      <c r="B112" s="839"/>
      <c r="C112" s="840"/>
      <c r="D112" s="840"/>
      <c r="E112" s="841"/>
      <c r="F112" s="841"/>
      <c r="G112" s="841" t="s">
        <v>393</v>
      </c>
      <c r="H112" s="841"/>
      <c r="I112" s="842">
        <f>SUM(I21:I111)</f>
        <v>1</v>
      </c>
      <c r="J112" s="840">
        <v>21</v>
      </c>
      <c r="K112" s="840"/>
      <c r="L112" s="840"/>
      <c r="M112" s="843"/>
      <c r="N112" s="842">
        <f>SUM(N21:N111)</f>
        <v>1.0000000000000002</v>
      </c>
      <c r="O112" s="842"/>
      <c r="P112" s="842"/>
      <c r="Q112" s="842"/>
      <c r="R112" s="844"/>
      <c r="S112" s="840"/>
      <c r="T112" s="845"/>
      <c r="U112" s="840"/>
      <c r="V112" s="840"/>
      <c r="W112" s="840"/>
      <c r="X112" s="840"/>
      <c r="Y112" s="840"/>
      <c r="Z112" s="840"/>
      <c r="AA112" s="840"/>
      <c r="AB112" s="840"/>
      <c r="AC112" s="840"/>
      <c r="AD112" s="840"/>
      <c r="AE112" s="840"/>
      <c r="AF112" s="840"/>
      <c r="AG112" s="840"/>
      <c r="AH112" s="840"/>
      <c r="AI112" s="840"/>
      <c r="AJ112" s="840"/>
      <c r="AK112" s="840"/>
      <c r="AL112" s="840"/>
      <c r="AM112" s="840"/>
      <c r="AN112" s="840"/>
      <c r="AO112" s="840"/>
      <c r="AP112" s="846"/>
      <c r="AQ112" s="847"/>
      <c r="AR112" s="840"/>
      <c r="AS112" s="840"/>
      <c r="AT112" s="840"/>
      <c r="AU112" s="840"/>
      <c r="AV112" s="840"/>
      <c r="AW112" s="840"/>
      <c r="AX112" s="840"/>
      <c r="AY112" s="840"/>
      <c r="AZ112" s="840"/>
      <c r="BA112" s="840"/>
      <c r="BB112" s="840"/>
      <c r="BC112" s="840"/>
      <c r="BD112" s="840"/>
      <c r="BE112" s="840"/>
      <c r="BF112" s="840"/>
      <c r="BG112" s="840"/>
      <c r="BH112" s="840"/>
      <c r="BI112" s="840"/>
      <c r="BJ112" s="840"/>
      <c r="BK112" s="840"/>
      <c r="BL112" s="840"/>
      <c r="BM112" s="840"/>
      <c r="BN112" s="840"/>
      <c r="BO112" s="840"/>
      <c r="BP112" s="840"/>
      <c r="BQ112" s="840"/>
      <c r="BR112" s="840"/>
      <c r="BS112" s="840"/>
      <c r="BT112" s="840"/>
      <c r="BU112" s="840"/>
      <c r="BV112" s="840"/>
      <c r="BW112" s="840"/>
      <c r="BX112" s="840"/>
      <c r="BY112" s="840"/>
      <c r="BZ112" s="840"/>
      <c r="CA112" s="840"/>
      <c r="CB112" s="840"/>
      <c r="CC112" s="840"/>
      <c r="CD112" s="840"/>
      <c r="CE112" s="840"/>
      <c r="CF112" s="848"/>
      <c r="CG112" s="849">
        <f>S112+Z112+AE112+AK112+AP112+AU112+BA112+BF112+BK112+BQ112+BV112+CA112</f>
        <v>0</v>
      </c>
      <c r="CH112" s="850"/>
      <c r="DI112" s="458">
        <f t="shared" si="11"/>
        <v>0</v>
      </c>
      <c r="DJ112" s="458">
        <f t="shared" si="11"/>
        <v>0</v>
      </c>
      <c r="DK112" s="458" t="e">
        <f t="shared" si="12"/>
        <v>#DIV/0!</v>
      </c>
      <c r="EC112" s="468" t="e">
        <f t="shared" si="15"/>
        <v>#DIV/0!</v>
      </c>
    </row>
    <row r="113" spans="2:127" s="851" customFormat="1" ht="70.5" customHeight="1">
      <c r="B113" s="852"/>
      <c r="C113" s="853"/>
      <c r="D113" s="853"/>
      <c r="E113" s="854"/>
      <c r="F113" s="854"/>
      <c r="G113" s="854"/>
      <c r="H113" s="854"/>
      <c r="I113" s="853"/>
      <c r="J113" s="853"/>
      <c r="K113" s="853"/>
      <c r="L113" s="853"/>
      <c r="M113" s="853"/>
      <c r="N113" s="853"/>
      <c r="O113" s="853"/>
      <c r="P113" s="853"/>
      <c r="Q113" s="853"/>
      <c r="R113" s="855"/>
      <c r="S113" s="856"/>
      <c r="T113" s="856"/>
      <c r="U113" s="853"/>
      <c r="V113" s="853"/>
      <c r="W113" s="856"/>
      <c r="X113" s="856"/>
      <c r="Y113" s="853"/>
      <c r="Z113" s="856"/>
      <c r="AA113" s="856"/>
      <c r="AB113" s="853"/>
      <c r="AC113" s="853"/>
      <c r="AD113" s="856"/>
      <c r="AE113" s="856"/>
      <c r="AF113" s="853"/>
      <c r="AG113" s="856"/>
      <c r="AH113" s="856"/>
      <c r="AI113" s="856"/>
      <c r="AJ113" s="856"/>
      <c r="AK113" s="856"/>
      <c r="AL113" s="856"/>
      <c r="AM113" s="853"/>
      <c r="AN113" s="853"/>
      <c r="AO113" s="853"/>
      <c r="AP113" s="856"/>
      <c r="AQ113" s="857"/>
      <c r="AR113" s="853"/>
      <c r="AS113" s="853"/>
      <c r="AT113" s="853"/>
      <c r="AU113" s="853"/>
      <c r="AV113" s="853"/>
      <c r="AW113" s="853"/>
      <c r="AX113" s="853"/>
      <c r="AY113" s="853"/>
      <c r="AZ113" s="853"/>
      <c r="BA113" s="853"/>
      <c r="BB113" s="853"/>
      <c r="BC113" s="853"/>
      <c r="BD113" s="853"/>
      <c r="BE113" s="853"/>
      <c r="BF113" s="853"/>
      <c r="BG113" s="853"/>
      <c r="BH113" s="853"/>
      <c r="BI113" s="853"/>
      <c r="BJ113" s="853"/>
      <c r="BK113" s="853"/>
      <c r="BL113" s="853"/>
      <c r="BM113" s="853"/>
      <c r="BN113" s="853"/>
      <c r="BO113" s="853"/>
      <c r="BP113" s="853"/>
      <c r="BQ113" s="853"/>
      <c r="BR113" s="853"/>
      <c r="BS113" s="853"/>
      <c r="BT113" s="853"/>
      <c r="BU113" s="853"/>
      <c r="BV113" s="853"/>
      <c r="BW113" s="853"/>
      <c r="BX113" s="853"/>
      <c r="BY113" s="853"/>
      <c r="BZ113" s="853"/>
      <c r="CA113" s="853"/>
      <c r="CB113" s="853"/>
      <c r="CC113" s="853"/>
      <c r="CD113" s="853"/>
      <c r="CE113" s="853"/>
      <c r="CF113" s="853"/>
      <c r="CG113" s="858"/>
      <c r="CH113" s="858"/>
      <c r="DI113" s="859">
        <f>SUM(DI21:DI112)</f>
        <v>10.667499999999997</v>
      </c>
      <c r="DJ113" s="859">
        <f t="shared" ref="DJ113" si="17">SUM(DJ21:DJ112)</f>
        <v>8.7709999999999955</v>
      </c>
      <c r="DK113" s="859">
        <f>+DJ113/DI113</f>
        <v>0.822217014295758</v>
      </c>
      <c r="DL113" s="859">
        <f t="shared" ref="DL113:DM113" si="18">SUM(DL21:DL112)</f>
        <v>10.6675</v>
      </c>
      <c r="DM113" s="859">
        <f t="shared" si="18"/>
        <v>8.7710000000000008</v>
      </c>
      <c r="DN113" s="859">
        <f>+DM113/DL113</f>
        <v>0.82221701429575822</v>
      </c>
      <c r="DO113" s="859">
        <f t="shared" ref="DO113:DP113" si="19">SUM(DO21:DO112)</f>
        <v>2.9616066666666669</v>
      </c>
      <c r="DP113" s="859">
        <f t="shared" si="19"/>
        <v>2.3932733333333336</v>
      </c>
      <c r="DQ113" s="859">
        <f>+DP113/DO113</f>
        <v>0.80809965761827474</v>
      </c>
      <c r="DR113" s="859">
        <f>SUM(DR21:DR112)</f>
        <v>15.750500000000004</v>
      </c>
      <c r="DS113" s="859">
        <f t="shared" ref="DS113:DV113" si="20">SUM(DS21:DS112)</f>
        <v>8.7709999999999955</v>
      </c>
      <c r="DT113" s="859">
        <f>+DS113/DR113</f>
        <v>0.55687121043776344</v>
      </c>
      <c r="DU113" s="859">
        <f t="shared" si="20"/>
        <v>15.750500000000002</v>
      </c>
      <c r="DV113" s="859">
        <f t="shared" si="20"/>
        <v>8.7710000000000008</v>
      </c>
      <c r="DW113" s="859">
        <f>+DV113/DU113</f>
        <v>0.55687121043776389</v>
      </c>
    </row>
    <row r="114" spans="2:127" s="851" customFormat="1" ht="36.75" hidden="1" customHeight="1">
      <c r="B114" s="860"/>
      <c r="C114" s="860"/>
      <c r="D114" s="860"/>
      <c r="E114" s="860"/>
      <c r="F114" s="860"/>
      <c r="G114" s="860"/>
      <c r="H114" s="860"/>
      <c r="I114" s="860"/>
      <c r="J114" s="860"/>
      <c r="K114" s="860"/>
      <c r="L114" s="861"/>
      <c r="M114" s="861"/>
      <c r="N114" s="861"/>
      <c r="O114" s="861"/>
      <c r="P114" s="861"/>
      <c r="Q114" s="861"/>
      <c r="R114" s="861"/>
      <c r="S114" s="861"/>
      <c r="T114" s="861"/>
      <c r="U114" s="861"/>
      <c r="V114" s="861"/>
      <c r="W114" s="861"/>
      <c r="X114" s="861"/>
      <c r="Y114" s="861"/>
      <c r="Z114" s="861"/>
      <c r="AA114" s="861"/>
      <c r="AB114" s="861"/>
      <c r="AC114" s="861"/>
      <c r="AD114" s="861"/>
      <c r="AE114" s="861"/>
      <c r="AF114" s="861"/>
      <c r="AG114" s="861"/>
      <c r="AH114" s="861"/>
      <c r="AI114" s="861"/>
      <c r="AJ114" s="861"/>
      <c r="AK114" s="861"/>
      <c r="AL114" s="861"/>
      <c r="AM114" s="861"/>
      <c r="AN114" s="861"/>
      <c r="AO114" s="861"/>
      <c r="AP114" s="861"/>
      <c r="AQ114" s="862"/>
      <c r="AR114" s="861"/>
      <c r="AS114" s="861"/>
      <c r="AT114" s="861"/>
      <c r="AU114" s="861"/>
      <c r="AV114" s="861"/>
      <c r="AW114" s="861"/>
      <c r="AX114" s="861"/>
      <c r="AY114" s="861"/>
      <c r="AZ114" s="861"/>
      <c r="BA114" s="861"/>
      <c r="BB114" s="861"/>
      <c r="BC114" s="861"/>
      <c r="BD114" s="861"/>
      <c r="BE114" s="861"/>
      <c r="BF114" s="861"/>
      <c r="BG114" s="861"/>
      <c r="BH114" s="861"/>
      <c r="BI114" s="861"/>
      <c r="BJ114" s="861"/>
      <c r="BK114" s="861"/>
      <c r="BL114" s="861"/>
      <c r="BM114" s="861"/>
      <c r="BN114" s="861"/>
      <c r="BO114" s="861"/>
      <c r="BP114" s="861"/>
      <c r="BQ114" s="861"/>
      <c r="BR114" s="861"/>
      <c r="BS114" s="861"/>
      <c r="BT114" s="861"/>
      <c r="BU114" s="861"/>
      <c r="BV114" s="861"/>
      <c r="BW114" s="861"/>
      <c r="BX114" s="861"/>
      <c r="BY114" s="861"/>
      <c r="BZ114" s="861"/>
      <c r="CA114" s="861"/>
      <c r="CB114" s="861"/>
      <c r="CC114" s="861"/>
      <c r="CD114" s="861"/>
      <c r="CE114" s="861"/>
      <c r="CF114" s="863"/>
      <c r="CG114" s="858"/>
      <c r="CH114" s="858"/>
    </row>
    <row r="115" spans="2:127" s="851" customFormat="1" ht="18.75" hidden="1">
      <c r="B115" s="864"/>
      <c r="C115" s="864"/>
      <c r="D115" s="865"/>
      <c r="E115" s="866"/>
      <c r="F115" s="867"/>
      <c r="G115" s="868"/>
      <c r="H115" s="869"/>
      <c r="I115" s="870"/>
      <c r="J115" s="871"/>
      <c r="K115" s="871"/>
      <c r="L115" s="871"/>
      <c r="M115" s="871"/>
      <c r="N115" s="871"/>
      <c r="O115" s="871"/>
      <c r="P115" s="871"/>
      <c r="Q115" s="871"/>
      <c r="R115" s="871"/>
      <c r="S115" s="872"/>
      <c r="T115" s="873"/>
      <c r="U115" s="873"/>
      <c r="V115" s="873"/>
      <c r="W115" s="874"/>
      <c r="X115" s="875"/>
      <c r="Y115" s="875"/>
      <c r="Z115" s="872"/>
      <c r="AA115" s="873"/>
      <c r="AB115" s="873"/>
      <c r="AC115" s="873"/>
      <c r="AD115" s="874"/>
      <c r="AE115" s="876"/>
      <c r="AF115" s="876"/>
      <c r="AG115" s="876"/>
      <c r="AH115" s="876"/>
      <c r="AI115" s="876"/>
      <c r="AJ115" s="876"/>
      <c r="AK115" s="872"/>
      <c r="AL115" s="873"/>
      <c r="AM115" s="873"/>
      <c r="AN115" s="873"/>
      <c r="AO115" s="874"/>
      <c r="AP115" s="872"/>
      <c r="AQ115" s="873"/>
      <c r="AR115" s="873"/>
      <c r="AS115" s="873"/>
      <c r="AT115" s="874"/>
      <c r="AU115" s="876"/>
      <c r="AV115" s="876"/>
      <c r="AW115" s="876"/>
      <c r="AX115" s="876"/>
      <c r="AY115" s="876"/>
      <c r="AZ115" s="876"/>
      <c r="BA115" s="872"/>
      <c r="BB115" s="873"/>
      <c r="BC115" s="873"/>
      <c r="BD115" s="873"/>
      <c r="BE115" s="874"/>
      <c r="BF115" s="872"/>
      <c r="BG115" s="873"/>
      <c r="BH115" s="873"/>
      <c r="BI115" s="873"/>
      <c r="BJ115" s="874"/>
      <c r="BK115" s="876"/>
      <c r="BL115" s="876"/>
      <c r="BM115" s="876"/>
      <c r="BN115" s="876"/>
      <c r="BO115" s="876"/>
      <c r="BP115" s="876"/>
      <c r="BQ115" s="872"/>
      <c r="BR115" s="873"/>
      <c r="BS115" s="873"/>
      <c r="BT115" s="873"/>
      <c r="BU115" s="874"/>
      <c r="BV115" s="872"/>
      <c r="BW115" s="873"/>
      <c r="BX115" s="873"/>
      <c r="BY115" s="873"/>
      <c r="BZ115" s="874"/>
      <c r="CA115" s="876"/>
      <c r="CB115" s="876"/>
      <c r="CC115" s="876"/>
      <c r="CD115" s="876"/>
      <c r="CE115" s="876"/>
      <c r="CF115" s="876"/>
      <c r="CG115" s="858"/>
      <c r="CH115" s="858"/>
    </row>
    <row r="116" spans="2:127" s="851" customFormat="1" ht="18.75" hidden="1">
      <c r="B116" s="877"/>
      <c r="C116" s="877"/>
      <c r="D116" s="878"/>
      <c r="E116" s="879"/>
      <c r="F116" s="880"/>
      <c r="G116" s="881"/>
      <c r="H116" s="882"/>
      <c r="I116" s="878"/>
      <c r="J116" s="878"/>
      <c r="K116" s="878"/>
      <c r="L116" s="883"/>
      <c r="M116" s="883"/>
      <c r="N116" s="878"/>
      <c r="O116" s="884"/>
      <c r="P116" s="885"/>
      <c r="Q116" s="885"/>
      <c r="R116" s="885"/>
      <c r="S116" s="886"/>
      <c r="T116" s="887"/>
      <c r="U116" s="887"/>
      <c r="V116" s="887"/>
      <c r="W116" s="888"/>
      <c r="X116" s="889"/>
      <c r="Y116" s="889"/>
      <c r="Z116" s="886"/>
      <c r="AA116" s="887"/>
      <c r="AB116" s="887"/>
      <c r="AC116" s="887"/>
      <c r="AD116" s="888"/>
      <c r="AE116" s="876"/>
      <c r="AF116" s="876"/>
      <c r="AG116" s="876"/>
      <c r="AH116" s="876"/>
      <c r="AI116" s="876"/>
      <c r="AJ116" s="876"/>
      <c r="AK116" s="886"/>
      <c r="AL116" s="887"/>
      <c r="AM116" s="887"/>
      <c r="AN116" s="887"/>
      <c r="AO116" s="888"/>
      <c r="AP116" s="886"/>
      <c r="AQ116" s="887"/>
      <c r="AR116" s="887"/>
      <c r="AS116" s="887"/>
      <c r="AT116" s="888"/>
      <c r="AU116" s="876"/>
      <c r="AV116" s="876"/>
      <c r="AW116" s="876"/>
      <c r="AX116" s="876"/>
      <c r="AY116" s="876"/>
      <c r="AZ116" s="876"/>
      <c r="BA116" s="886"/>
      <c r="BB116" s="887"/>
      <c r="BC116" s="887"/>
      <c r="BD116" s="887"/>
      <c r="BE116" s="888"/>
      <c r="BF116" s="886"/>
      <c r="BG116" s="887"/>
      <c r="BH116" s="887"/>
      <c r="BI116" s="887"/>
      <c r="BJ116" s="888"/>
      <c r="BK116" s="876"/>
      <c r="BL116" s="876"/>
      <c r="BM116" s="876"/>
      <c r="BN116" s="876"/>
      <c r="BO116" s="876"/>
      <c r="BP116" s="876"/>
      <c r="BQ116" s="886"/>
      <c r="BR116" s="887"/>
      <c r="BS116" s="887"/>
      <c r="BT116" s="887"/>
      <c r="BU116" s="888"/>
      <c r="BV116" s="886"/>
      <c r="BW116" s="887"/>
      <c r="BX116" s="887"/>
      <c r="BY116" s="887"/>
      <c r="BZ116" s="888"/>
      <c r="CA116" s="876"/>
      <c r="CB116" s="876"/>
      <c r="CC116" s="876"/>
      <c r="CD116" s="876"/>
      <c r="CE116" s="876"/>
      <c r="CF116" s="876"/>
      <c r="CG116" s="858"/>
      <c r="CH116" s="858"/>
    </row>
    <row r="117" spans="2:127" s="851" customFormat="1" ht="51" hidden="1" customHeight="1">
      <c r="B117" s="890"/>
      <c r="C117" s="890"/>
      <c r="D117" s="891"/>
      <c r="E117" s="879"/>
      <c r="F117" s="892"/>
      <c r="G117" s="893"/>
      <c r="H117" s="894"/>
      <c r="I117" s="891"/>
      <c r="J117" s="878"/>
      <c r="K117" s="878"/>
      <c r="L117" s="883"/>
      <c r="M117" s="883"/>
      <c r="N117" s="878"/>
      <c r="O117" s="884"/>
      <c r="P117" s="885"/>
      <c r="Q117" s="895"/>
      <c r="R117" s="895"/>
      <c r="S117" s="896"/>
      <c r="T117" s="896"/>
      <c r="U117" s="897"/>
      <c r="V117" s="898"/>
      <c r="W117" s="899"/>
      <c r="X117" s="899"/>
      <c r="Y117" s="899"/>
      <c r="Z117" s="898"/>
      <c r="AA117" s="896"/>
      <c r="AB117" s="897"/>
      <c r="AC117" s="898"/>
      <c r="AD117" s="899"/>
      <c r="AE117" s="898"/>
      <c r="AF117" s="898"/>
      <c r="AG117" s="897"/>
      <c r="AH117" s="898"/>
      <c r="AI117" s="899"/>
      <c r="AJ117" s="900"/>
      <c r="AK117" s="898"/>
      <c r="AL117" s="898"/>
      <c r="AM117" s="897"/>
      <c r="AN117" s="898"/>
      <c r="AO117" s="899"/>
      <c r="AP117" s="898"/>
      <c r="AQ117" s="901"/>
      <c r="AR117" s="897"/>
      <c r="AS117" s="898"/>
      <c r="AT117" s="899"/>
      <c r="AU117" s="898"/>
      <c r="AV117" s="898"/>
      <c r="AW117" s="897"/>
      <c r="AX117" s="898"/>
      <c r="AY117" s="899"/>
      <c r="AZ117" s="900"/>
      <c r="BA117" s="898"/>
      <c r="BB117" s="898"/>
      <c r="BC117" s="897"/>
      <c r="BD117" s="898"/>
      <c r="BE117" s="899"/>
      <c r="BF117" s="898"/>
      <c r="BG117" s="898"/>
      <c r="BH117" s="897"/>
      <c r="BI117" s="898"/>
      <c r="BJ117" s="899"/>
      <c r="BK117" s="898"/>
      <c r="BL117" s="898"/>
      <c r="BM117" s="897"/>
      <c r="BN117" s="898"/>
      <c r="BO117" s="899"/>
      <c r="BP117" s="900"/>
      <c r="BQ117" s="898"/>
      <c r="BR117" s="898"/>
      <c r="BS117" s="897"/>
      <c r="BT117" s="898"/>
      <c r="BU117" s="899"/>
      <c r="BV117" s="898"/>
      <c r="BW117" s="898"/>
      <c r="BX117" s="897"/>
      <c r="BY117" s="898"/>
      <c r="BZ117" s="899"/>
      <c r="CA117" s="898"/>
      <c r="CB117" s="898"/>
      <c r="CC117" s="897"/>
      <c r="CD117" s="898"/>
      <c r="CE117" s="899"/>
      <c r="CF117" s="902"/>
      <c r="CG117" s="858"/>
      <c r="CH117" s="858"/>
    </row>
    <row r="118" spans="2:127" s="903" customFormat="1" ht="37.5" hidden="1" customHeight="1">
      <c r="B118" s="904"/>
      <c r="C118" s="905"/>
      <c r="D118" s="905"/>
      <c r="E118" s="905"/>
      <c r="F118" s="906"/>
      <c r="G118" s="905"/>
      <c r="H118" s="906"/>
      <c r="I118" s="905"/>
      <c r="J118" s="905"/>
      <c r="K118" s="905"/>
      <c r="L118" s="905"/>
      <c r="M118" s="905"/>
      <c r="N118" s="907"/>
      <c r="O118" s="908"/>
      <c r="P118" s="908"/>
      <c r="Q118" s="909"/>
      <c r="R118" s="910"/>
      <c r="S118" s="910"/>
      <c r="T118" s="911"/>
      <c r="U118" s="907"/>
      <c r="V118" s="912"/>
      <c r="W118" s="907"/>
      <c r="X118" s="913"/>
      <c r="Y118" s="907"/>
      <c r="Z118" s="914"/>
      <c r="AA118" s="911"/>
      <c r="AB118" s="915"/>
      <c r="AC118" s="912"/>
      <c r="AD118" s="904"/>
      <c r="AE118" s="914"/>
      <c r="AF118" s="916"/>
      <c r="AG118" s="907"/>
      <c r="AH118" s="912"/>
      <c r="AI118" s="904"/>
      <c r="AJ118" s="582"/>
      <c r="AK118" s="914"/>
      <c r="AL118" s="916"/>
      <c r="AM118" s="917"/>
      <c r="AN118" s="912"/>
      <c r="AO118" s="905"/>
      <c r="AP118" s="914"/>
      <c r="AQ118" s="918"/>
      <c r="AR118" s="917"/>
      <c r="AS118" s="912"/>
      <c r="AT118" s="905"/>
      <c r="AU118" s="914"/>
      <c r="AV118" s="916"/>
      <c r="AW118" s="907"/>
      <c r="AX118" s="912"/>
      <c r="AY118" s="904"/>
      <c r="AZ118" s="537"/>
      <c r="BA118" s="914"/>
      <c r="BB118" s="916"/>
      <c r="BC118" s="917"/>
      <c r="BD118" s="912"/>
      <c r="BE118" s="905"/>
      <c r="BF118" s="914"/>
      <c r="BG118" s="916"/>
      <c r="BH118" s="917"/>
      <c r="BI118" s="912"/>
      <c r="BJ118" s="905"/>
      <c r="BK118" s="914"/>
      <c r="BL118" s="916"/>
      <c r="BM118" s="907"/>
      <c r="BN118" s="912"/>
      <c r="BO118" s="904"/>
      <c r="BP118" s="582"/>
      <c r="BQ118" s="914"/>
      <c r="BR118" s="916"/>
      <c r="BS118" s="917"/>
      <c r="BT118" s="912"/>
      <c r="BU118" s="905"/>
      <c r="BV118" s="914"/>
      <c r="BW118" s="916"/>
      <c r="BX118" s="917"/>
      <c r="BY118" s="912"/>
      <c r="BZ118" s="905"/>
      <c r="CA118" s="914"/>
      <c r="CB118" s="916"/>
      <c r="CC118" s="917"/>
      <c r="CD118" s="912"/>
      <c r="CE118" s="904"/>
      <c r="CF118" s="919"/>
      <c r="CG118" s="920"/>
      <c r="CH118" s="921"/>
    </row>
    <row r="119" spans="2:127" s="922" customFormat="1" ht="43.5" hidden="1" customHeight="1">
      <c r="B119" s="923"/>
      <c r="C119" s="924"/>
      <c r="D119" s="924"/>
      <c r="E119" s="924"/>
      <c r="F119" s="925"/>
      <c r="G119" s="924"/>
      <c r="H119" s="925"/>
      <c r="I119" s="924"/>
      <c r="J119" s="924"/>
      <c r="K119" s="924"/>
      <c r="L119" s="924"/>
      <c r="M119" s="924"/>
      <c r="N119" s="926"/>
      <c r="O119" s="908"/>
      <c r="P119" s="908"/>
      <c r="Q119" s="909"/>
      <c r="R119" s="910"/>
      <c r="S119" s="910"/>
      <c r="T119" s="927"/>
      <c r="U119" s="926"/>
      <c r="V119" s="928"/>
      <c r="W119" s="926"/>
      <c r="X119" s="929"/>
      <c r="Y119" s="926"/>
      <c r="Z119" s="914"/>
      <c r="AA119" s="930"/>
      <c r="AB119" s="931"/>
      <c r="AC119" s="932"/>
      <c r="AD119" s="923"/>
      <c r="AE119" s="914"/>
      <c r="AF119" s="930"/>
      <c r="AG119" s="926"/>
      <c r="AH119" s="932"/>
      <c r="AI119" s="923"/>
      <c r="AJ119" s="591"/>
      <c r="AK119" s="914"/>
      <c r="AL119" s="930"/>
      <c r="AM119" s="933"/>
      <c r="AN119" s="907"/>
      <c r="AO119" s="924"/>
      <c r="AP119" s="914"/>
      <c r="AQ119" s="934"/>
      <c r="AR119" s="933"/>
      <c r="AS119" s="907"/>
      <c r="AT119" s="924"/>
      <c r="AU119" s="914"/>
      <c r="AV119" s="930"/>
      <c r="AW119" s="926"/>
      <c r="AX119" s="907"/>
      <c r="AY119" s="923"/>
      <c r="AZ119" s="548"/>
      <c r="BA119" s="914"/>
      <c r="BB119" s="930"/>
      <c r="BC119" s="933"/>
      <c r="BD119" s="907"/>
      <c r="BE119" s="924"/>
      <c r="BF119" s="914"/>
      <c r="BG119" s="930"/>
      <c r="BH119" s="933"/>
      <c r="BI119" s="907"/>
      <c r="BJ119" s="924"/>
      <c r="BK119" s="914"/>
      <c r="BL119" s="930"/>
      <c r="BM119" s="926"/>
      <c r="BN119" s="907"/>
      <c r="BO119" s="923"/>
      <c r="BP119" s="591"/>
      <c r="BQ119" s="914"/>
      <c r="BR119" s="930"/>
      <c r="BS119" s="933"/>
      <c r="BT119" s="907"/>
      <c r="BU119" s="924"/>
      <c r="BV119" s="914"/>
      <c r="BW119" s="930"/>
      <c r="BX119" s="933"/>
      <c r="BY119" s="907"/>
      <c r="BZ119" s="924"/>
      <c r="CA119" s="914"/>
      <c r="CB119" s="930"/>
      <c r="CC119" s="933"/>
      <c r="CD119" s="907"/>
      <c r="CE119" s="923"/>
      <c r="CF119" s="935"/>
      <c r="CG119" s="920"/>
      <c r="CH119" s="921"/>
      <c r="CI119" s="936"/>
      <c r="CJ119" s="936"/>
      <c r="CK119" s="936"/>
      <c r="CL119" s="936"/>
      <c r="CM119" s="936"/>
      <c r="CN119" s="936"/>
      <c r="CO119" s="936"/>
      <c r="CP119" s="936"/>
      <c r="CQ119" s="936"/>
      <c r="CR119" s="936"/>
      <c r="CS119" s="936"/>
      <c r="CT119" s="936"/>
      <c r="CU119" s="936"/>
      <c r="CV119" s="936"/>
    </row>
    <row r="120" spans="2:127" s="922" customFormat="1" ht="37.5" hidden="1" customHeight="1">
      <c r="B120" s="923"/>
      <c r="C120" s="924"/>
      <c r="D120" s="924"/>
      <c r="E120" s="924"/>
      <c r="F120" s="925"/>
      <c r="G120" s="924"/>
      <c r="H120" s="925"/>
      <c r="I120" s="924"/>
      <c r="J120" s="924"/>
      <c r="K120" s="924"/>
      <c r="L120" s="924"/>
      <c r="M120" s="924"/>
      <c r="N120" s="926"/>
      <c r="O120" s="908"/>
      <c r="P120" s="908"/>
      <c r="Q120" s="927"/>
      <c r="R120" s="910"/>
      <c r="S120" s="910"/>
      <c r="T120" s="927"/>
      <c r="U120" s="926"/>
      <c r="V120" s="926"/>
      <c r="W120" s="926"/>
      <c r="X120" s="929"/>
      <c r="Y120" s="926"/>
      <c r="Z120" s="914"/>
      <c r="AA120" s="930"/>
      <c r="AB120" s="931"/>
      <c r="AC120" s="937"/>
      <c r="AD120" s="923"/>
      <c r="AE120" s="914"/>
      <c r="AF120" s="930"/>
      <c r="AG120" s="926"/>
      <c r="AH120" s="937"/>
      <c r="AI120" s="923"/>
      <c r="AJ120" s="591"/>
      <c r="AK120" s="914"/>
      <c r="AL120" s="930"/>
      <c r="AM120" s="933"/>
      <c r="AN120" s="926"/>
      <c r="AO120" s="924"/>
      <c r="AP120" s="914"/>
      <c r="AQ120" s="934"/>
      <c r="AR120" s="933"/>
      <c r="AS120" s="926"/>
      <c r="AT120" s="924"/>
      <c r="AU120" s="914"/>
      <c r="AV120" s="930"/>
      <c r="AW120" s="926"/>
      <c r="AX120" s="926"/>
      <c r="AY120" s="923"/>
      <c r="AZ120" s="548"/>
      <c r="BA120" s="914"/>
      <c r="BB120" s="930"/>
      <c r="BC120" s="933"/>
      <c r="BD120" s="926"/>
      <c r="BE120" s="924"/>
      <c r="BF120" s="914"/>
      <c r="BG120" s="930"/>
      <c r="BH120" s="933"/>
      <c r="BI120" s="926"/>
      <c r="BJ120" s="924"/>
      <c r="BK120" s="914"/>
      <c r="BL120" s="930"/>
      <c r="BM120" s="926"/>
      <c r="BN120" s="926"/>
      <c r="BO120" s="923"/>
      <c r="BP120" s="591"/>
      <c r="BQ120" s="914"/>
      <c r="BR120" s="930"/>
      <c r="BS120" s="933"/>
      <c r="BT120" s="926"/>
      <c r="BU120" s="924"/>
      <c r="BV120" s="914"/>
      <c r="BW120" s="930"/>
      <c r="BX120" s="933"/>
      <c r="BY120" s="926"/>
      <c r="BZ120" s="924"/>
      <c r="CA120" s="914"/>
      <c r="CB120" s="930"/>
      <c r="CC120" s="933"/>
      <c r="CD120" s="926"/>
      <c r="CE120" s="923"/>
      <c r="CF120" s="935"/>
      <c r="CG120" s="938"/>
      <c r="CH120" s="921"/>
      <c r="CI120" s="936"/>
      <c r="CJ120" s="936"/>
      <c r="CK120" s="936"/>
      <c r="CL120" s="936"/>
      <c r="CM120" s="936"/>
      <c r="CN120" s="936"/>
      <c r="CO120" s="936"/>
      <c r="CP120" s="936"/>
      <c r="CQ120" s="936"/>
      <c r="CR120" s="936"/>
      <c r="CS120" s="936"/>
      <c r="CT120" s="936"/>
      <c r="CU120" s="936"/>
      <c r="CV120" s="936"/>
    </row>
    <row r="121" spans="2:127" s="922" customFormat="1" ht="33.75" hidden="1" customHeight="1">
      <c r="B121" s="939"/>
      <c r="C121" s="940"/>
      <c r="D121" s="940"/>
      <c r="E121" s="940"/>
      <c r="F121" s="941"/>
      <c r="G121" s="940"/>
      <c r="H121" s="941"/>
      <c r="I121" s="940"/>
      <c r="J121" s="940"/>
      <c r="K121" s="940"/>
      <c r="L121" s="940"/>
      <c r="M121" s="940"/>
      <c r="N121" s="942"/>
      <c r="O121" s="908"/>
      <c r="P121" s="908"/>
      <c r="Q121" s="927"/>
      <c r="R121" s="910"/>
      <c r="S121" s="910"/>
      <c r="T121" s="927"/>
      <c r="U121" s="942"/>
      <c r="V121" s="942"/>
      <c r="W121" s="942"/>
      <c r="X121" s="943"/>
      <c r="Y121" s="942"/>
      <c r="Z121" s="914"/>
      <c r="AA121" s="930"/>
      <c r="AB121" s="944"/>
      <c r="AC121" s="945"/>
      <c r="AD121" s="939"/>
      <c r="AE121" s="914"/>
      <c r="AF121" s="930"/>
      <c r="AG121" s="942"/>
      <c r="AH121" s="945"/>
      <c r="AI121" s="939"/>
      <c r="AJ121" s="599"/>
      <c r="AK121" s="914"/>
      <c r="AL121" s="930"/>
      <c r="AM121" s="946"/>
      <c r="AN121" s="942"/>
      <c r="AO121" s="940"/>
      <c r="AP121" s="914"/>
      <c r="AQ121" s="934"/>
      <c r="AR121" s="946"/>
      <c r="AS121" s="942"/>
      <c r="AT121" s="940"/>
      <c r="AU121" s="914"/>
      <c r="AV121" s="930"/>
      <c r="AW121" s="942"/>
      <c r="AX121" s="942"/>
      <c r="AY121" s="939"/>
      <c r="AZ121" s="559"/>
      <c r="BA121" s="914"/>
      <c r="BB121" s="930"/>
      <c r="BC121" s="946"/>
      <c r="BD121" s="942"/>
      <c r="BE121" s="940"/>
      <c r="BF121" s="914"/>
      <c r="BG121" s="930"/>
      <c r="BH121" s="946"/>
      <c r="BI121" s="942"/>
      <c r="BJ121" s="940"/>
      <c r="BK121" s="914"/>
      <c r="BL121" s="930"/>
      <c r="BM121" s="942"/>
      <c r="BN121" s="942"/>
      <c r="BO121" s="939"/>
      <c r="BP121" s="599"/>
      <c r="BQ121" s="914"/>
      <c r="BR121" s="930"/>
      <c r="BS121" s="946"/>
      <c r="BT121" s="942"/>
      <c r="BU121" s="940"/>
      <c r="BV121" s="914"/>
      <c r="BW121" s="930"/>
      <c r="BX121" s="946"/>
      <c r="BY121" s="942"/>
      <c r="BZ121" s="940"/>
      <c r="CA121" s="914"/>
      <c r="CB121" s="930"/>
      <c r="CC121" s="946"/>
      <c r="CD121" s="942"/>
      <c r="CE121" s="939"/>
      <c r="CF121" s="947"/>
      <c r="CG121" s="938"/>
      <c r="CH121" s="921"/>
      <c r="CI121" s="936"/>
      <c r="CJ121" s="936"/>
      <c r="CK121" s="936"/>
      <c r="CL121" s="936"/>
      <c r="CM121" s="936"/>
      <c r="CN121" s="936"/>
      <c r="CO121" s="936"/>
      <c r="CP121" s="936"/>
      <c r="CQ121" s="936"/>
      <c r="CR121" s="936"/>
      <c r="CS121" s="936"/>
      <c r="CT121" s="936"/>
      <c r="CU121" s="936"/>
      <c r="CV121" s="936"/>
    </row>
    <row r="122" spans="2:127" s="922" customFormat="1" ht="46.5" hidden="1" customHeight="1">
      <c r="B122" s="904"/>
      <c r="C122" s="905"/>
      <c r="D122" s="905"/>
      <c r="E122" s="905"/>
      <c r="F122" s="906"/>
      <c r="G122" s="905"/>
      <c r="H122" s="906"/>
      <c r="I122" s="905"/>
      <c r="J122" s="905"/>
      <c r="K122" s="905"/>
      <c r="L122" s="905"/>
      <c r="M122" s="905"/>
      <c r="N122" s="907"/>
      <c r="O122" s="908"/>
      <c r="P122" s="908"/>
      <c r="Q122" s="948"/>
      <c r="R122" s="910"/>
      <c r="S122" s="910"/>
      <c r="T122" s="927"/>
      <c r="U122" s="907"/>
      <c r="V122" s="907"/>
      <c r="W122" s="907"/>
      <c r="X122" s="913"/>
      <c r="Y122" s="907"/>
      <c r="Z122" s="914"/>
      <c r="AA122" s="930"/>
      <c r="AB122" s="907"/>
      <c r="AC122" s="907"/>
      <c r="AD122" s="904"/>
      <c r="AE122" s="914"/>
      <c r="AF122" s="930"/>
      <c r="AG122" s="907"/>
      <c r="AH122" s="907"/>
      <c r="AI122" s="905"/>
      <c r="AJ122" s="537"/>
      <c r="AK122" s="914"/>
      <c r="AL122" s="930"/>
      <c r="AM122" s="907"/>
      <c r="AN122" s="907"/>
      <c r="AO122" s="905"/>
      <c r="AP122" s="914"/>
      <c r="AQ122" s="934"/>
      <c r="AR122" s="907"/>
      <c r="AS122" s="907"/>
      <c r="AT122" s="905"/>
      <c r="AU122" s="914"/>
      <c r="AV122" s="930"/>
      <c r="AW122" s="907"/>
      <c r="AX122" s="907"/>
      <c r="AY122" s="905"/>
      <c r="AZ122" s="537"/>
      <c r="BA122" s="914"/>
      <c r="BB122" s="930"/>
      <c r="BC122" s="907"/>
      <c r="BD122" s="907"/>
      <c r="BE122" s="905"/>
      <c r="BF122" s="914"/>
      <c r="BG122" s="930"/>
      <c r="BH122" s="907"/>
      <c r="BI122" s="907"/>
      <c r="BJ122" s="905"/>
      <c r="BK122" s="914"/>
      <c r="BL122" s="930"/>
      <c r="BM122" s="907"/>
      <c r="BN122" s="907"/>
      <c r="BO122" s="905"/>
      <c r="BP122" s="537"/>
      <c r="BQ122" s="914"/>
      <c r="BR122" s="930"/>
      <c r="BS122" s="907"/>
      <c r="BT122" s="907"/>
      <c r="BU122" s="905"/>
      <c r="BV122" s="914"/>
      <c r="BW122" s="930"/>
      <c r="BX122" s="907"/>
      <c r="BY122" s="907"/>
      <c r="BZ122" s="905"/>
      <c r="CA122" s="914"/>
      <c r="CB122" s="930"/>
      <c r="CC122" s="907"/>
      <c r="CD122" s="907"/>
      <c r="CE122" s="905"/>
      <c r="CF122" s="537"/>
      <c r="CG122" s="920"/>
      <c r="CH122" s="949"/>
      <c r="CI122" s="950"/>
      <c r="CJ122" s="936"/>
      <c r="CK122" s="936"/>
      <c r="CL122" s="936"/>
      <c r="CM122" s="936"/>
      <c r="CN122" s="936"/>
      <c r="CO122" s="936"/>
      <c r="CP122" s="936"/>
      <c r="CQ122" s="936"/>
      <c r="CR122" s="936"/>
      <c r="CS122" s="936"/>
      <c r="CT122" s="936"/>
      <c r="CU122" s="936"/>
      <c r="CV122" s="936"/>
    </row>
    <row r="123" spans="2:127" s="922" customFormat="1" ht="37.5" hidden="1" customHeight="1">
      <c r="B123" s="923"/>
      <c r="C123" s="924"/>
      <c r="D123" s="924"/>
      <c r="E123" s="924"/>
      <c r="F123" s="925"/>
      <c r="G123" s="924"/>
      <c r="H123" s="925"/>
      <c r="I123" s="924"/>
      <c r="J123" s="924"/>
      <c r="K123" s="924"/>
      <c r="L123" s="924"/>
      <c r="M123" s="924"/>
      <c r="N123" s="926"/>
      <c r="O123" s="908"/>
      <c r="P123" s="908"/>
      <c r="Q123" s="927"/>
      <c r="R123" s="910"/>
      <c r="S123" s="910"/>
      <c r="T123" s="927"/>
      <c r="U123" s="926"/>
      <c r="V123" s="926"/>
      <c r="W123" s="926"/>
      <c r="X123" s="929"/>
      <c r="Y123" s="926"/>
      <c r="Z123" s="914"/>
      <c r="AA123" s="930"/>
      <c r="AB123" s="926"/>
      <c r="AC123" s="926"/>
      <c r="AD123" s="923"/>
      <c r="AE123" s="914"/>
      <c r="AF123" s="930"/>
      <c r="AG123" s="926"/>
      <c r="AH123" s="926"/>
      <c r="AI123" s="924"/>
      <c r="AJ123" s="548"/>
      <c r="AK123" s="914"/>
      <c r="AL123" s="930"/>
      <c r="AM123" s="926"/>
      <c r="AN123" s="926"/>
      <c r="AO123" s="924"/>
      <c r="AP123" s="914"/>
      <c r="AQ123" s="934"/>
      <c r="AR123" s="926"/>
      <c r="AS123" s="926"/>
      <c r="AT123" s="924"/>
      <c r="AU123" s="914"/>
      <c r="AV123" s="930"/>
      <c r="AW123" s="926"/>
      <c r="AX123" s="926"/>
      <c r="AY123" s="924"/>
      <c r="AZ123" s="548"/>
      <c r="BA123" s="914"/>
      <c r="BB123" s="930"/>
      <c r="BC123" s="926"/>
      <c r="BD123" s="926"/>
      <c r="BE123" s="924"/>
      <c r="BF123" s="914"/>
      <c r="BG123" s="930"/>
      <c r="BH123" s="926"/>
      <c r="BI123" s="926"/>
      <c r="BJ123" s="924"/>
      <c r="BK123" s="914"/>
      <c r="BL123" s="930"/>
      <c r="BM123" s="926"/>
      <c r="BN123" s="926"/>
      <c r="BO123" s="924"/>
      <c r="BP123" s="548"/>
      <c r="BQ123" s="914"/>
      <c r="BR123" s="930"/>
      <c r="BS123" s="926"/>
      <c r="BT123" s="926"/>
      <c r="BU123" s="924"/>
      <c r="BV123" s="914"/>
      <c r="BW123" s="930"/>
      <c r="BX123" s="926"/>
      <c r="BY123" s="926"/>
      <c r="BZ123" s="924"/>
      <c r="CA123" s="914"/>
      <c r="CB123" s="930"/>
      <c r="CC123" s="926"/>
      <c r="CD123" s="926"/>
      <c r="CE123" s="924"/>
      <c r="CF123" s="548"/>
      <c r="CG123" s="951"/>
      <c r="CH123" s="952"/>
      <c r="CI123" s="950"/>
      <c r="CJ123" s="936"/>
      <c r="CK123" s="936"/>
      <c r="CL123" s="936"/>
      <c r="CM123" s="936"/>
      <c r="CN123" s="936"/>
      <c r="CO123" s="936"/>
      <c r="CP123" s="936"/>
      <c r="CQ123" s="936"/>
      <c r="CR123" s="936"/>
      <c r="CS123" s="936"/>
      <c r="CT123" s="936"/>
      <c r="CU123" s="936"/>
      <c r="CV123" s="936"/>
    </row>
    <row r="124" spans="2:127" s="922" customFormat="1" ht="38.25" hidden="1" customHeight="1">
      <c r="B124" s="939"/>
      <c r="C124" s="940"/>
      <c r="D124" s="940"/>
      <c r="E124" s="940"/>
      <c r="F124" s="941"/>
      <c r="G124" s="940"/>
      <c r="H124" s="941"/>
      <c r="I124" s="940"/>
      <c r="J124" s="940"/>
      <c r="K124" s="940"/>
      <c r="L124" s="940"/>
      <c r="M124" s="940"/>
      <c r="N124" s="942"/>
      <c r="O124" s="908"/>
      <c r="P124" s="908"/>
      <c r="Q124" s="927"/>
      <c r="R124" s="910"/>
      <c r="S124" s="910"/>
      <c r="T124" s="927"/>
      <c r="U124" s="942"/>
      <c r="V124" s="942"/>
      <c r="W124" s="942"/>
      <c r="X124" s="943"/>
      <c r="Y124" s="942"/>
      <c r="Z124" s="914"/>
      <c r="AA124" s="930"/>
      <c r="AB124" s="942"/>
      <c r="AC124" s="942"/>
      <c r="AD124" s="939"/>
      <c r="AE124" s="914"/>
      <c r="AF124" s="930"/>
      <c r="AG124" s="942"/>
      <c r="AH124" s="942"/>
      <c r="AI124" s="940"/>
      <c r="AJ124" s="559"/>
      <c r="AK124" s="914"/>
      <c r="AL124" s="930"/>
      <c r="AM124" s="942"/>
      <c r="AN124" s="942"/>
      <c r="AO124" s="940"/>
      <c r="AP124" s="914"/>
      <c r="AQ124" s="934"/>
      <c r="AR124" s="942"/>
      <c r="AS124" s="942"/>
      <c r="AT124" s="940"/>
      <c r="AU124" s="914"/>
      <c r="AV124" s="930"/>
      <c r="AW124" s="942"/>
      <c r="AX124" s="942"/>
      <c r="AY124" s="940"/>
      <c r="AZ124" s="559"/>
      <c r="BA124" s="914"/>
      <c r="BB124" s="930"/>
      <c r="BC124" s="942"/>
      <c r="BD124" s="942"/>
      <c r="BE124" s="940"/>
      <c r="BF124" s="914"/>
      <c r="BG124" s="930"/>
      <c r="BH124" s="942"/>
      <c r="BI124" s="942"/>
      <c r="BJ124" s="940"/>
      <c r="BK124" s="914"/>
      <c r="BL124" s="930"/>
      <c r="BM124" s="942"/>
      <c r="BN124" s="942"/>
      <c r="BO124" s="940"/>
      <c r="BP124" s="559"/>
      <c r="BQ124" s="914"/>
      <c r="BR124" s="930"/>
      <c r="BS124" s="942"/>
      <c r="BT124" s="942"/>
      <c r="BU124" s="940"/>
      <c r="BV124" s="914"/>
      <c r="BW124" s="930"/>
      <c r="BX124" s="942"/>
      <c r="BY124" s="942"/>
      <c r="BZ124" s="940"/>
      <c r="CA124" s="914"/>
      <c r="CB124" s="930"/>
      <c r="CC124" s="942"/>
      <c r="CD124" s="942"/>
      <c r="CE124" s="940"/>
      <c r="CF124" s="559"/>
      <c r="CG124" s="953"/>
      <c r="CH124" s="954"/>
      <c r="CI124" s="950"/>
      <c r="CJ124" s="936"/>
      <c r="CK124" s="936"/>
      <c r="CL124" s="936"/>
      <c r="CM124" s="936"/>
      <c r="CN124" s="936"/>
      <c r="CO124" s="936"/>
      <c r="CP124" s="936"/>
      <c r="CQ124" s="936"/>
      <c r="CR124" s="936"/>
      <c r="CS124" s="936"/>
      <c r="CT124" s="936"/>
      <c r="CU124" s="936"/>
      <c r="CV124" s="936"/>
    </row>
    <row r="125" spans="2:127" s="922" customFormat="1" ht="45" hidden="1" customHeight="1">
      <c r="B125" s="904"/>
      <c r="C125" s="905"/>
      <c r="D125" s="905"/>
      <c r="E125" s="905"/>
      <c r="F125" s="906"/>
      <c r="G125" s="905"/>
      <c r="H125" s="906"/>
      <c r="I125" s="905"/>
      <c r="J125" s="905"/>
      <c r="K125" s="905"/>
      <c r="L125" s="905"/>
      <c r="M125" s="905"/>
      <c r="N125" s="907"/>
      <c r="O125" s="908"/>
      <c r="P125" s="908"/>
      <c r="Q125" s="948"/>
      <c r="R125" s="910"/>
      <c r="S125" s="910"/>
      <c r="T125" s="927"/>
      <c r="U125" s="907"/>
      <c r="V125" s="907"/>
      <c r="W125" s="907"/>
      <c r="X125" s="913"/>
      <c r="Y125" s="907"/>
      <c r="Z125" s="914"/>
      <c r="AA125" s="930"/>
      <c r="AB125" s="907"/>
      <c r="AC125" s="907"/>
      <c r="AD125" s="904"/>
      <c r="AE125" s="914"/>
      <c r="AF125" s="930"/>
      <c r="AG125" s="907"/>
      <c r="AH125" s="907"/>
      <c r="AI125" s="905"/>
      <c r="AJ125" s="537"/>
      <c r="AK125" s="914"/>
      <c r="AL125" s="930"/>
      <c r="AM125" s="907"/>
      <c r="AN125" s="907"/>
      <c r="AO125" s="905"/>
      <c r="AP125" s="914"/>
      <c r="AQ125" s="934"/>
      <c r="AR125" s="907"/>
      <c r="AS125" s="907"/>
      <c r="AT125" s="905"/>
      <c r="AU125" s="914"/>
      <c r="AV125" s="930"/>
      <c r="AW125" s="907"/>
      <c r="AX125" s="907"/>
      <c r="AY125" s="905"/>
      <c r="AZ125" s="537"/>
      <c r="BA125" s="914"/>
      <c r="BB125" s="930"/>
      <c r="BC125" s="907"/>
      <c r="BD125" s="907"/>
      <c r="BE125" s="905"/>
      <c r="BF125" s="914"/>
      <c r="BG125" s="930"/>
      <c r="BH125" s="907"/>
      <c r="BI125" s="907"/>
      <c r="BJ125" s="905"/>
      <c r="BK125" s="914"/>
      <c r="BL125" s="930"/>
      <c r="BM125" s="907"/>
      <c r="BN125" s="907"/>
      <c r="BO125" s="905"/>
      <c r="BP125" s="537"/>
      <c r="BQ125" s="914"/>
      <c r="BR125" s="930"/>
      <c r="BS125" s="907"/>
      <c r="BT125" s="907"/>
      <c r="BU125" s="905"/>
      <c r="BV125" s="914"/>
      <c r="BW125" s="930"/>
      <c r="BX125" s="907"/>
      <c r="BY125" s="907"/>
      <c r="BZ125" s="905"/>
      <c r="CA125" s="914"/>
      <c r="CB125" s="930"/>
      <c r="CC125" s="907"/>
      <c r="CD125" s="907"/>
      <c r="CE125" s="905"/>
      <c r="CF125" s="537"/>
      <c r="CG125" s="920"/>
      <c r="CH125" s="955"/>
      <c r="CI125" s="936"/>
      <c r="CJ125" s="936"/>
      <c r="CK125" s="936"/>
      <c r="CL125" s="936"/>
      <c r="CM125" s="936"/>
      <c r="CN125" s="936"/>
      <c r="CO125" s="936"/>
      <c r="CP125" s="936"/>
      <c r="CQ125" s="936"/>
      <c r="CR125" s="936"/>
      <c r="CS125" s="936"/>
      <c r="CT125" s="936"/>
      <c r="CU125" s="936"/>
      <c r="CV125" s="936"/>
    </row>
    <row r="126" spans="2:127" s="922" customFormat="1" ht="48.75" hidden="1" customHeight="1">
      <c r="B126" s="923"/>
      <c r="C126" s="924"/>
      <c r="D126" s="924"/>
      <c r="E126" s="924"/>
      <c r="F126" s="925"/>
      <c r="G126" s="924"/>
      <c r="H126" s="925"/>
      <c r="I126" s="924"/>
      <c r="J126" s="924"/>
      <c r="K126" s="924"/>
      <c r="L126" s="924"/>
      <c r="M126" s="924"/>
      <c r="N126" s="926"/>
      <c r="O126" s="908"/>
      <c r="P126" s="908"/>
      <c r="Q126" s="927"/>
      <c r="R126" s="910"/>
      <c r="S126" s="910"/>
      <c r="T126" s="927"/>
      <c r="U126" s="926"/>
      <c r="V126" s="926"/>
      <c r="W126" s="926"/>
      <c r="X126" s="929"/>
      <c r="Y126" s="926"/>
      <c r="Z126" s="914"/>
      <c r="AA126" s="930"/>
      <c r="AB126" s="926"/>
      <c r="AC126" s="926"/>
      <c r="AD126" s="923"/>
      <c r="AE126" s="914"/>
      <c r="AF126" s="930"/>
      <c r="AG126" s="926"/>
      <c r="AH126" s="926"/>
      <c r="AI126" s="924"/>
      <c r="AJ126" s="548"/>
      <c r="AK126" s="914"/>
      <c r="AL126" s="930"/>
      <c r="AM126" s="926"/>
      <c r="AN126" s="926"/>
      <c r="AO126" s="924"/>
      <c r="AP126" s="914"/>
      <c r="AQ126" s="934"/>
      <c r="AR126" s="926"/>
      <c r="AS126" s="926"/>
      <c r="AT126" s="924"/>
      <c r="AU126" s="914"/>
      <c r="AV126" s="930"/>
      <c r="AW126" s="926"/>
      <c r="AX126" s="926"/>
      <c r="AY126" s="924"/>
      <c r="AZ126" s="548"/>
      <c r="BA126" s="914"/>
      <c r="BB126" s="930"/>
      <c r="BC126" s="926"/>
      <c r="BD126" s="926"/>
      <c r="BE126" s="924"/>
      <c r="BF126" s="914"/>
      <c r="BG126" s="930"/>
      <c r="BH126" s="926"/>
      <c r="BI126" s="926"/>
      <c r="BJ126" s="924"/>
      <c r="BK126" s="914"/>
      <c r="BL126" s="930"/>
      <c r="BM126" s="926"/>
      <c r="BN126" s="926"/>
      <c r="BO126" s="924"/>
      <c r="BP126" s="548"/>
      <c r="BQ126" s="914"/>
      <c r="BR126" s="930"/>
      <c r="BS126" s="926"/>
      <c r="BT126" s="926"/>
      <c r="BU126" s="924"/>
      <c r="BV126" s="914"/>
      <c r="BW126" s="930"/>
      <c r="BX126" s="926"/>
      <c r="BY126" s="926"/>
      <c r="BZ126" s="924"/>
      <c r="CA126" s="914"/>
      <c r="CB126" s="930"/>
      <c r="CC126" s="926"/>
      <c r="CD126" s="926"/>
      <c r="CE126" s="924"/>
      <c r="CF126" s="548"/>
      <c r="CG126" s="951"/>
      <c r="CH126" s="956"/>
      <c r="CI126" s="936"/>
      <c r="CJ126" s="936"/>
      <c r="CK126" s="936"/>
      <c r="CL126" s="936"/>
      <c r="CM126" s="936"/>
      <c r="CN126" s="936"/>
      <c r="CO126" s="936"/>
      <c r="CP126" s="936"/>
      <c r="CQ126" s="936"/>
      <c r="CR126" s="936"/>
      <c r="CS126" s="936"/>
      <c r="CT126" s="936"/>
      <c r="CU126" s="936"/>
      <c r="CV126" s="936"/>
    </row>
    <row r="127" spans="2:127" s="922" customFormat="1" ht="60" hidden="1" customHeight="1">
      <c r="B127" s="939"/>
      <c r="C127" s="940"/>
      <c r="D127" s="940"/>
      <c r="E127" s="940"/>
      <c r="F127" s="941"/>
      <c r="G127" s="940"/>
      <c r="H127" s="941"/>
      <c r="I127" s="940"/>
      <c r="J127" s="940"/>
      <c r="K127" s="940"/>
      <c r="L127" s="940"/>
      <c r="M127" s="940"/>
      <c r="N127" s="942"/>
      <c r="O127" s="908"/>
      <c r="P127" s="908"/>
      <c r="Q127" s="927"/>
      <c r="R127" s="910"/>
      <c r="S127" s="910"/>
      <c r="T127" s="927"/>
      <c r="U127" s="942"/>
      <c r="V127" s="942"/>
      <c r="W127" s="942"/>
      <c r="X127" s="943"/>
      <c r="Y127" s="942"/>
      <c r="Z127" s="914"/>
      <c r="AA127" s="930"/>
      <c r="AB127" s="942"/>
      <c r="AC127" s="942"/>
      <c r="AD127" s="939"/>
      <c r="AE127" s="914"/>
      <c r="AF127" s="930"/>
      <c r="AG127" s="942"/>
      <c r="AH127" s="942"/>
      <c r="AI127" s="940"/>
      <c r="AJ127" s="559"/>
      <c r="AK127" s="914"/>
      <c r="AL127" s="930"/>
      <c r="AM127" s="942"/>
      <c r="AN127" s="942"/>
      <c r="AO127" s="940"/>
      <c r="AP127" s="914"/>
      <c r="AQ127" s="934"/>
      <c r="AR127" s="942"/>
      <c r="AS127" s="942"/>
      <c r="AT127" s="940"/>
      <c r="AU127" s="914"/>
      <c r="AV127" s="930"/>
      <c r="AW127" s="942"/>
      <c r="AX127" s="942"/>
      <c r="AY127" s="940"/>
      <c r="AZ127" s="559"/>
      <c r="BA127" s="914"/>
      <c r="BB127" s="930"/>
      <c r="BC127" s="942"/>
      <c r="BD127" s="942"/>
      <c r="BE127" s="940"/>
      <c r="BF127" s="914"/>
      <c r="BG127" s="930"/>
      <c r="BH127" s="942"/>
      <c r="BI127" s="942"/>
      <c r="BJ127" s="940"/>
      <c r="BK127" s="914"/>
      <c r="BL127" s="930"/>
      <c r="BM127" s="942"/>
      <c r="BN127" s="942"/>
      <c r="BO127" s="940"/>
      <c r="BP127" s="559"/>
      <c r="BQ127" s="914"/>
      <c r="BR127" s="930"/>
      <c r="BS127" s="942"/>
      <c r="BT127" s="942"/>
      <c r="BU127" s="940"/>
      <c r="BV127" s="914"/>
      <c r="BW127" s="930"/>
      <c r="BX127" s="942"/>
      <c r="BY127" s="942"/>
      <c r="BZ127" s="940"/>
      <c r="CA127" s="914"/>
      <c r="CB127" s="930"/>
      <c r="CC127" s="942"/>
      <c r="CD127" s="942"/>
      <c r="CE127" s="940"/>
      <c r="CF127" s="559"/>
      <c r="CG127" s="953"/>
      <c r="CH127" s="957"/>
      <c r="CI127" s="936"/>
      <c r="CJ127" s="936"/>
      <c r="CK127" s="936"/>
      <c r="CL127" s="936"/>
      <c r="CM127" s="936"/>
      <c r="CN127" s="936"/>
      <c r="CO127" s="936"/>
      <c r="CP127" s="936"/>
      <c r="CQ127" s="936"/>
      <c r="CR127" s="936"/>
      <c r="CS127" s="936"/>
      <c r="CT127" s="936"/>
      <c r="CU127" s="936"/>
      <c r="CV127" s="936"/>
    </row>
    <row r="128" spans="2:127" s="922" customFormat="1" ht="33.75" hidden="1" customHeight="1">
      <c r="B128" s="904"/>
      <c r="C128" s="905"/>
      <c r="D128" s="905"/>
      <c r="E128" s="905"/>
      <c r="F128" s="906"/>
      <c r="G128" s="905"/>
      <c r="H128" s="906"/>
      <c r="I128" s="905"/>
      <c r="J128" s="905"/>
      <c r="K128" s="905"/>
      <c r="L128" s="905"/>
      <c r="M128" s="905"/>
      <c r="N128" s="907"/>
      <c r="O128" s="908"/>
      <c r="P128" s="908"/>
      <c r="Q128" s="948"/>
      <c r="R128" s="910"/>
      <c r="S128" s="910"/>
      <c r="T128" s="927"/>
      <c r="U128" s="907"/>
      <c r="V128" s="907"/>
      <c r="W128" s="907"/>
      <c r="X128" s="913"/>
      <c r="Y128" s="907"/>
      <c r="Z128" s="914"/>
      <c r="AA128" s="930"/>
      <c r="AB128" s="907"/>
      <c r="AC128" s="907"/>
      <c r="AD128" s="905"/>
      <c r="AE128" s="914"/>
      <c r="AF128" s="930"/>
      <c r="AG128" s="907"/>
      <c r="AH128" s="907"/>
      <c r="AI128" s="905"/>
      <c r="AJ128" s="537"/>
      <c r="AK128" s="914"/>
      <c r="AL128" s="930"/>
      <c r="AM128" s="907"/>
      <c r="AN128" s="907"/>
      <c r="AO128" s="905"/>
      <c r="AP128" s="914"/>
      <c r="AQ128" s="934"/>
      <c r="AR128" s="907"/>
      <c r="AS128" s="907"/>
      <c r="AT128" s="905"/>
      <c r="AU128" s="914"/>
      <c r="AV128" s="930"/>
      <c r="AW128" s="907"/>
      <c r="AX128" s="907"/>
      <c r="AY128" s="905"/>
      <c r="AZ128" s="537"/>
      <c r="BA128" s="914"/>
      <c r="BB128" s="930"/>
      <c r="BC128" s="907"/>
      <c r="BD128" s="907"/>
      <c r="BE128" s="905"/>
      <c r="BF128" s="914"/>
      <c r="BG128" s="930"/>
      <c r="BH128" s="907"/>
      <c r="BI128" s="907"/>
      <c r="BJ128" s="905"/>
      <c r="BK128" s="914"/>
      <c r="BL128" s="930"/>
      <c r="BM128" s="907"/>
      <c r="BN128" s="907"/>
      <c r="BO128" s="905"/>
      <c r="BP128" s="537"/>
      <c r="BQ128" s="914"/>
      <c r="BR128" s="930"/>
      <c r="BS128" s="907"/>
      <c r="BT128" s="907"/>
      <c r="BU128" s="905"/>
      <c r="BV128" s="914"/>
      <c r="BW128" s="930"/>
      <c r="BX128" s="907"/>
      <c r="BY128" s="907"/>
      <c r="BZ128" s="905"/>
      <c r="CA128" s="914"/>
      <c r="CB128" s="930"/>
      <c r="CC128" s="907"/>
      <c r="CD128" s="907"/>
      <c r="CE128" s="905"/>
      <c r="CF128" s="537"/>
      <c r="CG128" s="951"/>
      <c r="CH128" s="958"/>
      <c r="CI128" s="959"/>
      <c r="CJ128" s="936"/>
      <c r="CK128" s="936"/>
      <c r="CL128" s="936"/>
      <c r="CM128" s="936"/>
      <c r="CN128" s="936"/>
      <c r="CO128" s="936"/>
      <c r="CP128" s="936"/>
      <c r="CQ128" s="936"/>
      <c r="CR128" s="936"/>
      <c r="CS128" s="936"/>
      <c r="CT128" s="936"/>
      <c r="CU128" s="936"/>
      <c r="CV128" s="936"/>
    </row>
    <row r="129" spans="2:100" s="922" customFormat="1" ht="30.75" hidden="1" customHeight="1">
      <c r="B129" s="923"/>
      <c r="C129" s="924"/>
      <c r="D129" s="924"/>
      <c r="E129" s="924"/>
      <c r="F129" s="925"/>
      <c r="G129" s="924"/>
      <c r="H129" s="925"/>
      <c r="I129" s="924"/>
      <c r="J129" s="924"/>
      <c r="K129" s="924"/>
      <c r="L129" s="924"/>
      <c r="M129" s="924"/>
      <c r="N129" s="926"/>
      <c r="O129" s="908"/>
      <c r="P129" s="908"/>
      <c r="Q129" s="927"/>
      <c r="R129" s="910"/>
      <c r="S129" s="910"/>
      <c r="T129" s="927"/>
      <c r="U129" s="926"/>
      <c r="V129" s="926"/>
      <c r="W129" s="926"/>
      <c r="X129" s="929"/>
      <c r="Y129" s="926"/>
      <c r="Z129" s="914"/>
      <c r="AA129" s="930"/>
      <c r="AB129" s="926"/>
      <c r="AC129" s="926"/>
      <c r="AD129" s="924"/>
      <c r="AE129" s="914"/>
      <c r="AF129" s="930"/>
      <c r="AG129" s="926"/>
      <c r="AH129" s="926"/>
      <c r="AI129" s="924"/>
      <c r="AJ129" s="548"/>
      <c r="AK129" s="914"/>
      <c r="AL129" s="930"/>
      <c r="AM129" s="926"/>
      <c r="AN129" s="926"/>
      <c r="AO129" s="924"/>
      <c r="AP129" s="914"/>
      <c r="AQ129" s="934"/>
      <c r="AR129" s="926"/>
      <c r="AS129" s="926"/>
      <c r="AT129" s="924"/>
      <c r="AU129" s="914"/>
      <c r="AV129" s="930"/>
      <c r="AW129" s="926"/>
      <c r="AX129" s="926"/>
      <c r="AY129" s="924"/>
      <c r="AZ129" s="548"/>
      <c r="BA129" s="914"/>
      <c r="BB129" s="930"/>
      <c r="BC129" s="926"/>
      <c r="BD129" s="926"/>
      <c r="BE129" s="924"/>
      <c r="BF129" s="914"/>
      <c r="BG129" s="930"/>
      <c r="BH129" s="926"/>
      <c r="BI129" s="926"/>
      <c r="BJ129" s="924"/>
      <c r="BK129" s="914"/>
      <c r="BL129" s="930"/>
      <c r="BM129" s="926"/>
      <c r="BN129" s="926"/>
      <c r="BO129" s="924"/>
      <c r="BP129" s="548"/>
      <c r="BQ129" s="914"/>
      <c r="BR129" s="930"/>
      <c r="BS129" s="926"/>
      <c r="BT129" s="926"/>
      <c r="BU129" s="924"/>
      <c r="BV129" s="914"/>
      <c r="BW129" s="930"/>
      <c r="BX129" s="926"/>
      <c r="BY129" s="926"/>
      <c r="BZ129" s="924"/>
      <c r="CA129" s="914"/>
      <c r="CB129" s="930"/>
      <c r="CC129" s="926"/>
      <c r="CD129" s="926"/>
      <c r="CE129" s="924"/>
      <c r="CF129" s="548"/>
      <c r="CG129" s="920"/>
      <c r="CH129" s="960"/>
      <c r="CI129" s="959"/>
      <c r="CJ129" s="936"/>
      <c r="CK129" s="936"/>
      <c r="CL129" s="936"/>
      <c r="CM129" s="936"/>
      <c r="CN129" s="936"/>
      <c r="CO129" s="936"/>
      <c r="CP129" s="936"/>
      <c r="CQ129" s="936"/>
      <c r="CR129" s="936"/>
      <c r="CS129" s="936"/>
      <c r="CT129" s="936"/>
      <c r="CU129" s="936"/>
      <c r="CV129" s="936"/>
    </row>
    <row r="130" spans="2:100" s="922" customFormat="1" ht="35.25" hidden="1" customHeight="1">
      <c r="B130" s="923"/>
      <c r="C130" s="924"/>
      <c r="D130" s="924"/>
      <c r="E130" s="924"/>
      <c r="F130" s="925"/>
      <c r="G130" s="924"/>
      <c r="H130" s="925"/>
      <c r="I130" s="924"/>
      <c r="J130" s="924"/>
      <c r="K130" s="924"/>
      <c r="L130" s="924"/>
      <c r="M130" s="924"/>
      <c r="N130" s="926"/>
      <c r="O130" s="908"/>
      <c r="P130" s="908"/>
      <c r="Q130" s="927"/>
      <c r="R130" s="910"/>
      <c r="S130" s="910"/>
      <c r="T130" s="927"/>
      <c r="U130" s="926"/>
      <c r="V130" s="926"/>
      <c r="W130" s="926"/>
      <c r="X130" s="929"/>
      <c r="Y130" s="926"/>
      <c r="Z130" s="914"/>
      <c r="AA130" s="930"/>
      <c r="AB130" s="926"/>
      <c r="AC130" s="926"/>
      <c r="AD130" s="924"/>
      <c r="AE130" s="914"/>
      <c r="AF130" s="930"/>
      <c r="AG130" s="926"/>
      <c r="AH130" s="926"/>
      <c r="AI130" s="924"/>
      <c r="AJ130" s="548"/>
      <c r="AK130" s="914"/>
      <c r="AL130" s="930"/>
      <c r="AM130" s="926"/>
      <c r="AN130" s="926"/>
      <c r="AO130" s="924"/>
      <c r="AP130" s="914"/>
      <c r="AQ130" s="934"/>
      <c r="AR130" s="926"/>
      <c r="AS130" s="926"/>
      <c r="AT130" s="924"/>
      <c r="AU130" s="914"/>
      <c r="AV130" s="930"/>
      <c r="AW130" s="926"/>
      <c r="AX130" s="926"/>
      <c r="AY130" s="924"/>
      <c r="AZ130" s="548"/>
      <c r="BA130" s="914"/>
      <c r="BB130" s="930"/>
      <c r="BC130" s="926"/>
      <c r="BD130" s="926"/>
      <c r="BE130" s="924"/>
      <c r="BF130" s="914"/>
      <c r="BG130" s="930"/>
      <c r="BH130" s="926"/>
      <c r="BI130" s="926"/>
      <c r="BJ130" s="924"/>
      <c r="BK130" s="914"/>
      <c r="BL130" s="930"/>
      <c r="BM130" s="926"/>
      <c r="BN130" s="926"/>
      <c r="BO130" s="924"/>
      <c r="BP130" s="548"/>
      <c r="BQ130" s="914"/>
      <c r="BR130" s="930"/>
      <c r="BS130" s="926"/>
      <c r="BT130" s="926"/>
      <c r="BU130" s="924"/>
      <c r="BV130" s="914"/>
      <c r="BW130" s="930"/>
      <c r="BX130" s="926"/>
      <c r="BY130" s="926"/>
      <c r="BZ130" s="924"/>
      <c r="CA130" s="914"/>
      <c r="CB130" s="930"/>
      <c r="CC130" s="926"/>
      <c r="CD130" s="926"/>
      <c r="CE130" s="924"/>
      <c r="CF130" s="548"/>
      <c r="CG130" s="920"/>
      <c r="CH130" s="960"/>
      <c r="CI130" s="936"/>
      <c r="CJ130" s="936"/>
      <c r="CK130" s="936"/>
      <c r="CL130" s="936"/>
      <c r="CM130" s="936"/>
      <c r="CN130" s="936"/>
      <c r="CO130" s="936"/>
      <c r="CP130" s="936"/>
      <c r="CQ130" s="936"/>
      <c r="CR130" s="936"/>
      <c r="CS130" s="936"/>
      <c r="CT130" s="936"/>
      <c r="CU130" s="936"/>
      <c r="CV130" s="936"/>
    </row>
    <row r="131" spans="2:100" s="922" customFormat="1" ht="43.5" hidden="1" customHeight="1">
      <c r="B131" s="939"/>
      <c r="C131" s="940"/>
      <c r="D131" s="940"/>
      <c r="E131" s="940"/>
      <c r="F131" s="941"/>
      <c r="G131" s="940"/>
      <c r="H131" s="941"/>
      <c r="I131" s="940"/>
      <c r="J131" s="940"/>
      <c r="K131" s="940"/>
      <c r="L131" s="940"/>
      <c r="M131" s="940"/>
      <c r="N131" s="942"/>
      <c r="O131" s="908"/>
      <c r="P131" s="908"/>
      <c r="Q131" s="927"/>
      <c r="R131" s="910"/>
      <c r="S131" s="910"/>
      <c r="T131" s="927"/>
      <c r="U131" s="942"/>
      <c r="V131" s="942"/>
      <c r="W131" s="942"/>
      <c r="X131" s="943"/>
      <c r="Y131" s="942"/>
      <c r="Z131" s="914"/>
      <c r="AA131" s="930"/>
      <c r="AB131" s="942"/>
      <c r="AC131" s="942"/>
      <c r="AD131" s="940"/>
      <c r="AE131" s="914"/>
      <c r="AF131" s="930"/>
      <c r="AG131" s="942"/>
      <c r="AH131" s="942"/>
      <c r="AI131" s="940"/>
      <c r="AJ131" s="559"/>
      <c r="AK131" s="914"/>
      <c r="AL131" s="930"/>
      <c r="AM131" s="942"/>
      <c r="AN131" s="942"/>
      <c r="AO131" s="940"/>
      <c r="AP131" s="914"/>
      <c r="AQ131" s="934"/>
      <c r="AR131" s="942"/>
      <c r="AS131" s="942"/>
      <c r="AT131" s="940"/>
      <c r="AU131" s="914"/>
      <c r="AV131" s="930"/>
      <c r="AW131" s="942"/>
      <c r="AX131" s="942"/>
      <c r="AY131" s="940"/>
      <c r="AZ131" s="559"/>
      <c r="BA131" s="914"/>
      <c r="BB131" s="930"/>
      <c r="BC131" s="942"/>
      <c r="BD131" s="942"/>
      <c r="BE131" s="940"/>
      <c r="BF131" s="914"/>
      <c r="BG131" s="930"/>
      <c r="BH131" s="942"/>
      <c r="BI131" s="942"/>
      <c r="BJ131" s="940"/>
      <c r="BK131" s="914"/>
      <c r="BL131" s="930"/>
      <c r="BM131" s="942"/>
      <c r="BN131" s="942"/>
      <c r="BO131" s="940"/>
      <c r="BP131" s="559"/>
      <c r="BQ131" s="914"/>
      <c r="BR131" s="930"/>
      <c r="BS131" s="942"/>
      <c r="BT131" s="942"/>
      <c r="BU131" s="940"/>
      <c r="BV131" s="914"/>
      <c r="BW131" s="930"/>
      <c r="BX131" s="942"/>
      <c r="BY131" s="942"/>
      <c r="BZ131" s="940"/>
      <c r="CA131" s="914"/>
      <c r="CB131" s="930"/>
      <c r="CC131" s="942"/>
      <c r="CD131" s="942"/>
      <c r="CE131" s="940"/>
      <c r="CF131" s="559"/>
      <c r="CG131" s="920"/>
      <c r="CH131" s="961"/>
      <c r="CI131" s="936"/>
      <c r="CJ131" s="936"/>
      <c r="CK131" s="936"/>
      <c r="CL131" s="936"/>
      <c r="CM131" s="936"/>
      <c r="CN131" s="936"/>
      <c r="CO131" s="936"/>
      <c r="CP131" s="936"/>
      <c r="CQ131" s="936"/>
      <c r="CR131" s="936"/>
      <c r="CS131" s="936"/>
      <c r="CT131" s="936"/>
      <c r="CU131" s="936"/>
      <c r="CV131" s="936"/>
    </row>
    <row r="132" spans="2:100" s="922" customFormat="1" ht="45" hidden="1" customHeight="1">
      <c r="B132" s="904"/>
      <c r="C132" s="905"/>
      <c r="D132" s="905"/>
      <c r="E132" s="905"/>
      <c r="F132" s="906"/>
      <c r="G132" s="905"/>
      <c r="H132" s="906"/>
      <c r="I132" s="905"/>
      <c r="J132" s="905"/>
      <c r="K132" s="905"/>
      <c r="L132" s="905"/>
      <c r="M132" s="905"/>
      <c r="N132" s="907"/>
      <c r="O132" s="908"/>
      <c r="P132" s="908"/>
      <c r="Q132" s="948"/>
      <c r="R132" s="910"/>
      <c r="S132" s="910"/>
      <c r="T132" s="927"/>
      <c r="U132" s="907"/>
      <c r="V132" s="907"/>
      <c r="W132" s="907"/>
      <c r="X132" s="913"/>
      <c r="Y132" s="907"/>
      <c r="Z132" s="914"/>
      <c r="AA132" s="930"/>
      <c r="AB132" s="907"/>
      <c r="AC132" s="907"/>
      <c r="AD132" s="905"/>
      <c r="AE132" s="914"/>
      <c r="AF132" s="930"/>
      <c r="AG132" s="907"/>
      <c r="AH132" s="907"/>
      <c r="AI132" s="905"/>
      <c r="AJ132" s="537"/>
      <c r="AK132" s="914"/>
      <c r="AL132" s="930"/>
      <c r="AM132" s="907"/>
      <c r="AN132" s="907"/>
      <c r="AO132" s="905"/>
      <c r="AP132" s="914"/>
      <c r="AQ132" s="934"/>
      <c r="AR132" s="907"/>
      <c r="AS132" s="907"/>
      <c r="AT132" s="905"/>
      <c r="AU132" s="914"/>
      <c r="AV132" s="930"/>
      <c r="AW132" s="907"/>
      <c r="AX132" s="907"/>
      <c r="AY132" s="905"/>
      <c r="AZ132" s="537"/>
      <c r="BA132" s="914"/>
      <c r="BB132" s="930"/>
      <c r="BC132" s="907"/>
      <c r="BD132" s="907"/>
      <c r="BE132" s="905"/>
      <c r="BF132" s="914"/>
      <c r="BG132" s="930"/>
      <c r="BH132" s="907"/>
      <c r="BI132" s="907"/>
      <c r="BJ132" s="905"/>
      <c r="BK132" s="914"/>
      <c r="BL132" s="930"/>
      <c r="BM132" s="907"/>
      <c r="BN132" s="907"/>
      <c r="BO132" s="905"/>
      <c r="BP132" s="537"/>
      <c r="BQ132" s="914"/>
      <c r="BR132" s="930"/>
      <c r="BS132" s="907"/>
      <c r="BT132" s="907"/>
      <c r="BU132" s="905"/>
      <c r="BV132" s="914"/>
      <c r="BW132" s="930"/>
      <c r="BX132" s="907"/>
      <c r="BY132" s="907"/>
      <c r="BZ132" s="905"/>
      <c r="CA132" s="914"/>
      <c r="CB132" s="930"/>
      <c r="CC132" s="907"/>
      <c r="CD132" s="907"/>
      <c r="CE132" s="905"/>
      <c r="CF132" s="537"/>
      <c r="CG132" s="920"/>
      <c r="CH132" s="958"/>
      <c r="CI132" s="936"/>
      <c r="CJ132" s="936"/>
      <c r="CK132" s="936"/>
      <c r="CL132" s="936"/>
      <c r="CM132" s="936"/>
      <c r="CN132" s="936"/>
      <c r="CO132" s="936"/>
      <c r="CP132" s="936"/>
      <c r="CQ132" s="936"/>
      <c r="CR132" s="936"/>
      <c r="CS132" s="936"/>
      <c r="CT132" s="936"/>
      <c r="CU132" s="936"/>
      <c r="CV132" s="936"/>
    </row>
    <row r="133" spans="2:100" s="922" customFormat="1" ht="34.5" hidden="1" customHeight="1">
      <c r="B133" s="923"/>
      <c r="C133" s="924"/>
      <c r="D133" s="924"/>
      <c r="E133" s="924"/>
      <c r="F133" s="925"/>
      <c r="G133" s="924"/>
      <c r="H133" s="925"/>
      <c r="I133" s="924"/>
      <c r="J133" s="924"/>
      <c r="K133" s="924"/>
      <c r="L133" s="924"/>
      <c r="M133" s="924"/>
      <c r="N133" s="926"/>
      <c r="O133" s="908"/>
      <c r="P133" s="908"/>
      <c r="Q133" s="927"/>
      <c r="R133" s="910"/>
      <c r="S133" s="910"/>
      <c r="T133" s="927"/>
      <c r="U133" s="926"/>
      <c r="V133" s="926"/>
      <c r="W133" s="926"/>
      <c r="X133" s="929"/>
      <c r="Y133" s="926"/>
      <c r="Z133" s="914"/>
      <c r="AA133" s="930"/>
      <c r="AB133" s="926"/>
      <c r="AC133" s="926"/>
      <c r="AD133" s="924"/>
      <c r="AE133" s="914"/>
      <c r="AF133" s="930"/>
      <c r="AG133" s="926"/>
      <c r="AH133" s="926"/>
      <c r="AI133" s="924"/>
      <c r="AJ133" s="548"/>
      <c r="AK133" s="914"/>
      <c r="AL133" s="930"/>
      <c r="AM133" s="926"/>
      <c r="AN133" s="926"/>
      <c r="AO133" s="924"/>
      <c r="AP133" s="914"/>
      <c r="AQ133" s="934"/>
      <c r="AR133" s="926"/>
      <c r="AS133" s="926"/>
      <c r="AT133" s="924"/>
      <c r="AU133" s="914"/>
      <c r="AV133" s="930"/>
      <c r="AW133" s="926"/>
      <c r="AX133" s="926"/>
      <c r="AY133" s="924"/>
      <c r="AZ133" s="548"/>
      <c r="BA133" s="914"/>
      <c r="BB133" s="930"/>
      <c r="BC133" s="926"/>
      <c r="BD133" s="926"/>
      <c r="BE133" s="924"/>
      <c r="BF133" s="914"/>
      <c r="BG133" s="930"/>
      <c r="BH133" s="926"/>
      <c r="BI133" s="926"/>
      <c r="BJ133" s="924"/>
      <c r="BK133" s="914"/>
      <c r="BL133" s="930"/>
      <c r="BM133" s="926"/>
      <c r="BN133" s="926"/>
      <c r="BO133" s="924"/>
      <c r="BP133" s="548"/>
      <c r="BQ133" s="914"/>
      <c r="BR133" s="930"/>
      <c r="BS133" s="926"/>
      <c r="BT133" s="926"/>
      <c r="BU133" s="924"/>
      <c r="BV133" s="914"/>
      <c r="BW133" s="930"/>
      <c r="BX133" s="926"/>
      <c r="BY133" s="926"/>
      <c r="BZ133" s="924"/>
      <c r="CA133" s="914"/>
      <c r="CB133" s="930"/>
      <c r="CC133" s="926"/>
      <c r="CD133" s="926"/>
      <c r="CE133" s="924"/>
      <c r="CF133" s="548"/>
      <c r="CG133" s="962"/>
      <c r="CH133" s="960"/>
      <c r="CI133" s="936"/>
      <c r="CJ133" s="936"/>
      <c r="CK133" s="936"/>
      <c r="CL133" s="936"/>
      <c r="CM133" s="936"/>
      <c r="CN133" s="936"/>
      <c r="CO133" s="936"/>
      <c r="CP133" s="936"/>
      <c r="CQ133" s="936"/>
      <c r="CR133" s="936"/>
      <c r="CS133" s="936"/>
      <c r="CT133" s="936"/>
      <c r="CU133" s="936"/>
      <c r="CV133" s="936"/>
    </row>
    <row r="134" spans="2:100" s="922" customFormat="1" ht="42" hidden="1" customHeight="1">
      <c r="B134" s="923"/>
      <c r="C134" s="924"/>
      <c r="D134" s="924"/>
      <c r="E134" s="924"/>
      <c r="F134" s="925"/>
      <c r="G134" s="924"/>
      <c r="H134" s="925"/>
      <c r="I134" s="924"/>
      <c r="J134" s="924"/>
      <c r="K134" s="924"/>
      <c r="L134" s="924"/>
      <c r="M134" s="924"/>
      <c r="N134" s="926"/>
      <c r="O134" s="908"/>
      <c r="P134" s="908"/>
      <c r="Q134" s="927"/>
      <c r="R134" s="910"/>
      <c r="S134" s="910"/>
      <c r="T134" s="927"/>
      <c r="U134" s="926"/>
      <c r="V134" s="926"/>
      <c r="W134" s="926"/>
      <c r="X134" s="929"/>
      <c r="Y134" s="926"/>
      <c r="Z134" s="914"/>
      <c r="AA134" s="930"/>
      <c r="AB134" s="926"/>
      <c r="AC134" s="926"/>
      <c r="AD134" s="924"/>
      <c r="AE134" s="914"/>
      <c r="AF134" s="930"/>
      <c r="AG134" s="926"/>
      <c r="AH134" s="926"/>
      <c r="AI134" s="924"/>
      <c r="AJ134" s="548"/>
      <c r="AK134" s="914"/>
      <c r="AL134" s="930"/>
      <c r="AM134" s="926"/>
      <c r="AN134" s="926"/>
      <c r="AO134" s="924"/>
      <c r="AP134" s="914"/>
      <c r="AQ134" s="934"/>
      <c r="AR134" s="926"/>
      <c r="AS134" s="926"/>
      <c r="AT134" s="924"/>
      <c r="AU134" s="914"/>
      <c r="AV134" s="930"/>
      <c r="AW134" s="926"/>
      <c r="AX134" s="926"/>
      <c r="AY134" s="924"/>
      <c r="AZ134" s="548"/>
      <c r="BA134" s="914"/>
      <c r="BB134" s="930"/>
      <c r="BC134" s="926"/>
      <c r="BD134" s="926"/>
      <c r="BE134" s="924"/>
      <c r="BF134" s="914"/>
      <c r="BG134" s="930"/>
      <c r="BH134" s="926"/>
      <c r="BI134" s="926"/>
      <c r="BJ134" s="924"/>
      <c r="BK134" s="914"/>
      <c r="BL134" s="930"/>
      <c r="BM134" s="926"/>
      <c r="BN134" s="926"/>
      <c r="BO134" s="924"/>
      <c r="BP134" s="548"/>
      <c r="BQ134" s="914"/>
      <c r="BR134" s="930"/>
      <c r="BS134" s="926"/>
      <c r="BT134" s="926"/>
      <c r="BU134" s="924"/>
      <c r="BV134" s="914"/>
      <c r="BW134" s="930"/>
      <c r="BX134" s="926"/>
      <c r="BY134" s="926"/>
      <c r="BZ134" s="924"/>
      <c r="CA134" s="914"/>
      <c r="CB134" s="930"/>
      <c r="CC134" s="926"/>
      <c r="CD134" s="926"/>
      <c r="CE134" s="924"/>
      <c r="CF134" s="548"/>
      <c r="CG134" s="963"/>
      <c r="CH134" s="960"/>
      <c r="CI134" s="936"/>
      <c r="CJ134" s="936"/>
      <c r="CK134" s="936"/>
      <c r="CL134" s="936"/>
      <c r="CM134" s="936"/>
      <c r="CN134" s="936"/>
      <c r="CO134" s="936"/>
      <c r="CP134" s="936"/>
      <c r="CQ134" s="936"/>
      <c r="CR134" s="936"/>
      <c r="CS134" s="936"/>
      <c r="CT134" s="936"/>
      <c r="CU134" s="936"/>
      <c r="CV134" s="936"/>
    </row>
    <row r="135" spans="2:100" s="922" customFormat="1" ht="37.5" hidden="1" customHeight="1">
      <c r="B135" s="939"/>
      <c r="C135" s="940"/>
      <c r="D135" s="940"/>
      <c r="E135" s="940"/>
      <c r="F135" s="941"/>
      <c r="G135" s="940"/>
      <c r="H135" s="941"/>
      <c r="I135" s="940"/>
      <c r="J135" s="940"/>
      <c r="K135" s="940"/>
      <c r="L135" s="940"/>
      <c r="M135" s="940"/>
      <c r="N135" s="942"/>
      <c r="O135" s="908"/>
      <c r="P135" s="908"/>
      <c r="Q135" s="927"/>
      <c r="R135" s="910"/>
      <c r="S135" s="910"/>
      <c r="T135" s="927"/>
      <c r="U135" s="942"/>
      <c r="V135" s="942"/>
      <c r="W135" s="942"/>
      <c r="X135" s="943"/>
      <c r="Y135" s="942"/>
      <c r="Z135" s="914"/>
      <c r="AA135" s="930"/>
      <c r="AB135" s="942"/>
      <c r="AC135" s="942"/>
      <c r="AD135" s="940"/>
      <c r="AE135" s="914"/>
      <c r="AF135" s="930"/>
      <c r="AG135" s="942"/>
      <c r="AH135" s="942"/>
      <c r="AI135" s="940"/>
      <c r="AJ135" s="559"/>
      <c r="AK135" s="914"/>
      <c r="AL135" s="930"/>
      <c r="AM135" s="942"/>
      <c r="AN135" s="942"/>
      <c r="AO135" s="940"/>
      <c r="AP135" s="914"/>
      <c r="AQ135" s="934"/>
      <c r="AR135" s="942"/>
      <c r="AS135" s="942"/>
      <c r="AT135" s="940"/>
      <c r="AU135" s="914"/>
      <c r="AV135" s="930"/>
      <c r="AW135" s="942"/>
      <c r="AX135" s="942"/>
      <c r="AY135" s="940"/>
      <c r="AZ135" s="559"/>
      <c r="BA135" s="914"/>
      <c r="BB135" s="930"/>
      <c r="BC135" s="942"/>
      <c r="BD135" s="942"/>
      <c r="BE135" s="940"/>
      <c r="BF135" s="914"/>
      <c r="BG135" s="930"/>
      <c r="BH135" s="942"/>
      <c r="BI135" s="942"/>
      <c r="BJ135" s="940"/>
      <c r="BK135" s="914"/>
      <c r="BL135" s="930"/>
      <c r="BM135" s="942"/>
      <c r="BN135" s="942"/>
      <c r="BO135" s="940"/>
      <c r="BP135" s="559"/>
      <c r="BQ135" s="914"/>
      <c r="BR135" s="930"/>
      <c r="BS135" s="942"/>
      <c r="BT135" s="942"/>
      <c r="BU135" s="940"/>
      <c r="BV135" s="914"/>
      <c r="BW135" s="930"/>
      <c r="BX135" s="942"/>
      <c r="BY135" s="942"/>
      <c r="BZ135" s="940"/>
      <c r="CA135" s="914"/>
      <c r="CB135" s="930"/>
      <c r="CC135" s="942"/>
      <c r="CD135" s="942"/>
      <c r="CE135" s="940"/>
      <c r="CF135" s="559"/>
      <c r="CG135" s="953"/>
      <c r="CH135" s="961"/>
      <c r="CI135" s="936"/>
      <c r="CJ135" s="936"/>
      <c r="CK135" s="936"/>
      <c r="CL135" s="936"/>
      <c r="CM135" s="936"/>
      <c r="CN135" s="936"/>
      <c r="CO135" s="936"/>
      <c r="CP135" s="936"/>
      <c r="CQ135" s="936"/>
      <c r="CR135" s="936"/>
      <c r="CS135" s="936"/>
      <c r="CT135" s="936"/>
      <c r="CU135" s="936"/>
      <c r="CV135" s="936"/>
    </row>
    <row r="136" spans="2:100" s="922" customFormat="1" ht="31.5" hidden="1" customHeight="1">
      <c r="B136" s="904"/>
      <c r="C136" s="905"/>
      <c r="D136" s="905"/>
      <c r="E136" s="905"/>
      <c r="F136" s="906"/>
      <c r="G136" s="905"/>
      <c r="H136" s="906"/>
      <c r="I136" s="905"/>
      <c r="J136" s="905"/>
      <c r="K136" s="905"/>
      <c r="L136" s="905"/>
      <c r="M136" s="905"/>
      <c r="N136" s="907"/>
      <c r="O136" s="908"/>
      <c r="P136" s="908"/>
      <c r="Q136" s="948"/>
      <c r="R136" s="910"/>
      <c r="S136" s="910"/>
      <c r="T136" s="927"/>
      <c r="U136" s="907"/>
      <c r="V136" s="907"/>
      <c r="W136" s="907"/>
      <c r="X136" s="913"/>
      <c r="Y136" s="907"/>
      <c r="Z136" s="914"/>
      <c r="AA136" s="930"/>
      <c r="AB136" s="907"/>
      <c r="AC136" s="907"/>
      <c r="AD136" s="905"/>
      <c r="AE136" s="914"/>
      <c r="AF136" s="930"/>
      <c r="AG136" s="907"/>
      <c r="AH136" s="907"/>
      <c r="AI136" s="905"/>
      <c r="AJ136" s="537"/>
      <c r="AK136" s="914"/>
      <c r="AL136" s="930"/>
      <c r="AM136" s="907"/>
      <c r="AN136" s="907"/>
      <c r="AO136" s="905"/>
      <c r="AP136" s="914"/>
      <c r="AQ136" s="934"/>
      <c r="AR136" s="907"/>
      <c r="AS136" s="907"/>
      <c r="AT136" s="905"/>
      <c r="AU136" s="914"/>
      <c r="AV136" s="930"/>
      <c r="AW136" s="907"/>
      <c r="AX136" s="907"/>
      <c r="AY136" s="905"/>
      <c r="AZ136" s="537"/>
      <c r="BA136" s="914"/>
      <c r="BB136" s="930"/>
      <c r="BC136" s="907"/>
      <c r="BD136" s="907"/>
      <c r="BE136" s="905"/>
      <c r="BF136" s="914"/>
      <c r="BG136" s="930"/>
      <c r="BH136" s="907"/>
      <c r="BI136" s="907"/>
      <c r="BJ136" s="905"/>
      <c r="BK136" s="914"/>
      <c r="BL136" s="930"/>
      <c r="BM136" s="907"/>
      <c r="BN136" s="907"/>
      <c r="BO136" s="905"/>
      <c r="BP136" s="537"/>
      <c r="BQ136" s="914"/>
      <c r="BR136" s="930"/>
      <c r="BS136" s="907"/>
      <c r="BT136" s="907"/>
      <c r="BU136" s="905"/>
      <c r="BV136" s="914"/>
      <c r="BW136" s="930"/>
      <c r="BX136" s="907"/>
      <c r="BY136" s="907"/>
      <c r="BZ136" s="905"/>
      <c r="CA136" s="914"/>
      <c r="CB136" s="930"/>
      <c r="CC136" s="907"/>
      <c r="CD136" s="907"/>
      <c r="CE136" s="905"/>
      <c r="CF136" s="537"/>
      <c r="CG136" s="964"/>
      <c r="CH136" s="958"/>
      <c r="CI136" s="936"/>
      <c r="CJ136" s="936"/>
      <c r="CK136" s="936"/>
      <c r="CL136" s="936"/>
      <c r="CM136" s="936"/>
      <c r="CN136" s="936"/>
      <c r="CO136" s="936"/>
      <c r="CP136" s="936"/>
      <c r="CQ136" s="936"/>
      <c r="CR136" s="936"/>
      <c r="CS136" s="936"/>
      <c r="CT136" s="936"/>
      <c r="CU136" s="936"/>
      <c r="CV136" s="936"/>
    </row>
    <row r="137" spans="2:100" s="922" customFormat="1" ht="48" hidden="1" customHeight="1">
      <c r="B137" s="923"/>
      <c r="C137" s="924"/>
      <c r="D137" s="924"/>
      <c r="E137" s="924"/>
      <c r="F137" s="925"/>
      <c r="G137" s="924"/>
      <c r="H137" s="925"/>
      <c r="I137" s="924"/>
      <c r="J137" s="924"/>
      <c r="K137" s="924"/>
      <c r="L137" s="924"/>
      <c r="M137" s="924"/>
      <c r="N137" s="926"/>
      <c r="O137" s="908"/>
      <c r="P137" s="908"/>
      <c r="Q137" s="927"/>
      <c r="R137" s="910"/>
      <c r="S137" s="910"/>
      <c r="T137" s="927"/>
      <c r="U137" s="926"/>
      <c r="V137" s="926"/>
      <c r="W137" s="926"/>
      <c r="X137" s="929"/>
      <c r="Y137" s="926"/>
      <c r="Z137" s="914"/>
      <c r="AA137" s="930"/>
      <c r="AB137" s="926"/>
      <c r="AC137" s="926"/>
      <c r="AD137" s="924"/>
      <c r="AE137" s="914"/>
      <c r="AF137" s="930"/>
      <c r="AG137" s="926"/>
      <c r="AH137" s="926"/>
      <c r="AI137" s="924"/>
      <c r="AJ137" s="548"/>
      <c r="AK137" s="914"/>
      <c r="AL137" s="930"/>
      <c r="AM137" s="926"/>
      <c r="AN137" s="926"/>
      <c r="AO137" s="924"/>
      <c r="AP137" s="914"/>
      <c r="AQ137" s="934"/>
      <c r="AR137" s="926"/>
      <c r="AS137" s="926"/>
      <c r="AT137" s="924"/>
      <c r="AU137" s="914"/>
      <c r="AV137" s="930"/>
      <c r="AW137" s="926"/>
      <c r="AX137" s="926"/>
      <c r="AY137" s="924"/>
      <c r="AZ137" s="548"/>
      <c r="BA137" s="914"/>
      <c r="BB137" s="930"/>
      <c r="BC137" s="926"/>
      <c r="BD137" s="926"/>
      <c r="BE137" s="924"/>
      <c r="BF137" s="914"/>
      <c r="BG137" s="930"/>
      <c r="BH137" s="926"/>
      <c r="BI137" s="926"/>
      <c r="BJ137" s="924"/>
      <c r="BK137" s="914"/>
      <c r="BL137" s="930"/>
      <c r="BM137" s="926"/>
      <c r="BN137" s="926"/>
      <c r="BO137" s="924"/>
      <c r="BP137" s="548"/>
      <c r="BQ137" s="914"/>
      <c r="BR137" s="930"/>
      <c r="BS137" s="926"/>
      <c r="BT137" s="926"/>
      <c r="BU137" s="924"/>
      <c r="BV137" s="914"/>
      <c r="BW137" s="930"/>
      <c r="BX137" s="926"/>
      <c r="BY137" s="926"/>
      <c r="BZ137" s="924"/>
      <c r="CA137" s="914"/>
      <c r="CB137" s="930"/>
      <c r="CC137" s="926"/>
      <c r="CD137" s="926"/>
      <c r="CE137" s="924"/>
      <c r="CF137" s="548"/>
      <c r="CG137" s="920"/>
      <c r="CH137" s="960"/>
      <c r="CI137" s="936"/>
      <c r="CJ137" s="936"/>
      <c r="CK137" s="936"/>
      <c r="CL137" s="936"/>
      <c r="CM137" s="936"/>
      <c r="CN137" s="936"/>
      <c r="CO137" s="936"/>
      <c r="CP137" s="936"/>
      <c r="CQ137" s="936"/>
      <c r="CR137" s="936"/>
      <c r="CS137" s="936"/>
      <c r="CT137" s="936"/>
      <c r="CU137" s="936"/>
      <c r="CV137" s="936"/>
    </row>
    <row r="138" spans="2:100" s="936" customFormat="1" ht="33.75" hidden="1" customHeight="1">
      <c r="B138" s="923"/>
      <c r="C138" s="924"/>
      <c r="D138" s="924"/>
      <c r="E138" s="924"/>
      <c r="F138" s="925"/>
      <c r="G138" s="924"/>
      <c r="H138" s="925"/>
      <c r="I138" s="924"/>
      <c r="J138" s="924"/>
      <c r="K138" s="924"/>
      <c r="L138" s="924"/>
      <c r="M138" s="924"/>
      <c r="N138" s="926"/>
      <c r="O138" s="908"/>
      <c r="P138" s="908"/>
      <c r="Q138" s="927"/>
      <c r="R138" s="914"/>
      <c r="S138" s="914"/>
      <c r="T138" s="965"/>
      <c r="U138" s="926"/>
      <c r="V138" s="926"/>
      <c r="W138" s="926"/>
      <c r="X138" s="929"/>
      <c r="Y138" s="926"/>
      <c r="Z138" s="914"/>
      <c r="AA138" s="930"/>
      <c r="AB138" s="926"/>
      <c r="AC138" s="926"/>
      <c r="AD138" s="924"/>
      <c r="AE138" s="914"/>
      <c r="AF138" s="930"/>
      <c r="AG138" s="926"/>
      <c r="AH138" s="926"/>
      <c r="AI138" s="924"/>
      <c r="AJ138" s="548"/>
      <c r="AK138" s="914"/>
      <c r="AL138" s="930"/>
      <c r="AM138" s="926"/>
      <c r="AN138" s="926"/>
      <c r="AO138" s="924"/>
      <c r="AP138" s="914"/>
      <c r="AQ138" s="934"/>
      <c r="AR138" s="926"/>
      <c r="AS138" s="926"/>
      <c r="AT138" s="924"/>
      <c r="AU138" s="914"/>
      <c r="AV138" s="930"/>
      <c r="AW138" s="926"/>
      <c r="AX138" s="926"/>
      <c r="AY138" s="924"/>
      <c r="AZ138" s="548"/>
      <c r="BA138" s="914"/>
      <c r="BB138" s="930"/>
      <c r="BC138" s="926"/>
      <c r="BD138" s="926"/>
      <c r="BE138" s="924"/>
      <c r="BF138" s="914"/>
      <c r="BG138" s="930"/>
      <c r="BH138" s="926"/>
      <c r="BI138" s="926"/>
      <c r="BJ138" s="924"/>
      <c r="BK138" s="914"/>
      <c r="BL138" s="930"/>
      <c r="BM138" s="926"/>
      <c r="BN138" s="926"/>
      <c r="BO138" s="924"/>
      <c r="BP138" s="548"/>
      <c r="BQ138" s="914"/>
      <c r="BR138" s="930"/>
      <c r="BS138" s="926"/>
      <c r="BT138" s="926"/>
      <c r="BU138" s="924"/>
      <c r="BV138" s="914"/>
      <c r="BW138" s="930"/>
      <c r="BX138" s="926"/>
      <c r="BY138" s="926"/>
      <c r="BZ138" s="924"/>
      <c r="CA138" s="914"/>
      <c r="CB138" s="930"/>
      <c r="CC138" s="926"/>
      <c r="CD138" s="926"/>
      <c r="CE138" s="924"/>
      <c r="CF138" s="548"/>
      <c r="CG138" s="964"/>
      <c r="CH138" s="960"/>
    </row>
    <row r="139" spans="2:100" s="922" customFormat="1" ht="30" hidden="1" customHeight="1">
      <c r="B139" s="939"/>
      <c r="C139" s="940"/>
      <c r="D139" s="940"/>
      <c r="E139" s="940"/>
      <c r="F139" s="941"/>
      <c r="G139" s="940"/>
      <c r="H139" s="941"/>
      <c r="I139" s="940"/>
      <c r="J139" s="940"/>
      <c r="K139" s="940"/>
      <c r="L139" s="940"/>
      <c r="M139" s="940"/>
      <c r="N139" s="942"/>
      <c r="O139" s="908"/>
      <c r="P139" s="908"/>
      <c r="Q139" s="927"/>
      <c r="R139" s="910"/>
      <c r="S139" s="910"/>
      <c r="T139" s="927"/>
      <c r="U139" s="942"/>
      <c r="V139" s="942"/>
      <c r="W139" s="942"/>
      <c r="X139" s="943"/>
      <c r="Y139" s="942"/>
      <c r="Z139" s="914"/>
      <c r="AA139" s="930"/>
      <c r="AB139" s="942"/>
      <c r="AC139" s="942"/>
      <c r="AD139" s="940"/>
      <c r="AE139" s="914"/>
      <c r="AF139" s="930"/>
      <c r="AG139" s="942"/>
      <c r="AH139" s="942"/>
      <c r="AI139" s="940"/>
      <c r="AJ139" s="559"/>
      <c r="AK139" s="914"/>
      <c r="AL139" s="930"/>
      <c r="AM139" s="942"/>
      <c r="AN139" s="942"/>
      <c r="AO139" s="940"/>
      <c r="AP139" s="914"/>
      <c r="AQ139" s="934"/>
      <c r="AR139" s="942"/>
      <c r="AS139" s="942"/>
      <c r="AT139" s="940"/>
      <c r="AU139" s="914"/>
      <c r="AV139" s="930"/>
      <c r="AW139" s="942"/>
      <c r="AX139" s="942"/>
      <c r="AY139" s="940"/>
      <c r="AZ139" s="559"/>
      <c r="BA139" s="914"/>
      <c r="BB139" s="930"/>
      <c r="BC139" s="942"/>
      <c r="BD139" s="942"/>
      <c r="BE139" s="940"/>
      <c r="BF139" s="914"/>
      <c r="BG139" s="930"/>
      <c r="BH139" s="942"/>
      <c r="BI139" s="942"/>
      <c r="BJ139" s="940"/>
      <c r="BK139" s="914"/>
      <c r="BL139" s="930"/>
      <c r="BM139" s="942"/>
      <c r="BN139" s="942"/>
      <c r="BO139" s="940"/>
      <c r="BP139" s="559"/>
      <c r="BQ139" s="914"/>
      <c r="BR139" s="930"/>
      <c r="BS139" s="942"/>
      <c r="BT139" s="942"/>
      <c r="BU139" s="940"/>
      <c r="BV139" s="914"/>
      <c r="BW139" s="930"/>
      <c r="BX139" s="942"/>
      <c r="BY139" s="942"/>
      <c r="BZ139" s="940"/>
      <c r="CA139" s="914"/>
      <c r="CB139" s="930"/>
      <c r="CC139" s="942"/>
      <c r="CD139" s="942"/>
      <c r="CE139" s="940"/>
      <c r="CF139" s="559"/>
      <c r="CG139" s="953"/>
      <c r="CH139" s="961"/>
      <c r="CI139" s="936"/>
      <c r="CJ139" s="936"/>
      <c r="CK139" s="936"/>
      <c r="CL139" s="936"/>
      <c r="CM139" s="936"/>
      <c r="CN139" s="936"/>
      <c r="CO139" s="936"/>
      <c r="CP139" s="936"/>
      <c r="CQ139" s="936"/>
      <c r="CR139" s="936"/>
      <c r="CS139" s="936"/>
      <c r="CT139" s="936"/>
      <c r="CU139" s="936"/>
      <c r="CV139" s="936"/>
    </row>
    <row r="140" spans="2:100" s="922" customFormat="1" ht="36.75" hidden="1" customHeight="1">
      <c r="B140" s="904"/>
      <c r="C140" s="905"/>
      <c r="D140" s="905"/>
      <c r="E140" s="905"/>
      <c r="F140" s="906"/>
      <c r="G140" s="905"/>
      <c r="H140" s="906"/>
      <c r="I140" s="905"/>
      <c r="J140" s="905"/>
      <c r="K140" s="905"/>
      <c r="L140" s="905"/>
      <c r="M140" s="905"/>
      <c r="N140" s="907"/>
      <c r="O140" s="908"/>
      <c r="P140" s="908"/>
      <c r="Q140" s="948"/>
      <c r="R140" s="910"/>
      <c r="S140" s="910"/>
      <c r="T140" s="927"/>
      <c r="U140" s="907"/>
      <c r="V140" s="907"/>
      <c r="W140" s="907"/>
      <c r="X140" s="913"/>
      <c r="Y140" s="907"/>
      <c r="Z140" s="914"/>
      <c r="AA140" s="930"/>
      <c r="AB140" s="907"/>
      <c r="AC140" s="907"/>
      <c r="AD140" s="905"/>
      <c r="AE140" s="914"/>
      <c r="AF140" s="930"/>
      <c r="AG140" s="907"/>
      <c r="AH140" s="907"/>
      <c r="AI140" s="905"/>
      <c r="AJ140" s="537"/>
      <c r="AK140" s="914"/>
      <c r="AL140" s="930"/>
      <c r="AM140" s="907"/>
      <c r="AN140" s="907"/>
      <c r="AO140" s="905"/>
      <c r="AP140" s="914"/>
      <c r="AQ140" s="934"/>
      <c r="AR140" s="907"/>
      <c r="AS140" s="907"/>
      <c r="AT140" s="905"/>
      <c r="AU140" s="914"/>
      <c r="AV140" s="930"/>
      <c r="AW140" s="907"/>
      <c r="AX140" s="907"/>
      <c r="AY140" s="905"/>
      <c r="AZ140" s="537"/>
      <c r="BA140" s="914"/>
      <c r="BB140" s="930"/>
      <c r="BC140" s="907"/>
      <c r="BD140" s="907"/>
      <c r="BE140" s="905"/>
      <c r="BF140" s="914"/>
      <c r="BG140" s="930"/>
      <c r="BH140" s="907"/>
      <c r="BI140" s="907"/>
      <c r="BJ140" s="905"/>
      <c r="BK140" s="914"/>
      <c r="BL140" s="930"/>
      <c r="BM140" s="907"/>
      <c r="BN140" s="907"/>
      <c r="BO140" s="905"/>
      <c r="BP140" s="537"/>
      <c r="BQ140" s="914"/>
      <c r="BR140" s="930"/>
      <c r="BS140" s="907"/>
      <c r="BT140" s="907"/>
      <c r="BU140" s="905"/>
      <c r="BV140" s="914"/>
      <c r="BW140" s="930"/>
      <c r="BX140" s="907"/>
      <c r="BY140" s="907"/>
      <c r="BZ140" s="905"/>
      <c r="CA140" s="914"/>
      <c r="CB140" s="930"/>
      <c r="CC140" s="907"/>
      <c r="CD140" s="907"/>
      <c r="CE140" s="905"/>
      <c r="CF140" s="537"/>
      <c r="CG140" s="920"/>
      <c r="CH140" s="958"/>
      <c r="CI140" s="936"/>
      <c r="CJ140" s="936"/>
      <c r="CK140" s="936"/>
      <c r="CL140" s="936"/>
      <c r="CM140" s="936"/>
      <c r="CN140" s="936"/>
      <c r="CO140" s="936"/>
      <c r="CP140" s="936"/>
      <c r="CQ140" s="936"/>
      <c r="CR140" s="936"/>
      <c r="CS140" s="936"/>
      <c r="CT140" s="936"/>
      <c r="CU140" s="936"/>
      <c r="CV140" s="936"/>
    </row>
    <row r="141" spans="2:100" s="922" customFormat="1" ht="31.5" hidden="1" customHeight="1">
      <c r="B141" s="923"/>
      <c r="C141" s="924"/>
      <c r="D141" s="924"/>
      <c r="E141" s="924"/>
      <c r="F141" s="925"/>
      <c r="G141" s="924"/>
      <c r="H141" s="925"/>
      <c r="I141" s="924"/>
      <c r="J141" s="924"/>
      <c r="K141" s="924"/>
      <c r="L141" s="924"/>
      <c r="M141" s="924"/>
      <c r="N141" s="926"/>
      <c r="O141" s="908"/>
      <c r="P141" s="908"/>
      <c r="Q141" s="927"/>
      <c r="R141" s="910"/>
      <c r="S141" s="910"/>
      <c r="T141" s="927"/>
      <c r="U141" s="926"/>
      <c r="V141" s="926"/>
      <c r="W141" s="926"/>
      <c r="X141" s="929"/>
      <c r="Y141" s="926"/>
      <c r="Z141" s="914"/>
      <c r="AA141" s="930"/>
      <c r="AB141" s="926"/>
      <c r="AC141" s="926"/>
      <c r="AD141" s="924"/>
      <c r="AE141" s="914"/>
      <c r="AF141" s="930"/>
      <c r="AG141" s="926"/>
      <c r="AH141" s="926"/>
      <c r="AI141" s="924"/>
      <c r="AJ141" s="548"/>
      <c r="AK141" s="914"/>
      <c r="AL141" s="930"/>
      <c r="AM141" s="926"/>
      <c r="AN141" s="926"/>
      <c r="AO141" s="924"/>
      <c r="AP141" s="914"/>
      <c r="AQ141" s="934"/>
      <c r="AR141" s="926"/>
      <c r="AS141" s="926"/>
      <c r="AT141" s="924"/>
      <c r="AU141" s="914"/>
      <c r="AV141" s="930"/>
      <c r="AW141" s="926"/>
      <c r="AX141" s="926"/>
      <c r="AY141" s="924"/>
      <c r="AZ141" s="548"/>
      <c r="BA141" s="914"/>
      <c r="BB141" s="930"/>
      <c r="BC141" s="926"/>
      <c r="BD141" s="926"/>
      <c r="BE141" s="924"/>
      <c r="BF141" s="914"/>
      <c r="BG141" s="930"/>
      <c r="BH141" s="926"/>
      <c r="BI141" s="926"/>
      <c r="BJ141" s="924"/>
      <c r="BK141" s="914"/>
      <c r="BL141" s="930"/>
      <c r="BM141" s="926"/>
      <c r="BN141" s="926"/>
      <c r="BO141" s="924"/>
      <c r="BP141" s="548"/>
      <c r="BQ141" s="914"/>
      <c r="BR141" s="930"/>
      <c r="BS141" s="926"/>
      <c r="BT141" s="926"/>
      <c r="BU141" s="924"/>
      <c r="BV141" s="914"/>
      <c r="BW141" s="930"/>
      <c r="BX141" s="926"/>
      <c r="BY141" s="926"/>
      <c r="BZ141" s="924"/>
      <c r="CA141" s="914"/>
      <c r="CB141" s="930"/>
      <c r="CC141" s="926"/>
      <c r="CD141" s="926"/>
      <c r="CE141" s="924"/>
      <c r="CF141" s="548"/>
      <c r="CG141" s="920"/>
      <c r="CH141" s="960"/>
      <c r="CI141" s="936"/>
      <c r="CJ141" s="936"/>
      <c r="CK141" s="936"/>
      <c r="CL141" s="936"/>
      <c r="CM141" s="936"/>
      <c r="CN141" s="936"/>
      <c r="CO141" s="936"/>
      <c r="CP141" s="936"/>
      <c r="CQ141" s="936"/>
      <c r="CR141" s="936"/>
      <c r="CS141" s="936"/>
      <c r="CT141" s="936"/>
      <c r="CU141" s="936"/>
      <c r="CV141" s="936"/>
    </row>
    <row r="142" spans="2:100" s="936" customFormat="1" ht="31.5" hidden="1" customHeight="1">
      <c r="B142" s="923"/>
      <c r="C142" s="924"/>
      <c r="D142" s="924"/>
      <c r="E142" s="924"/>
      <c r="F142" s="925"/>
      <c r="G142" s="924"/>
      <c r="H142" s="925"/>
      <c r="I142" s="924"/>
      <c r="J142" s="924"/>
      <c r="K142" s="924"/>
      <c r="L142" s="924"/>
      <c r="M142" s="924"/>
      <c r="N142" s="926"/>
      <c r="O142" s="908"/>
      <c r="P142" s="908"/>
      <c r="Q142" s="927"/>
      <c r="R142" s="914"/>
      <c r="S142" s="914"/>
      <c r="T142" s="965"/>
      <c r="U142" s="926"/>
      <c r="V142" s="926"/>
      <c r="W142" s="926"/>
      <c r="X142" s="929"/>
      <c r="Y142" s="926"/>
      <c r="Z142" s="914"/>
      <c r="AA142" s="930"/>
      <c r="AB142" s="926"/>
      <c r="AC142" s="926"/>
      <c r="AD142" s="924"/>
      <c r="AE142" s="914"/>
      <c r="AF142" s="930"/>
      <c r="AG142" s="926"/>
      <c r="AH142" s="926"/>
      <c r="AI142" s="924"/>
      <c r="AJ142" s="548"/>
      <c r="AK142" s="914"/>
      <c r="AL142" s="930"/>
      <c r="AM142" s="926"/>
      <c r="AN142" s="926"/>
      <c r="AO142" s="924"/>
      <c r="AP142" s="914"/>
      <c r="AQ142" s="934"/>
      <c r="AR142" s="926"/>
      <c r="AS142" s="926"/>
      <c r="AT142" s="924"/>
      <c r="AU142" s="914"/>
      <c r="AV142" s="930"/>
      <c r="AW142" s="926"/>
      <c r="AX142" s="926"/>
      <c r="AY142" s="924"/>
      <c r="AZ142" s="548"/>
      <c r="BA142" s="914"/>
      <c r="BB142" s="930"/>
      <c r="BC142" s="926"/>
      <c r="BD142" s="926"/>
      <c r="BE142" s="924"/>
      <c r="BF142" s="914"/>
      <c r="BG142" s="930"/>
      <c r="BH142" s="926"/>
      <c r="BI142" s="926"/>
      <c r="BJ142" s="924"/>
      <c r="BK142" s="914"/>
      <c r="BL142" s="930"/>
      <c r="BM142" s="926"/>
      <c r="BN142" s="926"/>
      <c r="BO142" s="924"/>
      <c r="BP142" s="548"/>
      <c r="BQ142" s="914"/>
      <c r="BR142" s="930"/>
      <c r="BS142" s="926"/>
      <c r="BT142" s="926"/>
      <c r="BU142" s="924"/>
      <c r="BV142" s="914"/>
      <c r="BW142" s="930"/>
      <c r="BX142" s="926"/>
      <c r="BY142" s="926"/>
      <c r="BZ142" s="924"/>
      <c r="CA142" s="914"/>
      <c r="CB142" s="930"/>
      <c r="CC142" s="926"/>
      <c r="CD142" s="926"/>
      <c r="CE142" s="924"/>
      <c r="CF142" s="548"/>
      <c r="CG142" s="920"/>
      <c r="CH142" s="960"/>
      <c r="CI142" s="959"/>
    </row>
    <row r="143" spans="2:100" s="922" customFormat="1" ht="42" hidden="1" customHeight="1">
      <c r="B143" s="939"/>
      <c r="C143" s="940"/>
      <c r="D143" s="940"/>
      <c r="E143" s="940"/>
      <c r="F143" s="941"/>
      <c r="G143" s="940"/>
      <c r="H143" s="941"/>
      <c r="I143" s="940"/>
      <c r="J143" s="940"/>
      <c r="K143" s="940"/>
      <c r="L143" s="940"/>
      <c r="M143" s="940"/>
      <c r="N143" s="942"/>
      <c r="O143" s="908"/>
      <c r="P143" s="908"/>
      <c r="Q143" s="927"/>
      <c r="R143" s="910"/>
      <c r="S143" s="910"/>
      <c r="T143" s="927"/>
      <c r="U143" s="942"/>
      <c r="V143" s="942"/>
      <c r="W143" s="942"/>
      <c r="X143" s="943"/>
      <c r="Y143" s="942"/>
      <c r="Z143" s="914"/>
      <c r="AA143" s="930"/>
      <c r="AB143" s="942"/>
      <c r="AC143" s="942"/>
      <c r="AD143" s="940"/>
      <c r="AE143" s="914"/>
      <c r="AF143" s="930"/>
      <c r="AG143" s="942"/>
      <c r="AH143" s="942"/>
      <c r="AI143" s="940"/>
      <c r="AJ143" s="559"/>
      <c r="AK143" s="914"/>
      <c r="AL143" s="930"/>
      <c r="AM143" s="942"/>
      <c r="AN143" s="942"/>
      <c r="AO143" s="940"/>
      <c r="AP143" s="914"/>
      <c r="AQ143" s="934"/>
      <c r="AR143" s="942"/>
      <c r="AS143" s="942"/>
      <c r="AT143" s="940"/>
      <c r="AU143" s="914"/>
      <c r="AV143" s="930"/>
      <c r="AW143" s="942"/>
      <c r="AX143" s="942"/>
      <c r="AY143" s="940"/>
      <c r="AZ143" s="559"/>
      <c r="BA143" s="914"/>
      <c r="BB143" s="930"/>
      <c r="BC143" s="942"/>
      <c r="BD143" s="942"/>
      <c r="BE143" s="940"/>
      <c r="BF143" s="914"/>
      <c r="BG143" s="930"/>
      <c r="BH143" s="942"/>
      <c r="BI143" s="942"/>
      <c r="BJ143" s="940"/>
      <c r="BK143" s="914"/>
      <c r="BL143" s="930"/>
      <c r="BM143" s="942"/>
      <c r="BN143" s="942"/>
      <c r="BO143" s="940"/>
      <c r="BP143" s="559"/>
      <c r="BQ143" s="914"/>
      <c r="BR143" s="930"/>
      <c r="BS143" s="942"/>
      <c r="BT143" s="942"/>
      <c r="BU143" s="940"/>
      <c r="BV143" s="914"/>
      <c r="BW143" s="930"/>
      <c r="BX143" s="942"/>
      <c r="BY143" s="942"/>
      <c r="BZ143" s="940"/>
      <c r="CA143" s="914"/>
      <c r="CB143" s="930"/>
      <c r="CC143" s="942"/>
      <c r="CD143" s="942"/>
      <c r="CE143" s="940"/>
      <c r="CF143" s="559"/>
      <c r="CG143" s="920"/>
      <c r="CH143" s="961"/>
      <c r="CI143" s="936"/>
      <c r="CJ143" s="936"/>
      <c r="CK143" s="936"/>
      <c r="CL143" s="936"/>
      <c r="CM143" s="936"/>
      <c r="CN143" s="936"/>
      <c r="CO143" s="936"/>
      <c r="CP143" s="936"/>
      <c r="CQ143" s="936"/>
      <c r="CR143" s="936"/>
      <c r="CS143" s="936"/>
      <c r="CT143" s="936"/>
      <c r="CU143" s="936"/>
      <c r="CV143" s="936"/>
    </row>
    <row r="144" spans="2:100" s="922" customFormat="1" ht="38.25" hidden="1" customHeight="1">
      <c r="B144" s="904"/>
      <c r="C144" s="905"/>
      <c r="D144" s="905"/>
      <c r="E144" s="905"/>
      <c r="F144" s="906"/>
      <c r="G144" s="905"/>
      <c r="H144" s="906"/>
      <c r="I144" s="905"/>
      <c r="J144" s="905"/>
      <c r="K144" s="905"/>
      <c r="L144" s="905"/>
      <c r="M144" s="905"/>
      <c r="N144" s="907"/>
      <c r="O144" s="908"/>
      <c r="P144" s="908"/>
      <c r="Q144" s="948"/>
      <c r="R144" s="910"/>
      <c r="S144" s="910"/>
      <c r="T144" s="927"/>
      <c r="U144" s="907"/>
      <c r="V144" s="907"/>
      <c r="W144" s="907"/>
      <c r="X144" s="913"/>
      <c r="Y144" s="907"/>
      <c r="Z144" s="914"/>
      <c r="AA144" s="930"/>
      <c r="AB144" s="907"/>
      <c r="AC144" s="907"/>
      <c r="AD144" s="904"/>
      <c r="AE144" s="914"/>
      <c r="AF144" s="930"/>
      <c r="AG144" s="907"/>
      <c r="AH144" s="907"/>
      <c r="AI144" s="905"/>
      <c r="AJ144" s="537"/>
      <c r="AK144" s="914"/>
      <c r="AL144" s="930"/>
      <c r="AM144" s="907"/>
      <c r="AN144" s="907"/>
      <c r="AO144" s="905"/>
      <c r="AP144" s="914"/>
      <c r="AQ144" s="934"/>
      <c r="AR144" s="907"/>
      <c r="AS144" s="907"/>
      <c r="AT144" s="905"/>
      <c r="AU144" s="914"/>
      <c r="AV144" s="930"/>
      <c r="AW144" s="907"/>
      <c r="AX144" s="907"/>
      <c r="AY144" s="904"/>
      <c r="AZ144" s="537"/>
      <c r="BA144" s="914"/>
      <c r="BB144" s="930"/>
      <c r="BC144" s="907"/>
      <c r="BD144" s="907"/>
      <c r="BE144" s="905"/>
      <c r="BF144" s="914"/>
      <c r="BG144" s="930"/>
      <c r="BH144" s="966"/>
      <c r="BI144" s="932"/>
      <c r="BJ144" s="905"/>
      <c r="BK144" s="914"/>
      <c r="BL144" s="930"/>
      <c r="BM144" s="907"/>
      <c r="BN144" s="907"/>
      <c r="BO144" s="905"/>
      <c r="BP144" s="537"/>
      <c r="BQ144" s="914"/>
      <c r="BR144" s="930"/>
      <c r="BS144" s="907"/>
      <c r="BT144" s="907"/>
      <c r="BU144" s="905"/>
      <c r="BV144" s="914"/>
      <c r="BW144" s="930"/>
      <c r="BX144" s="907"/>
      <c r="BY144" s="907"/>
      <c r="BZ144" s="905"/>
      <c r="CA144" s="914"/>
      <c r="CB144" s="930"/>
      <c r="CC144" s="907"/>
      <c r="CD144" s="907"/>
      <c r="CE144" s="904"/>
      <c r="CF144" s="537"/>
      <c r="CG144" s="951"/>
      <c r="CH144" s="949"/>
      <c r="CI144" s="950"/>
      <c r="CJ144" s="936"/>
      <c r="CK144" s="936"/>
      <c r="CL144" s="936"/>
      <c r="CM144" s="936"/>
      <c r="CN144" s="936"/>
      <c r="CO144" s="936"/>
      <c r="CP144" s="936"/>
      <c r="CQ144" s="936"/>
      <c r="CR144" s="936"/>
      <c r="CS144" s="936"/>
      <c r="CT144" s="936"/>
      <c r="CU144" s="936"/>
      <c r="CV144" s="936"/>
    </row>
    <row r="145" spans="1:100" s="922" customFormat="1" ht="38.25" hidden="1" customHeight="1">
      <c r="B145" s="923"/>
      <c r="C145" s="924"/>
      <c r="D145" s="924"/>
      <c r="E145" s="924"/>
      <c r="F145" s="925"/>
      <c r="G145" s="924"/>
      <c r="H145" s="925"/>
      <c r="I145" s="924"/>
      <c r="J145" s="924"/>
      <c r="K145" s="924"/>
      <c r="L145" s="924"/>
      <c r="M145" s="924"/>
      <c r="N145" s="926"/>
      <c r="O145" s="908"/>
      <c r="P145" s="908"/>
      <c r="Q145" s="927"/>
      <c r="R145" s="910"/>
      <c r="S145" s="910"/>
      <c r="T145" s="927"/>
      <c r="U145" s="926"/>
      <c r="V145" s="926"/>
      <c r="W145" s="926"/>
      <c r="X145" s="929"/>
      <c r="Y145" s="926"/>
      <c r="Z145" s="914"/>
      <c r="AA145" s="930"/>
      <c r="AB145" s="926"/>
      <c r="AC145" s="926"/>
      <c r="AD145" s="923"/>
      <c r="AE145" s="914"/>
      <c r="AF145" s="930"/>
      <c r="AG145" s="926"/>
      <c r="AH145" s="926"/>
      <c r="AI145" s="924"/>
      <c r="AJ145" s="548"/>
      <c r="AK145" s="914"/>
      <c r="AL145" s="930"/>
      <c r="AM145" s="926"/>
      <c r="AN145" s="926"/>
      <c r="AO145" s="924"/>
      <c r="AP145" s="914"/>
      <c r="AQ145" s="934"/>
      <c r="AR145" s="926"/>
      <c r="AS145" s="926"/>
      <c r="AT145" s="924"/>
      <c r="AU145" s="914"/>
      <c r="AV145" s="930"/>
      <c r="AW145" s="926"/>
      <c r="AX145" s="926"/>
      <c r="AY145" s="923"/>
      <c r="AZ145" s="548"/>
      <c r="BA145" s="914"/>
      <c r="BB145" s="930"/>
      <c r="BC145" s="926"/>
      <c r="BD145" s="926"/>
      <c r="BE145" s="924"/>
      <c r="BF145" s="914"/>
      <c r="BG145" s="930"/>
      <c r="BH145" s="967"/>
      <c r="BI145" s="937"/>
      <c r="BJ145" s="924"/>
      <c r="BK145" s="914"/>
      <c r="BL145" s="930"/>
      <c r="BM145" s="926"/>
      <c r="BN145" s="926"/>
      <c r="BO145" s="924"/>
      <c r="BP145" s="548"/>
      <c r="BQ145" s="914"/>
      <c r="BR145" s="930"/>
      <c r="BS145" s="926"/>
      <c r="BT145" s="926"/>
      <c r="BU145" s="924"/>
      <c r="BV145" s="914"/>
      <c r="BW145" s="930"/>
      <c r="BX145" s="926"/>
      <c r="BY145" s="926"/>
      <c r="BZ145" s="924"/>
      <c r="CA145" s="914"/>
      <c r="CB145" s="930"/>
      <c r="CC145" s="926"/>
      <c r="CD145" s="926"/>
      <c r="CE145" s="923"/>
      <c r="CF145" s="548"/>
      <c r="CG145" s="951"/>
      <c r="CH145" s="952"/>
      <c r="CI145" s="950"/>
      <c r="CJ145" s="936"/>
      <c r="CK145" s="936"/>
      <c r="CL145" s="936"/>
      <c r="CM145" s="936"/>
      <c r="CN145" s="936"/>
      <c r="CO145" s="936"/>
      <c r="CP145" s="936"/>
      <c r="CQ145" s="936"/>
      <c r="CR145" s="936"/>
      <c r="CS145" s="936"/>
      <c r="CT145" s="936"/>
      <c r="CU145" s="936"/>
      <c r="CV145" s="936"/>
    </row>
    <row r="146" spans="1:100" s="922" customFormat="1" ht="35.25" hidden="1" customHeight="1">
      <c r="B146" s="939"/>
      <c r="C146" s="940"/>
      <c r="D146" s="940"/>
      <c r="E146" s="940"/>
      <c r="F146" s="941"/>
      <c r="G146" s="940"/>
      <c r="H146" s="941"/>
      <c r="I146" s="940"/>
      <c r="J146" s="940"/>
      <c r="K146" s="940"/>
      <c r="L146" s="940"/>
      <c r="M146" s="940"/>
      <c r="N146" s="942"/>
      <c r="O146" s="908"/>
      <c r="P146" s="908"/>
      <c r="Q146" s="927"/>
      <c r="R146" s="910"/>
      <c r="S146" s="910"/>
      <c r="T146" s="927"/>
      <c r="U146" s="942"/>
      <c r="V146" s="942"/>
      <c r="W146" s="942"/>
      <c r="X146" s="943"/>
      <c r="Y146" s="942"/>
      <c r="Z146" s="914"/>
      <c r="AA146" s="930"/>
      <c r="AB146" s="942"/>
      <c r="AC146" s="942"/>
      <c r="AD146" s="939"/>
      <c r="AE146" s="914"/>
      <c r="AF146" s="930"/>
      <c r="AG146" s="942"/>
      <c r="AH146" s="942"/>
      <c r="AI146" s="940"/>
      <c r="AJ146" s="559"/>
      <c r="AK146" s="914"/>
      <c r="AL146" s="930"/>
      <c r="AM146" s="942"/>
      <c r="AN146" s="942"/>
      <c r="AO146" s="940"/>
      <c r="AP146" s="914"/>
      <c r="AQ146" s="934"/>
      <c r="AR146" s="942"/>
      <c r="AS146" s="942"/>
      <c r="AT146" s="940"/>
      <c r="AU146" s="914"/>
      <c r="AV146" s="930"/>
      <c r="AW146" s="942"/>
      <c r="AX146" s="942"/>
      <c r="AY146" s="939"/>
      <c r="AZ146" s="559"/>
      <c r="BA146" s="914"/>
      <c r="BB146" s="930"/>
      <c r="BC146" s="942"/>
      <c r="BD146" s="942"/>
      <c r="BE146" s="940"/>
      <c r="BF146" s="914"/>
      <c r="BG146" s="930"/>
      <c r="BH146" s="968"/>
      <c r="BI146" s="945"/>
      <c r="BJ146" s="940"/>
      <c r="BK146" s="914"/>
      <c r="BL146" s="930"/>
      <c r="BM146" s="942"/>
      <c r="BN146" s="942"/>
      <c r="BO146" s="940"/>
      <c r="BP146" s="559"/>
      <c r="BQ146" s="914"/>
      <c r="BR146" s="930"/>
      <c r="BS146" s="942"/>
      <c r="BT146" s="942"/>
      <c r="BU146" s="940"/>
      <c r="BV146" s="914"/>
      <c r="BW146" s="930"/>
      <c r="BX146" s="942"/>
      <c r="BY146" s="942"/>
      <c r="BZ146" s="940"/>
      <c r="CA146" s="914"/>
      <c r="CB146" s="930"/>
      <c r="CC146" s="942"/>
      <c r="CD146" s="942"/>
      <c r="CE146" s="939"/>
      <c r="CF146" s="559"/>
      <c r="CG146" s="953"/>
      <c r="CH146" s="952"/>
      <c r="CI146" s="950"/>
      <c r="CJ146" s="936"/>
      <c r="CK146" s="936"/>
      <c r="CL146" s="936"/>
      <c r="CM146" s="936"/>
      <c r="CN146" s="936"/>
      <c r="CO146" s="936"/>
      <c r="CP146" s="936"/>
      <c r="CQ146" s="936"/>
      <c r="CR146" s="936"/>
      <c r="CS146" s="936"/>
      <c r="CT146" s="936"/>
      <c r="CU146" s="936"/>
      <c r="CV146" s="936"/>
    </row>
    <row r="147" spans="1:100" s="922" customFormat="1" ht="45" hidden="1" customHeight="1">
      <c r="B147" s="904"/>
      <c r="C147" s="905"/>
      <c r="D147" s="905"/>
      <c r="E147" s="905"/>
      <c r="F147" s="906"/>
      <c r="G147" s="905"/>
      <c r="H147" s="906"/>
      <c r="I147" s="905"/>
      <c r="J147" s="905"/>
      <c r="K147" s="905"/>
      <c r="L147" s="905"/>
      <c r="M147" s="905"/>
      <c r="N147" s="907"/>
      <c r="O147" s="908"/>
      <c r="P147" s="908"/>
      <c r="Q147" s="948"/>
      <c r="R147" s="910"/>
      <c r="S147" s="910"/>
      <c r="T147" s="927"/>
      <c r="U147" s="907"/>
      <c r="V147" s="907"/>
      <c r="W147" s="907"/>
      <c r="X147" s="913"/>
      <c r="Y147" s="907"/>
      <c r="Z147" s="914"/>
      <c r="AA147" s="930"/>
      <c r="AB147" s="907"/>
      <c r="AC147" s="907"/>
      <c r="AD147" s="905"/>
      <c r="AE147" s="914"/>
      <c r="AF147" s="930"/>
      <c r="AG147" s="907"/>
      <c r="AH147" s="907"/>
      <c r="AI147" s="905"/>
      <c r="AJ147" s="537"/>
      <c r="AK147" s="914"/>
      <c r="AL147" s="930"/>
      <c r="AM147" s="907"/>
      <c r="AN147" s="907"/>
      <c r="AO147" s="905"/>
      <c r="AP147" s="914"/>
      <c r="AQ147" s="934"/>
      <c r="AR147" s="907"/>
      <c r="AS147" s="907"/>
      <c r="AT147" s="905"/>
      <c r="AU147" s="914"/>
      <c r="AV147" s="930"/>
      <c r="AW147" s="907"/>
      <c r="AX147" s="907"/>
      <c r="AY147" s="905"/>
      <c r="AZ147" s="537"/>
      <c r="BA147" s="914"/>
      <c r="BB147" s="930"/>
      <c r="BC147" s="907"/>
      <c r="BD147" s="907"/>
      <c r="BE147" s="905"/>
      <c r="BF147" s="914"/>
      <c r="BG147" s="930"/>
      <c r="BH147" s="966"/>
      <c r="BI147" s="932"/>
      <c r="BJ147" s="905"/>
      <c r="BK147" s="914"/>
      <c r="BL147" s="930"/>
      <c r="BM147" s="907"/>
      <c r="BN147" s="907"/>
      <c r="BO147" s="905"/>
      <c r="BP147" s="537"/>
      <c r="BQ147" s="914"/>
      <c r="BR147" s="930"/>
      <c r="BS147" s="907"/>
      <c r="BT147" s="907"/>
      <c r="BU147" s="905"/>
      <c r="BV147" s="914"/>
      <c r="BW147" s="930"/>
      <c r="BX147" s="907"/>
      <c r="BY147" s="907"/>
      <c r="BZ147" s="905"/>
      <c r="CA147" s="914"/>
      <c r="CB147" s="930"/>
      <c r="CC147" s="907"/>
      <c r="CD147" s="907"/>
      <c r="CE147" s="905"/>
      <c r="CF147" s="537"/>
      <c r="CG147" s="951"/>
      <c r="CH147" s="958"/>
      <c r="CI147" s="936"/>
      <c r="CJ147" s="936"/>
      <c r="CK147" s="936"/>
      <c r="CL147" s="936"/>
      <c r="CM147" s="936"/>
      <c r="CN147" s="936"/>
      <c r="CO147" s="936"/>
      <c r="CP147" s="936"/>
      <c r="CQ147" s="936"/>
      <c r="CR147" s="936"/>
      <c r="CS147" s="936"/>
      <c r="CT147" s="936"/>
      <c r="CU147" s="936"/>
      <c r="CV147" s="936"/>
    </row>
    <row r="148" spans="1:100" s="922" customFormat="1" ht="39.75" hidden="1" customHeight="1">
      <c r="B148" s="923"/>
      <c r="C148" s="924"/>
      <c r="D148" s="924"/>
      <c r="E148" s="924"/>
      <c r="F148" s="925"/>
      <c r="G148" s="924"/>
      <c r="H148" s="925"/>
      <c r="I148" s="924"/>
      <c r="J148" s="924"/>
      <c r="K148" s="924"/>
      <c r="L148" s="924"/>
      <c r="M148" s="924"/>
      <c r="N148" s="926"/>
      <c r="O148" s="908"/>
      <c r="P148" s="908"/>
      <c r="Q148" s="909"/>
      <c r="R148" s="910"/>
      <c r="S148" s="910"/>
      <c r="T148" s="927"/>
      <c r="U148" s="926"/>
      <c r="V148" s="926"/>
      <c r="W148" s="926"/>
      <c r="X148" s="929"/>
      <c r="Y148" s="926"/>
      <c r="Z148" s="914"/>
      <c r="AA148" s="930"/>
      <c r="AB148" s="926"/>
      <c r="AC148" s="926"/>
      <c r="AD148" s="924"/>
      <c r="AE148" s="914"/>
      <c r="AF148" s="930"/>
      <c r="AG148" s="926"/>
      <c r="AH148" s="926"/>
      <c r="AI148" s="924"/>
      <c r="AJ148" s="548"/>
      <c r="AK148" s="914"/>
      <c r="AL148" s="930"/>
      <c r="AM148" s="926"/>
      <c r="AN148" s="926"/>
      <c r="AO148" s="924"/>
      <c r="AP148" s="914"/>
      <c r="AQ148" s="934"/>
      <c r="AR148" s="926"/>
      <c r="AS148" s="926"/>
      <c r="AT148" s="924"/>
      <c r="AU148" s="914"/>
      <c r="AV148" s="930"/>
      <c r="AW148" s="926"/>
      <c r="AX148" s="926"/>
      <c r="AY148" s="924"/>
      <c r="AZ148" s="548"/>
      <c r="BA148" s="914"/>
      <c r="BB148" s="930"/>
      <c r="BC148" s="926"/>
      <c r="BD148" s="926"/>
      <c r="BE148" s="924"/>
      <c r="BF148" s="914"/>
      <c r="BG148" s="930"/>
      <c r="BH148" s="967"/>
      <c r="BI148" s="937"/>
      <c r="BJ148" s="924"/>
      <c r="BK148" s="914"/>
      <c r="BL148" s="930"/>
      <c r="BM148" s="926"/>
      <c r="BN148" s="926"/>
      <c r="BO148" s="924"/>
      <c r="BP148" s="548"/>
      <c r="BQ148" s="914"/>
      <c r="BR148" s="930"/>
      <c r="BS148" s="926"/>
      <c r="BT148" s="926"/>
      <c r="BU148" s="924"/>
      <c r="BV148" s="914"/>
      <c r="BW148" s="930"/>
      <c r="BX148" s="926"/>
      <c r="BY148" s="926"/>
      <c r="BZ148" s="924"/>
      <c r="CA148" s="914"/>
      <c r="CB148" s="930"/>
      <c r="CC148" s="926"/>
      <c r="CD148" s="926"/>
      <c r="CE148" s="924"/>
      <c r="CF148" s="548"/>
      <c r="CG148" s="951"/>
      <c r="CH148" s="960"/>
      <c r="CI148" s="959"/>
      <c r="CJ148" s="936"/>
      <c r="CK148" s="936"/>
      <c r="CL148" s="936"/>
      <c r="CM148" s="936"/>
      <c r="CN148" s="936"/>
      <c r="CO148" s="936"/>
      <c r="CP148" s="936"/>
      <c r="CQ148" s="936"/>
      <c r="CR148" s="936"/>
      <c r="CS148" s="936"/>
      <c r="CT148" s="936"/>
      <c r="CU148" s="936"/>
      <c r="CV148" s="936"/>
    </row>
    <row r="149" spans="1:100" s="922" customFormat="1" ht="53.25" hidden="1" customHeight="1">
      <c r="B149" s="923"/>
      <c r="C149" s="924"/>
      <c r="D149" s="924"/>
      <c r="E149" s="924"/>
      <c r="F149" s="925"/>
      <c r="G149" s="924"/>
      <c r="H149" s="925"/>
      <c r="I149" s="924"/>
      <c r="J149" s="924"/>
      <c r="K149" s="924"/>
      <c r="L149" s="924"/>
      <c r="M149" s="924"/>
      <c r="N149" s="926"/>
      <c r="O149" s="908"/>
      <c r="P149" s="908"/>
      <c r="Q149" s="909"/>
      <c r="R149" s="910"/>
      <c r="S149" s="910"/>
      <c r="T149" s="927"/>
      <c r="U149" s="926"/>
      <c r="V149" s="926"/>
      <c r="W149" s="926"/>
      <c r="X149" s="929"/>
      <c r="Y149" s="926"/>
      <c r="Z149" s="914"/>
      <c r="AA149" s="930"/>
      <c r="AB149" s="926"/>
      <c r="AC149" s="926"/>
      <c r="AD149" s="924"/>
      <c r="AE149" s="914"/>
      <c r="AF149" s="930"/>
      <c r="AG149" s="926"/>
      <c r="AH149" s="926"/>
      <c r="AI149" s="924"/>
      <c r="AJ149" s="548"/>
      <c r="AK149" s="914"/>
      <c r="AL149" s="930"/>
      <c r="AM149" s="926"/>
      <c r="AN149" s="926"/>
      <c r="AO149" s="924"/>
      <c r="AP149" s="914"/>
      <c r="AQ149" s="934"/>
      <c r="AR149" s="926"/>
      <c r="AS149" s="926"/>
      <c r="AT149" s="924"/>
      <c r="AU149" s="914"/>
      <c r="AV149" s="930"/>
      <c r="AW149" s="926"/>
      <c r="AX149" s="926"/>
      <c r="AY149" s="924"/>
      <c r="AZ149" s="548"/>
      <c r="BA149" s="914"/>
      <c r="BB149" s="930"/>
      <c r="BC149" s="926"/>
      <c r="BD149" s="926"/>
      <c r="BE149" s="924"/>
      <c r="BF149" s="914"/>
      <c r="BG149" s="930"/>
      <c r="BH149" s="967"/>
      <c r="BI149" s="937"/>
      <c r="BJ149" s="924"/>
      <c r="BK149" s="914"/>
      <c r="BL149" s="930"/>
      <c r="BM149" s="926"/>
      <c r="BN149" s="926"/>
      <c r="BO149" s="924"/>
      <c r="BP149" s="548"/>
      <c r="BQ149" s="914"/>
      <c r="BR149" s="930"/>
      <c r="BS149" s="926"/>
      <c r="BT149" s="926"/>
      <c r="BU149" s="924"/>
      <c r="BV149" s="914"/>
      <c r="BW149" s="930"/>
      <c r="BX149" s="926"/>
      <c r="BY149" s="926"/>
      <c r="BZ149" s="924"/>
      <c r="CA149" s="914"/>
      <c r="CB149" s="930"/>
      <c r="CC149" s="926"/>
      <c r="CD149" s="926"/>
      <c r="CE149" s="924"/>
      <c r="CF149" s="548"/>
      <c r="CG149" s="920"/>
      <c r="CH149" s="960"/>
      <c r="CI149" s="959"/>
      <c r="CJ149" s="936"/>
      <c r="CK149" s="936"/>
      <c r="CL149" s="936"/>
      <c r="CM149" s="936"/>
      <c r="CN149" s="936"/>
      <c r="CO149" s="936"/>
      <c r="CP149" s="936"/>
      <c r="CQ149" s="936"/>
      <c r="CR149" s="936"/>
      <c r="CS149" s="936"/>
      <c r="CT149" s="936"/>
      <c r="CU149" s="936"/>
      <c r="CV149" s="936"/>
    </row>
    <row r="150" spans="1:100" s="922" customFormat="1" ht="32.25" hidden="1" customHeight="1">
      <c r="B150" s="939"/>
      <c r="C150" s="940"/>
      <c r="D150" s="940"/>
      <c r="E150" s="940"/>
      <c r="F150" s="941"/>
      <c r="G150" s="940"/>
      <c r="H150" s="941"/>
      <c r="I150" s="940"/>
      <c r="J150" s="940"/>
      <c r="K150" s="940"/>
      <c r="L150" s="940"/>
      <c r="M150" s="940"/>
      <c r="N150" s="942"/>
      <c r="O150" s="908"/>
      <c r="P150" s="908"/>
      <c r="Q150" s="927"/>
      <c r="R150" s="910"/>
      <c r="S150" s="910"/>
      <c r="T150" s="927"/>
      <c r="U150" s="942"/>
      <c r="V150" s="942"/>
      <c r="W150" s="942"/>
      <c r="X150" s="943"/>
      <c r="Y150" s="942"/>
      <c r="Z150" s="914"/>
      <c r="AA150" s="930"/>
      <c r="AB150" s="942"/>
      <c r="AC150" s="942"/>
      <c r="AD150" s="940"/>
      <c r="AE150" s="914"/>
      <c r="AF150" s="930"/>
      <c r="AG150" s="942"/>
      <c r="AH150" s="942"/>
      <c r="AI150" s="940"/>
      <c r="AJ150" s="559"/>
      <c r="AK150" s="914"/>
      <c r="AL150" s="930"/>
      <c r="AM150" s="942"/>
      <c r="AN150" s="942"/>
      <c r="AO150" s="940"/>
      <c r="AP150" s="914"/>
      <c r="AQ150" s="934"/>
      <c r="AR150" s="942"/>
      <c r="AS150" s="942"/>
      <c r="AT150" s="940"/>
      <c r="AU150" s="914"/>
      <c r="AV150" s="930"/>
      <c r="AW150" s="942"/>
      <c r="AX150" s="942"/>
      <c r="AY150" s="940"/>
      <c r="AZ150" s="559"/>
      <c r="BA150" s="914"/>
      <c r="BB150" s="930"/>
      <c r="BC150" s="942"/>
      <c r="BD150" s="942"/>
      <c r="BE150" s="940"/>
      <c r="BF150" s="914"/>
      <c r="BG150" s="930"/>
      <c r="BH150" s="968"/>
      <c r="BI150" s="945"/>
      <c r="BJ150" s="940"/>
      <c r="BK150" s="914"/>
      <c r="BL150" s="930"/>
      <c r="BM150" s="942"/>
      <c r="BN150" s="942"/>
      <c r="BO150" s="940"/>
      <c r="BP150" s="559"/>
      <c r="BQ150" s="914"/>
      <c r="BR150" s="930"/>
      <c r="BS150" s="942"/>
      <c r="BT150" s="942"/>
      <c r="BU150" s="940"/>
      <c r="BV150" s="914"/>
      <c r="BW150" s="930"/>
      <c r="BX150" s="942"/>
      <c r="BY150" s="942"/>
      <c r="BZ150" s="940"/>
      <c r="CA150" s="914"/>
      <c r="CB150" s="930"/>
      <c r="CC150" s="942"/>
      <c r="CD150" s="942"/>
      <c r="CE150" s="940"/>
      <c r="CF150" s="559"/>
      <c r="CG150" s="920"/>
      <c r="CH150" s="960"/>
      <c r="CI150" s="936"/>
      <c r="CJ150" s="936"/>
      <c r="CK150" s="936"/>
      <c r="CL150" s="936"/>
      <c r="CM150" s="936"/>
      <c r="CN150" s="936"/>
      <c r="CO150" s="936"/>
      <c r="CP150" s="936"/>
      <c r="CQ150" s="936"/>
      <c r="CR150" s="936"/>
      <c r="CS150" s="936"/>
      <c r="CT150" s="936"/>
      <c r="CU150" s="936"/>
      <c r="CV150" s="936"/>
    </row>
    <row r="151" spans="1:100" s="922" customFormat="1" ht="42.75" hidden="1" customHeight="1">
      <c r="B151" s="904"/>
      <c r="C151" s="905"/>
      <c r="D151" s="905"/>
      <c r="E151" s="905"/>
      <c r="F151" s="906"/>
      <c r="G151" s="905"/>
      <c r="H151" s="906"/>
      <c r="I151" s="905"/>
      <c r="J151" s="905"/>
      <c r="K151" s="905"/>
      <c r="L151" s="905"/>
      <c r="M151" s="905"/>
      <c r="N151" s="907"/>
      <c r="O151" s="908"/>
      <c r="P151" s="908"/>
      <c r="Q151" s="909"/>
      <c r="R151" s="910"/>
      <c r="S151" s="910"/>
      <c r="T151" s="927"/>
      <c r="U151" s="907"/>
      <c r="V151" s="907"/>
      <c r="W151" s="969"/>
      <c r="X151" s="910"/>
      <c r="Y151" s="969"/>
      <c r="Z151" s="914"/>
      <c r="AA151" s="930"/>
      <c r="AB151" s="907"/>
      <c r="AC151" s="907"/>
      <c r="AD151" s="904"/>
      <c r="AE151" s="914"/>
      <c r="AF151" s="930"/>
      <c r="AG151" s="907"/>
      <c r="AH151" s="907"/>
      <c r="AI151" s="905"/>
      <c r="AJ151" s="537"/>
      <c r="AK151" s="914"/>
      <c r="AL151" s="930"/>
      <c r="AM151" s="907"/>
      <c r="AN151" s="907"/>
      <c r="AO151" s="905"/>
      <c r="AP151" s="914"/>
      <c r="AQ151" s="934"/>
      <c r="AR151" s="907"/>
      <c r="AS151" s="907"/>
      <c r="AT151" s="905"/>
      <c r="AU151" s="914"/>
      <c r="AV151" s="930"/>
      <c r="AW151" s="907"/>
      <c r="AX151" s="907"/>
      <c r="AY151" s="904"/>
      <c r="AZ151" s="537"/>
      <c r="BA151" s="914"/>
      <c r="BB151" s="930"/>
      <c r="BC151" s="907"/>
      <c r="BD151" s="907"/>
      <c r="BE151" s="905"/>
      <c r="BF151" s="914"/>
      <c r="BG151" s="930"/>
      <c r="BH151" s="966"/>
      <c r="BI151" s="932"/>
      <c r="BJ151" s="905"/>
      <c r="BK151" s="914"/>
      <c r="BL151" s="930"/>
      <c r="BM151" s="907"/>
      <c r="BN151" s="907"/>
      <c r="BO151" s="905"/>
      <c r="BP151" s="537"/>
      <c r="BQ151" s="914"/>
      <c r="BR151" s="930"/>
      <c r="BS151" s="907"/>
      <c r="BT151" s="907"/>
      <c r="BU151" s="905"/>
      <c r="BV151" s="914"/>
      <c r="BW151" s="930"/>
      <c r="BX151" s="907"/>
      <c r="BY151" s="907"/>
      <c r="BZ151" s="905"/>
      <c r="CA151" s="914"/>
      <c r="CB151" s="930"/>
      <c r="CC151" s="907"/>
      <c r="CD151" s="907"/>
      <c r="CE151" s="904"/>
      <c r="CF151" s="537"/>
      <c r="CG151" s="951"/>
      <c r="CH151" s="955"/>
      <c r="CI151" s="959"/>
      <c r="CJ151" s="936"/>
      <c r="CK151" s="936"/>
      <c r="CL151" s="936"/>
      <c r="CM151" s="936"/>
      <c r="CN151" s="936"/>
      <c r="CO151" s="936"/>
      <c r="CP151" s="936"/>
      <c r="CQ151" s="936"/>
      <c r="CR151" s="936"/>
      <c r="CS151" s="936"/>
      <c r="CT151" s="936"/>
      <c r="CU151" s="936"/>
      <c r="CV151" s="936"/>
    </row>
    <row r="152" spans="1:100" s="922" customFormat="1" ht="27" hidden="1" customHeight="1">
      <c r="B152" s="923"/>
      <c r="C152" s="924"/>
      <c r="D152" s="924"/>
      <c r="E152" s="924"/>
      <c r="F152" s="925"/>
      <c r="G152" s="924"/>
      <c r="H152" s="925"/>
      <c r="I152" s="924"/>
      <c r="J152" s="924"/>
      <c r="K152" s="924"/>
      <c r="L152" s="924"/>
      <c r="M152" s="924"/>
      <c r="N152" s="926"/>
      <c r="O152" s="908"/>
      <c r="P152" s="908"/>
      <c r="Q152" s="948"/>
      <c r="R152" s="910"/>
      <c r="S152" s="910"/>
      <c r="T152" s="927"/>
      <c r="U152" s="926"/>
      <c r="V152" s="926"/>
      <c r="W152" s="969"/>
      <c r="X152" s="910"/>
      <c r="Y152" s="969"/>
      <c r="Z152" s="914"/>
      <c r="AA152" s="930"/>
      <c r="AB152" s="926"/>
      <c r="AC152" s="926"/>
      <c r="AD152" s="923"/>
      <c r="AE152" s="914"/>
      <c r="AF152" s="930"/>
      <c r="AG152" s="926"/>
      <c r="AH152" s="926"/>
      <c r="AI152" s="924"/>
      <c r="AJ152" s="548"/>
      <c r="AK152" s="914"/>
      <c r="AL152" s="930"/>
      <c r="AM152" s="926"/>
      <c r="AN152" s="926"/>
      <c r="AO152" s="924"/>
      <c r="AP152" s="914"/>
      <c r="AQ152" s="934"/>
      <c r="AR152" s="926"/>
      <c r="AS152" s="926"/>
      <c r="AT152" s="924"/>
      <c r="AU152" s="914"/>
      <c r="AV152" s="930"/>
      <c r="AW152" s="926"/>
      <c r="AX152" s="926"/>
      <c r="AY152" s="923"/>
      <c r="AZ152" s="548"/>
      <c r="BA152" s="914"/>
      <c r="BB152" s="930"/>
      <c r="BC152" s="926"/>
      <c r="BD152" s="926"/>
      <c r="BE152" s="924"/>
      <c r="BF152" s="914"/>
      <c r="BG152" s="930"/>
      <c r="BH152" s="967"/>
      <c r="BI152" s="937"/>
      <c r="BJ152" s="924"/>
      <c r="BK152" s="914"/>
      <c r="BL152" s="930"/>
      <c r="BM152" s="926"/>
      <c r="BN152" s="926"/>
      <c r="BO152" s="924"/>
      <c r="BP152" s="548"/>
      <c r="BQ152" s="914"/>
      <c r="BR152" s="930"/>
      <c r="BS152" s="926"/>
      <c r="BT152" s="926"/>
      <c r="BU152" s="924"/>
      <c r="BV152" s="914"/>
      <c r="BW152" s="930"/>
      <c r="BX152" s="926"/>
      <c r="BY152" s="926"/>
      <c r="BZ152" s="924"/>
      <c r="CA152" s="914"/>
      <c r="CB152" s="930"/>
      <c r="CC152" s="926"/>
      <c r="CD152" s="926"/>
      <c r="CE152" s="923"/>
      <c r="CF152" s="548"/>
      <c r="CG152" s="951"/>
      <c r="CH152" s="956"/>
      <c r="CI152" s="936"/>
      <c r="CJ152" s="936"/>
      <c r="CK152" s="936"/>
      <c r="CL152" s="936"/>
      <c r="CM152" s="936"/>
      <c r="CN152" s="936"/>
      <c r="CO152" s="936"/>
      <c r="CP152" s="936"/>
      <c r="CQ152" s="936"/>
      <c r="CR152" s="936"/>
      <c r="CS152" s="936"/>
    </row>
    <row r="153" spans="1:100" s="922" customFormat="1" ht="30.75" hidden="1" customHeight="1">
      <c r="B153" s="939"/>
      <c r="C153" s="940"/>
      <c r="D153" s="940"/>
      <c r="E153" s="940"/>
      <c r="F153" s="941"/>
      <c r="G153" s="940"/>
      <c r="H153" s="941"/>
      <c r="I153" s="940"/>
      <c r="J153" s="940"/>
      <c r="K153" s="940"/>
      <c r="L153" s="940"/>
      <c r="M153" s="940"/>
      <c r="N153" s="942"/>
      <c r="O153" s="908"/>
      <c r="P153" s="908"/>
      <c r="Q153" s="927"/>
      <c r="R153" s="910"/>
      <c r="S153" s="910"/>
      <c r="T153" s="927"/>
      <c r="U153" s="942"/>
      <c r="V153" s="942"/>
      <c r="W153" s="969"/>
      <c r="X153" s="910"/>
      <c r="Y153" s="969"/>
      <c r="Z153" s="914"/>
      <c r="AA153" s="930"/>
      <c r="AB153" s="942"/>
      <c r="AC153" s="942"/>
      <c r="AD153" s="939"/>
      <c r="AE153" s="914"/>
      <c r="AF153" s="930"/>
      <c r="AG153" s="942"/>
      <c r="AH153" s="942"/>
      <c r="AI153" s="940"/>
      <c r="AJ153" s="559"/>
      <c r="AK153" s="914"/>
      <c r="AL153" s="930"/>
      <c r="AM153" s="942"/>
      <c r="AN153" s="942"/>
      <c r="AO153" s="940"/>
      <c r="AP153" s="914"/>
      <c r="AQ153" s="934"/>
      <c r="AR153" s="942"/>
      <c r="AS153" s="942"/>
      <c r="AT153" s="940"/>
      <c r="AU153" s="914"/>
      <c r="AV153" s="930"/>
      <c r="AW153" s="942"/>
      <c r="AX153" s="942"/>
      <c r="AY153" s="939"/>
      <c r="AZ153" s="559"/>
      <c r="BA153" s="914"/>
      <c r="BB153" s="930"/>
      <c r="BC153" s="942"/>
      <c r="BD153" s="942"/>
      <c r="BE153" s="940"/>
      <c r="BF153" s="914"/>
      <c r="BG153" s="930"/>
      <c r="BH153" s="968"/>
      <c r="BI153" s="945"/>
      <c r="BJ153" s="940"/>
      <c r="BK153" s="914"/>
      <c r="BL153" s="930"/>
      <c r="BM153" s="942"/>
      <c r="BN153" s="942"/>
      <c r="BO153" s="940"/>
      <c r="BP153" s="559"/>
      <c r="BQ153" s="914"/>
      <c r="BR153" s="930"/>
      <c r="BS153" s="942"/>
      <c r="BT153" s="942"/>
      <c r="BU153" s="940"/>
      <c r="BV153" s="914"/>
      <c r="BW153" s="930"/>
      <c r="BX153" s="942"/>
      <c r="BY153" s="942"/>
      <c r="BZ153" s="940"/>
      <c r="CA153" s="914"/>
      <c r="CB153" s="930"/>
      <c r="CC153" s="942"/>
      <c r="CD153" s="942"/>
      <c r="CE153" s="939"/>
      <c r="CF153" s="559"/>
      <c r="CG153" s="964"/>
      <c r="CH153" s="957"/>
      <c r="CI153" s="959"/>
      <c r="CJ153" s="936"/>
      <c r="CK153" s="936"/>
      <c r="CL153" s="936"/>
      <c r="CM153" s="936"/>
      <c r="CN153" s="936"/>
      <c r="CO153" s="936"/>
      <c r="CP153" s="936"/>
      <c r="CQ153" s="936"/>
      <c r="CR153" s="936"/>
      <c r="CS153" s="936"/>
    </row>
    <row r="154" spans="1:100" s="622" customFormat="1" ht="15">
      <c r="A154" s="838"/>
      <c r="B154" s="970"/>
      <c r="C154" s="970"/>
      <c r="D154" s="971"/>
      <c r="E154" s="971"/>
      <c r="F154" s="972"/>
      <c r="G154" s="972"/>
      <c r="H154" s="972"/>
      <c r="I154" s="973"/>
      <c r="J154" s="973"/>
      <c r="K154" s="973"/>
      <c r="L154" s="973"/>
      <c r="M154" s="973"/>
      <c r="N154" s="973"/>
      <c r="O154" s="970"/>
      <c r="P154" s="970"/>
      <c r="Q154" s="970"/>
      <c r="R154" s="970"/>
      <c r="S154" s="970"/>
      <c r="T154" s="970"/>
      <c r="U154" s="970"/>
      <c r="V154" s="838"/>
      <c r="W154" s="838"/>
      <c r="X154" s="838"/>
      <c r="Y154" s="838"/>
      <c r="Z154" s="838"/>
      <c r="AA154" s="838"/>
      <c r="AB154" s="838"/>
      <c r="AC154" s="838"/>
      <c r="AD154" s="838"/>
      <c r="AE154" s="838"/>
      <c r="AF154" s="838"/>
      <c r="AG154" s="838"/>
      <c r="AH154" s="838"/>
      <c r="AI154" s="838"/>
      <c r="AJ154" s="853"/>
      <c r="AK154" s="974"/>
      <c r="AL154" s="975"/>
      <c r="AM154" s="838"/>
      <c r="AN154" s="838"/>
      <c r="AO154" s="838"/>
      <c r="AP154" s="838"/>
      <c r="AQ154" s="976"/>
      <c r="AR154" s="838"/>
      <c r="AS154" s="838"/>
      <c r="AT154" s="838"/>
      <c r="AU154" s="838"/>
      <c r="AV154" s="838"/>
      <c r="AW154" s="838"/>
      <c r="AX154" s="838"/>
      <c r="AY154" s="838"/>
      <c r="AZ154" s="838"/>
      <c r="BA154" s="838"/>
      <c r="BB154" s="838"/>
      <c r="BC154" s="838"/>
      <c r="BD154" s="838"/>
      <c r="BE154" s="838"/>
      <c r="BF154" s="838"/>
      <c r="BG154" s="838"/>
      <c r="BH154" s="838"/>
      <c r="BI154" s="838"/>
      <c r="BJ154" s="838"/>
      <c r="BK154" s="838"/>
      <c r="BL154" s="838"/>
      <c r="BM154" s="838"/>
      <c r="BN154" s="838"/>
      <c r="BO154" s="838"/>
      <c r="BP154" s="838"/>
      <c r="BQ154" s="838"/>
      <c r="BR154" s="838"/>
      <c r="BS154" s="838"/>
      <c r="BT154" s="838"/>
      <c r="BU154" s="838"/>
      <c r="BV154" s="838"/>
      <c r="BW154" s="838"/>
      <c r="BX154" s="838"/>
      <c r="BY154" s="838"/>
      <c r="BZ154" s="851"/>
      <c r="CA154" s="977"/>
    </row>
    <row r="155" spans="1:100" s="622" customFormat="1" ht="15">
      <c r="A155" s="838"/>
      <c r="B155" s="970"/>
      <c r="C155" s="970"/>
      <c r="D155" s="971"/>
      <c r="E155" s="971"/>
      <c r="F155" s="972"/>
      <c r="G155" s="972"/>
      <c r="H155" s="972"/>
      <c r="I155" s="973"/>
      <c r="J155" s="973"/>
      <c r="K155" s="973"/>
      <c r="L155" s="973"/>
      <c r="M155" s="973"/>
      <c r="N155" s="973"/>
      <c r="O155" s="970"/>
      <c r="P155" s="970"/>
      <c r="Q155" s="970"/>
      <c r="R155" s="970"/>
      <c r="S155" s="970"/>
      <c r="T155" s="970"/>
      <c r="U155" s="970"/>
      <c r="V155" s="838"/>
      <c r="W155" s="838"/>
      <c r="X155" s="838"/>
      <c r="Y155" s="838"/>
      <c r="Z155" s="838"/>
      <c r="AA155" s="838"/>
      <c r="AB155" s="838"/>
      <c r="AC155" s="838"/>
      <c r="AD155" s="838"/>
      <c r="AE155" s="838"/>
      <c r="AF155" s="838"/>
      <c r="AG155" s="838"/>
      <c r="AH155" s="838"/>
      <c r="AI155" s="838"/>
      <c r="AJ155" s="838"/>
      <c r="AK155" s="838"/>
      <c r="AL155" s="975"/>
      <c r="AM155" s="838"/>
      <c r="AN155" s="838"/>
      <c r="AO155" s="838"/>
      <c r="AP155" s="838"/>
      <c r="AQ155" s="976"/>
      <c r="AR155" s="838"/>
      <c r="AS155" s="838"/>
      <c r="AT155" s="838"/>
      <c r="AU155" s="838"/>
      <c r="AV155" s="838"/>
      <c r="AW155" s="838"/>
      <c r="AX155" s="838"/>
      <c r="AY155" s="838"/>
      <c r="AZ155" s="838"/>
      <c r="BA155" s="838"/>
      <c r="BB155" s="838"/>
      <c r="BC155" s="838"/>
      <c r="BD155" s="838"/>
      <c r="BE155" s="838"/>
      <c r="BF155" s="838"/>
      <c r="BG155" s="838"/>
      <c r="BH155" s="838"/>
      <c r="BI155" s="838"/>
      <c r="BJ155" s="838"/>
      <c r="BK155" s="838"/>
      <c r="BL155" s="838"/>
      <c r="BM155" s="838"/>
      <c r="BN155" s="838"/>
      <c r="BO155" s="838"/>
      <c r="BP155" s="838"/>
      <c r="BQ155" s="838"/>
      <c r="BR155" s="838"/>
      <c r="BS155" s="838"/>
      <c r="BT155" s="838"/>
      <c r="BU155" s="838"/>
      <c r="BV155" s="838"/>
      <c r="BW155" s="838"/>
      <c r="BX155" s="838"/>
      <c r="BY155" s="838"/>
      <c r="BZ155" s="851"/>
    </row>
    <row r="156" spans="1:100" s="622" customFormat="1" ht="15">
      <c r="A156" s="838"/>
      <c r="B156" s="970"/>
      <c r="C156" s="970"/>
      <c r="D156" s="971"/>
      <c r="E156" s="971"/>
      <c r="F156" s="972"/>
      <c r="G156" s="972"/>
      <c r="H156" s="972"/>
      <c r="I156" s="973"/>
      <c r="J156" s="973"/>
      <c r="K156" s="973"/>
      <c r="L156" s="973"/>
      <c r="M156" s="973"/>
      <c r="N156" s="973"/>
      <c r="O156" s="970"/>
      <c r="P156" s="970"/>
      <c r="Q156" s="970"/>
      <c r="R156" s="970"/>
      <c r="S156" s="970"/>
      <c r="T156" s="970"/>
      <c r="U156" s="970"/>
      <c r="V156" s="838"/>
      <c r="W156" s="838"/>
      <c r="X156" s="838"/>
      <c r="Y156" s="838"/>
      <c r="Z156" s="838"/>
      <c r="AA156" s="838"/>
      <c r="AB156" s="838"/>
      <c r="AC156" s="838"/>
      <c r="AD156" s="838"/>
      <c r="AE156" s="838"/>
      <c r="AF156" s="838"/>
      <c r="AG156" s="838"/>
      <c r="AH156" s="838"/>
      <c r="AI156" s="838"/>
      <c r="AJ156" s="838"/>
      <c r="AK156" s="838"/>
      <c r="AL156" s="838"/>
      <c r="AM156" s="838"/>
      <c r="AN156" s="838"/>
      <c r="AO156" s="838"/>
      <c r="AP156" s="838"/>
      <c r="AQ156" s="976"/>
      <c r="AR156" s="838"/>
      <c r="AS156" s="838"/>
      <c r="AT156" s="838"/>
      <c r="AU156" s="838"/>
      <c r="AV156" s="838"/>
      <c r="AW156" s="838"/>
      <c r="AX156" s="838"/>
      <c r="AY156" s="838"/>
      <c r="AZ156" s="838"/>
      <c r="BA156" s="838"/>
      <c r="BB156" s="838"/>
      <c r="BC156" s="838"/>
      <c r="BD156" s="838"/>
      <c r="BE156" s="838"/>
      <c r="BF156" s="838"/>
      <c r="BG156" s="838"/>
      <c r="BH156" s="838"/>
      <c r="BI156" s="838"/>
      <c r="BJ156" s="838"/>
      <c r="BK156" s="838"/>
      <c r="BL156" s="838"/>
      <c r="BM156" s="838"/>
      <c r="BN156" s="838"/>
      <c r="BO156" s="838"/>
      <c r="BP156" s="838"/>
      <c r="BQ156" s="838"/>
      <c r="BR156" s="838"/>
      <c r="BS156" s="838"/>
      <c r="BT156" s="838"/>
      <c r="BU156" s="838"/>
      <c r="BV156" s="838"/>
      <c r="BW156" s="838"/>
      <c r="BX156" s="838"/>
      <c r="BY156" s="838"/>
      <c r="BZ156" s="851"/>
    </row>
    <row r="157" spans="1:100" s="622" customFormat="1" ht="15">
      <c r="A157" s="838"/>
      <c r="B157" s="970"/>
      <c r="C157" s="970"/>
      <c r="D157" s="971"/>
      <c r="E157" s="971"/>
      <c r="F157" s="972"/>
      <c r="G157" s="972"/>
      <c r="H157" s="972"/>
      <c r="I157" s="973"/>
      <c r="J157" s="973"/>
      <c r="K157" s="973"/>
      <c r="L157" s="973"/>
      <c r="M157" s="973"/>
      <c r="N157" s="973"/>
      <c r="O157" s="970"/>
      <c r="P157" s="970"/>
      <c r="Q157" s="970"/>
      <c r="R157" s="970"/>
      <c r="S157" s="970"/>
      <c r="T157" s="970"/>
      <c r="U157" s="970"/>
      <c r="V157" s="838"/>
      <c r="W157" s="838"/>
      <c r="X157" s="838"/>
      <c r="Y157" s="838"/>
      <c r="Z157" s="838"/>
      <c r="AA157" s="838"/>
      <c r="AB157" s="838"/>
      <c r="AC157" s="838"/>
      <c r="AD157" s="838"/>
      <c r="AE157" s="838"/>
      <c r="AF157" s="838"/>
      <c r="AG157" s="838"/>
      <c r="AH157" s="838"/>
      <c r="AI157" s="838"/>
      <c r="AJ157" s="838"/>
      <c r="AK157" s="838"/>
      <c r="AL157" s="838"/>
      <c r="AM157" s="838"/>
      <c r="AN157" s="838"/>
      <c r="AO157" s="838"/>
      <c r="AP157" s="838"/>
      <c r="AQ157" s="976"/>
      <c r="AR157" s="838"/>
      <c r="AS157" s="838"/>
      <c r="AT157" s="838"/>
      <c r="AU157" s="838"/>
      <c r="AV157" s="838"/>
      <c r="AW157" s="838"/>
      <c r="AX157" s="838"/>
      <c r="AY157" s="838"/>
      <c r="AZ157" s="838"/>
      <c r="BA157" s="838"/>
      <c r="BB157" s="838"/>
      <c r="BC157" s="838"/>
      <c r="BD157" s="838"/>
      <c r="BE157" s="838"/>
      <c r="BF157" s="838"/>
      <c r="BG157" s="838"/>
      <c r="BH157" s="838"/>
      <c r="BI157" s="838"/>
      <c r="BJ157" s="838"/>
      <c r="BK157" s="838"/>
      <c r="BL157" s="838"/>
      <c r="BM157" s="838"/>
      <c r="BN157" s="838"/>
      <c r="BO157" s="838"/>
      <c r="BP157" s="838"/>
      <c r="BQ157" s="838"/>
      <c r="BR157" s="838"/>
      <c r="BS157" s="838"/>
      <c r="BT157" s="838"/>
      <c r="BU157" s="838"/>
      <c r="BV157" s="838"/>
      <c r="BW157" s="838"/>
      <c r="BX157" s="838"/>
      <c r="BY157" s="838"/>
      <c r="BZ157" s="851"/>
    </row>
    <row r="158" spans="1:100" s="622" customFormat="1" ht="15">
      <c r="A158" s="838"/>
      <c r="B158" s="970"/>
      <c r="C158" s="970"/>
      <c r="D158" s="971"/>
      <c r="E158" s="971"/>
      <c r="F158" s="972"/>
      <c r="G158" s="972"/>
      <c r="H158" s="972"/>
      <c r="I158" s="973"/>
      <c r="J158" s="973"/>
      <c r="K158" s="973"/>
      <c r="L158" s="973"/>
      <c r="M158" s="973"/>
      <c r="N158" s="973"/>
      <c r="O158" s="970"/>
      <c r="P158" s="970"/>
      <c r="Q158" s="970"/>
      <c r="R158" s="970"/>
      <c r="S158" s="970"/>
      <c r="T158" s="970"/>
      <c r="U158" s="970"/>
      <c r="V158" s="838"/>
      <c r="W158" s="838"/>
      <c r="X158" s="838"/>
      <c r="Y158" s="838"/>
      <c r="Z158" s="838"/>
      <c r="AA158" s="838"/>
      <c r="AB158" s="838"/>
      <c r="AC158" s="838"/>
      <c r="AD158" s="838"/>
      <c r="AE158" s="838"/>
      <c r="AF158" s="838"/>
      <c r="AG158" s="838"/>
      <c r="AH158" s="838"/>
      <c r="AI158" s="838"/>
      <c r="AJ158" s="838"/>
      <c r="AK158" s="838"/>
      <c r="AL158" s="838"/>
      <c r="AM158" s="838"/>
      <c r="AN158" s="838"/>
      <c r="AO158" s="838"/>
      <c r="AP158" s="838"/>
      <c r="AQ158" s="976"/>
      <c r="AR158" s="838"/>
      <c r="AS158" s="838"/>
      <c r="AT158" s="838"/>
      <c r="AU158" s="838"/>
      <c r="AV158" s="838"/>
      <c r="AW158" s="838"/>
      <c r="AX158" s="838"/>
      <c r="AY158" s="838"/>
      <c r="AZ158" s="838"/>
      <c r="BA158" s="838"/>
      <c r="BB158" s="838"/>
      <c r="BC158" s="838"/>
      <c r="BD158" s="838"/>
      <c r="BE158" s="838"/>
      <c r="BF158" s="838"/>
      <c r="BG158" s="838"/>
      <c r="BH158" s="838"/>
      <c r="BI158" s="838"/>
      <c r="BJ158" s="838"/>
      <c r="BK158" s="838"/>
      <c r="BL158" s="838"/>
      <c r="BM158" s="838"/>
      <c r="BN158" s="838"/>
      <c r="BO158" s="838"/>
      <c r="BP158" s="838"/>
      <c r="BQ158" s="838"/>
      <c r="BR158" s="838"/>
      <c r="BS158" s="838"/>
      <c r="BT158" s="838"/>
      <c r="BU158" s="838"/>
      <c r="BV158" s="838"/>
      <c r="BW158" s="838"/>
      <c r="BX158" s="838"/>
      <c r="BY158" s="838"/>
      <c r="BZ158" s="851"/>
    </row>
    <row r="159" spans="1:100" s="622" customFormat="1" ht="15">
      <c r="A159" s="838"/>
      <c r="B159" s="970"/>
      <c r="C159" s="970"/>
      <c r="D159" s="971"/>
      <c r="E159" s="971"/>
      <c r="F159" s="972"/>
      <c r="G159" s="972"/>
      <c r="H159" s="972"/>
      <c r="I159" s="973"/>
      <c r="J159" s="973"/>
      <c r="K159" s="973"/>
      <c r="L159" s="973"/>
      <c r="M159" s="973"/>
      <c r="N159" s="973"/>
      <c r="O159" s="970"/>
      <c r="P159" s="970"/>
      <c r="Q159" s="970"/>
      <c r="R159" s="970"/>
      <c r="S159" s="970"/>
      <c r="T159" s="970"/>
      <c r="U159" s="970"/>
      <c r="V159" s="838"/>
      <c r="W159" s="838"/>
      <c r="X159" s="838"/>
      <c r="Y159" s="838"/>
      <c r="Z159" s="838"/>
      <c r="AA159" s="838"/>
      <c r="AB159" s="838"/>
      <c r="AC159" s="838"/>
      <c r="AD159" s="838"/>
      <c r="AE159" s="838"/>
      <c r="AF159" s="838"/>
      <c r="AG159" s="838"/>
      <c r="AH159" s="838"/>
      <c r="AI159" s="838"/>
      <c r="AJ159" s="838"/>
      <c r="AK159" s="838"/>
      <c r="AL159" s="838"/>
      <c r="AM159" s="838"/>
      <c r="AN159" s="838"/>
      <c r="AO159" s="838"/>
      <c r="AP159" s="838"/>
      <c r="AQ159" s="976"/>
      <c r="AR159" s="838"/>
      <c r="AS159" s="838"/>
      <c r="AT159" s="838"/>
      <c r="AU159" s="838"/>
      <c r="AV159" s="838"/>
      <c r="AW159" s="838"/>
      <c r="AX159" s="838"/>
      <c r="AY159" s="838"/>
      <c r="AZ159" s="838"/>
      <c r="BA159" s="838"/>
      <c r="BB159" s="838"/>
      <c r="BC159" s="838"/>
      <c r="BD159" s="838"/>
      <c r="BE159" s="838"/>
      <c r="BF159" s="838"/>
      <c r="BG159" s="838"/>
      <c r="BH159" s="838"/>
      <c r="BI159" s="838"/>
      <c r="BJ159" s="838"/>
      <c r="BK159" s="838"/>
      <c r="BL159" s="838"/>
      <c r="BM159" s="838"/>
      <c r="BN159" s="838"/>
      <c r="BO159" s="838"/>
      <c r="BP159" s="838"/>
      <c r="BQ159" s="838"/>
      <c r="BR159" s="838"/>
      <c r="BS159" s="838"/>
      <c r="BT159" s="838"/>
      <c r="BU159" s="838"/>
      <c r="BV159" s="838"/>
      <c r="BW159" s="838"/>
      <c r="BX159" s="838"/>
      <c r="BY159" s="838"/>
      <c r="BZ159" s="851"/>
    </row>
    <row r="160" spans="1:100" s="622" customFormat="1" ht="15">
      <c r="A160" s="838"/>
      <c r="B160" s="970"/>
      <c r="C160" s="970"/>
      <c r="D160" s="971"/>
      <c r="E160" s="971"/>
      <c r="F160" s="972"/>
      <c r="G160" s="972"/>
      <c r="H160" s="972"/>
      <c r="I160" s="973"/>
      <c r="J160" s="973"/>
      <c r="K160" s="973"/>
      <c r="L160" s="973"/>
      <c r="M160" s="973"/>
      <c r="N160" s="973"/>
      <c r="O160" s="970"/>
      <c r="P160" s="970"/>
      <c r="Q160" s="970"/>
      <c r="R160" s="970"/>
      <c r="S160" s="970"/>
      <c r="T160" s="970"/>
      <c r="U160" s="970"/>
      <c r="V160" s="838"/>
      <c r="W160" s="838"/>
      <c r="X160" s="838"/>
      <c r="Y160" s="838"/>
      <c r="Z160" s="838"/>
      <c r="AA160" s="838"/>
      <c r="AB160" s="838"/>
      <c r="AC160" s="838"/>
      <c r="AD160" s="838"/>
      <c r="AE160" s="838"/>
      <c r="AF160" s="838"/>
      <c r="AG160" s="838"/>
      <c r="AH160" s="838"/>
      <c r="AI160" s="838"/>
      <c r="AJ160" s="838"/>
      <c r="AK160" s="838"/>
      <c r="AL160" s="838"/>
      <c r="AM160" s="838"/>
      <c r="AN160" s="838"/>
      <c r="AO160" s="838"/>
      <c r="AP160" s="838"/>
      <c r="AQ160" s="976"/>
      <c r="AR160" s="838"/>
      <c r="AS160" s="838"/>
      <c r="AT160" s="838"/>
      <c r="AU160" s="838"/>
      <c r="AV160" s="838"/>
      <c r="AW160" s="838"/>
      <c r="AX160" s="838"/>
      <c r="AY160" s="838"/>
      <c r="AZ160" s="838"/>
      <c r="BA160" s="838"/>
      <c r="BB160" s="838"/>
      <c r="BC160" s="838"/>
      <c r="BD160" s="838"/>
      <c r="BE160" s="838"/>
      <c r="BF160" s="838"/>
      <c r="BG160" s="838"/>
      <c r="BH160" s="838"/>
      <c r="BI160" s="838"/>
      <c r="BJ160" s="838"/>
      <c r="BK160" s="838"/>
      <c r="BL160" s="838"/>
      <c r="BM160" s="838"/>
      <c r="BN160" s="838"/>
      <c r="BO160" s="838"/>
      <c r="BP160" s="838"/>
      <c r="BQ160" s="838"/>
      <c r="BR160" s="838"/>
      <c r="BS160" s="838"/>
      <c r="BT160" s="838"/>
      <c r="BU160" s="838"/>
      <c r="BV160" s="838"/>
      <c r="BW160" s="838"/>
      <c r="BX160" s="838"/>
      <c r="BY160" s="838"/>
      <c r="BZ160" s="851"/>
    </row>
    <row r="161" spans="1:78" s="622" customFormat="1" ht="15">
      <c r="A161" s="838"/>
      <c r="B161" s="970"/>
      <c r="C161" s="970"/>
      <c r="D161" s="971"/>
      <c r="E161" s="971"/>
      <c r="F161" s="972"/>
      <c r="G161" s="972"/>
      <c r="H161" s="972"/>
      <c r="I161" s="973"/>
      <c r="J161" s="973"/>
      <c r="K161" s="973"/>
      <c r="L161" s="973"/>
      <c r="M161" s="973"/>
      <c r="N161" s="973"/>
      <c r="O161" s="970"/>
      <c r="P161" s="970"/>
      <c r="Q161" s="970"/>
      <c r="R161" s="970"/>
      <c r="S161" s="970"/>
      <c r="T161" s="970"/>
      <c r="U161" s="970"/>
      <c r="V161" s="838"/>
      <c r="W161" s="838"/>
      <c r="X161" s="838"/>
      <c r="Y161" s="838"/>
      <c r="Z161" s="838"/>
      <c r="AA161" s="838"/>
      <c r="AB161" s="838"/>
      <c r="AC161" s="838"/>
      <c r="AD161" s="838"/>
      <c r="AE161" s="838"/>
      <c r="AF161" s="838"/>
      <c r="AG161" s="838"/>
      <c r="AH161" s="838"/>
      <c r="AI161" s="838"/>
      <c r="AJ161" s="838"/>
      <c r="AK161" s="838"/>
      <c r="AL161" s="838"/>
      <c r="AM161" s="838"/>
      <c r="AN161" s="838"/>
      <c r="AO161" s="838"/>
      <c r="AP161" s="838"/>
      <c r="AQ161" s="976"/>
      <c r="AR161" s="838"/>
      <c r="AS161" s="838"/>
      <c r="AT161" s="838"/>
      <c r="AU161" s="838"/>
      <c r="AV161" s="838"/>
      <c r="AW161" s="838"/>
      <c r="AX161" s="838"/>
      <c r="AY161" s="838"/>
      <c r="AZ161" s="838"/>
      <c r="BA161" s="838"/>
      <c r="BB161" s="838"/>
      <c r="BC161" s="838"/>
      <c r="BD161" s="838"/>
      <c r="BE161" s="838"/>
      <c r="BF161" s="838"/>
      <c r="BG161" s="838"/>
      <c r="BH161" s="838"/>
      <c r="BI161" s="838"/>
      <c r="BJ161" s="838"/>
      <c r="BK161" s="838"/>
      <c r="BL161" s="838"/>
      <c r="BM161" s="838"/>
      <c r="BN161" s="838"/>
      <c r="BO161" s="838"/>
      <c r="BP161" s="838"/>
      <c r="BQ161" s="838"/>
      <c r="BR161" s="838"/>
      <c r="BS161" s="838"/>
      <c r="BT161" s="838"/>
      <c r="BU161" s="838"/>
      <c r="BV161" s="838"/>
      <c r="BW161" s="838"/>
      <c r="BX161" s="838"/>
      <c r="BY161" s="838"/>
      <c r="BZ161" s="851"/>
    </row>
    <row r="162" spans="1:78" s="622" customFormat="1" ht="15">
      <c r="A162" s="838"/>
      <c r="B162" s="970"/>
      <c r="C162" s="970"/>
      <c r="D162" s="971"/>
      <c r="E162" s="971"/>
      <c r="F162" s="972"/>
      <c r="G162" s="972"/>
      <c r="H162" s="972"/>
      <c r="I162" s="973"/>
      <c r="J162" s="973"/>
      <c r="K162" s="973"/>
      <c r="L162" s="973"/>
      <c r="M162" s="973"/>
      <c r="N162" s="973"/>
      <c r="O162" s="970"/>
      <c r="P162" s="970"/>
      <c r="Q162" s="970"/>
      <c r="R162" s="970"/>
      <c r="S162" s="970"/>
      <c r="T162" s="970"/>
      <c r="U162" s="970"/>
      <c r="V162" s="838"/>
      <c r="W162" s="838"/>
      <c r="X162" s="838"/>
      <c r="Y162" s="838"/>
      <c r="Z162" s="838"/>
      <c r="AA162" s="838"/>
      <c r="AB162" s="838"/>
      <c r="AC162" s="838"/>
      <c r="AD162" s="838"/>
      <c r="AE162" s="838"/>
      <c r="AF162" s="838"/>
      <c r="AG162" s="838"/>
      <c r="AH162" s="838"/>
      <c r="AI162" s="838"/>
      <c r="AJ162" s="838"/>
      <c r="AK162" s="838"/>
      <c r="AL162" s="838"/>
      <c r="AM162" s="838"/>
      <c r="AN162" s="838"/>
      <c r="AO162" s="838"/>
      <c r="AP162" s="838"/>
      <c r="AQ162" s="976"/>
      <c r="AR162" s="838"/>
      <c r="AS162" s="838"/>
      <c r="AT162" s="838"/>
      <c r="AU162" s="838"/>
      <c r="AV162" s="838"/>
      <c r="AW162" s="838"/>
      <c r="AX162" s="838"/>
      <c r="AY162" s="838"/>
      <c r="AZ162" s="838"/>
      <c r="BA162" s="838"/>
      <c r="BB162" s="838"/>
      <c r="BC162" s="838"/>
      <c r="BD162" s="838"/>
      <c r="BE162" s="838"/>
      <c r="BF162" s="838"/>
      <c r="BG162" s="838"/>
      <c r="BH162" s="838"/>
      <c r="BI162" s="838"/>
      <c r="BJ162" s="838"/>
      <c r="BK162" s="838"/>
      <c r="BL162" s="838"/>
      <c r="BM162" s="838"/>
      <c r="BN162" s="838"/>
      <c r="BO162" s="838"/>
      <c r="BP162" s="838"/>
      <c r="BQ162" s="838"/>
      <c r="BR162" s="838"/>
      <c r="BS162" s="838"/>
      <c r="BT162" s="838"/>
      <c r="BU162" s="838"/>
      <c r="BV162" s="838"/>
      <c r="BW162" s="838"/>
      <c r="BX162" s="838"/>
      <c r="BY162" s="838"/>
      <c r="BZ162" s="851"/>
    </row>
    <row r="163" spans="1:78" s="622" customFormat="1" ht="15">
      <c r="A163" s="838"/>
      <c r="B163" s="970"/>
      <c r="C163" s="970"/>
      <c r="D163" s="971"/>
      <c r="E163" s="971"/>
      <c r="F163" s="972"/>
      <c r="G163" s="972"/>
      <c r="H163" s="972"/>
      <c r="I163" s="973"/>
      <c r="J163" s="973"/>
      <c r="K163" s="973"/>
      <c r="L163" s="973"/>
      <c r="M163" s="973"/>
      <c r="N163" s="973"/>
      <c r="O163" s="970"/>
      <c r="P163" s="970"/>
      <c r="Q163" s="970"/>
      <c r="R163" s="970"/>
      <c r="S163" s="970"/>
      <c r="T163" s="970"/>
      <c r="U163" s="970"/>
      <c r="V163" s="838"/>
      <c r="W163" s="838"/>
      <c r="X163" s="838"/>
      <c r="Y163" s="838"/>
      <c r="Z163" s="838"/>
      <c r="AA163" s="838"/>
      <c r="AB163" s="838"/>
      <c r="AC163" s="838"/>
      <c r="AD163" s="838"/>
      <c r="AE163" s="838"/>
      <c r="AF163" s="838"/>
      <c r="AG163" s="838"/>
      <c r="AH163" s="838"/>
      <c r="AI163" s="838"/>
      <c r="AJ163" s="838"/>
      <c r="AK163" s="838"/>
      <c r="AL163" s="838"/>
      <c r="AM163" s="838"/>
      <c r="AN163" s="838"/>
      <c r="AO163" s="838"/>
      <c r="AP163" s="838"/>
      <c r="AQ163" s="976"/>
      <c r="AR163" s="838"/>
      <c r="AS163" s="838"/>
      <c r="AT163" s="838"/>
      <c r="AU163" s="838"/>
      <c r="AV163" s="838"/>
      <c r="AW163" s="838"/>
      <c r="AX163" s="838"/>
      <c r="AY163" s="838"/>
      <c r="AZ163" s="838"/>
      <c r="BA163" s="838"/>
      <c r="BB163" s="838"/>
      <c r="BC163" s="838"/>
      <c r="BD163" s="838"/>
      <c r="BE163" s="838"/>
      <c r="BF163" s="838"/>
      <c r="BG163" s="838"/>
      <c r="BH163" s="838"/>
      <c r="BI163" s="838"/>
      <c r="BJ163" s="838"/>
      <c r="BK163" s="838"/>
      <c r="BL163" s="838"/>
      <c r="BM163" s="838"/>
      <c r="BN163" s="838"/>
      <c r="BO163" s="838"/>
      <c r="BP163" s="838"/>
      <c r="BQ163" s="838"/>
      <c r="BR163" s="838"/>
      <c r="BS163" s="838"/>
      <c r="BT163" s="838"/>
      <c r="BU163" s="838"/>
      <c r="BV163" s="838"/>
      <c r="BW163" s="838"/>
      <c r="BX163" s="838"/>
      <c r="BY163" s="838"/>
      <c r="BZ163" s="851"/>
    </row>
    <row r="164" spans="1:78" s="622" customFormat="1" ht="15">
      <c r="A164" s="838"/>
      <c r="B164" s="970"/>
      <c r="C164" s="970"/>
      <c r="D164" s="971"/>
      <c r="E164" s="971"/>
      <c r="F164" s="972"/>
      <c r="G164" s="972"/>
      <c r="H164" s="972"/>
      <c r="I164" s="973"/>
      <c r="J164" s="973"/>
      <c r="K164" s="973"/>
      <c r="L164" s="973"/>
      <c r="M164" s="973"/>
      <c r="N164" s="973"/>
      <c r="O164" s="970"/>
      <c r="P164" s="970"/>
      <c r="Q164" s="970"/>
      <c r="R164" s="970"/>
      <c r="S164" s="970"/>
      <c r="T164" s="970"/>
      <c r="U164" s="970"/>
      <c r="V164" s="838"/>
      <c r="W164" s="838"/>
      <c r="X164" s="838"/>
      <c r="Y164" s="838"/>
      <c r="Z164" s="838"/>
      <c r="AA164" s="838"/>
      <c r="AB164" s="838"/>
      <c r="AC164" s="838"/>
      <c r="AD164" s="838"/>
      <c r="AE164" s="838"/>
      <c r="AF164" s="838"/>
      <c r="AG164" s="838"/>
      <c r="AH164" s="838"/>
      <c r="AI164" s="838"/>
      <c r="AJ164" s="838"/>
      <c r="AK164" s="838"/>
      <c r="AL164" s="838"/>
      <c r="AM164" s="838"/>
      <c r="AN164" s="838"/>
      <c r="AO164" s="838"/>
      <c r="AP164" s="838"/>
      <c r="AQ164" s="976"/>
      <c r="AR164" s="838"/>
      <c r="AS164" s="838"/>
      <c r="AT164" s="838"/>
      <c r="AU164" s="838"/>
      <c r="AV164" s="838"/>
      <c r="AW164" s="838"/>
      <c r="AX164" s="838"/>
      <c r="AY164" s="838"/>
      <c r="AZ164" s="838"/>
      <c r="BA164" s="838"/>
      <c r="BB164" s="838"/>
      <c r="BC164" s="838"/>
      <c r="BD164" s="838"/>
      <c r="BE164" s="838"/>
      <c r="BF164" s="838"/>
      <c r="BG164" s="838"/>
      <c r="BH164" s="838"/>
      <c r="BI164" s="838"/>
      <c r="BJ164" s="838"/>
      <c r="BK164" s="838"/>
      <c r="BL164" s="838"/>
      <c r="BM164" s="838"/>
      <c r="BN164" s="838"/>
      <c r="BO164" s="838"/>
      <c r="BP164" s="838"/>
      <c r="BQ164" s="838"/>
      <c r="BR164" s="838"/>
      <c r="BS164" s="838"/>
      <c r="BT164" s="838"/>
      <c r="BU164" s="838"/>
      <c r="BV164" s="838"/>
      <c r="BW164" s="838"/>
      <c r="BX164" s="838"/>
      <c r="BY164" s="838"/>
      <c r="BZ164" s="851"/>
    </row>
    <row r="165" spans="1:78" s="622" customFormat="1" ht="15">
      <c r="A165" s="838"/>
      <c r="B165" s="970"/>
      <c r="C165" s="970"/>
      <c r="D165" s="971"/>
      <c r="E165" s="971"/>
      <c r="F165" s="972"/>
      <c r="G165" s="972"/>
      <c r="H165" s="972"/>
      <c r="I165" s="973"/>
      <c r="J165" s="973"/>
      <c r="K165" s="973"/>
      <c r="L165" s="973"/>
      <c r="M165" s="973"/>
      <c r="N165" s="973"/>
      <c r="O165" s="970"/>
      <c r="P165" s="970"/>
      <c r="Q165" s="970"/>
      <c r="R165" s="970"/>
      <c r="S165" s="970"/>
      <c r="T165" s="970"/>
      <c r="U165" s="970"/>
      <c r="V165" s="838"/>
      <c r="W165" s="838"/>
      <c r="X165" s="838"/>
      <c r="Y165" s="838"/>
      <c r="Z165" s="838"/>
      <c r="AA165" s="838"/>
      <c r="AB165" s="838"/>
      <c r="AC165" s="838"/>
      <c r="AD165" s="838"/>
      <c r="AE165" s="838"/>
      <c r="AF165" s="838"/>
      <c r="AG165" s="838"/>
      <c r="AH165" s="838"/>
      <c r="AI165" s="838"/>
      <c r="AJ165" s="838"/>
      <c r="AK165" s="838"/>
      <c r="AL165" s="838"/>
      <c r="AM165" s="838"/>
      <c r="AN165" s="838"/>
      <c r="AO165" s="838"/>
      <c r="AP165" s="838"/>
      <c r="AQ165" s="976"/>
      <c r="AR165" s="838"/>
      <c r="AS165" s="838"/>
      <c r="AT165" s="838"/>
      <c r="AU165" s="838"/>
      <c r="AV165" s="838"/>
      <c r="AW165" s="838"/>
      <c r="AX165" s="838"/>
      <c r="AY165" s="838"/>
      <c r="AZ165" s="838"/>
      <c r="BA165" s="838"/>
      <c r="BB165" s="838"/>
      <c r="BC165" s="838"/>
      <c r="BD165" s="838"/>
      <c r="BE165" s="838"/>
      <c r="BF165" s="838"/>
      <c r="BG165" s="838"/>
      <c r="BH165" s="838"/>
      <c r="BI165" s="838"/>
      <c r="BJ165" s="838"/>
      <c r="BK165" s="838"/>
      <c r="BL165" s="838"/>
      <c r="BM165" s="838"/>
      <c r="BN165" s="838"/>
      <c r="BO165" s="838"/>
      <c r="BP165" s="838"/>
      <c r="BQ165" s="838"/>
      <c r="BR165" s="838"/>
      <c r="BS165" s="838"/>
      <c r="BT165" s="838"/>
      <c r="BU165" s="838"/>
      <c r="BV165" s="838"/>
      <c r="BW165" s="838"/>
      <c r="BX165" s="838"/>
      <c r="BY165" s="838"/>
      <c r="BZ165" s="851"/>
    </row>
    <row r="166" spans="1:78" s="622" customFormat="1" ht="15">
      <c r="A166" s="838"/>
      <c r="B166" s="970"/>
      <c r="C166" s="970"/>
      <c r="D166" s="971"/>
      <c r="E166" s="971"/>
      <c r="F166" s="972"/>
      <c r="G166" s="972"/>
      <c r="H166" s="972"/>
      <c r="I166" s="973"/>
      <c r="J166" s="973"/>
      <c r="K166" s="973"/>
      <c r="L166" s="973"/>
      <c r="M166" s="973"/>
      <c r="N166" s="973"/>
      <c r="O166" s="970"/>
      <c r="P166" s="970"/>
      <c r="Q166" s="970"/>
      <c r="R166" s="970"/>
      <c r="S166" s="970"/>
      <c r="T166" s="970"/>
      <c r="U166" s="970"/>
      <c r="V166" s="838"/>
      <c r="W166" s="838"/>
      <c r="X166" s="838"/>
      <c r="Y166" s="838"/>
      <c r="Z166" s="838"/>
      <c r="AA166" s="838"/>
      <c r="AB166" s="838"/>
      <c r="AC166" s="838"/>
      <c r="AD166" s="838"/>
      <c r="AE166" s="838"/>
      <c r="AF166" s="838"/>
      <c r="AG166" s="838"/>
      <c r="AH166" s="838"/>
      <c r="AI166" s="838"/>
      <c r="AJ166" s="838"/>
      <c r="AK166" s="838"/>
      <c r="AL166" s="838"/>
      <c r="AM166" s="838"/>
      <c r="AN166" s="838"/>
      <c r="AO166" s="838"/>
      <c r="AP166" s="838"/>
      <c r="AQ166" s="976"/>
      <c r="AR166" s="838"/>
      <c r="AS166" s="838"/>
      <c r="AT166" s="838"/>
      <c r="AU166" s="838"/>
      <c r="AV166" s="838"/>
      <c r="AW166" s="838"/>
      <c r="AX166" s="838"/>
      <c r="AY166" s="838"/>
      <c r="AZ166" s="838"/>
      <c r="BA166" s="838"/>
      <c r="BB166" s="838"/>
      <c r="BC166" s="838"/>
      <c r="BD166" s="838"/>
      <c r="BE166" s="838"/>
      <c r="BF166" s="838"/>
      <c r="BG166" s="838"/>
      <c r="BH166" s="838"/>
      <c r="BI166" s="838"/>
      <c r="BJ166" s="838"/>
      <c r="BK166" s="838"/>
      <c r="BL166" s="838"/>
      <c r="BM166" s="838"/>
      <c r="BN166" s="838"/>
      <c r="BO166" s="838"/>
      <c r="BP166" s="838"/>
      <c r="BQ166" s="838"/>
      <c r="BR166" s="838"/>
      <c r="BS166" s="838"/>
      <c r="BT166" s="838"/>
      <c r="BU166" s="838"/>
      <c r="BV166" s="838"/>
      <c r="BW166" s="838"/>
      <c r="BX166" s="838"/>
      <c r="BY166" s="838"/>
      <c r="BZ166" s="851"/>
    </row>
    <row r="167" spans="1:78" s="622" customFormat="1" ht="15">
      <c r="A167" s="838"/>
      <c r="B167" s="970"/>
      <c r="C167" s="970"/>
      <c r="D167" s="971"/>
      <c r="E167" s="971"/>
      <c r="F167" s="972"/>
      <c r="G167" s="972"/>
      <c r="H167" s="972"/>
      <c r="I167" s="973"/>
      <c r="J167" s="973"/>
      <c r="K167" s="973"/>
      <c r="L167" s="973"/>
      <c r="M167" s="973"/>
      <c r="N167" s="973"/>
      <c r="O167" s="970"/>
      <c r="P167" s="970"/>
      <c r="Q167" s="970"/>
      <c r="R167" s="970"/>
      <c r="S167" s="970"/>
      <c r="T167" s="970"/>
      <c r="U167" s="970"/>
      <c r="V167" s="838"/>
      <c r="W167" s="838"/>
      <c r="X167" s="838"/>
      <c r="Y167" s="838"/>
      <c r="Z167" s="838"/>
      <c r="AA167" s="838"/>
      <c r="AB167" s="838"/>
      <c r="AC167" s="838"/>
      <c r="AD167" s="838"/>
      <c r="AE167" s="838"/>
      <c r="AF167" s="838"/>
      <c r="AG167" s="838"/>
      <c r="AH167" s="838"/>
      <c r="AI167" s="838"/>
      <c r="AJ167" s="838"/>
      <c r="AK167" s="838"/>
      <c r="AL167" s="838"/>
      <c r="AM167" s="838"/>
      <c r="AN167" s="838"/>
      <c r="AO167" s="838"/>
      <c r="AP167" s="838"/>
      <c r="AQ167" s="976"/>
      <c r="AR167" s="838"/>
      <c r="AS167" s="838"/>
      <c r="AT167" s="838"/>
      <c r="AU167" s="838"/>
      <c r="AV167" s="838"/>
      <c r="AW167" s="838"/>
      <c r="AX167" s="838"/>
      <c r="AY167" s="838"/>
      <c r="AZ167" s="838"/>
      <c r="BA167" s="838"/>
      <c r="BB167" s="838"/>
      <c r="BC167" s="838"/>
      <c r="BD167" s="838"/>
      <c r="BE167" s="838"/>
      <c r="BF167" s="838"/>
      <c r="BG167" s="838"/>
      <c r="BH167" s="838"/>
      <c r="BI167" s="838"/>
      <c r="BJ167" s="838"/>
      <c r="BK167" s="838"/>
      <c r="BL167" s="838"/>
      <c r="BM167" s="838"/>
      <c r="BN167" s="838"/>
      <c r="BO167" s="838"/>
      <c r="BP167" s="838"/>
      <c r="BQ167" s="838"/>
      <c r="BR167" s="838"/>
      <c r="BS167" s="838"/>
      <c r="BT167" s="838"/>
      <c r="BU167" s="838"/>
      <c r="BV167" s="838"/>
      <c r="BW167" s="838"/>
      <c r="BX167" s="838"/>
      <c r="BY167" s="838"/>
      <c r="BZ167" s="851"/>
    </row>
    <row r="168" spans="1:78" s="622" customFormat="1" ht="15">
      <c r="A168" s="838"/>
      <c r="B168" s="970"/>
      <c r="C168" s="970"/>
      <c r="D168" s="971"/>
      <c r="E168" s="971"/>
      <c r="F168" s="972"/>
      <c r="G168" s="972"/>
      <c r="H168" s="972"/>
      <c r="I168" s="973"/>
      <c r="J168" s="973"/>
      <c r="K168" s="973"/>
      <c r="L168" s="973"/>
      <c r="M168" s="973"/>
      <c r="N168" s="973"/>
      <c r="O168" s="970"/>
      <c r="P168" s="970"/>
      <c r="Q168" s="970"/>
      <c r="R168" s="970"/>
      <c r="S168" s="970"/>
      <c r="T168" s="970"/>
      <c r="U168" s="970"/>
      <c r="V168" s="838"/>
      <c r="W168" s="838"/>
      <c r="X168" s="838"/>
      <c r="Y168" s="838"/>
      <c r="Z168" s="838"/>
      <c r="AA168" s="838"/>
      <c r="AB168" s="838"/>
      <c r="AC168" s="838"/>
      <c r="AD168" s="838"/>
      <c r="AE168" s="838"/>
      <c r="AF168" s="838"/>
      <c r="AG168" s="838"/>
      <c r="AH168" s="838"/>
      <c r="AI168" s="838"/>
      <c r="AJ168" s="838"/>
      <c r="AK168" s="838"/>
      <c r="AL168" s="838"/>
      <c r="AM168" s="838"/>
      <c r="AN168" s="838"/>
      <c r="AO168" s="838"/>
      <c r="AP168" s="838"/>
      <c r="AQ168" s="976"/>
      <c r="AR168" s="838"/>
      <c r="AS168" s="838"/>
      <c r="AT168" s="838"/>
      <c r="AU168" s="838"/>
      <c r="AV168" s="838"/>
      <c r="AW168" s="838"/>
      <c r="AX168" s="838"/>
      <c r="AY168" s="838"/>
      <c r="AZ168" s="838"/>
      <c r="BA168" s="838"/>
      <c r="BB168" s="838"/>
      <c r="BC168" s="838"/>
      <c r="BD168" s="838"/>
      <c r="BE168" s="838"/>
      <c r="BF168" s="838"/>
      <c r="BG168" s="838"/>
      <c r="BH168" s="838"/>
      <c r="BI168" s="838"/>
      <c r="BJ168" s="838"/>
      <c r="BK168" s="838"/>
      <c r="BL168" s="838"/>
      <c r="BM168" s="838"/>
      <c r="BN168" s="838"/>
      <c r="BO168" s="838"/>
      <c r="BP168" s="838"/>
      <c r="BQ168" s="838"/>
      <c r="BR168" s="838"/>
      <c r="BS168" s="838"/>
      <c r="BT168" s="838"/>
      <c r="BU168" s="838"/>
      <c r="BV168" s="838"/>
      <c r="BW168" s="838"/>
      <c r="BX168" s="838"/>
      <c r="BY168" s="838"/>
      <c r="BZ168" s="851"/>
    </row>
    <row r="169" spans="1:78" s="622" customFormat="1" ht="15">
      <c r="A169" s="838"/>
      <c r="B169" s="970"/>
      <c r="C169" s="970"/>
      <c r="D169" s="971"/>
      <c r="E169" s="971"/>
      <c r="F169" s="972"/>
      <c r="G169" s="972"/>
      <c r="H169" s="972"/>
      <c r="I169" s="973"/>
      <c r="J169" s="973"/>
      <c r="K169" s="973"/>
      <c r="L169" s="973"/>
      <c r="M169" s="973"/>
      <c r="N169" s="973"/>
      <c r="O169" s="970"/>
      <c r="P169" s="970"/>
      <c r="Q169" s="970"/>
      <c r="R169" s="970"/>
      <c r="S169" s="970"/>
      <c r="T169" s="970"/>
      <c r="U169" s="970"/>
      <c r="V169" s="838"/>
      <c r="W169" s="838"/>
      <c r="X169" s="838"/>
      <c r="Y169" s="838"/>
      <c r="Z169" s="838"/>
      <c r="AA169" s="838"/>
      <c r="AB169" s="838"/>
      <c r="AC169" s="838"/>
      <c r="AD169" s="838"/>
      <c r="AE169" s="838"/>
      <c r="AF169" s="838"/>
      <c r="AG169" s="838"/>
      <c r="AH169" s="838"/>
      <c r="AI169" s="838"/>
      <c r="AJ169" s="838"/>
      <c r="AK169" s="838"/>
      <c r="AL169" s="838"/>
      <c r="AM169" s="838"/>
      <c r="AN169" s="838"/>
      <c r="AO169" s="838"/>
      <c r="AP169" s="838"/>
      <c r="AQ169" s="976"/>
      <c r="AR169" s="838"/>
      <c r="AS169" s="838"/>
      <c r="AT169" s="838"/>
      <c r="AU169" s="838"/>
      <c r="AV169" s="838"/>
      <c r="AW169" s="838"/>
      <c r="AX169" s="838"/>
      <c r="AY169" s="838"/>
      <c r="AZ169" s="838"/>
      <c r="BA169" s="838"/>
      <c r="BB169" s="838"/>
      <c r="BC169" s="838"/>
      <c r="BD169" s="838"/>
      <c r="BE169" s="838"/>
      <c r="BF169" s="838"/>
      <c r="BG169" s="838"/>
      <c r="BH169" s="838"/>
      <c r="BI169" s="838"/>
      <c r="BJ169" s="838"/>
      <c r="BK169" s="838"/>
      <c r="BL169" s="838"/>
      <c r="BM169" s="838"/>
      <c r="BN169" s="838"/>
      <c r="BO169" s="838"/>
      <c r="BP169" s="838"/>
      <c r="BQ169" s="838"/>
      <c r="BR169" s="838"/>
      <c r="BS169" s="838"/>
      <c r="BT169" s="838"/>
      <c r="BU169" s="838"/>
      <c r="BV169" s="838"/>
      <c r="BW169" s="838"/>
      <c r="BX169" s="838"/>
      <c r="BY169" s="838"/>
      <c r="BZ169" s="851"/>
    </row>
    <row r="170" spans="1:78" s="622" customFormat="1" ht="15">
      <c r="A170" s="838"/>
      <c r="B170" s="970"/>
      <c r="C170" s="970"/>
      <c r="D170" s="971"/>
      <c r="E170" s="971"/>
      <c r="F170" s="972"/>
      <c r="G170" s="972"/>
      <c r="H170" s="972"/>
      <c r="I170" s="973"/>
      <c r="J170" s="973"/>
      <c r="K170" s="973"/>
      <c r="L170" s="973"/>
      <c r="M170" s="973"/>
      <c r="N170" s="973"/>
      <c r="O170" s="970"/>
      <c r="P170" s="970"/>
      <c r="Q170" s="970"/>
      <c r="R170" s="970"/>
      <c r="S170" s="970"/>
      <c r="T170" s="970"/>
      <c r="U170" s="970"/>
      <c r="V170" s="838"/>
      <c r="W170" s="838"/>
      <c r="X170" s="838"/>
      <c r="Y170" s="838"/>
      <c r="Z170" s="838"/>
      <c r="AA170" s="838"/>
      <c r="AB170" s="838"/>
      <c r="AC170" s="838"/>
      <c r="AD170" s="838"/>
      <c r="AE170" s="838"/>
      <c r="AF170" s="838"/>
      <c r="AG170" s="838"/>
      <c r="AH170" s="838"/>
      <c r="AI170" s="838"/>
      <c r="AJ170" s="838"/>
      <c r="AK170" s="838"/>
      <c r="AL170" s="838"/>
      <c r="AM170" s="838"/>
      <c r="AN170" s="838"/>
      <c r="AO170" s="838"/>
      <c r="AP170" s="838"/>
      <c r="AQ170" s="976"/>
      <c r="AR170" s="838"/>
      <c r="AS170" s="838"/>
      <c r="AT170" s="838"/>
      <c r="AU170" s="838"/>
      <c r="AV170" s="838"/>
      <c r="AW170" s="838"/>
      <c r="AX170" s="838"/>
      <c r="AY170" s="838"/>
      <c r="AZ170" s="838"/>
      <c r="BA170" s="838"/>
      <c r="BB170" s="838"/>
      <c r="BC170" s="838"/>
      <c r="BD170" s="838"/>
      <c r="BE170" s="838"/>
      <c r="BF170" s="838"/>
      <c r="BG170" s="838"/>
      <c r="BH170" s="838"/>
      <c r="BI170" s="838"/>
      <c r="BJ170" s="838"/>
      <c r="BK170" s="838"/>
      <c r="BL170" s="838"/>
      <c r="BM170" s="838"/>
      <c r="BN170" s="838"/>
      <c r="BO170" s="838"/>
      <c r="BP170" s="838"/>
      <c r="BQ170" s="838"/>
      <c r="BR170" s="838"/>
      <c r="BS170" s="838"/>
      <c r="BT170" s="838"/>
      <c r="BU170" s="838"/>
      <c r="BV170" s="838"/>
      <c r="BW170" s="838"/>
      <c r="BX170" s="838"/>
      <c r="BY170" s="838"/>
      <c r="BZ170" s="851"/>
    </row>
    <row r="171" spans="1:78" s="622" customFormat="1" ht="15">
      <c r="A171" s="838"/>
      <c r="B171" s="970"/>
      <c r="C171" s="970"/>
      <c r="D171" s="971"/>
      <c r="E171" s="971"/>
      <c r="F171" s="972"/>
      <c r="G171" s="972"/>
      <c r="H171" s="972"/>
      <c r="I171" s="973"/>
      <c r="J171" s="973"/>
      <c r="K171" s="973"/>
      <c r="L171" s="973"/>
      <c r="M171" s="973"/>
      <c r="N171" s="973"/>
      <c r="O171" s="970"/>
      <c r="P171" s="970"/>
      <c r="Q171" s="970"/>
      <c r="R171" s="970"/>
      <c r="S171" s="970"/>
      <c r="T171" s="970"/>
      <c r="U171" s="970"/>
      <c r="V171" s="838"/>
      <c r="W171" s="838"/>
      <c r="X171" s="838"/>
      <c r="Y171" s="838"/>
      <c r="Z171" s="838"/>
      <c r="AA171" s="838"/>
      <c r="AB171" s="838"/>
      <c r="AC171" s="838"/>
      <c r="AD171" s="838"/>
      <c r="AE171" s="838"/>
      <c r="AF171" s="838"/>
      <c r="AG171" s="838"/>
      <c r="AH171" s="838"/>
      <c r="AI171" s="838"/>
      <c r="AJ171" s="838"/>
      <c r="AK171" s="838"/>
      <c r="AL171" s="838"/>
      <c r="AM171" s="838"/>
      <c r="AN171" s="838"/>
      <c r="AO171" s="838"/>
      <c r="AP171" s="838"/>
      <c r="AQ171" s="976"/>
      <c r="AR171" s="838"/>
      <c r="AS171" s="838"/>
      <c r="AT171" s="838"/>
      <c r="AU171" s="838"/>
      <c r="AV171" s="838"/>
      <c r="AW171" s="838"/>
      <c r="AX171" s="838"/>
      <c r="AY171" s="838"/>
      <c r="AZ171" s="838"/>
      <c r="BA171" s="838"/>
      <c r="BB171" s="838"/>
      <c r="BC171" s="838"/>
      <c r="BD171" s="838"/>
      <c r="BE171" s="838"/>
      <c r="BF171" s="838"/>
      <c r="BG171" s="838"/>
      <c r="BH171" s="838"/>
      <c r="BI171" s="838"/>
      <c r="BJ171" s="838"/>
      <c r="BK171" s="838"/>
      <c r="BL171" s="838"/>
      <c r="BM171" s="838"/>
      <c r="BN171" s="838"/>
      <c r="BO171" s="838"/>
      <c r="BP171" s="838"/>
      <c r="BQ171" s="838"/>
      <c r="BR171" s="838"/>
      <c r="BS171" s="838"/>
      <c r="BT171" s="838"/>
      <c r="BU171" s="838"/>
      <c r="BV171" s="838"/>
      <c r="BW171" s="838"/>
      <c r="BX171" s="838"/>
      <c r="BY171" s="838"/>
      <c r="BZ171" s="851"/>
    </row>
    <row r="172" spans="1:78" s="622" customFormat="1" ht="15">
      <c r="A172" s="838"/>
      <c r="B172" s="970"/>
      <c r="C172" s="970"/>
      <c r="D172" s="971"/>
      <c r="E172" s="971"/>
      <c r="F172" s="972"/>
      <c r="G172" s="972"/>
      <c r="H172" s="972"/>
      <c r="I172" s="973"/>
      <c r="J172" s="973"/>
      <c r="K172" s="973"/>
      <c r="L172" s="973"/>
      <c r="M172" s="973"/>
      <c r="N172" s="973"/>
      <c r="O172" s="970"/>
      <c r="P172" s="970"/>
      <c r="Q172" s="970"/>
      <c r="R172" s="970"/>
      <c r="S172" s="970"/>
      <c r="T172" s="970"/>
      <c r="U172" s="970"/>
      <c r="V172" s="838"/>
      <c r="W172" s="838"/>
      <c r="X172" s="838"/>
      <c r="Y172" s="838"/>
      <c r="Z172" s="838"/>
      <c r="AA172" s="838"/>
      <c r="AB172" s="838"/>
      <c r="AC172" s="838"/>
      <c r="AD172" s="838"/>
      <c r="AE172" s="838"/>
      <c r="AF172" s="838"/>
      <c r="AG172" s="838"/>
      <c r="AH172" s="838"/>
      <c r="AI172" s="838"/>
      <c r="AJ172" s="838"/>
      <c r="AK172" s="838"/>
      <c r="AL172" s="838"/>
      <c r="AM172" s="838"/>
      <c r="AN172" s="838"/>
      <c r="AO172" s="838"/>
      <c r="AP172" s="838"/>
      <c r="AQ172" s="976"/>
      <c r="AR172" s="838"/>
      <c r="AS172" s="838"/>
      <c r="AT172" s="838"/>
      <c r="AU172" s="838"/>
      <c r="AV172" s="838"/>
      <c r="AW172" s="838"/>
      <c r="AX172" s="838"/>
      <c r="AY172" s="838"/>
      <c r="AZ172" s="838"/>
      <c r="BA172" s="838"/>
      <c r="BB172" s="838"/>
      <c r="BC172" s="838"/>
      <c r="BD172" s="838"/>
      <c r="BE172" s="838"/>
      <c r="BF172" s="838"/>
      <c r="BG172" s="838"/>
      <c r="BH172" s="838"/>
      <c r="BI172" s="838"/>
      <c r="BJ172" s="838"/>
      <c r="BK172" s="838"/>
      <c r="BL172" s="838"/>
      <c r="BM172" s="838"/>
      <c r="BN172" s="838"/>
      <c r="BO172" s="838"/>
      <c r="BP172" s="838"/>
      <c r="BQ172" s="838"/>
      <c r="BR172" s="838"/>
      <c r="BS172" s="838"/>
      <c r="BT172" s="838"/>
      <c r="BU172" s="838"/>
      <c r="BV172" s="838"/>
      <c r="BW172" s="838"/>
      <c r="BX172" s="838"/>
      <c r="BY172" s="838"/>
      <c r="BZ172" s="851"/>
    </row>
    <row r="173" spans="1:78" s="622" customFormat="1" ht="15">
      <c r="A173" s="838"/>
      <c r="B173" s="970"/>
      <c r="C173" s="970"/>
      <c r="D173" s="971"/>
      <c r="E173" s="971"/>
      <c r="F173" s="972"/>
      <c r="G173" s="972"/>
      <c r="H173" s="972"/>
      <c r="I173" s="973"/>
      <c r="J173" s="973"/>
      <c r="K173" s="973"/>
      <c r="L173" s="973"/>
      <c r="M173" s="973"/>
      <c r="N173" s="973"/>
      <c r="O173" s="970"/>
      <c r="P173" s="970"/>
      <c r="Q173" s="970"/>
      <c r="R173" s="970"/>
      <c r="S173" s="970"/>
      <c r="T173" s="970"/>
      <c r="U173" s="970"/>
      <c r="V173" s="838"/>
      <c r="W173" s="838"/>
      <c r="X173" s="838"/>
      <c r="Y173" s="838"/>
      <c r="Z173" s="838"/>
      <c r="AA173" s="838"/>
      <c r="AB173" s="838"/>
      <c r="AC173" s="838"/>
      <c r="AD173" s="838"/>
      <c r="AE173" s="838"/>
      <c r="AF173" s="838"/>
      <c r="AG173" s="838"/>
      <c r="AH173" s="838"/>
      <c r="AI173" s="838"/>
      <c r="AJ173" s="838"/>
      <c r="AK173" s="838"/>
      <c r="AL173" s="838"/>
      <c r="AM173" s="838"/>
      <c r="AN173" s="838"/>
      <c r="AO173" s="838"/>
      <c r="AP173" s="838"/>
      <c r="AQ173" s="976"/>
      <c r="AR173" s="838"/>
      <c r="AS173" s="838"/>
      <c r="AT173" s="838"/>
      <c r="AU173" s="838"/>
      <c r="AV173" s="838"/>
      <c r="AW173" s="838"/>
      <c r="AX173" s="838"/>
      <c r="AY173" s="838"/>
      <c r="AZ173" s="838"/>
      <c r="BA173" s="838"/>
      <c r="BB173" s="838"/>
      <c r="BC173" s="838"/>
      <c r="BD173" s="838"/>
      <c r="BE173" s="838"/>
      <c r="BF173" s="838"/>
      <c r="BG173" s="838"/>
      <c r="BH173" s="838"/>
      <c r="BI173" s="838"/>
      <c r="BJ173" s="838"/>
      <c r="BK173" s="838"/>
      <c r="BL173" s="838"/>
      <c r="BM173" s="838"/>
      <c r="BN173" s="838"/>
      <c r="BO173" s="838"/>
      <c r="BP173" s="838"/>
      <c r="BQ173" s="838"/>
      <c r="BR173" s="838"/>
      <c r="BS173" s="838"/>
      <c r="BT173" s="838"/>
      <c r="BU173" s="838"/>
      <c r="BV173" s="838"/>
      <c r="BW173" s="838"/>
      <c r="BX173" s="838"/>
      <c r="BY173" s="838"/>
      <c r="BZ173" s="851"/>
    </row>
    <row r="174" spans="1:78" s="622" customFormat="1" ht="15">
      <c r="A174" s="838"/>
      <c r="B174" s="970"/>
      <c r="C174" s="970"/>
      <c r="D174" s="971"/>
      <c r="E174" s="971"/>
      <c r="F174" s="972"/>
      <c r="G174" s="972"/>
      <c r="H174" s="972"/>
      <c r="I174" s="973"/>
      <c r="J174" s="973"/>
      <c r="K174" s="973"/>
      <c r="L174" s="973"/>
      <c r="M174" s="973"/>
      <c r="N174" s="973"/>
      <c r="O174" s="970"/>
      <c r="P174" s="970"/>
      <c r="Q174" s="970"/>
      <c r="R174" s="970"/>
      <c r="S174" s="970"/>
      <c r="T174" s="970"/>
      <c r="U174" s="970"/>
      <c r="V174" s="838"/>
      <c r="W174" s="838"/>
      <c r="X174" s="838"/>
      <c r="Y174" s="838"/>
      <c r="Z174" s="838"/>
      <c r="AA174" s="838"/>
      <c r="AB174" s="838"/>
      <c r="AC174" s="838"/>
      <c r="AD174" s="838"/>
      <c r="AE174" s="838"/>
      <c r="AF174" s="838"/>
      <c r="AG174" s="838"/>
      <c r="AH174" s="838"/>
      <c r="AI174" s="838"/>
      <c r="AJ174" s="838"/>
      <c r="AK174" s="838"/>
      <c r="AL174" s="838"/>
      <c r="AM174" s="838"/>
      <c r="AN174" s="838"/>
      <c r="AO174" s="838"/>
      <c r="AP174" s="838"/>
      <c r="AQ174" s="976"/>
      <c r="AR174" s="838"/>
      <c r="AS174" s="838"/>
      <c r="AT174" s="838"/>
      <c r="AU174" s="838"/>
      <c r="AV174" s="838"/>
      <c r="AW174" s="838"/>
      <c r="AX174" s="838"/>
      <c r="AY174" s="838"/>
      <c r="AZ174" s="838"/>
      <c r="BA174" s="838"/>
      <c r="BB174" s="838"/>
      <c r="BC174" s="838"/>
      <c r="BD174" s="838"/>
      <c r="BE174" s="838"/>
      <c r="BF174" s="838"/>
      <c r="BG174" s="838"/>
      <c r="BH174" s="838"/>
      <c r="BI174" s="838"/>
      <c r="BJ174" s="838"/>
      <c r="BK174" s="838"/>
      <c r="BL174" s="838"/>
      <c r="BM174" s="838"/>
      <c r="BN174" s="838"/>
      <c r="BO174" s="838"/>
      <c r="BP174" s="838"/>
      <c r="BQ174" s="838"/>
      <c r="BR174" s="838"/>
      <c r="BS174" s="838"/>
      <c r="BT174" s="838"/>
      <c r="BU174" s="838"/>
      <c r="BV174" s="838"/>
      <c r="BW174" s="838"/>
      <c r="BX174" s="838"/>
      <c r="BY174" s="838"/>
      <c r="BZ174" s="851"/>
    </row>
    <row r="175" spans="1:78" s="622" customFormat="1" ht="15">
      <c r="A175" s="838"/>
      <c r="B175" s="970"/>
      <c r="C175" s="970"/>
      <c r="D175" s="971"/>
      <c r="E175" s="971"/>
      <c r="F175" s="972"/>
      <c r="G175" s="972"/>
      <c r="H175" s="972"/>
      <c r="I175" s="973"/>
      <c r="J175" s="973"/>
      <c r="K175" s="973"/>
      <c r="L175" s="973"/>
      <c r="M175" s="973"/>
      <c r="N175" s="973"/>
      <c r="O175" s="970"/>
      <c r="P175" s="970"/>
      <c r="Q175" s="970"/>
      <c r="R175" s="970"/>
      <c r="S175" s="970"/>
      <c r="T175" s="970"/>
      <c r="U175" s="970"/>
      <c r="V175" s="838"/>
      <c r="W175" s="838"/>
      <c r="X175" s="838"/>
      <c r="Y175" s="838"/>
      <c r="Z175" s="838"/>
      <c r="AA175" s="838"/>
      <c r="AB175" s="838"/>
      <c r="AC175" s="838"/>
      <c r="AD175" s="838"/>
      <c r="AE175" s="838"/>
      <c r="AF175" s="838"/>
      <c r="AG175" s="838"/>
      <c r="AH175" s="838"/>
      <c r="AI175" s="838"/>
      <c r="AJ175" s="838"/>
      <c r="AK175" s="838"/>
      <c r="AL175" s="838"/>
      <c r="AM175" s="838"/>
      <c r="AN175" s="838"/>
      <c r="AO175" s="838"/>
      <c r="AP175" s="838"/>
      <c r="AQ175" s="976"/>
      <c r="AR175" s="838"/>
      <c r="AS175" s="838"/>
      <c r="AT175" s="838"/>
      <c r="AU175" s="838"/>
      <c r="AV175" s="838"/>
      <c r="AW175" s="838"/>
      <c r="AX175" s="838"/>
      <c r="AY175" s="838"/>
      <c r="AZ175" s="838"/>
      <c r="BA175" s="838"/>
      <c r="BB175" s="838"/>
      <c r="BC175" s="838"/>
      <c r="BD175" s="838"/>
      <c r="BE175" s="838"/>
      <c r="BF175" s="838"/>
      <c r="BG175" s="838"/>
      <c r="BH175" s="838"/>
      <c r="BI175" s="838"/>
      <c r="BJ175" s="838"/>
      <c r="BK175" s="838"/>
      <c r="BL175" s="838"/>
      <c r="BM175" s="838"/>
      <c r="BN175" s="838"/>
      <c r="BO175" s="838"/>
      <c r="BP175" s="838"/>
      <c r="BQ175" s="838"/>
      <c r="BR175" s="838"/>
      <c r="BS175" s="838"/>
      <c r="BT175" s="838"/>
      <c r="BU175" s="838"/>
      <c r="BV175" s="838"/>
      <c r="BW175" s="838"/>
      <c r="BX175" s="838"/>
      <c r="BY175" s="838"/>
      <c r="BZ175" s="851"/>
    </row>
    <row r="176" spans="1:78" s="622" customFormat="1" ht="15">
      <c r="A176" s="838"/>
      <c r="B176" s="970"/>
      <c r="C176" s="970"/>
      <c r="D176" s="971"/>
      <c r="E176" s="971"/>
      <c r="F176" s="972"/>
      <c r="G176" s="972"/>
      <c r="H176" s="972"/>
      <c r="I176" s="973"/>
      <c r="J176" s="973"/>
      <c r="K176" s="973"/>
      <c r="L176" s="973"/>
      <c r="M176" s="973"/>
      <c r="N176" s="973"/>
      <c r="O176" s="970"/>
      <c r="P176" s="970"/>
      <c r="Q176" s="970"/>
      <c r="R176" s="970"/>
      <c r="S176" s="970"/>
      <c r="T176" s="970"/>
      <c r="U176" s="970"/>
      <c r="V176" s="838"/>
      <c r="W176" s="838"/>
      <c r="X176" s="838"/>
      <c r="Y176" s="838"/>
      <c r="Z176" s="838"/>
      <c r="AA176" s="838"/>
      <c r="AB176" s="838"/>
      <c r="AC176" s="838"/>
      <c r="AD176" s="838"/>
      <c r="AE176" s="838"/>
      <c r="AF176" s="838"/>
      <c r="AG176" s="838"/>
      <c r="AH176" s="838"/>
      <c r="AI176" s="838"/>
      <c r="AJ176" s="838"/>
      <c r="AK176" s="838"/>
      <c r="AL176" s="838"/>
      <c r="AM176" s="838"/>
      <c r="AN176" s="838"/>
      <c r="AO176" s="838"/>
      <c r="AP176" s="838"/>
      <c r="AQ176" s="976"/>
      <c r="AR176" s="838"/>
      <c r="AS176" s="838"/>
      <c r="AT176" s="838"/>
      <c r="AU176" s="838"/>
      <c r="AV176" s="838"/>
      <c r="AW176" s="838"/>
      <c r="AX176" s="838"/>
      <c r="AY176" s="838"/>
      <c r="AZ176" s="838"/>
      <c r="BA176" s="838"/>
      <c r="BB176" s="838"/>
      <c r="BC176" s="838"/>
      <c r="BD176" s="838"/>
      <c r="BE176" s="838"/>
      <c r="BF176" s="838"/>
      <c r="BG176" s="838"/>
      <c r="BH176" s="838"/>
      <c r="BI176" s="838"/>
      <c r="BJ176" s="838"/>
      <c r="BK176" s="838"/>
      <c r="BL176" s="838"/>
      <c r="BM176" s="838"/>
      <c r="BN176" s="838"/>
      <c r="BO176" s="838"/>
      <c r="BP176" s="838"/>
      <c r="BQ176" s="838"/>
      <c r="BR176" s="838"/>
      <c r="BS176" s="838"/>
      <c r="BT176" s="838"/>
      <c r="BU176" s="838"/>
      <c r="BV176" s="838"/>
      <c r="BW176" s="838"/>
      <c r="BX176" s="838"/>
      <c r="BY176" s="838"/>
      <c r="BZ176" s="851"/>
    </row>
    <row r="177" spans="1:78" s="622" customFormat="1" ht="15">
      <c r="A177" s="838"/>
      <c r="B177" s="970"/>
      <c r="C177" s="970"/>
      <c r="D177" s="971"/>
      <c r="E177" s="971"/>
      <c r="F177" s="972"/>
      <c r="G177" s="972"/>
      <c r="H177" s="972"/>
      <c r="I177" s="973"/>
      <c r="J177" s="973"/>
      <c r="K177" s="973"/>
      <c r="L177" s="973"/>
      <c r="M177" s="973"/>
      <c r="N177" s="973"/>
      <c r="O177" s="970"/>
      <c r="P177" s="970"/>
      <c r="Q177" s="970"/>
      <c r="R177" s="970"/>
      <c r="S177" s="970"/>
      <c r="T177" s="970"/>
      <c r="U177" s="970"/>
      <c r="V177" s="838"/>
      <c r="W177" s="838"/>
      <c r="X177" s="838"/>
      <c r="Y177" s="838"/>
      <c r="Z177" s="838"/>
      <c r="AA177" s="838"/>
      <c r="AB177" s="838"/>
      <c r="AC177" s="838"/>
      <c r="AD177" s="838"/>
      <c r="AE177" s="838"/>
      <c r="AF177" s="838"/>
      <c r="AG177" s="838"/>
      <c r="AH177" s="838"/>
      <c r="AI177" s="838"/>
      <c r="AJ177" s="838"/>
      <c r="AK177" s="838"/>
      <c r="AL177" s="838"/>
      <c r="AM177" s="838"/>
      <c r="AN177" s="838"/>
      <c r="AO177" s="838"/>
      <c r="AP177" s="838"/>
      <c r="AQ177" s="976"/>
      <c r="AR177" s="838"/>
      <c r="AS177" s="838"/>
      <c r="AT177" s="838"/>
      <c r="AU177" s="838"/>
      <c r="AV177" s="838"/>
      <c r="AW177" s="838"/>
      <c r="AX177" s="838"/>
      <c r="AY177" s="838"/>
      <c r="AZ177" s="838"/>
      <c r="BA177" s="838"/>
      <c r="BB177" s="838"/>
      <c r="BC177" s="838"/>
      <c r="BD177" s="838"/>
      <c r="BE177" s="838"/>
      <c r="BF177" s="838"/>
      <c r="BG177" s="838"/>
      <c r="BH177" s="838"/>
      <c r="BI177" s="838"/>
      <c r="BJ177" s="838"/>
      <c r="BK177" s="838"/>
      <c r="BL177" s="838"/>
      <c r="BM177" s="838"/>
      <c r="BN177" s="838"/>
      <c r="BO177" s="838"/>
      <c r="BP177" s="838"/>
      <c r="BQ177" s="838"/>
      <c r="BR177" s="838"/>
      <c r="BS177" s="838"/>
      <c r="BT177" s="838"/>
      <c r="BU177" s="838"/>
      <c r="BV177" s="838"/>
      <c r="BW177" s="838"/>
      <c r="BX177" s="838"/>
      <c r="BY177" s="838"/>
      <c r="BZ177" s="851"/>
    </row>
    <row r="178" spans="1:78" s="622" customFormat="1" ht="15">
      <c r="A178" s="838"/>
      <c r="B178" s="970"/>
      <c r="C178" s="970"/>
      <c r="D178" s="971"/>
      <c r="E178" s="971"/>
      <c r="F178" s="972"/>
      <c r="G178" s="972"/>
      <c r="H178" s="972"/>
      <c r="I178" s="973"/>
      <c r="J178" s="973"/>
      <c r="K178" s="973"/>
      <c r="L178" s="973"/>
      <c r="M178" s="973"/>
      <c r="N178" s="973"/>
      <c r="O178" s="970"/>
      <c r="P178" s="970"/>
      <c r="Q178" s="970"/>
      <c r="R178" s="970"/>
      <c r="S178" s="970"/>
      <c r="T178" s="970"/>
      <c r="U178" s="970"/>
      <c r="V178" s="838"/>
      <c r="W178" s="838"/>
      <c r="X178" s="838"/>
      <c r="Y178" s="838"/>
      <c r="Z178" s="838"/>
      <c r="AA178" s="838"/>
      <c r="AB178" s="838"/>
      <c r="AC178" s="838"/>
      <c r="AD178" s="838"/>
      <c r="AE178" s="838"/>
      <c r="AF178" s="838"/>
      <c r="AG178" s="838"/>
      <c r="AH178" s="838"/>
      <c r="AI178" s="838"/>
      <c r="AJ178" s="838"/>
      <c r="AK178" s="838"/>
      <c r="AL178" s="838"/>
      <c r="AM178" s="838"/>
      <c r="AN178" s="838"/>
      <c r="AO178" s="838"/>
      <c r="AP178" s="838"/>
      <c r="AQ178" s="976"/>
      <c r="AR178" s="838"/>
      <c r="AS178" s="838"/>
      <c r="AT178" s="838"/>
      <c r="AU178" s="838"/>
      <c r="AV178" s="838"/>
      <c r="AW178" s="838"/>
      <c r="AX178" s="838"/>
      <c r="AY178" s="838"/>
      <c r="AZ178" s="838"/>
      <c r="BA178" s="838"/>
      <c r="BB178" s="838"/>
      <c r="BC178" s="838"/>
      <c r="BD178" s="838"/>
      <c r="BE178" s="838"/>
      <c r="BF178" s="838"/>
      <c r="BG178" s="838"/>
      <c r="BH178" s="838"/>
      <c r="BI178" s="838"/>
      <c r="BJ178" s="838"/>
      <c r="BK178" s="838"/>
      <c r="BL178" s="838"/>
      <c r="BM178" s="838"/>
      <c r="BN178" s="838"/>
      <c r="BO178" s="838"/>
      <c r="BP178" s="838"/>
      <c r="BQ178" s="838"/>
      <c r="BR178" s="838"/>
      <c r="BS178" s="838"/>
      <c r="BT178" s="838"/>
      <c r="BU178" s="838"/>
      <c r="BV178" s="838"/>
      <c r="BW178" s="838"/>
      <c r="BX178" s="838"/>
      <c r="BY178" s="838"/>
      <c r="BZ178" s="851"/>
    </row>
    <row r="179" spans="1:78" s="622" customFormat="1" ht="15">
      <c r="A179" s="838"/>
      <c r="B179" s="970"/>
      <c r="C179" s="970"/>
      <c r="D179" s="971"/>
      <c r="E179" s="971"/>
      <c r="F179" s="972"/>
      <c r="G179" s="972"/>
      <c r="H179" s="972"/>
      <c r="I179" s="973"/>
      <c r="J179" s="973"/>
      <c r="K179" s="973"/>
      <c r="L179" s="973"/>
      <c r="M179" s="973"/>
      <c r="N179" s="973"/>
      <c r="O179" s="970"/>
      <c r="P179" s="970"/>
      <c r="Q179" s="970"/>
      <c r="R179" s="970"/>
      <c r="S179" s="970"/>
      <c r="T179" s="970"/>
      <c r="U179" s="970"/>
      <c r="V179" s="838"/>
      <c r="W179" s="838"/>
      <c r="X179" s="838"/>
      <c r="Y179" s="838"/>
      <c r="Z179" s="838"/>
      <c r="AA179" s="838"/>
      <c r="AB179" s="838"/>
      <c r="AC179" s="838"/>
      <c r="AD179" s="838"/>
      <c r="AE179" s="838"/>
      <c r="AF179" s="838"/>
      <c r="AG179" s="838"/>
      <c r="AH179" s="838"/>
      <c r="AI179" s="838"/>
      <c r="AJ179" s="838"/>
      <c r="AK179" s="838"/>
      <c r="AL179" s="838"/>
      <c r="AM179" s="838"/>
      <c r="AN179" s="838"/>
      <c r="AO179" s="838"/>
      <c r="AP179" s="838"/>
      <c r="AQ179" s="976"/>
      <c r="AR179" s="838"/>
      <c r="AS179" s="838"/>
      <c r="AT179" s="838"/>
      <c r="AU179" s="838"/>
      <c r="AV179" s="838"/>
      <c r="AW179" s="838"/>
      <c r="AX179" s="838"/>
      <c r="AY179" s="838"/>
      <c r="AZ179" s="838"/>
      <c r="BA179" s="838"/>
      <c r="BB179" s="838"/>
      <c r="BC179" s="838"/>
      <c r="BD179" s="838"/>
      <c r="BE179" s="838"/>
      <c r="BF179" s="838"/>
      <c r="BG179" s="838"/>
      <c r="BH179" s="838"/>
      <c r="BI179" s="838"/>
      <c r="BJ179" s="838"/>
      <c r="BK179" s="838"/>
      <c r="BL179" s="838"/>
      <c r="BM179" s="838"/>
      <c r="BN179" s="838"/>
      <c r="BO179" s="838"/>
      <c r="BP179" s="838"/>
      <c r="BQ179" s="838"/>
      <c r="BR179" s="838"/>
      <c r="BS179" s="838"/>
      <c r="BT179" s="838"/>
      <c r="BU179" s="838"/>
      <c r="BV179" s="838"/>
      <c r="BW179" s="838"/>
      <c r="BX179" s="838"/>
      <c r="BY179" s="838"/>
      <c r="BZ179" s="851"/>
    </row>
    <row r="180" spans="1:78" s="622" customFormat="1" ht="15">
      <c r="A180" s="838"/>
      <c r="B180" s="970"/>
      <c r="C180" s="970"/>
      <c r="D180" s="971"/>
      <c r="E180" s="971"/>
      <c r="F180" s="972"/>
      <c r="G180" s="972"/>
      <c r="H180" s="972"/>
      <c r="I180" s="973"/>
      <c r="J180" s="973"/>
      <c r="K180" s="973"/>
      <c r="L180" s="973"/>
      <c r="M180" s="973"/>
      <c r="N180" s="973"/>
      <c r="O180" s="970"/>
      <c r="P180" s="970"/>
      <c r="Q180" s="970"/>
      <c r="R180" s="970"/>
      <c r="S180" s="970"/>
      <c r="T180" s="970"/>
      <c r="U180" s="970"/>
      <c r="V180" s="838"/>
      <c r="W180" s="838"/>
      <c r="X180" s="838"/>
      <c r="Y180" s="838"/>
      <c r="Z180" s="838"/>
      <c r="AA180" s="838"/>
      <c r="AB180" s="838"/>
      <c r="AC180" s="838"/>
      <c r="AD180" s="838"/>
      <c r="AE180" s="838"/>
      <c r="AF180" s="838"/>
      <c r="AG180" s="838"/>
      <c r="AH180" s="838"/>
      <c r="AI180" s="838"/>
      <c r="AJ180" s="838"/>
      <c r="AK180" s="838"/>
      <c r="AL180" s="838"/>
      <c r="AM180" s="838"/>
      <c r="AN180" s="838"/>
      <c r="AO180" s="838"/>
      <c r="AP180" s="838"/>
      <c r="AQ180" s="976"/>
      <c r="AR180" s="838"/>
      <c r="AS180" s="838"/>
      <c r="AT180" s="838"/>
      <c r="AU180" s="838"/>
      <c r="AV180" s="838"/>
      <c r="AW180" s="838"/>
      <c r="AX180" s="838"/>
      <c r="AY180" s="838"/>
      <c r="AZ180" s="838"/>
      <c r="BA180" s="838"/>
      <c r="BB180" s="838"/>
      <c r="BC180" s="838"/>
      <c r="BD180" s="838"/>
      <c r="BE180" s="838"/>
      <c r="BF180" s="838"/>
      <c r="BG180" s="838"/>
      <c r="BH180" s="838"/>
      <c r="BI180" s="838"/>
      <c r="BJ180" s="838"/>
      <c r="BK180" s="838"/>
      <c r="BL180" s="838"/>
      <c r="BM180" s="838"/>
      <c r="BN180" s="838"/>
      <c r="BO180" s="838"/>
      <c r="BP180" s="838"/>
      <c r="BQ180" s="838"/>
      <c r="BR180" s="838"/>
      <c r="BS180" s="838"/>
      <c r="BT180" s="838"/>
      <c r="BU180" s="838"/>
      <c r="BV180" s="838"/>
      <c r="BW180" s="838"/>
      <c r="BX180" s="838"/>
      <c r="BY180" s="838"/>
      <c r="BZ180" s="851"/>
    </row>
    <row r="181" spans="1:78" s="622" customFormat="1" ht="15">
      <c r="A181" s="838"/>
      <c r="B181" s="970"/>
      <c r="C181" s="970"/>
      <c r="D181" s="971"/>
      <c r="E181" s="971"/>
      <c r="F181" s="972"/>
      <c r="G181" s="972"/>
      <c r="H181" s="972"/>
      <c r="I181" s="973"/>
      <c r="J181" s="973"/>
      <c r="K181" s="973"/>
      <c r="L181" s="973"/>
      <c r="M181" s="973"/>
      <c r="N181" s="973"/>
      <c r="O181" s="970"/>
      <c r="P181" s="970"/>
      <c r="Q181" s="970"/>
      <c r="R181" s="970"/>
      <c r="S181" s="970"/>
      <c r="T181" s="970"/>
      <c r="U181" s="970"/>
      <c r="V181" s="838"/>
      <c r="W181" s="838"/>
      <c r="X181" s="838"/>
      <c r="Y181" s="838"/>
      <c r="Z181" s="838"/>
      <c r="AA181" s="838"/>
      <c r="AB181" s="838"/>
      <c r="AC181" s="838"/>
      <c r="AD181" s="838"/>
      <c r="AE181" s="838"/>
      <c r="AF181" s="838"/>
      <c r="AG181" s="838"/>
      <c r="AH181" s="838"/>
      <c r="AI181" s="838"/>
      <c r="AJ181" s="838"/>
      <c r="AK181" s="838"/>
      <c r="AL181" s="838"/>
      <c r="AM181" s="838"/>
      <c r="AN181" s="838"/>
      <c r="AO181" s="838"/>
      <c r="AP181" s="838"/>
      <c r="AQ181" s="976"/>
      <c r="AR181" s="838"/>
      <c r="AS181" s="838"/>
      <c r="AT181" s="838"/>
      <c r="AU181" s="838"/>
      <c r="AV181" s="838"/>
      <c r="AW181" s="838"/>
      <c r="AX181" s="838"/>
      <c r="AY181" s="838"/>
      <c r="AZ181" s="838"/>
      <c r="BA181" s="838"/>
      <c r="BB181" s="838"/>
      <c r="BC181" s="838"/>
      <c r="BD181" s="838"/>
      <c r="BE181" s="838"/>
      <c r="BF181" s="838"/>
      <c r="BG181" s="838"/>
      <c r="BH181" s="838"/>
      <c r="BI181" s="838"/>
      <c r="BJ181" s="838"/>
      <c r="BK181" s="838"/>
      <c r="BL181" s="838"/>
      <c r="BM181" s="838"/>
      <c r="BN181" s="838"/>
      <c r="BO181" s="838"/>
      <c r="BP181" s="838"/>
      <c r="BQ181" s="838"/>
      <c r="BR181" s="838"/>
      <c r="BS181" s="838"/>
      <c r="BT181" s="838"/>
      <c r="BU181" s="838"/>
      <c r="BV181" s="838"/>
      <c r="BW181" s="838"/>
      <c r="BX181" s="838"/>
      <c r="BY181" s="838"/>
      <c r="BZ181" s="851"/>
    </row>
    <row r="182" spans="1:78" s="622" customFormat="1" ht="15">
      <c r="A182" s="838"/>
      <c r="B182" s="970"/>
      <c r="C182" s="970"/>
      <c r="D182" s="971"/>
      <c r="E182" s="971"/>
      <c r="F182" s="972"/>
      <c r="G182" s="972"/>
      <c r="H182" s="972"/>
      <c r="I182" s="973"/>
      <c r="J182" s="973"/>
      <c r="K182" s="973"/>
      <c r="L182" s="973"/>
      <c r="M182" s="973"/>
      <c r="N182" s="973"/>
      <c r="O182" s="970"/>
      <c r="P182" s="970"/>
      <c r="Q182" s="970"/>
      <c r="R182" s="970"/>
      <c r="S182" s="970"/>
      <c r="T182" s="970"/>
      <c r="U182" s="970"/>
      <c r="V182" s="838"/>
      <c r="W182" s="838"/>
      <c r="X182" s="838"/>
      <c r="Y182" s="838"/>
      <c r="Z182" s="838"/>
      <c r="AA182" s="838"/>
      <c r="AB182" s="838"/>
      <c r="AC182" s="838"/>
      <c r="AD182" s="838"/>
      <c r="AE182" s="838"/>
      <c r="AF182" s="838"/>
      <c r="AG182" s="838"/>
      <c r="AH182" s="838"/>
      <c r="AI182" s="838"/>
      <c r="AJ182" s="838"/>
      <c r="AK182" s="838"/>
      <c r="AL182" s="838"/>
      <c r="AM182" s="838"/>
      <c r="AN182" s="838"/>
      <c r="AO182" s="838"/>
      <c r="AP182" s="838"/>
      <c r="AQ182" s="976"/>
      <c r="AR182" s="838"/>
      <c r="AS182" s="838"/>
      <c r="AT182" s="838"/>
      <c r="AU182" s="838"/>
      <c r="AV182" s="838"/>
      <c r="AW182" s="838"/>
      <c r="AX182" s="838"/>
      <c r="AY182" s="838"/>
      <c r="AZ182" s="838"/>
      <c r="BA182" s="838"/>
      <c r="BB182" s="838"/>
      <c r="BC182" s="838"/>
      <c r="BD182" s="838"/>
      <c r="BE182" s="838"/>
      <c r="BF182" s="838"/>
      <c r="BG182" s="838"/>
      <c r="BH182" s="838"/>
      <c r="BI182" s="838"/>
      <c r="BJ182" s="838"/>
      <c r="BK182" s="838"/>
      <c r="BL182" s="838"/>
      <c r="BM182" s="838"/>
      <c r="BN182" s="838"/>
      <c r="BO182" s="838"/>
      <c r="BP182" s="838"/>
      <c r="BQ182" s="838"/>
      <c r="BR182" s="838"/>
      <c r="BS182" s="838"/>
      <c r="BT182" s="838"/>
      <c r="BU182" s="838"/>
      <c r="BV182" s="838"/>
      <c r="BW182" s="838"/>
      <c r="BX182" s="838"/>
      <c r="BY182" s="838"/>
      <c r="BZ182" s="851"/>
    </row>
    <row r="183" spans="1:78" s="622" customFormat="1" ht="15">
      <c r="A183" s="838"/>
      <c r="B183" s="970"/>
      <c r="C183" s="970"/>
      <c r="D183" s="971"/>
      <c r="E183" s="971"/>
      <c r="F183" s="972"/>
      <c r="G183" s="972"/>
      <c r="H183" s="972"/>
      <c r="I183" s="973"/>
      <c r="J183" s="973"/>
      <c r="K183" s="973"/>
      <c r="L183" s="973"/>
      <c r="M183" s="973"/>
      <c r="N183" s="973"/>
      <c r="O183" s="970"/>
      <c r="P183" s="970"/>
      <c r="Q183" s="970"/>
      <c r="R183" s="970"/>
      <c r="S183" s="970"/>
      <c r="T183" s="970"/>
      <c r="U183" s="970"/>
      <c r="V183" s="838"/>
      <c r="W183" s="838"/>
      <c r="X183" s="838"/>
      <c r="Y183" s="838"/>
      <c r="Z183" s="838"/>
      <c r="AA183" s="838"/>
      <c r="AB183" s="838"/>
      <c r="AC183" s="838"/>
      <c r="AD183" s="838"/>
      <c r="AE183" s="838"/>
      <c r="AF183" s="838"/>
      <c r="AG183" s="838"/>
      <c r="AH183" s="838"/>
      <c r="AI183" s="838"/>
      <c r="AJ183" s="838"/>
      <c r="AK183" s="838"/>
      <c r="AL183" s="838"/>
      <c r="AM183" s="838"/>
      <c r="AN183" s="838"/>
      <c r="AO183" s="838"/>
      <c r="AP183" s="838"/>
      <c r="AQ183" s="976"/>
      <c r="AR183" s="838"/>
      <c r="AS183" s="838"/>
      <c r="AT183" s="838"/>
      <c r="AU183" s="838"/>
      <c r="AV183" s="838"/>
      <c r="AW183" s="838"/>
      <c r="AX183" s="838"/>
      <c r="AY183" s="838"/>
      <c r="AZ183" s="838"/>
      <c r="BA183" s="838"/>
      <c r="BB183" s="838"/>
      <c r="BC183" s="838"/>
      <c r="BD183" s="838"/>
      <c r="BE183" s="838"/>
      <c r="BF183" s="838"/>
      <c r="BG183" s="838"/>
      <c r="BH183" s="838"/>
      <c r="BI183" s="838"/>
      <c r="BJ183" s="838"/>
      <c r="BK183" s="838"/>
      <c r="BL183" s="838"/>
      <c r="BM183" s="838"/>
      <c r="BN183" s="838"/>
      <c r="BO183" s="838"/>
      <c r="BP183" s="838"/>
      <c r="BQ183" s="838"/>
      <c r="BR183" s="838"/>
      <c r="BS183" s="838"/>
      <c r="BT183" s="838"/>
      <c r="BU183" s="838"/>
      <c r="BV183" s="838"/>
      <c r="BW183" s="838"/>
      <c r="BX183" s="838"/>
      <c r="BY183" s="838"/>
      <c r="BZ183" s="851"/>
    </row>
    <row r="184" spans="1:78" s="622" customFormat="1" ht="15">
      <c r="A184" s="838"/>
      <c r="B184" s="970"/>
      <c r="C184" s="970"/>
      <c r="D184" s="971"/>
      <c r="E184" s="971"/>
      <c r="F184" s="972"/>
      <c r="G184" s="972"/>
      <c r="H184" s="972"/>
      <c r="I184" s="973"/>
      <c r="J184" s="973"/>
      <c r="K184" s="973"/>
      <c r="L184" s="973"/>
      <c r="M184" s="973"/>
      <c r="N184" s="973"/>
      <c r="O184" s="970"/>
      <c r="P184" s="970"/>
      <c r="Q184" s="970"/>
      <c r="R184" s="970"/>
      <c r="S184" s="970"/>
      <c r="T184" s="970"/>
      <c r="U184" s="970"/>
      <c r="V184" s="838"/>
      <c r="W184" s="838"/>
      <c r="X184" s="838"/>
      <c r="Y184" s="838"/>
      <c r="Z184" s="838"/>
      <c r="AA184" s="838"/>
      <c r="AB184" s="838"/>
      <c r="AC184" s="838"/>
      <c r="AD184" s="838"/>
      <c r="AE184" s="838"/>
      <c r="AF184" s="838"/>
      <c r="AG184" s="838"/>
      <c r="AH184" s="838"/>
      <c r="AI184" s="838"/>
      <c r="AJ184" s="838"/>
      <c r="AK184" s="838"/>
      <c r="AL184" s="838"/>
      <c r="AM184" s="838"/>
      <c r="AN184" s="838"/>
      <c r="AO184" s="838"/>
      <c r="AP184" s="838"/>
      <c r="AQ184" s="976"/>
      <c r="AR184" s="838"/>
      <c r="AS184" s="838"/>
      <c r="AT184" s="838"/>
      <c r="AU184" s="838"/>
      <c r="AV184" s="838"/>
      <c r="AW184" s="838"/>
      <c r="AX184" s="838"/>
      <c r="AY184" s="838"/>
      <c r="AZ184" s="838"/>
      <c r="BA184" s="838"/>
      <c r="BB184" s="838"/>
      <c r="BC184" s="838"/>
      <c r="BD184" s="838"/>
      <c r="BE184" s="838"/>
      <c r="BF184" s="838"/>
      <c r="BG184" s="838"/>
      <c r="BH184" s="838"/>
      <c r="BI184" s="838"/>
      <c r="BJ184" s="838"/>
      <c r="BK184" s="838"/>
      <c r="BL184" s="838"/>
      <c r="BM184" s="838"/>
      <c r="BN184" s="838"/>
      <c r="BO184" s="838"/>
      <c r="BP184" s="838"/>
      <c r="BQ184" s="838"/>
      <c r="BR184" s="838"/>
      <c r="BS184" s="838"/>
      <c r="BT184" s="838"/>
      <c r="BU184" s="838"/>
      <c r="BV184" s="838"/>
      <c r="BW184" s="838"/>
      <c r="BX184" s="838"/>
      <c r="BY184" s="838"/>
      <c r="BZ184" s="851"/>
    </row>
    <row r="185" spans="1:78" s="622" customFormat="1" ht="15">
      <c r="A185" s="838"/>
      <c r="B185" s="970"/>
      <c r="C185" s="970"/>
      <c r="D185" s="971"/>
      <c r="E185" s="971"/>
      <c r="F185" s="972"/>
      <c r="G185" s="972"/>
      <c r="H185" s="972"/>
      <c r="I185" s="973"/>
      <c r="J185" s="973"/>
      <c r="K185" s="973"/>
      <c r="L185" s="973"/>
      <c r="M185" s="973"/>
      <c r="N185" s="973"/>
      <c r="O185" s="970"/>
      <c r="P185" s="970"/>
      <c r="Q185" s="970"/>
      <c r="R185" s="970"/>
      <c r="S185" s="970"/>
      <c r="T185" s="970"/>
      <c r="U185" s="970"/>
      <c r="V185" s="838"/>
      <c r="W185" s="838"/>
      <c r="X185" s="838"/>
      <c r="Y185" s="838"/>
      <c r="Z185" s="838"/>
      <c r="AA185" s="838"/>
      <c r="AB185" s="838"/>
      <c r="AC185" s="838"/>
      <c r="AD185" s="838"/>
      <c r="AE185" s="838"/>
      <c r="AF185" s="838"/>
      <c r="AG185" s="838"/>
      <c r="AH185" s="838"/>
      <c r="AI185" s="838"/>
      <c r="AJ185" s="838"/>
      <c r="AK185" s="838"/>
      <c r="AL185" s="838"/>
      <c r="AM185" s="838"/>
      <c r="AN185" s="838"/>
      <c r="AO185" s="838"/>
      <c r="AP185" s="838"/>
      <c r="AQ185" s="976"/>
      <c r="AR185" s="838"/>
      <c r="AS185" s="838"/>
      <c r="AT185" s="838"/>
      <c r="AU185" s="838"/>
      <c r="AV185" s="838"/>
      <c r="AW185" s="838"/>
      <c r="AX185" s="838"/>
      <c r="AY185" s="838"/>
      <c r="AZ185" s="838"/>
      <c r="BA185" s="838"/>
      <c r="BB185" s="838"/>
      <c r="BC185" s="838"/>
      <c r="BD185" s="838"/>
      <c r="BE185" s="838"/>
      <c r="BF185" s="838"/>
      <c r="BG185" s="838"/>
      <c r="BH185" s="838"/>
      <c r="BI185" s="838"/>
      <c r="BJ185" s="838"/>
      <c r="BK185" s="838"/>
      <c r="BL185" s="838"/>
      <c r="BM185" s="838"/>
      <c r="BN185" s="838"/>
      <c r="BO185" s="838"/>
      <c r="BP185" s="838"/>
      <c r="BQ185" s="838"/>
      <c r="BR185" s="838"/>
      <c r="BS185" s="838"/>
      <c r="BT185" s="838"/>
      <c r="BU185" s="838"/>
      <c r="BV185" s="838"/>
      <c r="BW185" s="838"/>
      <c r="BX185" s="838"/>
      <c r="BY185" s="838"/>
      <c r="BZ185" s="851"/>
    </row>
    <row r="186" spans="1:78" s="622" customFormat="1" ht="15">
      <c r="A186" s="838"/>
      <c r="B186" s="970"/>
      <c r="C186" s="970"/>
      <c r="D186" s="971"/>
      <c r="E186" s="971"/>
      <c r="F186" s="972"/>
      <c r="G186" s="972"/>
      <c r="H186" s="972"/>
      <c r="I186" s="973"/>
      <c r="J186" s="973"/>
      <c r="K186" s="973"/>
      <c r="L186" s="973"/>
      <c r="M186" s="973"/>
      <c r="N186" s="973"/>
      <c r="O186" s="970"/>
      <c r="P186" s="970"/>
      <c r="Q186" s="970"/>
      <c r="R186" s="970"/>
      <c r="S186" s="970"/>
      <c r="T186" s="970"/>
      <c r="U186" s="970"/>
      <c r="V186" s="838"/>
      <c r="W186" s="838"/>
      <c r="X186" s="838"/>
      <c r="Y186" s="838"/>
      <c r="Z186" s="838"/>
      <c r="AA186" s="838"/>
      <c r="AB186" s="838"/>
      <c r="AC186" s="838"/>
      <c r="AD186" s="838"/>
      <c r="AE186" s="838"/>
      <c r="AF186" s="838"/>
      <c r="AG186" s="838"/>
      <c r="AH186" s="838"/>
      <c r="AI186" s="838"/>
      <c r="AJ186" s="838"/>
      <c r="AK186" s="838"/>
      <c r="AL186" s="838"/>
      <c r="AM186" s="838"/>
      <c r="AN186" s="838"/>
      <c r="AO186" s="838"/>
      <c r="AP186" s="838"/>
      <c r="AQ186" s="976"/>
      <c r="AR186" s="838"/>
      <c r="AS186" s="838"/>
      <c r="AT186" s="838"/>
      <c r="AU186" s="838"/>
      <c r="AV186" s="838"/>
      <c r="AW186" s="838"/>
      <c r="AX186" s="838"/>
      <c r="AY186" s="838"/>
      <c r="AZ186" s="838"/>
      <c r="BA186" s="838"/>
      <c r="BB186" s="838"/>
      <c r="BC186" s="838"/>
      <c r="BD186" s="838"/>
      <c r="BE186" s="838"/>
      <c r="BF186" s="838"/>
      <c r="BG186" s="838"/>
      <c r="BH186" s="838"/>
      <c r="BI186" s="838"/>
      <c r="BJ186" s="838"/>
      <c r="BK186" s="838"/>
      <c r="BL186" s="838"/>
      <c r="BM186" s="838"/>
      <c r="BN186" s="838"/>
      <c r="BO186" s="838"/>
      <c r="BP186" s="838"/>
      <c r="BQ186" s="838"/>
      <c r="BR186" s="838"/>
      <c r="BS186" s="838"/>
      <c r="BT186" s="838"/>
      <c r="BU186" s="838"/>
      <c r="BV186" s="838"/>
      <c r="BW186" s="838"/>
      <c r="BX186" s="838"/>
      <c r="BY186" s="838"/>
      <c r="BZ186" s="851"/>
    </row>
    <row r="187" spans="1:78" s="622" customFormat="1" ht="15">
      <c r="A187" s="838"/>
      <c r="B187" s="970"/>
      <c r="C187" s="970"/>
      <c r="D187" s="971"/>
      <c r="E187" s="971"/>
      <c r="F187" s="972"/>
      <c r="G187" s="972"/>
      <c r="H187" s="972"/>
      <c r="I187" s="973"/>
      <c r="J187" s="973"/>
      <c r="K187" s="973"/>
      <c r="L187" s="973"/>
      <c r="M187" s="973"/>
      <c r="N187" s="973"/>
      <c r="O187" s="970"/>
      <c r="P187" s="970"/>
      <c r="Q187" s="970"/>
      <c r="R187" s="970"/>
      <c r="S187" s="970"/>
      <c r="T187" s="970"/>
      <c r="U187" s="970"/>
      <c r="V187" s="838"/>
      <c r="W187" s="838"/>
      <c r="X187" s="838"/>
      <c r="Y187" s="838"/>
      <c r="Z187" s="838"/>
      <c r="AA187" s="838"/>
      <c r="AB187" s="838"/>
      <c r="AC187" s="838"/>
      <c r="AD187" s="838"/>
      <c r="AE187" s="838"/>
      <c r="AF187" s="838"/>
      <c r="AG187" s="838"/>
      <c r="AH187" s="838"/>
      <c r="AI187" s="838"/>
      <c r="AJ187" s="838"/>
      <c r="AK187" s="838"/>
      <c r="AL187" s="838"/>
      <c r="AM187" s="838"/>
      <c r="AN187" s="838"/>
      <c r="AO187" s="838"/>
      <c r="AP187" s="838"/>
      <c r="AQ187" s="976"/>
      <c r="AR187" s="838"/>
      <c r="AS187" s="838"/>
      <c r="AT187" s="838"/>
      <c r="AU187" s="838"/>
      <c r="AV187" s="838"/>
      <c r="AW187" s="838"/>
      <c r="AX187" s="838"/>
      <c r="AY187" s="838"/>
      <c r="AZ187" s="838"/>
      <c r="BA187" s="838"/>
      <c r="BB187" s="838"/>
      <c r="BC187" s="838"/>
      <c r="BD187" s="838"/>
      <c r="BE187" s="838"/>
      <c r="BF187" s="838"/>
      <c r="BG187" s="838"/>
      <c r="BH187" s="838"/>
      <c r="BI187" s="838"/>
      <c r="BJ187" s="838"/>
      <c r="BK187" s="838"/>
      <c r="BL187" s="838"/>
      <c r="BM187" s="838"/>
      <c r="BN187" s="838"/>
      <c r="BO187" s="838"/>
      <c r="BP187" s="838"/>
      <c r="BQ187" s="838"/>
      <c r="BR187" s="838"/>
      <c r="BS187" s="838"/>
      <c r="BT187" s="838"/>
      <c r="BU187" s="838"/>
      <c r="BV187" s="838"/>
      <c r="BW187" s="838"/>
      <c r="BX187" s="838"/>
      <c r="BY187" s="838"/>
      <c r="BZ187" s="851"/>
    </row>
    <row r="188" spans="1:78" s="622" customFormat="1" ht="15">
      <c r="A188" s="838"/>
      <c r="B188" s="970"/>
      <c r="C188" s="970"/>
      <c r="D188" s="971"/>
      <c r="E188" s="971"/>
      <c r="F188" s="972"/>
      <c r="G188" s="972"/>
      <c r="H188" s="972"/>
      <c r="I188" s="973"/>
      <c r="J188" s="973"/>
      <c r="K188" s="973"/>
      <c r="L188" s="973"/>
      <c r="M188" s="973"/>
      <c r="N188" s="973"/>
      <c r="O188" s="970"/>
      <c r="P188" s="970"/>
      <c r="Q188" s="970"/>
      <c r="R188" s="970"/>
      <c r="S188" s="970"/>
      <c r="T188" s="970"/>
      <c r="U188" s="970"/>
      <c r="V188" s="838"/>
      <c r="W188" s="838"/>
      <c r="X188" s="838"/>
      <c r="Y188" s="838"/>
      <c r="Z188" s="838"/>
      <c r="AA188" s="838"/>
      <c r="AB188" s="838"/>
      <c r="AC188" s="838"/>
      <c r="AD188" s="838"/>
      <c r="AE188" s="838"/>
      <c r="AF188" s="838"/>
      <c r="AG188" s="838"/>
      <c r="AH188" s="838"/>
      <c r="AI188" s="838"/>
      <c r="AJ188" s="838"/>
      <c r="AK188" s="838"/>
      <c r="AL188" s="838"/>
      <c r="AM188" s="838"/>
      <c r="AN188" s="838"/>
      <c r="AO188" s="838"/>
      <c r="AP188" s="838"/>
      <c r="AQ188" s="976"/>
      <c r="AR188" s="838"/>
      <c r="AS188" s="838"/>
      <c r="AT188" s="838"/>
      <c r="AU188" s="838"/>
      <c r="AV188" s="838"/>
      <c r="AW188" s="838"/>
      <c r="AX188" s="838"/>
      <c r="AY188" s="838"/>
      <c r="AZ188" s="838"/>
      <c r="BA188" s="838"/>
      <c r="BB188" s="838"/>
      <c r="BC188" s="838"/>
      <c r="BD188" s="838"/>
      <c r="BE188" s="838"/>
      <c r="BF188" s="838"/>
      <c r="BG188" s="838"/>
      <c r="BH188" s="838"/>
      <c r="BI188" s="838"/>
      <c r="BJ188" s="838"/>
      <c r="BK188" s="838"/>
      <c r="BL188" s="838"/>
      <c r="BM188" s="838"/>
      <c r="BN188" s="838"/>
      <c r="BO188" s="838"/>
      <c r="BP188" s="838"/>
      <c r="BQ188" s="838"/>
      <c r="BR188" s="838"/>
      <c r="BS188" s="838"/>
      <c r="BT188" s="838"/>
      <c r="BU188" s="838"/>
      <c r="BV188" s="838"/>
      <c r="BW188" s="838"/>
      <c r="BX188" s="838"/>
      <c r="BY188" s="838"/>
      <c r="BZ188" s="851"/>
    </row>
    <row r="189" spans="1:78" s="622" customFormat="1" ht="15">
      <c r="A189" s="838"/>
      <c r="B189" s="970"/>
      <c r="C189" s="970"/>
      <c r="D189" s="971"/>
      <c r="E189" s="971"/>
      <c r="F189" s="972"/>
      <c r="G189" s="972"/>
      <c r="H189" s="972"/>
      <c r="I189" s="973"/>
      <c r="J189" s="973"/>
      <c r="K189" s="973"/>
      <c r="L189" s="973"/>
      <c r="M189" s="973"/>
      <c r="N189" s="973"/>
      <c r="O189" s="970"/>
      <c r="P189" s="970"/>
      <c r="Q189" s="970"/>
      <c r="R189" s="970"/>
      <c r="S189" s="970"/>
      <c r="T189" s="970"/>
      <c r="U189" s="970"/>
      <c r="V189" s="838"/>
      <c r="W189" s="838"/>
      <c r="X189" s="838"/>
      <c r="Y189" s="838"/>
      <c r="Z189" s="838"/>
      <c r="AA189" s="838"/>
      <c r="AB189" s="838"/>
      <c r="AC189" s="838"/>
      <c r="AD189" s="838"/>
      <c r="AE189" s="838"/>
      <c r="AF189" s="838"/>
      <c r="AG189" s="838"/>
      <c r="AH189" s="838"/>
      <c r="AI189" s="838"/>
      <c r="AJ189" s="838"/>
      <c r="AK189" s="838"/>
      <c r="AL189" s="838"/>
      <c r="AM189" s="838"/>
      <c r="AN189" s="838"/>
      <c r="AO189" s="838"/>
      <c r="AP189" s="838"/>
      <c r="AQ189" s="976"/>
      <c r="AR189" s="838"/>
      <c r="AS189" s="838"/>
      <c r="AT189" s="838"/>
      <c r="AU189" s="838"/>
      <c r="AV189" s="838"/>
      <c r="AW189" s="838"/>
      <c r="AX189" s="838"/>
      <c r="AY189" s="838"/>
      <c r="AZ189" s="838"/>
      <c r="BA189" s="838"/>
      <c r="BB189" s="838"/>
      <c r="BC189" s="838"/>
      <c r="BD189" s="838"/>
      <c r="BE189" s="838"/>
      <c r="BF189" s="838"/>
      <c r="BG189" s="838"/>
      <c r="BH189" s="838"/>
      <c r="BI189" s="838"/>
      <c r="BJ189" s="838"/>
      <c r="BK189" s="838"/>
      <c r="BL189" s="838"/>
      <c r="BM189" s="838"/>
      <c r="BN189" s="838"/>
      <c r="BO189" s="838"/>
      <c r="BP189" s="838"/>
      <c r="BQ189" s="838"/>
      <c r="BR189" s="838"/>
      <c r="BS189" s="838"/>
      <c r="BT189" s="838"/>
      <c r="BU189" s="838"/>
      <c r="BV189" s="838"/>
      <c r="BW189" s="838"/>
      <c r="BX189" s="838"/>
      <c r="BY189" s="838"/>
      <c r="BZ189" s="851"/>
    </row>
    <row r="190" spans="1:78" s="622" customFormat="1" ht="15">
      <c r="A190" s="838"/>
      <c r="B190" s="970"/>
      <c r="C190" s="970"/>
      <c r="D190" s="971"/>
      <c r="E190" s="971"/>
      <c r="F190" s="972"/>
      <c r="G190" s="972"/>
      <c r="H190" s="972"/>
      <c r="I190" s="973"/>
      <c r="J190" s="973"/>
      <c r="K190" s="973"/>
      <c r="L190" s="973"/>
      <c r="M190" s="973"/>
      <c r="N190" s="973"/>
      <c r="O190" s="970"/>
      <c r="P190" s="970"/>
      <c r="Q190" s="970"/>
      <c r="R190" s="970"/>
      <c r="S190" s="970"/>
      <c r="T190" s="970"/>
      <c r="U190" s="970"/>
      <c r="V190" s="838"/>
      <c r="W190" s="838"/>
      <c r="X190" s="838"/>
      <c r="Y190" s="838"/>
      <c r="Z190" s="838"/>
      <c r="AA190" s="838"/>
      <c r="AB190" s="838"/>
      <c r="AC190" s="838"/>
      <c r="AD190" s="838"/>
      <c r="AE190" s="838"/>
      <c r="AF190" s="838"/>
      <c r="AG190" s="838"/>
      <c r="AH190" s="838"/>
      <c r="AI190" s="838"/>
      <c r="AJ190" s="838"/>
      <c r="AK190" s="838"/>
      <c r="AL190" s="838"/>
      <c r="AM190" s="838"/>
      <c r="AN190" s="838"/>
      <c r="AO190" s="838"/>
      <c r="AP190" s="838"/>
      <c r="AQ190" s="976"/>
      <c r="AR190" s="838"/>
      <c r="AS190" s="838"/>
      <c r="AT190" s="838"/>
      <c r="AU190" s="838"/>
      <c r="AV190" s="838"/>
      <c r="AW190" s="838"/>
      <c r="AX190" s="838"/>
      <c r="AY190" s="838"/>
      <c r="AZ190" s="838"/>
      <c r="BA190" s="838"/>
      <c r="BB190" s="838"/>
      <c r="BC190" s="838"/>
      <c r="BD190" s="838"/>
      <c r="BE190" s="838"/>
      <c r="BF190" s="838"/>
      <c r="BG190" s="838"/>
      <c r="BH190" s="838"/>
      <c r="BI190" s="838"/>
      <c r="BJ190" s="838"/>
      <c r="BK190" s="838"/>
      <c r="BL190" s="838"/>
      <c r="BM190" s="838"/>
      <c r="BN190" s="838"/>
      <c r="BO190" s="838"/>
      <c r="BP190" s="838"/>
      <c r="BQ190" s="838"/>
      <c r="BR190" s="838"/>
      <c r="BS190" s="838"/>
      <c r="BT190" s="838"/>
      <c r="BU190" s="838"/>
      <c r="BV190" s="838"/>
      <c r="BW190" s="838"/>
      <c r="BX190" s="838"/>
      <c r="BY190" s="838"/>
      <c r="BZ190" s="851"/>
    </row>
    <row r="191" spans="1:78" s="622" customFormat="1" ht="15">
      <c r="A191" s="838"/>
      <c r="B191" s="970"/>
      <c r="C191" s="970"/>
      <c r="D191" s="971"/>
      <c r="E191" s="971"/>
      <c r="F191" s="972"/>
      <c r="G191" s="972"/>
      <c r="H191" s="972"/>
      <c r="I191" s="973"/>
      <c r="J191" s="973"/>
      <c r="K191" s="973"/>
      <c r="L191" s="973"/>
      <c r="M191" s="973"/>
      <c r="N191" s="973"/>
      <c r="O191" s="970"/>
      <c r="P191" s="970"/>
      <c r="Q191" s="970"/>
      <c r="R191" s="970"/>
      <c r="S191" s="970"/>
      <c r="T191" s="970"/>
      <c r="U191" s="970"/>
      <c r="V191" s="838"/>
      <c r="W191" s="838"/>
      <c r="X191" s="838"/>
      <c r="Y191" s="838"/>
      <c r="Z191" s="838"/>
      <c r="AA191" s="838"/>
      <c r="AB191" s="838"/>
      <c r="AC191" s="838"/>
      <c r="AD191" s="838"/>
      <c r="AE191" s="838"/>
      <c r="AF191" s="838"/>
      <c r="AG191" s="838"/>
      <c r="AH191" s="838"/>
      <c r="AI191" s="838"/>
      <c r="AJ191" s="838"/>
      <c r="AK191" s="838"/>
      <c r="AL191" s="838"/>
      <c r="AM191" s="838"/>
      <c r="AN191" s="838"/>
      <c r="AO191" s="838"/>
      <c r="AP191" s="838"/>
      <c r="AQ191" s="976"/>
      <c r="AR191" s="838"/>
      <c r="AS191" s="838"/>
      <c r="AT191" s="838"/>
      <c r="AU191" s="838"/>
      <c r="AV191" s="838"/>
      <c r="AW191" s="838"/>
      <c r="AX191" s="838"/>
      <c r="AY191" s="838"/>
      <c r="AZ191" s="838"/>
      <c r="BA191" s="838"/>
      <c r="BB191" s="838"/>
      <c r="BC191" s="838"/>
      <c r="BD191" s="838"/>
      <c r="BE191" s="838"/>
      <c r="BF191" s="838"/>
      <c r="BG191" s="838"/>
      <c r="BH191" s="838"/>
      <c r="BI191" s="838"/>
      <c r="BJ191" s="838"/>
      <c r="BK191" s="838"/>
      <c r="BL191" s="838"/>
      <c r="BM191" s="838"/>
      <c r="BN191" s="838"/>
      <c r="BO191" s="838"/>
      <c r="BP191" s="838"/>
      <c r="BQ191" s="838"/>
      <c r="BR191" s="838"/>
      <c r="BS191" s="838"/>
      <c r="BT191" s="838"/>
      <c r="BU191" s="838"/>
      <c r="BV191" s="838"/>
      <c r="BW191" s="838"/>
      <c r="BX191" s="838"/>
      <c r="BY191" s="838"/>
      <c r="BZ191" s="851"/>
    </row>
    <row r="192" spans="1:78" s="622" customFormat="1" ht="15">
      <c r="A192" s="838"/>
      <c r="B192" s="970"/>
      <c r="C192" s="970"/>
      <c r="D192" s="971"/>
      <c r="E192" s="971"/>
      <c r="F192" s="972"/>
      <c r="G192" s="972"/>
      <c r="H192" s="972"/>
      <c r="I192" s="973"/>
      <c r="J192" s="973"/>
      <c r="K192" s="973"/>
      <c r="L192" s="973"/>
      <c r="M192" s="973"/>
      <c r="N192" s="973"/>
      <c r="O192" s="970"/>
      <c r="P192" s="970"/>
      <c r="Q192" s="970"/>
      <c r="R192" s="970"/>
      <c r="S192" s="970"/>
      <c r="T192" s="970"/>
      <c r="U192" s="970"/>
      <c r="V192" s="838"/>
      <c r="W192" s="838"/>
      <c r="X192" s="838"/>
      <c r="Y192" s="838"/>
      <c r="Z192" s="838"/>
      <c r="AA192" s="838"/>
      <c r="AB192" s="838"/>
      <c r="AC192" s="838"/>
      <c r="AD192" s="838"/>
      <c r="AE192" s="838"/>
      <c r="AF192" s="838"/>
      <c r="AG192" s="838"/>
      <c r="AH192" s="838"/>
      <c r="AI192" s="838"/>
      <c r="AJ192" s="838"/>
      <c r="AK192" s="838"/>
      <c r="AL192" s="838"/>
      <c r="AM192" s="838"/>
      <c r="AN192" s="838"/>
      <c r="AO192" s="838"/>
      <c r="AP192" s="838"/>
      <c r="AQ192" s="976"/>
      <c r="AR192" s="838"/>
      <c r="AS192" s="838"/>
      <c r="AT192" s="838"/>
      <c r="AU192" s="838"/>
      <c r="AV192" s="838"/>
      <c r="AW192" s="838"/>
      <c r="AX192" s="838"/>
      <c r="AY192" s="838"/>
      <c r="AZ192" s="838"/>
      <c r="BA192" s="838"/>
      <c r="BB192" s="838"/>
      <c r="BC192" s="838"/>
      <c r="BD192" s="838"/>
      <c r="BE192" s="838"/>
      <c r="BF192" s="838"/>
      <c r="BG192" s="838"/>
      <c r="BH192" s="838"/>
      <c r="BI192" s="838"/>
      <c r="BJ192" s="838"/>
      <c r="BK192" s="838"/>
      <c r="BL192" s="838"/>
      <c r="BM192" s="838"/>
      <c r="BN192" s="838"/>
      <c r="BO192" s="838"/>
      <c r="BP192" s="838"/>
      <c r="BQ192" s="838"/>
      <c r="BR192" s="838"/>
      <c r="BS192" s="838"/>
      <c r="BT192" s="838"/>
      <c r="BU192" s="838"/>
      <c r="BV192" s="838"/>
      <c r="BW192" s="838"/>
      <c r="BX192" s="838"/>
      <c r="BY192" s="838"/>
      <c r="BZ192" s="851"/>
    </row>
    <row r="193" spans="1:78" s="622" customFormat="1" ht="15">
      <c r="A193" s="838"/>
      <c r="B193" s="970"/>
      <c r="C193" s="970"/>
      <c r="D193" s="971"/>
      <c r="E193" s="971"/>
      <c r="F193" s="972"/>
      <c r="G193" s="972"/>
      <c r="H193" s="972"/>
      <c r="I193" s="973"/>
      <c r="J193" s="973"/>
      <c r="K193" s="973"/>
      <c r="L193" s="973"/>
      <c r="M193" s="973"/>
      <c r="N193" s="973"/>
      <c r="O193" s="970"/>
      <c r="P193" s="970"/>
      <c r="Q193" s="970"/>
      <c r="R193" s="970"/>
      <c r="S193" s="970"/>
      <c r="T193" s="970"/>
      <c r="U193" s="970"/>
      <c r="V193" s="838"/>
      <c r="W193" s="838"/>
      <c r="X193" s="838"/>
      <c r="Y193" s="838"/>
      <c r="Z193" s="838"/>
      <c r="AA193" s="838"/>
      <c r="AB193" s="838"/>
      <c r="AC193" s="838"/>
      <c r="AD193" s="838"/>
      <c r="AE193" s="838"/>
      <c r="AF193" s="838"/>
      <c r="AG193" s="838"/>
      <c r="AH193" s="838"/>
      <c r="AI193" s="838"/>
      <c r="AJ193" s="838"/>
      <c r="AK193" s="838"/>
      <c r="AL193" s="838"/>
      <c r="AM193" s="838"/>
      <c r="AN193" s="838"/>
      <c r="AO193" s="838"/>
      <c r="AP193" s="838"/>
      <c r="AQ193" s="976"/>
      <c r="AR193" s="838"/>
      <c r="AS193" s="838"/>
      <c r="AT193" s="838"/>
      <c r="AU193" s="838"/>
      <c r="AV193" s="838"/>
      <c r="AW193" s="838"/>
      <c r="AX193" s="838"/>
      <c r="AY193" s="838"/>
      <c r="AZ193" s="838"/>
      <c r="BA193" s="838"/>
      <c r="BB193" s="838"/>
      <c r="BC193" s="838"/>
      <c r="BD193" s="838"/>
      <c r="BE193" s="838"/>
      <c r="BF193" s="838"/>
      <c r="BG193" s="838"/>
      <c r="BH193" s="838"/>
      <c r="BI193" s="838"/>
      <c r="BJ193" s="838"/>
      <c r="BK193" s="838"/>
      <c r="BL193" s="838"/>
      <c r="BM193" s="838"/>
      <c r="BN193" s="838"/>
      <c r="BO193" s="838"/>
      <c r="BP193" s="838"/>
      <c r="BQ193" s="838"/>
      <c r="BR193" s="838"/>
      <c r="BS193" s="838"/>
      <c r="BT193" s="838"/>
      <c r="BU193" s="838"/>
      <c r="BV193" s="838"/>
      <c r="BW193" s="838"/>
      <c r="BX193" s="838"/>
      <c r="BY193" s="838"/>
      <c r="BZ193" s="851"/>
    </row>
    <row r="194" spans="1:78" s="622" customFormat="1" ht="15">
      <c r="A194" s="838"/>
      <c r="B194" s="970"/>
      <c r="C194" s="970"/>
      <c r="D194" s="971"/>
      <c r="E194" s="971"/>
      <c r="F194" s="972"/>
      <c r="G194" s="972"/>
      <c r="H194" s="972"/>
      <c r="I194" s="973"/>
      <c r="J194" s="973"/>
      <c r="K194" s="973"/>
      <c r="L194" s="973"/>
      <c r="M194" s="973"/>
      <c r="N194" s="973"/>
      <c r="O194" s="970"/>
      <c r="P194" s="970"/>
      <c r="Q194" s="970"/>
      <c r="R194" s="970"/>
      <c r="S194" s="970"/>
      <c r="T194" s="970"/>
      <c r="U194" s="970"/>
      <c r="V194" s="838"/>
      <c r="W194" s="838"/>
      <c r="X194" s="838"/>
      <c r="Y194" s="838"/>
      <c r="Z194" s="838"/>
      <c r="AA194" s="838"/>
      <c r="AB194" s="838"/>
      <c r="AC194" s="838"/>
      <c r="AD194" s="838"/>
      <c r="AE194" s="838"/>
      <c r="AF194" s="838"/>
      <c r="AG194" s="838"/>
      <c r="AH194" s="838"/>
      <c r="AI194" s="838"/>
      <c r="AJ194" s="838"/>
      <c r="AK194" s="838"/>
      <c r="AL194" s="838"/>
      <c r="AM194" s="838"/>
      <c r="AN194" s="838"/>
      <c r="AO194" s="838"/>
      <c r="AP194" s="838"/>
      <c r="AQ194" s="976"/>
      <c r="AR194" s="838"/>
      <c r="AS194" s="838"/>
      <c r="AT194" s="838"/>
      <c r="AU194" s="838"/>
      <c r="AV194" s="838"/>
      <c r="AW194" s="838"/>
      <c r="AX194" s="838"/>
      <c r="AY194" s="838"/>
      <c r="AZ194" s="838"/>
      <c r="BA194" s="838"/>
      <c r="BB194" s="838"/>
      <c r="BC194" s="838"/>
      <c r="BD194" s="838"/>
      <c r="BE194" s="838"/>
      <c r="BF194" s="838"/>
      <c r="BG194" s="838"/>
      <c r="BH194" s="838"/>
      <c r="BI194" s="838"/>
      <c r="BJ194" s="838"/>
      <c r="BK194" s="838"/>
      <c r="BL194" s="838"/>
      <c r="BM194" s="838"/>
      <c r="BN194" s="838"/>
      <c r="BO194" s="838"/>
      <c r="BP194" s="838"/>
      <c r="BQ194" s="838"/>
      <c r="BR194" s="838"/>
      <c r="BS194" s="838"/>
      <c r="BT194" s="838"/>
      <c r="BU194" s="838"/>
      <c r="BV194" s="838"/>
      <c r="BW194" s="838"/>
      <c r="BX194" s="838"/>
      <c r="BY194" s="838"/>
      <c r="BZ194" s="851"/>
    </row>
    <row r="195" spans="1:78" s="622" customFormat="1" ht="15">
      <c r="A195" s="838"/>
      <c r="B195" s="970"/>
      <c r="C195" s="970"/>
      <c r="D195" s="971"/>
      <c r="E195" s="971"/>
      <c r="F195" s="972"/>
      <c r="G195" s="972"/>
      <c r="H195" s="972"/>
      <c r="I195" s="973"/>
      <c r="J195" s="973"/>
      <c r="K195" s="973"/>
      <c r="L195" s="973"/>
      <c r="M195" s="973"/>
      <c r="N195" s="973"/>
      <c r="O195" s="970"/>
      <c r="P195" s="970"/>
      <c r="Q195" s="970"/>
      <c r="R195" s="970"/>
      <c r="S195" s="970"/>
      <c r="T195" s="970"/>
      <c r="U195" s="970"/>
      <c r="V195" s="838"/>
      <c r="W195" s="838"/>
      <c r="X195" s="838"/>
      <c r="Y195" s="838"/>
      <c r="Z195" s="838"/>
      <c r="AA195" s="838"/>
      <c r="AB195" s="838"/>
      <c r="AC195" s="838"/>
      <c r="AD195" s="838"/>
      <c r="AE195" s="838"/>
      <c r="AF195" s="838"/>
      <c r="AG195" s="838"/>
      <c r="AH195" s="838"/>
      <c r="AI195" s="838"/>
      <c r="AJ195" s="838"/>
      <c r="AK195" s="838"/>
      <c r="AL195" s="838"/>
      <c r="AM195" s="838"/>
      <c r="AN195" s="838"/>
      <c r="AO195" s="838"/>
      <c r="AP195" s="838"/>
      <c r="AQ195" s="976"/>
      <c r="AR195" s="838"/>
      <c r="AS195" s="838"/>
      <c r="AT195" s="838"/>
      <c r="AU195" s="838"/>
      <c r="AV195" s="838"/>
      <c r="AW195" s="838"/>
      <c r="AX195" s="838"/>
      <c r="AY195" s="838"/>
      <c r="AZ195" s="838"/>
      <c r="BA195" s="838"/>
      <c r="BB195" s="838"/>
      <c r="BC195" s="838"/>
      <c r="BD195" s="838"/>
      <c r="BE195" s="838"/>
      <c r="BF195" s="838"/>
      <c r="BG195" s="838"/>
      <c r="BH195" s="838"/>
      <c r="BI195" s="838"/>
      <c r="BJ195" s="838"/>
      <c r="BK195" s="838"/>
      <c r="BL195" s="838"/>
      <c r="BM195" s="838"/>
      <c r="BN195" s="838"/>
      <c r="BO195" s="838"/>
      <c r="BP195" s="838"/>
      <c r="BQ195" s="838"/>
      <c r="BR195" s="838"/>
      <c r="BS195" s="838"/>
      <c r="BT195" s="838"/>
      <c r="BU195" s="838"/>
      <c r="BV195" s="838"/>
      <c r="BW195" s="838"/>
      <c r="BX195" s="838"/>
      <c r="BY195" s="838"/>
      <c r="BZ195" s="851"/>
    </row>
    <row r="196" spans="1:78" s="622" customFormat="1" ht="15">
      <c r="A196" s="838"/>
      <c r="B196" s="970"/>
      <c r="C196" s="970"/>
      <c r="D196" s="971"/>
      <c r="E196" s="971"/>
      <c r="F196" s="972"/>
      <c r="G196" s="972"/>
      <c r="H196" s="972"/>
      <c r="I196" s="973"/>
      <c r="J196" s="973"/>
      <c r="K196" s="973"/>
      <c r="L196" s="973"/>
      <c r="M196" s="973"/>
      <c r="N196" s="973"/>
      <c r="O196" s="970"/>
      <c r="P196" s="970"/>
      <c r="Q196" s="970"/>
      <c r="R196" s="970"/>
      <c r="S196" s="970"/>
      <c r="T196" s="970"/>
      <c r="U196" s="970"/>
      <c r="V196" s="838"/>
      <c r="W196" s="838"/>
      <c r="X196" s="838"/>
      <c r="Y196" s="838"/>
      <c r="Z196" s="838"/>
      <c r="AA196" s="838"/>
      <c r="AB196" s="838"/>
      <c r="AC196" s="838"/>
      <c r="AD196" s="838"/>
      <c r="AE196" s="838"/>
      <c r="AF196" s="838"/>
      <c r="AG196" s="838"/>
      <c r="AH196" s="838"/>
      <c r="AI196" s="838"/>
      <c r="AJ196" s="838"/>
      <c r="AK196" s="838"/>
      <c r="AL196" s="838"/>
      <c r="AM196" s="838"/>
      <c r="AN196" s="838"/>
      <c r="AO196" s="838"/>
      <c r="AP196" s="838"/>
      <c r="AQ196" s="976"/>
      <c r="AR196" s="838"/>
      <c r="AS196" s="838"/>
      <c r="AT196" s="838"/>
      <c r="AU196" s="838"/>
      <c r="AV196" s="838"/>
      <c r="AW196" s="838"/>
      <c r="AX196" s="838"/>
      <c r="AY196" s="838"/>
      <c r="AZ196" s="838"/>
      <c r="BA196" s="838"/>
      <c r="BB196" s="838"/>
      <c r="BC196" s="838"/>
      <c r="BD196" s="838"/>
      <c r="BE196" s="838"/>
      <c r="BF196" s="838"/>
      <c r="BG196" s="838"/>
      <c r="BH196" s="838"/>
      <c r="BI196" s="838"/>
      <c r="BJ196" s="838"/>
      <c r="BK196" s="838"/>
      <c r="BL196" s="838"/>
      <c r="BM196" s="838"/>
      <c r="BN196" s="838"/>
      <c r="BO196" s="838"/>
      <c r="BP196" s="838"/>
      <c r="BQ196" s="838"/>
      <c r="BR196" s="838"/>
      <c r="BS196" s="838"/>
      <c r="BT196" s="838"/>
      <c r="BU196" s="838"/>
      <c r="BV196" s="838"/>
      <c r="BW196" s="838"/>
      <c r="BX196" s="838"/>
      <c r="BY196" s="838"/>
      <c r="BZ196" s="851"/>
    </row>
    <row r="197" spans="1:78" s="622" customFormat="1" ht="15">
      <c r="A197" s="838"/>
      <c r="B197" s="970"/>
      <c r="C197" s="970"/>
      <c r="D197" s="971"/>
      <c r="E197" s="971"/>
      <c r="F197" s="972"/>
      <c r="G197" s="972"/>
      <c r="H197" s="972"/>
      <c r="I197" s="973"/>
      <c r="J197" s="973"/>
      <c r="K197" s="973"/>
      <c r="L197" s="973"/>
      <c r="M197" s="973"/>
      <c r="N197" s="973"/>
      <c r="O197" s="970"/>
      <c r="P197" s="970"/>
      <c r="Q197" s="970"/>
      <c r="R197" s="970"/>
      <c r="S197" s="970"/>
      <c r="T197" s="970"/>
      <c r="U197" s="970"/>
      <c r="V197" s="838"/>
      <c r="W197" s="838"/>
      <c r="X197" s="838"/>
      <c r="Y197" s="838"/>
      <c r="Z197" s="838"/>
      <c r="AA197" s="838"/>
      <c r="AB197" s="838"/>
      <c r="AC197" s="838"/>
      <c r="AD197" s="838"/>
      <c r="AE197" s="838"/>
      <c r="AF197" s="838"/>
      <c r="AG197" s="838"/>
      <c r="AH197" s="838"/>
      <c r="AI197" s="838"/>
      <c r="AJ197" s="838"/>
      <c r="AK197" s="838"/>
      <c r="AL197" s="838"/>
      <c r="AM197" s="838"/>
      <c r="AN197" s="838"/>
      <c r="AO197" s="838"/>
      <c r="AP197" s="838"/>
      <c r="AQ197" s="976"/>
      <c r="AR197" s="838"/>
      <c r="AS197" s="838"/>
      <c r="AT197" s="838"/>
      <c r="AU197" s="838"/>
      <c r="AV197" s="838"/>
      <c r="AW197" s="838"/>
      <c r="AX197" s="838"/>
      <c r="AY197" s="838"/>
      <c r="AZ197" s="838"/>
      <c r="BA197" s="838"/>
      <c r="BB197" s="838"/>
      <c r="BC197" s="838"/>
      <c r="BD197" s="838"/>
      <c r="BE197" s="838"/>
      <c r="BF197" s="838"/>
      <c r="BG197" s="838"/>
      <c r="BH197" s="838"/>
      <c r="BI197" s="838"/>
      <c r="BJ197" s="838"/>
      <c r="BK197" s="838"/>
      <c r="BL197" s="838"/>
      <c r="BM197" s="838"/>
      <c r="BN197" s="838"/>
      <c r="BO197" s="838"/>
      <c r="BP197" s="838"/>
      <c r="BQ197" s="838"/>
      <c r="BR197" s="838"/>
      <c r="BS197" s="838"/>
      <c r="BT197" s="838"/>
      <c r="BU197" s="838"/>
      <c r="BV197" s="838"/>
      <c r="BW197" s="838"/>
      <c r="BX197" s="838"/>
      <c r="BY197" s="838"/>
      <c r="BZ197" s="851"/>
    </row>
    <row r="198" spans="1:78" s="622" customFormat="1" ht="15">
      <c r="A198" s="838"/>
      <c r="B198" s="970"/>
      <c r="C198" s="970"/>
      <c r="D198" s="971"/>
      <c r="E198" s="971"/>
      <c r="F198" s="972"/>
      <c r="G198" s="972"/>
      <c r="H198" s="972"/>
      <c r="I198" s="973"/>
      <c r="J198" s="973"/>
      <c r="K198" s="973"/>
      <c r="L198" s="973"/>
      <c r="M198" s="973"/>
      <c r="N198" s="973"/>
      <c r="O198" s="970"/>
      <c r="P198" s="970"/>
      <c r="Q198" s="970"/>
      <c r="R198" s="970"/>
      <c r="S198" s="970"/>
      <c r="T198" s="970"/>
      <c r="U198" s="970"/>
      <c r="V198" s="838"/>
      <c r="W198" s="838"/>
      <c r="X198" s="838"/>
      <c r="Y198" s="838"/>
      <c r="Z198" s="838"/>
      <c r="AA198" s="838"/>
      <c r="AB198" s="838"/>
      <c r="AC198" s="838"/>
      <c r="AD198" s="838"/>
      <c r="AE198" s="838"/>
      <c r="AF198" s="838"/>
      <c r="AG198" s="838"/>
      <c r="AH198" s="838"/>
      <c r="AI198" s="838"/>
      <c r="AJ198" s="838"/>
      <c r="AK198" s="838"/>
      <c r="AL198" s="838"/>
      <c r="AM198" s="838"/>
      <c r="AN198" s="838"/>
      <c r="AO198" s="838"/>
      <c r="AP198" s="838"/>
      <c r="AQ198" s="976"/>
      <c r="AR198" s="838"/>
      <c r="AS198" s="838"/>
      <c r="AT198" s="838"/>
      <c r="AU198" s="838"/>
      <c r="AV198" s="838"/>
      <c r="AW198" s="838"/>
      <c r="AX198" s="838"/>
      <c r="AY198" s="838"/>
      <c r="AZ198" s="838"/>
      <c r="BA198" s="838"/>
      <c r="BB198" s="838"/>
      <c r="BC198" s="838"/>
      <c r="BD198" s="838"/>
      <c r="BE198" s="838"/>
      <c r="BF198" s="838"/>
      <c r="BG198" s="838"/>
      <c r="BH198" s="838"/>
      <c r="BI198" s="838"/>
      <c r="BJ198" s="838"/>
      <c r="BK198" s="838"/>
      <c r="BL198" s="838"/>
      <c r="BM198" s="838"/>
      <c r="BN198" s="838"/>
      <c r="BO198" s="838"/>
      <c r="BP198" s="838"/>
      <c r="BQ198" s="838"/>
      <c r="BR198" s="838"/>
      <c r="BS198" s="838"/>
      <c r="BT198" s="838"/>
      <c r="BU198" s="838"/>
      <c r="BV198" s="838"/>
      <c r="BW198" s="838"/>
      <c r="BX198" s="838"/>
      <c r="BY198" s="838"/>
      <c r="BZ198" s="851"/>
    </row>
    <row r="199" spans="1:78" s="622" customFormat="1" ht="15">
      <c r="A199" s="838"/>
      <c r="B199" s="970"/>
      <c r="C199" s="970"/>
      <c r="D199" s="971"/>
      <c r="E199" s="971"/>
      <c r="F199" s="972"/>
      <c r="G199" s="972"/>
      <c r="H199" s="972"/>
      <c r="I199" s="973"/>
      <c r="J199" s="973"/>
      <c r="K199" s="973"/>
      <c r="L199" s="973"/>
      <c r="M199" s="973"/>
      <c r="N199" s="973"/>
      <c r="O199" s="970"/>
      <c r="P199" s="970"/>
      <c r="Q199" s="970"/>
      <c r="R199" s="970"/>
      <c r="S199" s="970"/>
      <c r="T199" s="970"/>
      <c r="U199" s="970"/>
      <c r="V199" s="838"/>
      <c r="W199" s="838"/>
      <c r="X199" s="838"/>
      <c r="Y199" s="838"/>
      <c r="Z199" s="838"/>
      <c r="AA199" s="838"/>
      <c r="AB199" s="838"/>
      <c r="AC199" s="838"/>
      <c r="AD199" s="838"/>
      <c r="AE199" s="838"/>
      <c r="AF199" s="838"/>
      <c r="AG199" s="838"/>
      <c r="AH199" s="838"/>
      <c r="AI199" s="838"/>
      <c r="AJ199" s="838"/>
      <c r="AK199" s="838"/>
      <c r="AL199" s="838"/>
      <c r="AM199" s="838"/>
      <c r="AN199" s="838"/>
      <c r="AO199" s="838"/>
      <c r="AP199" s="838"/>
      <c r="AQ199" s="976"/>
      <c r="AR199" s="838"/>
      <c r="AS199" s="838"/>
      <c r="AT199" s="838"/>
      <c r="AU199" s="838"/>
      <c r="AV199" s="838"/>
      <c r="AW199" s="838"/>
      <c r="AX199" s="838"/>
      <c r="AY199" s="838"/>
      <c r="AZ199" s="838"/>
      <c r="BA199" s="838"/>
      <c r="BB199" s="838"/>
      <c r="BC199" s="838"/>
      <c r="BD199" s="838"/>
      <c r="BE199" s="838"/>
      <c r="BF199" s="838"/>
      <c r="BG199" s="838"/>
      <c r="BH199" s="838"/>
      <c r="BI199" s="838"/>
      <c r="BJ199" s="838"/>
      <c r="BK199" s="838"/>
      <c r="BL199" s="838"/>
      <c r="BM199" s="838"/>
      <c r="BN199" s="838"/>
      <c r="BO199" s="838"/>
      <c r="BP199" s="838"/>
      <c r="BQ199" s="838"/>
      <c r="BR199" s="838"/>
      <c r="BS199" s="838"/>
      <c r="BT199" s="838"/>
      <c r="BU199" s="838"/>
      <c r="BV199" s="838"/>
      <c r="BW199" s="838"/>
      <c r="BX199" s="838"/>
      <c r="BY199" s="838"/>
      <c r="BZ199" s="851"/>
    </row>
    <row r="200" spans="1:78" s="622" customFormat="1" ht="15">
      <c r="A200" s="838"/>
      <c r="B200" s="970"/>
      <c r="C200" s="970"/>
      <c r="D200" s="971"/>
      <c r="E200" s="971"/>
      <c r="F200" s="972"/>
      <c r="G200" s="972"/>
      <c r="H200" s="972"/>
      <c r="I200" s="973"/>
      <c r="J200" s="973"/>
      <c r="K200" s="973"/>
      <c r="L200" s="973"/>
      <c r="M200" s="973"/>
      <c r="N200" s="973"/>
      <c r="O200" s="970"/>
      <c r="P200" s="970"/>
      <c r="Q200" s="970"/>
      <c r="R200" s="970"/>
      <c r="S200" s="970"/>
      <c r="T200" s="970"/>
      <c r="U200" s="970"/>
      <c r="V200" s="838"/>
      <c r="W200" s="838"/>
      <c r="X200" s="838"/>
      <c r="Y200" s="838"/>
      <c r="Z200" s="838"/>
      <c r="AA200" s="838"/>
      <c r="AB200" s="838"/>
      <c r="AC200" s="838"/>
      <c r="AD200" s="838"/>
      <c r="AE200" s="838"/>
      <c r="AF200" s="838"/>
      <c r="AG200" s="838"/>
      <c r="AH200" s="838"/>
      <c r="AI200" s="838"/>
      <c r="AJ200" s="838"/>
      <c r="AK200" s="838"/>
      <c r="AL200" s="838"/>
      <c r="AM200" s="838"/>
      <c r="AN200" s="838"/>
      <c r="AO200" s="838"/>
      <c r="AP200" s="838"/>
      <c r="AQ200" s="976"/>
      <c r="AR200" s="838"/>
      <c r="AS200" s="838"/>
      <c r="AT200" s="838"/>
      <c r="AU200" s="838"/>
      <c r="AV200" s="838"/>
      <c r="AW200" s="838"/>
      <c r="AX200" s="838"/>
      <c r="AY200" s="838"/>
      <c r="AZ200" s="838"/>
      <c r="BA200" s="838"/>
      <c r="BB200" s="838"/>
      <c r="BC200" s="838"/>
      <c r="BD200" s="838"/>
      <c r="BE200" s="838"/>
      <c r="BF200" s="838"/>
      <c r="BG200" s="838"/>
      <c r="BH200" s="838"/>
      <c r="BI200" s="838"/>
      <c r="BJ200" s="838"/>
      <c r="BK200" s="838"/>
      <c r="BL200" s="838"/>
      <c r="BM200" s="838"/>
      <c r="BN200" s="838"/>
      <c r="BO200" s="838"/>
      <c r="BP200" s="838"/>
      <c r="BQ200" s="838"/>
      <c r="BR200" s="838"/>
      <c r="BS200" s="838"/>
      <c r="BT200" s="838"/>
      <c r="BU200" s="838"/>
      <c r="BV200" s="838"/>
      <c r="BW200" s="838"/>
      <c r="BX200" s="838"/>
      <c r="BY200" s="838"/>
      <c r="BZ200" s="851"/>
    </row>
    <row r="201" spans="1:78" s="622" customFormat="1" ht="15">
      <c r="A201" s="838"/>
      <c r="B201" s="970"/>
      <c r="C201" s="970"/>
      <c r="D201" s="971"/>
      <c r="E201" s="971"/>
      <c r="F201" s="972"/>
      <c r="G201" s="972"/>
      <c r="H201" s="972"/>
      <c r="I201" s="973"/>
      <c r="J201" s="973"/>
      <c r="K201" s="973"/>
      <c r="L201" s="973"/>
      <c r="M201" s="973"/>
      <c r="N201" s="973"/>
      <c r="O201" s="970"/>
      <c r="P201" s="970"/>
      <c r="Q201" s="970"/>
      <c r="R201" s="970"/>
      <c r="S201" s="970"/>
      <c r="T201" s="970"/>
      <c r="U201" s="970"/>
      <c r="V201" s="838"/>
      <c r="W201" s="838"/>
      <c r="X201" s="838"/>
      <c r="Y201" s="838"/>
      <c r="Z201" s="838"/>
      <c r="AA201" s="838"/>
      <c r="AB201" s="838"/>
      <c r="AC201" s="838"/>
      <c r="AD201" s="838"/>
      <c r="AE201" s="838"/>
      <c r="AF201" s="838"/>
      <c r="AG201" s="838"/>
      <c r="AH201" s="838"/>
      <c r="AI201" s="838"/>
      <c r="AJ201" s="838"/>
      <c r="AK201" s="838"/>
      <c r="AL201" s="838"/>
      <c r="AM201" s="838"/>
      <c r="AN201" s="838"/>
      <c r="AO201" s="838"/>
      <c r="AP201" s="838"/>
      <c r="AQ201" s="976"/>
      <c r="AR201" s="838"/>
      <c r="AS201" s="838"/>
      <c r="AT201" s="838"/>
      <c r="AU201" s="838"/>
      <c r="AV201" s="838"/>
      <c r="AW201" s="838"/>
      <c r="AX201" s="838"/>
      <c r="AY201" s="838"/>
      <c r="AZ201" s="838"/>
      <c r="BA201" s="838"/>
      <c r="BB201" s="838"/>
      <c r="BC201" s="838"/>
      <c r="BD201" s="838"/>
      <c r="BE201" s="838"/>
      <c r="BF201" s="838"/>
      <c r="BG201" s="838"/>
      <c r="BH201" s="838"/>
      <c r="BI201" s="838"/>
      <c r="BJ201" s="838"/>
      <c r="BK201" s="838"/>
      <c r="BL201" s="838"/>
      <c r="BM201" s="838"/>
      <c r="BN201" s="838"/>
      <c r="BO201" s="838"/>
      <c r="BP201" s="838"/>
      <c r="BQ201" s="838"/>
      <c r="BR201" s="838"/>
      <c r="BS201" s="838"/>
      <c r="BT201" s="838"/>
      <c r="BU201" s="838"/>
      <c r="BV201" s="838"/>
      <c r="BW201" s="838"/>
      <c r="BX201" s="838"/>
      <c r="BY201" s="838"/>
      <c r="BZ201" s="851"/>
    </row>
    <row r="202" spans="1:78" s="622" customFormat="1" ht="15">
      <c r="A202" s="838"/>
      <c r="B202" s="970"/>
      <c r="C202" s="970"/>
      <c r="D202" s="971"/>
      <c r="E202" s="971"/>
      <c r="F202" s="972"/>
      <c r="G202" s="972"/>
      <c r="H202" s="972"/>
      <c r="I202" s="973"/>
      <c r="J202" s="973"/>
      <c r="K202" s="973"/>
      <c r="L202" s="973"/>
      <c r="M202" s="973"/>
      <c r="N202" s="973"/>
      <c r="O202" s="970"/>
      <c r="P202" s="970"/>
      <c r="Q202" s="970"/>
      <c r="R202" s="970"/>
      <c r="S202" s="970"/>
      <c r="T202" s="970"/>
      <c r="U202" s="970"/>
      <c r="V202" s="838"/>
      <c r="W202" s="838"/>
      <c r="X202" s="838"/>
      <c r="Y202" s="838"/>
      <c r="Z202" s="838"/>
      <c r="AA202" s="838"/>
      <c r="AB202" s="838"/>
      <c r="AC202" s="838"/>
      <c r="AD202" s="838"/>
      <c r="AE202" s="838"/>
      <c r="AF202" s="838"/>
      <c r="AG202" s="838"/>
      <c r="AH202" s="838"/>
      <c r="AI202" s="838"/>
      <c r="AJ202" s="838"/>
      <c r="AK202" s="838"/>
      <c r="AL202" s="838"/>
      <c r="AM202" s="838"/>
      <c r="AN202" s="838"/>
      <c r="AO202" s="838"/>
      <c r="AP202" s="838"/>
      <c r="AQ202" s="976"/>
      <c r="AR202" s="838"/>
      <c r="AS202" s="838"/>
      <c r="AT202" s="838"/>
      <c r="AU202" s="838"/>
      <c r="AV202" s="838"/>
      <c r="AW202" s="838"/>
      <c r="AX202" s="838"/>
      <c r="AY202" s="838"/>
      <c r="AZ202" s="838"/>
      <c r="BA202" s="838"/>
      <c r="BB202" s="838"/>
      <c r="BC202" s="838"/>
      <c r="BD202" s="838"/>
      <c r="BE202" s="838"/>
      <c r="BF202" s="838"/>
      <c r="BG202" s="838"/>
      <c r="BH202" s="838"/>
      <c r="BI202" s="838"/>
      <c r="BJ202" s="838"/>
      <c r="BK202" s="838"/>
      <c r="BL202" s="838"/>
      <c r="BM202" s="838"/>
      <c r="BN202" s="838"/>
      <c r="BO202" s="838"/>
      <c r="BP202" s="838"/>
      <c r="BQ202" s="838"/>
      <c r="BR202" s="838"/>
      <c r="BS202" s="838"/>
      <c r="BT202" s="838"/>
      <c r="BU202" s="838"/>
      <c r="BV202" s="838"/>
      <c r="BW202" s="838"/>
      <c r="BX202" s="838"/>
      <c r="BY202" s="838"/>
      <c r="BZ202" s="851"/>
    </row>
    <row r="203" spans="1:78" s="622" customFormat="1" ht="15">
      <c r="A203" s="838"/>
      <c r="B203" s="970"/>
      <c r="C203" s="970"/>
      <c r="D203" s="971"/>
      <c r="E203" s="971"/>
      <c r="F203" s="972"/>
      <c r="G203" s="972"/>
      <c r="H203" s="972"/>
      <c r="I203" s="973"/>
      <c r="J203" s="973"/>
      <c r="K203" s="973"/>
      <c r="L203" s="973"/>
      <c r="M203" s="973"/>
      <c r="N203" s="973"/>
      <c r="O203" s="970"/>
      <c r="P203" s="970"/>
      <c r="Q203" s="970"/>
      <c r="R203" s="970"/>
      <c r="S203" s="970"/>
      <c r="T203" s="970"/>
      <c r="U203" s="970"/>
      <c r="V203" s="838"/>
      <c r="W203" s="838"/>
      <c r="X203" s="838"/>
      <c r="Y203" s="838"/>
      <c r="Z203" s="838"/>
      <c r="AA203" s="838"/>
      <c r="AB203" s="838"/>
      <c r="AC203" s="838"/>
      <c r="AD203" s="838"/>
      <c r="AE203" s="838"/>
      <c r="AF203" s="838"/>
      <c r="AG203" s="838"/>
      <c r="AH203" s="838"/>
      <c r="AI203" s="838"/>
      <c r="AJ203" s="838"/>
      <c r="AK203" s="838"/>
      <c r="AL203" s="838"/>
      <c r="AM203" s="838"/>
      <c r="AN203" s="838"/>
      <c r="AO203" s="838"/>
      <c r="AP203" s="838"/>
      <c r="AQ203" s="976"/>
      <c r="AR203" s="838"/>
      <c r="AS203" s="838"/>
      <c r="AT203" s="838"/>
      <c r="AU203" s="838"/>
      <c r="AV203" s="838"/>
      <c r="AW203" s="838"/>
      <c r="AX203" s="838"/>
      <c r="AY203" s="838"/>
      <c r="AZ203" s="838"/>
      <c r="BA203" s="838"/>
      <c r="BB203" s="838"/>
      <c r="BC203" s="838"/>
      <c r="BD203" s="838"/>
      <c r="BE203" s="838"/>
      <c r="BF203" s="838"/>
      <c r="BG203" s="838"/>
      <c r="BH203" s="838"/>
      <c r="BI203" s="838"/>
      <c r="BJ203" s="838"/>
      <c r="BK203" s="838"/>
      <c r="BL203" s="838"/>
      <c r="BM203" s="838"/>
      <c r="BN203" s="838"/>
      <c r="BO203" s="838"/>
      <c r="BP203" s="838"/>
      <c r="BQ203" s="838"/>
      <c r="BR203" s="838"/>
      <c r="BS203" s="838"/>
      <c r="BT203" s="838"/>
      <c r="BU203" s="838"/>
      <c r="BV203" s="838"/>
      <c r="BW203" s="838"/>
      <c r="BX203" s="838"/>
      <c r="BY203" s="838"/>
      <c r="BZ203" s="851"/>
    </row>
    <row r="204" spans="1:78" s="622" customFormat="1" ht="15">
      <c r="A204" s="838"/>
      <c r="B204" s="970"/>
      <c r="C204" s="970"/>
      <c r="D204" s="971"/>
      <c r="E204" s="971"/>
      <c r="F204" s="972"/>
      <c r="G204" s="972"/>
      <c r="H204" s="972"/>
      <c r="I204" s="973"/>
      <c r="J204" s="973"/>
      <c r="K204" s="973"/>
      <c r="L204" s="973"/>
      <c r="M204" s="973"/>
      <c r="N204" s="973"/>
      <c r="O204" s="970"/>
      <c r="P204" s="970"/>
      <c r="Q204" s="970"/>
      <c r="R204" s="970"/>
      <c r="S204" s="970"/>
      <c r="T204" s="970"/>
      <c r="U204" s="970"/>
      <c r="V204" s="838"/>
      <c r="W204" s="838"/>
      <c r="X204" s="838"/>
      <c r="Y204" s="838"/>
      <c r="Z204" s="838"/>
      <c r="AA204" s="838"/>
      <c r="AB204" s="838"/>
      <c r="AC204" s="838"/>
      <c r="AD204" s="838"/>
      <c r="AE204" s="838"/>
      <c r="AF204" s="838"/>
      <c r="AG204" s="838"/>
      <c r="AH204" s="838"/>
      <c r="AI204" s="838"/>
      <c r="AJ204" s="838"/>
      <c r="AK204" s="838"/>
      <c r="AL204" s="838"/>
      <c r="AM204" s="838"/>
      <c r="AN204" s="838"/>
      <c r="AO204" s="838"/>
      <c r="AP204" s="838"/>
      <c r="AQ204" s="976"/>
      <c r="AR204" s="838"/>
      <c r="AS204" s="838"/>
      <c r="AT204" s="838"/>
      <c r="AU204" s="838"/>
      <c r="AV204" s="838"/>
      <c r="AW204" s="838"/>
      <c r="AX204" s="838"/>
      <c r="AY204" s="838"/>
      <c r="AZ204" s="838"/>
      <c r="BA204" s="838"/>
      <c r="BB204" s="838"/>
      <c r="BC204" s="838"/>
      <c r="BD204" s="838"/>
      <c r="BE204" s="838"/>
      <c r="BF204" s="838"/>
      <c r="BG204" s="838"/>
      <c r="BH204" s="838"/>
      <c r="BI204" s="838"/>
      <c r="BJ204" s="838"/>
      <c r="BK204" s="838"/>
      <c r="BL204" s="838"/>
      <c r="BM204" s="838"/>
      <c r="BN204" s="838"/>
      <c r="BO204" s="838"/>
      <c r="BP204" s="838"/>
      <c r="BQ204" s="838"/>
      <c r="BR204" s="838"/>
      <c r="BS204" s="838"/>
      <c r="BT204" s="838"/>
      <c r="BU204" s="838"/>
      <c r="BV204" s="838"/>
      <c r="BW204" s="838"/>
      <c r="BX204" s="838"/>
      <c r="BY204" s="838"/>
      <c r="BZ204" s="851"/>
    </row>
    <row r="205" spans="1:78" s="622" customFormat="1" ht="15">
      <c r="A205" s="838"/>
      <c r="B205" s="970"/>
      <c r="C205" s="970"/>
      <c r="D205" s="971"/>
      <c r="E205" s="971"/>
      <c r="F205" s="972"/>
      <c r="G205" s="972"/>
      <c r="H205" s="972"/>
      <c r="I205" s="973"/>
      <c r="J205" s="973"/>
      <c r="K205" s="973"/>
      <c r="L205" s="973"/>
      <c r="M205" s="973"/>
      <c r="N205" s="973"/>
      <c r="O205" s="970"/>
      <c r="P205" s="970"/>
      <c r="Q205" s="970"/>
      <c r="R205" s="970"/>
      <c r="S205" s="970"/>
      <c r="T205" s="970"/>
      <c r="U205" s="970"/>
      <c r="V205" s="838"/>
      <c r="W205" s="838"/>
      <c r="X205" s="838"/>
      <c r="Y205" s="838"/>
      <c r="Z205" s="838"/>
      <c r="AA205" s="838"/>
      <c r="AB205" s="838"/>
      <c r="AC205" s="838"/>
      <c r="AD205" s="838"/>
      <c r="AE205" s="838"/>
      <c r="AF205" s="838"/>
      <c r="AG205" s="838"/>
      <c r="AH205" s="838"/>
      <c r="AI205" s="838"/>
      <c r="AJ205" s="838"/>
      <c r="AK205" s="838"/>
      <c r="AL205" s="838"/>
      <c r="AM205" s="838"/>
      <c r="AN205" s="838"/>
      <c r="AO205" s="838"/>
      <c r="AP205" s="838"/>
      <c r="AQ205" s="976"/>
      <c r="AR205" s="838"/>
      <c r="AS205" s="838"/>
      <c r="AT205" s="838"/>
      <c r="AU205" s="838"/>
      <c r="AV205" s="838"/>
      <c r="AW205" s="838"/>
      <c r="AX205" s="838"/>
      <c r="AY205" s="838"/>
      <c r="AZ205" s="838"/>
      <c r="BA205" s="838"/>
      <c r="BB205" s="838"/>
      <c r="BC205" s="838"/>
      <c r="BD205" s="838"/>
      <c r="BE205" s="838"/>
      <c r="BF205" s="838"/>
      <c r="BG205" s="838"/>
      <c r="BH205" s="838"/>
      <c r="BI205" s="838"/>
      <c r="BJ205" s="838"/>
      <c r="BK205" s="838"/>
      <c r="BL205" s="838"/>
      <c r="BM205" s="838"/>
      <c r="BN205" s="838"/>
      <c r="BO205" s="838"/>
      <c r="BP205" s="838"/>
      <c r="BQ205" s="838"/>
      <c r="BR205" s="838"/>
      <c r="BS205" s="838"/>
      <c r="BT205" s="838"/>
      <c r="BU205" s="838"/>
      <c r="BV205" s="838"/>
      <c r="BW205" s="838"/>
      <c r="BX205" s="838"/>
      <c r="BY205" s="838"/>
      <c r="BZ205" s="851"/>
    </row>
    <row r="206" spans="1:78" s="622" customFormat="1" ht="15">
      <c r="A206" s="838"/>
      <c r="B206" s="970"/>
      <c r="C206" s="970"/>
      <c r="D206" s="971"/>
      <c r="E206" s="971"/>
      <c r="F206" s="972"/>
      <c r="G206" s="972"/>
      <c r="H206" s="972"/>
      <c r="I206" s="973"/>
      <c r="J206" s="973"/>
      <c r="K206" s="973"/>
      <c r="L206" s="973"/>
      <c r="M206" s="973"/>
      <c r="N206" s="973"/>
      <c r="O206" s="970"/>
      <c r="P206" s="970"/>
      <c r="Q206" s="970"/>
      <c r="R206" s="970"/>
      <c r="S206" s="970"/>
      <c r="T206" s="970"/>
      <c r="U206" s="970"/>
      <c r="V206" s="838"/>
      <c r="W206" s="838"/>
      <c r="X206" s="838"/>
      <c r="Y206" s="838"/>
      <c r="Z206" s="838"/>
      <c r="AA206" s="838"/>
      <c r="AB206" s="838"/>
      <c r="AC206" s="838"/>
      <c r="AD206" s="838"/>
      <c r="AE206" s="838"/>
      <c r="AF206" s="838"/>
      <c r="AG206" s="838"/>
      <c r="AH206" s="838"/>
      <c r="AI206" s="838"/>
      <c r="AJ206" s="838"/>
      <c r="AK206" s="838"/>
      <c r="AL206" s="838"/>
      <c r="AM206" s="838"/>
      <c r="AN206" s="838"/>
      <c r="AO206" s="838"/>
      <c r="AP206" s="838"/>
      <c r="AQ206" s="976"/>
      <c r="AR206" s="838"/>
      <c r="AS206" s="838"/>
      <c r="AT206" s="838"/>
      <c r="AU206" s="838"/>
      <c r="AV206" s="838"/>
      <c r="AW206" s="838"/>
      <c r="AX206" s="838"/>
      <c r="AY206" s="838"/>
      <c r="AZ206" s="838"/>
      <c r="BA206" s="838"/>
      <c r="BB206" s="838"/>
      <c r="BC206" s="838"/>
      <c r="BD206" s="838"/>
      <c r="BE206" s="838"/>
      <c r="BF206" s="838"/>
      <c r="BG206" s="838"/>
      <c r="BH206" s="838"/>
      <c r="BI206" s="838"/>
      <c r="BJ206" s="838"/>
      <c r="BK206" s="838"/>
      <c r="BL206" s="838"/>
      <c r="BM206" s="838"/>
      <c r="BN206" s="838"/>
      <c r="BO206" s="838"/>
      <c r="BP206" s="838"/>
      <c r="BQ206" s="838"/>
      <c r="BR206" s="838"/>
      <c r="BS206" s="838"/>
      <c r="BT206" s="838"/>
      <c r="BU206" s="838"/>
      <c r="BV206" s="838"/>
      <c r="BW206" s="838"/>
      <c r="BX206" s="838"/>
      <c r="BY206" s="838"/>
      <c r="BZ206" s="851"/>
    </row>
    <row r="207" spans="1:78" s="622" customFormat="1" ht="15">
      <c r="A207" s="838"/>
      <c r="B207" s="970"/>
      <c r="C207" s="970"/>
      <c r="D207" s="971"/>
      <c r="E207" s="971"/>
      <c r="F207" s="972"/>
      <c r="G207" s="972"/>
      <c r="H207" s="972"/>
      <c r="I207" s="973"/>
      <c r="J207" s="973"/>
      <c r="K207" s="973"/>
      <c r="L207" s="973"/>
      <c r="M207" s="973"/>
      <c r="N207" s="973"/>
      <c r="O207" s="970"/>
      <c r="P207" s="970"/>
      <c r="Q207" s="970"/>
      <c r="R207" s="970"/>
      <c r="S207" s="970"/>
      <c r="T207" s="970"/>
      <c r="U207" s="970"/>
      <c r="V207" s="838"/>
      <c r="W207" s="838"/>
      <c r="X207" s="838"/>
      <c r="Y207" s="838"/>
      <c r="Z207" s="838"/>
      <c r="AA207" s="838"/>
      <c r="AB207" s="838"/>
      <c r="AC207" s="838"/>
      <c r="AD207" s="838"/>
      <c r="AE207" s="838"/>
      <c r="AF207" s="838"/>
      <c r="AG207" s="838"/>
      <c r="AH207" s="838"/>
      <c r="AI207" s="838"/>
      <c r="AJ207" s="838"/>
      <c r="AK207" s="838"/>
      <c r="AL207" s="838"/>
      <c r="AM207" s="838"/>
      <c r="AN207" s="838"/>
      <c r="AO207" s="838"/>
      <c r="AP207" s="838"/>
      <c r="AQ207" s="976"/>
      <c r="AR207" s="838"/>
      <c r="AS207" s="838"/>
      <c r="AT207" s="838"/>
      <c r="AU207" s="838"/>
      <c r="AV207" s="838"/>
      <c r="AW207" s="838"/>
      <c r="AX207" s="838"/>
      <c r="AY207" s="838"/>
      <c r="AZ207" s="838"/>
      <c r="BA207" s="838"/>
      <c r="BB207" s="838"/>
      <c r="BC207" s="838"/>
      <c r="BD207" s="838"/>
      <c r="BE207" s="838"/>
      <c r="BF207" s="838"/>
      <c r="BG207" s="838"/>
      <c r="BH207" s="838"/>
      <c r="BI207" s="838"/>
      <c r="BJ207" s="838"/>
      <c r="BK207" s="838"/>
      <c r="BL207" s="838"/>
      <c r="BM207" s="838"/>
      <c r="BN207" s="838"/>
      <c r="BO207" s="838"/>
      <c r="BP207" s="838"/>
      <c r="BQ207" s="838"/>
      <c r="BR207" s="838"/>
      <c r="BS207" s="838"/>
      <c r="BT207" s="838"/>
      <c r="BU207" s="838"/>
      <c r="BV207" s="838"/>
      <c r="BW207" s="838"/>
      <c r="BX207" s="838"/>
      <c r="BY207" s="838"/>
      <c r="BZ207" s="851"/>
    </row>
    <row r="208" spans="1:78" s="622" customFormat="1" ht="15">
      <c r="A208" s="838"/>
      <c r="B208" s="970"/>
      <c r="C208" s="970"/>
      <c r="D208" s="971"/>
      <c r="E208" s="971"/>
      <c r="F208" s="972"/>
      <c r="G208" s="972"/>
      <c r="H208" s="972"/>
      <c r="I208" s="973"/>
      <c r="J208" s="973"/>
      <c r="K208" s="973"/>
      <c r="L208" s="973"/>
      <c r="M208" s="973"/>
      <c r="N208" s="973"/>
      <c r="O208" s="970"/>
      <c r="P208" s="970"/>
      <c r="Q208" s="970"/>
      <c r="R208" s="970"/>
      <c r="S208" s="970"/>
      <c r="T208" s="970"/>
      <c r="U208" s="970"/>
      <c r="V208" s="838"/>
      <c r="W208" s="838"/>
      <c r="X208" s="838"/>
      <c r="Y208" s="838"/>
      <c r="Z208" s="838"/>
      <c r="AA208" s="838"/>
      <c r="AB208" s="838"/>
      <c r="AC208" s="838"/>
      <c r="AD208" s="838"/>
      <c r="AE208" s="838"/>
      <c r="AF208" s="838"/>
      <c r="AG208" s="838"/>
      <c r="AH208" s="838"/>
      <c r="AI208" s="838"/>
      <c r="AJ208" s="838"/>
      <c r="AK208" s="838"/>
      <c r="AL208" s="838"/>
      <c r="AM208" s="838"/>
      <c r="AN208" s="838"/>
      <c r="AO208" s="838"/>
      <c r="AP208" s="838"/>
      <c r="AQ208" s="976"/>
      <c r="AR208" s="838"/>
      <c r="AS208" s="838"/>
      <c r="AT208" s="838"/>
      <c r="AU208" s="838"/>
      <c r="AV208" s="838"/>
      <c r="AW208" s="838"/>
      <c r="AX208" s="838"/>
      <c r="AY208" s="838"/>
      <c r="AZ208" s="838"/>
      <c r="BA208" s="838"/>
      <c r="BB208" s="838"/>
      <c r="BC208" s="838"/>
      <c r="BD208" s="838"/>
      <c r="BE208" s="838"/>
      <c r="BF208" s="838"/>
      <c r="BG208" s="838"/>
      <c r="BH208" s="838"/>
      <c r="BI208" s="838"/>
      <c r="BJ208" s="838"/>
      <c r="BK208" s="838"/>
      <c r="BL208" s="838"/>
      <c r="BM208" s="838"/>
      <c r="BN208" s="838"/>
      <c r="BO208" s="838"/>
      <c r="BP208" s="838"/>
      <c r="BQ208" s="838"/>
      <c r="BR208" s="838"/>
      <c r="BS208" s="838"/>
      <c r="BT208" s="838"/>
      <c r="BU208" s="838"/>
      <c r="BV208" s="838"/>
      <c r="BW208" s="838"/>
      <c r="BX208" s="838"/>
      <c r="BY208" s="838"/>
      <c r="BZ208" s="851"/>
    </row>
    <row r="209" spans="1:80" s="622" customFormat="1" ht="15">
      <c r="A209" s="838"/>
      <c r="B209" s="970"/>
      <c r="C209" s="970"/>
      <c r="D209" s="971"/>
      <c r="E209" s="971"/>
      <c r="F209" s="972"/>
      <c r="G209" s="972"/>
      <c r="H209" s="972"/>
      <c r="I209" s="973"/>
      <c r="J209" s="973"/>
      <c r="K209" s="973"/>
      <c r="L209" s="973"/>
      <c r="M209" s="973"/>
      <c r="N209" s="973"/>
      <c r="O209" s="970"/>
      <c r="P209" s="970"/>
      <c r="Q209" s="970"/>
      <c r="R209" s="970"/>
      <c r="S209" s="970"/>
      <c r="T209" s="970"/>
      <c r="U209" s="970"/>
      <c r="V209" s="838"/>
      <c r="W209" s="838"/>
      <c r="X209" s="838"/>
      <c r="Y209" s="838"/>
      <c r="Z209" s="838"/>
      <c r="AA209" s="838"/>
      <c r="AB209" s="838"/>
      <c r="AC209" s="838"/>
      <c r="AD209" s="838"/>
      <c r="AE209" s="838"/>
      <c r="AF209" s="838"/>
      <c r="AG209" s="838"/>
      <c r="AH209" s="838"/>
      <c r="AI209" s="838"/>
      <c r="AJ209" s="838"/>
      <c r="AK209" s="838"/>
      <c r="AL209" s="838"/>
      <c r="AM209" s="838"/>
      <c r="AN209" s="838"/>
      <c r="AO209" s="838"/>
      <c r="AP209" s="838"/>
      <c r="AQ209" s="976"/>
      <c r="AR209" s="838"/>
      <c r="AS209" s="838"/>
      <c r="AT209" s="838"/>
      <c r="AU209" s="838"/>
      <c r="AV209" s="838"/>
      <c r="AW209" s="838"/>
      <c r="AX209" s="838"/>
      <c r="AY209" s="838"/>
      <c r="AZ209" s="838"/>
      <c r="BA209" s="838"/>
      <c r="BB209" s="838"/>
      <c r="BC209" s="838"/>
      <c r="BD209" s="838"/>
      <c r="BE209" s="838"/>
      <c r="BF209" s="838"/>
      <c r="BG209" s="838"/>
      <c r="BH209" s="838"/>
      <c r="BI209" s="838"/>
      <c r="BJ209" s="838"/>
      <c r="BK209" s="838"/>
      <c r="BL209" s="838"/>
      <c r="BM209" s="838"/>
      <c r="BN209" s="838"/>
      <c r="BO209" s="838"/>
      <c r="BP209" s="838"/>
      <c r="BQ209" s="838"/>
      <c r="BR209" s="838"/>
      <c r="BS209" s="838"/>
      <c r="BT209" s="838"/>
      <c r="BU209" s="838"/>
      <c r="BV209" s="838"/>
      <c r="BW209" s="838"/>
      <c r="BX209" s="838"/>
      <c r="BY209" s="838"/>
      <c r="BZ209" s="851"/>
    </row>
    <row r="210" spans="1:80" s="622" customFormat="1" ht="15">
      <c r="A210" s="838"/>
      <c r="B210" s="970"/>
      <c r="C210" s="970"/>
      <c r="D210" s="971"/>
      <c r="E210" s="971"/>
      <c r="F210" s="972"/>
      <c r="G210" s="972"/>
      <c r="H210" s="972"/>
      <c r="I210" s="973"/>
      <c r="J210" s="973"/>
      <c r="K210" s="973"/>
      <c r="L210" s="973"/>
      <c r="M210" s="973"/>
      <c r="N210" s="973"/>
      <c r="O210" s="970"/>
      <c r="P210" s="970"/>
      <c r="Q210" s="970"/>
      <c r="R210" s="970"/>
      <c r="S210" s="970"/>
      <c r="T210" s="970"/>
      <c r="U210" s="970"/>
      <c r="V210" s="838"/>
      <c r="W210" s="838"/>
      <c r="X210" s="838"/>
      <c r="Y210" s="838"/>
      <c r="Z210" s="838"/>
      <c r="AA210" s="838"/>
      <c r="AB210" s="838"/>
      <c r="AC210" s="838"/>
      <c r="AD210" s="838"/>
      <c r="AE210" s="838"/>
      <c r="AF210" s="838"/>
      <c r="AG210" s="838"/>
      <c r="AH210" s="838"/>
      <c r="AI210" s="838"/>
      <c r="AJ210" s="838"/>
      <c r="AK210" s="838"/>
      <c r="AL210" s="838"/>
      <c r="AM210" s="838"/>
      <c r="AN210" s="838"/>
      <c r="AO210" s="838"/>
      <c r="AP210" s="838"/>
      <c r="AQ210" s="976"/>
      <c r="AR210" s="838"/>
      <c r="AS210" s="838"/>
      <c r="AT210" s="838"/>
      <c r="AU210" s="838"/>
      <c r="AV210" s="838"/>
      <c r="AW210" s="838"/>
      <c r="AX210" s="838"/>
      <c r="AY210" s="838"/>
      <c r="AZ210" s="838"/>
      <c r="BA210" s="838"/>
      <c r="BB210" s="838"/>
      <c r="BC210" s="838"/>
      <c r="BD210" s="838"/>
      <c r="BE210" s="838"/>
      <c r="BF210" s="838"/>
      <c r="BG210" s="838"/>
      <c r="BH210" s="838"/>
      <c r="BI210" s="838"/>
      <c r="BJ210" s="838"/>
      <c r="BK210" s="838"/>
      <c r="BL210" s="838"/>
      <c r="BM210" s="838"/>
      <c r="BN210" s="838"/>
      <c r="BO210" s="838"/>
      <c r="BP210" s="838"/>
      <c r="BQ210" s="838"/>
      <c r="BR210" s="838"/>
      <c r="BS210" s="838"/>
      <c r="BT210" s="838"/>
      <c r="BU210" s="838"/>
      <c r="BV210" s="838"/>
      <c r="BW210" s="838"/>
      <c r="BX210" s="838"/>
      <c r="BY210" s="838"/>
      <c r="BZ210" s="851"/>
    </row>
    <row r="211" spans="1:80" s="622" customFormat="1" ht="15">
      <c r="A211" s="838"/>
      <c r="B211" s="970"/>
      <c r="C211" s="970"/>
      <c r="D211" s="971"/>
      <c r="E211" s="971"/>
      <c r="F211" s="972"/>
      <c r="G211" s="972"/>
      <c r="H211" s="972"/>
      <c r="I211" s="973"/>
      <c r="J211" s="973"/>
      <c r="K211" s="973"/>
      <c r="L211" s="973"/>
      <c r="M211" s="973"/>
      <c r="N211" s="973"/>
      <c r="O211" s="970"/>
      <c r="P211" s="970"/>
      <c r="Q211" s="970"/>
      <c r="R211" s="970"/>
      <c r="S211" s="970"/>
      <c r="T211" s="970"/>
      <c r="U211" s="970"/>
      <c r="V211" s="838"/>
      <c r="W211" s="838"/>
      <c r="X211" s="838"/>
      <c r="Y211" s="838"/>
      <c r="Z211" s="838"/>
      <c r="AA211" s="838"/>
      <c r="AB211" s="838"/>
      <c r="AC211" s="838"/>
      <c r="AD211" s="838"/>
      <c r="AE211" s="838"/>
      <c r="AF211" s="838"/>
      <c r="AG211" s="838"/>
      <c r="AH211" s="838"/>
      <c r="AI211" s="838"/>
      <c r="AJ211" s="838"/>
      <c r="AK211" s="838"/>
      <c r="AL211" s="838"/>
      <c r="AM211" s="838"/>
      <c r="AN211" s="838"/>
      <c r="AO211" s="838"/>
      <c r="AP211" s="838"/>
      <c r="AQ211" s="976"/>
      <c r="AR211" s="838"/>
      <c r="AS211" s="838"/>
      <c r="AT211" s="838"/>
      <c r="AU211" s="838"/>
      <c r="AV211" s="838"/>
      <c r="AW211" s="838"/>
      <c r="AX211" s="838"/>
      <c r="AY211" s="838"/>
      <c r="AZ211" s="838"/>
      <c r="BA211" s="838"/>
      <c r="BB211" s="838"/>
      <c r="BC211" s="838"/>
      <c r="BD211" s="838"/>
      <c r="BE211" s="838"/>
      <c r="BF211" s="838"/>
      <c r="BG211" s="838"/>
      <c r="BH211" s="838"/>
      <c r="BI211" s="838"/>
      <c r="BJ211" s="838"/>
      <c r="BK211" s="838"/>
      <c r="BL211" s="838"/>
      <c r="BM211" s="838"/>
      <c r="BN211" s="838"/>
      <c r="BO211" s="838"/>
      <c r="BP211" s="838"/>
      <c r="BQ211" s="838"/>
      <c r="BR211" s="838"/>
      <c r="BS211" s="838"/>
      <c r="BT211" s="838"/>
      <c r="BU211" s="838"/>
      <c r="BV211" s="838"/>
      <c r="BW211" s="838"/>
      <c r="BX211" s="838"/>
      <c r="BY211" s="838"/>
      <c r="BZ211" s="851"/>
    </row>
    <row r="212" spans="1:80" s="622" customFormat="1" ht="15">
      <c r="A212" s="838"/>
      <c r="B212" s="970"/>
      <c r="C212" s="970"/>
      <c r="D212" s="971"/>
      <c r="E212" s="971"/>
      <c r="F212" s="972"/>
      <c r="G212" s="972"/>
      <c r="H212" s="972"/>
      <c r="I212" s="973"/>
      <c r="J212" s="973"/>
      <c r="K212" s="973"/>
      <c r="L212" s="973"/>
      <c r="M212" s="973"/>
      <c r="N212" s="973"/>
      <c r="O212" s="970"/>
      <c r="P212" s="970"/>
      <c r="Q212" s="970"/>
      <c r="R212" s="970"/>
      <c r="S212" s="970"/>
      <c r="T212" s="970"/>
      <c r="U212" s="970"/>
      <c r="V212" s="838"/>
      <c r="W212" s="838"/>
      <c r="X212" s="838"/>
      <c r="Y212" s="838"/>
      <c r="Z212" s="838"/>
      <c r="AA212" s="838"/>
      <c r="AB212" s="838"/>
      <c r="AC212" s="838"/>
      <c r="AD212" s="838"/>
      <c r="AE212" s="838"/>
      <c r="AF212" s="838"/>
      <c r="AG212" s="838"/>
      <c r="AH212" s="838"/>
      <c r="AI212" s="838"/>
      <c r="AJ212" s="838"/>
      <c r="AK212" s="838"/>
      <c r="AL212" s="838"/>
      <c r="AM212" s="838"/>
      <c r="AN212" s="838"/>
      <c r="AO212" s="838"/>
      <c r="AP212" s="838"/>
      <c r="AQ212" s="976"/>
      <c r="AR212" s="838"/>
      <c r="AS212" s="838"/>
      <c r="AT212" s="838"/>
      <c r="AU212" s="838"/>
      <c r="AV212" s="838"/>
      <c r="AW212" s="838"/>
      <c r="AX212" s="838"/>
      <c r="AY212" s="838"/>
      <c r="AZ212" s="838"/>
      <c r="BA212" s="838"/>
      <c r="BB212" s="838"/>
      <c r="BC212" s="838"/>
      <c r="BD212" s="838"/>
      <c r="BE212" s="838"/>
      <c r="BF212" s="838"/>
      <c r="BG212" s="838"/>
      <c r="BH212" s="838"/>
      <c r="BI212" s="838"/>
      <c r="BJ212" s="838"/>
      <c r="BK212" s="838"/>
      <c r="BL212" s="838"/>
      <c r="BM212" s="838"/>
      <c r="BN212" s="838"/>
      <c r="BO212" s="838"/>
      <c r="BP212" s="838"/>
      <c r="BQ212" s="838"/>
      <c r="BR212" s="838"/>
      <c r="BS212" s="838"/>
      <c r="BT212" s="838"/>
      <c r="BU212" s="838"/>
      <c r="BV212" s="838"/>
      <c r="BW212" s="838"/>
      <c r="BX212" s="838"/>
      <c r="BY212" s="838"/>
      <c r="BZ212" s="851"/>
    </row>
    <row r="213" spans="1:80" s="622" customFormat="1" ht="15">
      <c r="A213" s="838"/>
      <c r="B213" s="970"/>
      <c r="C213" s="970"/>
      <c r="D213" s="971"/>
      <c r="E213" s="971"/>
      <c r="F213" s="972"/>
      <c r="G213" s="972"/>
      <c r="H213" s="972"/>
      <c r="I213" s="973"/>
      <c r="J213" s="973"/>
      <c r="K213" s="973"/>
      <c r="L213" s="973"/>
      <c r="M213" s="973"/>
      <c r="N213" s="973"/>
      <c r="O213" s="970"/>
      <c r="P213" s="970"/>
      <c r="Q213" s="970"/>
      <c r="R213" s="970"/>
      <c r="S213" s="970"/>
      <c r="T213" s="970"/>
      <c r="U213" s="970"/>
      <c r="V213" s="838"/>
      <c r="W213" s="838"/>
      <c r="X213" s="838"/>
      <c r="Y213" s="838"/>
      <c r="Z213" s="838"/>
      <c r="AA213" s="838"/>
      <c r="AB213" s="838"/>
      <c r="AC213" s="838"/>
      <c r="AD213" s="838"/>
      <c r="AE213" s="838"/>
      <c r="AF213" s="838"/>
      <c r="AG213" s="838"/>
      <c r="AH213" s="838"/>
      <c r="AI213" s="838"/>
      <c r="AJ213" s="838"/>
      <c r="AK213" s="838"/>
      <c r="AL213" s="838"/>
      <c r="AM213" s="838"/>
      <c r="AN213" s="838"/>
      <c r="AO213" s="838"/>
      <c r="AP213" s="838"/>
      <c r="AQ213" s="976"/>
      <c r="AR213" s="838"/>
      <c r="AS213" s="838"/>
      <c r="AT213" s="838"/>
      <c r="AU213" s="838"/>
      <c r="AV213" s="838"/>
      <c r="AW213" s="838"/>
      <c r="AX213" s="838"/>
      <c r="AY213" s="838"/>
      <c r="AZ213" s="838"/>
      <c r="BA213" s="838"/>
      <c r="BB213" s="838"/>
      <c r="BC213" s="838"/>
      <c r="BD213" s="838"/>
      <c r="BE213" s="838"/>
      <c r="BF213" s="838"/>
      <c r="BG213" s="838"/>
      <c r="BH213" s="838"/>
      <c r="BI213" s="838"/>
      <c r="BJ213" s="838"/>
      <c r="BK213" s="838"/>
      <c r="BL213" s="838"/>
      <c r="BM213" s="838"/>
      <c r="BN213" s="838"/>
      <c r="BO213" s="838"/>
      <c r="BP213" s="838"/>
      <c r="BQ213" s="838"/>
      <c r="BR213" s="838"/>
      <c r="BS213" s="838"/>
      <c r="BT213" s="838"/>
      <c r="BU213" s="838"/>
      <c r="BV213" s="838"/>
      <c r="BW213" s="838"/>
      <c r="BX213" s="838"/>
      <c r="BY213" s="838"/>
      <c r="BZ213" s="851"/>
    </row>
    <row r="214" spans="1:80" s="622" customFormat="1" ht="15">
      <c r="A214" s="838"/>
      <c r="B214" s="970"/>
      <c r="C214" s="970"/>
      <c r="D214" s="971"/>
      <c r="E214" s="971"/>
      <c r="F214" s="972"/>
      <c r="G214" s="972"/>
      <c r="H214" s="973"/>
      <c r="I214" s="973"/>
      <c r="J214" s="973"/>
      <c r="K214" s="973"/>
      <c r="L214" s="973"/>
      <c r="M214" s="973"/>
      <c r="N214" s="970"/>
      <c r="O214" s="970"/>
      <c r="P214" s="970"/>
      <c r="Q214" s="970"/>
      <c r="R214" s="970"/>
      <c r="S214" s="970"/>
      <c r="T214" s="970"/>
      <c r="U214" s="838"/>
      <c r="V214" s="838"/>
      <c r="W214" s="838"/>
      <c r="X214" s="838"/>
      <c r="Y214" s="838"/>
      <c r="Z214" s="838"/>
      <c r="AA214" s="838"/>
      <c r="AB214" s="838"/>
      <c r="AC214" s="838"/>
      <c r="AD214" s="838"/>
      <c r="AE214" s="838"/>
      <c r="AF214" s="838"/>
      <c r="AG214" s="838"/>
      <c r="AH214" s="838"/>
      <c r="AI214" s="838"/>
      <c r="AJ214" s="838"/>
      <c r="AK214" s="838"/>
      <c r="AL214" s="838"/>
      <c r="AM214" s="838"/>
      <c r="AN214" s="838"/>
      <c r="AO214" s="838"/>
      <c r="AP214" s="838"/>
      <c r="AQ214" s="976"/>
      <c r="AR214" s="838"/>
      <c r="AS214" s="838"/>
      <c r="AT214" s="838"/>
      <c r="AU214" s="838"/>
      <c r="AV214" s="838"/>
      <c r="AW214" s="838"/>
      <c r="AX214" s="838"/>
      <c r="AY214" s="838"/>
      <c r="AZ214" s="838"/>
      <c r="BA214" s="838"/>
      <c r="BB214" s="838"/>
      <c r="BC214" s="838"/>
      <c r="BD214" s="838"/>
      <c r="BE214" s="838"/>
      <c r="BF214" s="838"/>
      <c r="BG214" s="838"/>
      <c r="BH214" s="838"/>
      <c r="BI214" s="838"/>
      <c r="BJ214" s="838"/>
      <c r="BK214" s="838"/>
      <c r="BL214" s="838"/>
      <c r="BM214" s="838"/>
      <c r="BN214" s="838"/>
      <c r="BO214" s="838"/>
      <c r="BP214" s="838"/>
      <c r="BQ214" s="838"/>
      <c r="BR214" s="838"/>
      <c r="BS214" s="838"/>
      <c r="BT214" s="838"/>
      <c r="BU214" s="838"/>
      <c r="BV214" s="838"/>
      <c r="BW214" s="838"/>
      <c r="BX214" s="838"/>
      <c r="BY214" s="851"/>
    </row>
    <row r="215" spans="1:80" s="622" customFormat="1" ht="15">
      <c r="A215" s="838"/>
      <c r="B215" s="970"/>
      <c r="C215" s="970"/>
      <c r="D215" s="971"/>
      <c r="E215" s="971"/>
      <c r="F215" s="972"/>
      <c r="G215" s="972"/>
      <c r="H215" s="973"/>
      <c r="I215" s="973"/>
      <c r="J215" s="973"/>
      <c r="K215" s="973"/>
      <c r="L215" s="973"/>
      <c r="M215" s="973"/>
      <c r="N215" s="970"/>
      <c r="O215" s="970"/>
      <c r="P215" s="970"/>
      <c r="Q215" s="970"/>
      <c r="R215" s="970"/>
      <c r="S215" s="970"/>
      <c r="T215" s="970"/>
      <c r="U215" s="838"/>
      <c r="V215" s="838"/>
      <c r="W215" s="838"/>
      <c r="X215" s="838"/>
      <c r="Y215" s="838"/>
      <c r="Z215" s="838"/>
      <c r="AA215" s="838"/>
      <c r="AB215" s="838"/>
      <c r="AC215" s="838"/>
      <c r="AD215" s="838"/>
      <c r="AE215" s="838"/>
      <c r="AF215" s="838"/>
      <c r="AG215" s="838"/>
      <c r="AH215" s="838"/>
      <c r="AI215" s="838"/>
      <c r="AJ215" s="838"/>
      <c r="AK215" s="838"/>
      <c r="AL215" s="838"/>
      <c r="AM215" s="838"/>
      <c r="AN215" s="838"/>
      <c r="AO215" s="838"/>
      <c r="AP215" s="838"/>
      <c r="AQ215" s="976"/>
      <c r="AR215" s="838"/>
      <c r="AS215" s="838"/>
      <c r="AT215" s="838"/>
      <c r="AU215" s="838"/>
      <c r="AV215" s="838"/>
      <c r="AW215" s="838"/>
      <c r="AX215" s="838"/>
      <c r="AY215" s="838"/>
      <c r="AZ215" s="838"/>
      <c r="BA215" s="838"/>
      <c r="BB215" s="838"/>
      <c r="BC215" s="838"/>
      <c r="BD215" s="838"/>
      <c r="BE215" s="838"/>
      <c r="BF215" s="838"/>
      <c r="BG215" s="838"/>
      <c r="BH215" s="838"/>
      <c r="BI215" s="838"/>
      <c r="BJ215" s="838"/>
      <c r="BK215" s="838"/>
      <c r="BL215" s="838"/>
      <c r="BM215" s="838"/>
      <c r="BN215" s="838"/>
      <c r="BO215" s="838"/>
      <c r="BP215" s="838"/>
      <c r="BQ215" s="838"/>
      <c r="BR215" s="838"/>
      <c r="BS215" s="838"/>
      <c r="BT215" s="838"/>
      <c r="BU215" s="838"/>
      <c r="BV215" s="838"/>
      <c r="BW215" s="838"/>
      <c r="BX215" s="838"/>
      <c r="BY215" s="851"/>
    </row>
    <row r="216" spans="1:80" s="622" customFormat="1" ht="15">
      <c r="A216" s="838"/>
      <c r="B216" s="970"/>
      <c r="C216" s="970"/>
      <c r="D216" s="971"/>
      <c r="E216" s="971"/>
      <c r="F216" s="972"/>
      <c r="G216" s="972"/>
      <c r="H216" s="973"/>
      <c r="I216" s="973"/>
      <c r="J216" s="973"/>
      <c r="K216" s="973"/>
      <c r="L216" s="973"/>
      <c r="M216" s="973"/>
      <c r="N216" s="970"/>
      <c r="O216" s="970"/>
      <c r="P216" s="970"/>
      <c r="Q216" s="970"/>
      <c r="R216" s="970"/>
      <c r="S216" s="970"/>
      <c r="T216" s="970"/>
      <c r="U216" s="838"/>
      <c r="V216" s="838"/>
      <c r="W216" s="838"/>
      <c r="X216" s="838"/>
      <c r="Y216" s="838"/>
      <c r="Z216" s="838"/>
      <c r="AA216" s="838"/>
      <c r="AB216" s="838"/>
      <c r="AC216" s="838"/>
      <c r="AD216" s="838"/>
      <c r="AE216" s="838"/>
      <c r="AF216" s="838"/>
      <c r="AG216" s="838"/>
      <c r="AH216" s="838"/>
      <c r="AI216" s="838"/>
      <c r="AJ216" s="838"/>
      <c r="AK216" s="838"/>
      <c r="AL216" s="838"/>
      <c r="AM216" s="838"/>
      <c r="AN216" s="838"/>
      <c r="AO216" s="838"/>
      <c r="AP216" s="838"/>
      <c r="AQ216" s="976"/>
      <c r="AR216" s="838"/>
      <c r="AS216" s="838"/>
      <c r="AT216" s="838"/>
      <c r="AU216" s="838"/>
      <c r="AV216" s="838"/>
      <c r="AW216" s="838"/>
      <c r="AX216" s="838"/>
      <c r="AY216" s="838"/>
      <c r="AZ216" s="838"/>
      <c r="BA216" s="838"/>
      <c r="BB216" s="838"/>
      <c r="BC216" s="838"/>
      <c r="BD216" s="838"/>
      <c r="BE216" s="838"/>
      <c r="BF216" s="838"/>
      <c r="BG216" s="838"/>
      <c r="BH216" s="838"/>
      <c r="BI216" s="838"/>
      <c r="BJ216" s="838"/>
      <c r="BK216" s="838"/>
      <c r="BL216" s="838"/>
      <c r="BM216" s="838"/>
      <c r="BN216" s="838"/>
      <c r="BO216" s="838"/>
      <c r="BP216" s="838"/>
      <c r="BQ216" s="838"/>
      <c r="BR216" s="838"/>
      <c r="BS216" s="838"/>
      <c r="BT216" s="838"/>
      <c r="BU216" s="838"/>
      <c r="BV216" s="838"/>
      <c r="BW216" s="838"/>
      <c r="BX216" s="838"/>
      <c r="BY216" s="851"/>
    </row>
    <row r="217" spans="1:80" s="622" customFormat="1" ht="15">
      <c r="A217" s="838"/>
      <c r="B217" s="970"/>
      <c r="C217" s="970"/>
      <c r="D217" s="971"/>
      <c r="E217" s="971"/>
      <c r="F217" s="972"/>
      <c r="G217" s="972"/>
      <c r="H217" s="973"/>
      <c r="I217" s="973"/>
      <c r="J217" s="973"/>
      <c r="K217" s="973"/>
      <c r="L217" s="973"/>
      <c r="M217" s="973"/>
      <c r="N217" s="970"/>
      <c r="O217" s="970"/>
      <c r="P217" s="970"/>
      <c r="Q217" s="970"/>
      <c r="R217" s="970"/>
      <c r="S217" s="970"/>
      <c r="T217" s="970"/>
      <c r="U217" s="838"/>
      <c r="V217" s="838"/>
      <c r="W217" s="838"/>
      <c r="X217" s="838"/>
      <c r="Y217" s="838"/>
      <c r="Z217" s="838"/>
      <c r="AA217" s="838"/>
      <c r="AB217" s="838"/>
      <c r="AC217" s="838"/>
      <c r="AD217" s="838"/>
      <c r="AE217" s="838"/>
      <c r="AF217" s="838"/>
      <c r="AG217" s="838"/>
      <c r="AH217" s="838"/>
      <c r="AI217" s="838"/>
      <c r="AJ217" s="838"/>
      <c r="AK217" s="838"/>
      <c r="AL217" s="838"/>
      <c r="AM217" s="838"/>
      <c r="AN217" s="838"/>
      <c r="AO217" s="838"/>
      <c r="AP217" s="838"/>
      <c r="AQ217" s="976"/>
      <c r="AR217" s="838"/>
      <c r="AS217" s="838"/>
      <c r="AT217" s="838"/>
      <c r="AU217" s="838"/>
      <c r="AV217" s="838"/>
      <c r="AW217" s="838"/>
      <c r="AX217" s="838"/>
      <c r="AY217" s="838"/>
      <c r="AZ217" s="838"/>
      <c r="BA217" s="838"/>
      <c r="BB217" s="838"/>
      <c r="BC217" s="838"/>
      <c r="BD217" s="838"/>
      <c r="BE217" s="838"/>
      <c r="BF217" s="838"/>
      <c r="BG217" s="838"/>
      <c r="BH217" s="838"/>
      <c r="BI217" s="838"/>
      <c r="BJ217" s="838"/>
      <c r="BK217" s="838"/>
      <c r="BL217" s="838"/>
      <c r="BM217" s="838"/>
      <c r="BN217" s="838"/>
      <c r="BO217" s="838"/>
      <c r="BP217" s="838"/>
      <c r="BQ217" s="838"/>
      <c r="BR217" s="838"/>
      <c r="BS217" s="838"/>
      <c r="BT217" s="838"/>
      <c r="BU217" s="838"/>
      <c r="BV217" s="838"/>
      <c r="BW217" s="838"/>
      <c r="BX217" s="838"/>
      <c r="BY217" s="851"/>
    </row>
    <row r="218" spans="1:80" s="622" customFormat="1" ht="15">
      <c r="A218" s="838"/>
      <c r="B218" s="970"/>
      <c r="C218" s="970"/>
      <c r="D218" s="971"/>
      <c r="E218" s="971"/>
      <c r="F218" s="972"/>
      <c r="G218" s="972"/>
      <c r="H218" s="973"/>
      <c r="I218" s="973"/>
      <c r="J218" s="973"/>
      <c r="K218" s="973"/>
      <c r="L218" s="973"/>
      <c r="M218" s="973"/>
      <c r="N218" s="970"/>
      <c r="O218" s="970"/>
      <c r="P218" s="970"/>
      <c r="Q218" s="970"/>
      <c r="R218" s="970"/>
      <c r="S218" s="970"/>
      <c r="T218" s="970"/>
      <c r="U218" s="838"/>
      <c r="V218" s="838"/>
      <c r="W218" s="838"/>
      <c r="X218" s="838"/>
      <c r="Y218" s="838"/>
      <c r="Z218" s="838"/>
      <c r="AA218" s="838"/>
      <c r="AB218" s="838"/>
      <c r="AC218" s="838"/>
      <c r="AD218" s="838"/>
      <c r="AE218" s="838"/>
      <c r="AF218" s="838"/>
      <c r="AG218" s="838"/>
      <c r="AH218" s="838"/>
      <c r="AI218" s="838"/>
      <c r="AJ218" s="838"/>
      <c r="AK218" s="838"/>
      <c r="AL218" s="838"/>
      <c r="AM218" s="838"/>
      <c r="AN218" s="838"/>
      <c r="AO218" s="838"/>
      <c r="AP218" s="838"/>
      <c r="AQ218" s="976"/>
      <c r="AR218" s="838"/>
      <c r="AS218" s="838"/>
      <c r="AT218" s="838"/>
      <c r="AU218" s="838"/>
      <c r="AV218" s="838"/>
      <c r="AW218" s="838"/>
      <c r="AX218" s="838"/>
      <c r="AY218" s="838"/>
      <c r="AZ218" s="838"/>
      <c r="BA218" s="838"/>
      <c r="BB218" s="838"/>
      <c r="BC218" s="838"/>
      <c r="BD218" s="838"/>
      <c r="BE218" s="838"/>
      <c r="BF218" s="838"/>
      <c r="BG218" s="838"/>
      <c r="BH218" s="838"/>
      <c r="BI218" s="838"/>
      <c r="BJ218" s="838"/>
      <c r="BK218" s="838"/>
      <c r="BL218" s="838"/>
      <c r="BM218" s="838"/>
      <c r="BN218" s="838"/>
      <c r="BO218" s="838"/>
      <c r="BP218" s="838"/>
      <c r="BQ218" s="838"/>
      <c r="BR218" s="838"/>
      <c r="BS218" s="838"/>
      <c r="BT218" s="838"/>
      <c r="BU218" s="838"/>
      <c r="BV218" s="838"/>
      <c r="BW218" s="838"/>
      <c r="BX218" s="838"/>
      <c r="BY218" s="838"/>
      <c r="BZ218" s="838"/>
      <c r="CA218" s="838"/>
      <c r="CB218" s="851"/>
    </row>
    <row r="219" spans="1:80" s="622" customFormat="1" ht="15">
      <c r="A219" s="838"/>
      <c r="B219" s="970"/>
      <c r="C219" s="970"/>
      <c r="D219" s="971"/>
      <c r="E219" s="971"/>
      <c r="F219" s="972"/>
      <c r="G219" s="972"/>
      <c r="H219" s="973"/>
      <c r="I219" s="973"/>
      <c r="J219" s="973"/>
      <c r="K219" s="973"/>
      <c r="L219" s="973"/>
      <c r="M219" s="973"/>
      <c r="N219" s="970"/>
      <c r="O219" s="970"/>
      <c r="P219" s="970"/>
      <c r="Q219" s="970"/>
      <c r="R219" s="970"/>
      <c r="S219" s="970"/>
      <c r="T219" s="970"/>
      <c r="U219" s="838"/>
      <c r="V219" s="838"/>
      <c r="W219" s="838"/>
      <c r="X219" s="838"/>
      <c r="Y219" s="838"/>
      <c r="Z219" s="838"/>
      <c r="AA219" s="838"/>
      <c r="AB219" s="838"/>
      <c r="AC219" s="838"/>
      <c r="AD219" s="838"/>
      <c r="AE219" s="838"/>
      <c r="AF219" s="838"/>
      <c r="AG219" s="838"/>
      <c r="AH219" s="838"/>
      <c r="AI219" s="838"/>
      <c r="AJ219" s="838"/>
      <c r="AK219" s="838"/>
      <c r="AL219" s="838"/>
      <c r="AM219" s="838"/>
      <c r="AN219" s="838"/>
      <c r="AO219" s="838"/>
      <c r="AP219" s="838"/>
      <c r="AQ219" s="976"/>
      <c r="AR219" s="838"/>
      <c r="AS219" s="838"/>
      <c r="AT219" s="838"/>
      <c r="AU219" s="838"/>
      <c r="AV219" s="838"/>
      <c r="AW219" s="838"/>
      <c r="AX219" s="838"/>
      <c r="AY219" s="838"/>
      <c r="AZ219" s="838"/>
      <c r="BA219" s="838"/>
      <c r="BB219" s="838"/>
      <c r="BC219" s="838"/>
      <c r="BD219" s="838"/>
      <c r="BE219" s="838"/>
      <c r="BF219" s="838"/>
      <c r="BG219" s="838"/>
      <c r="BH219" s="838"/>
      <c r="BI219" s="838"/>
      <c r="BJ219" s="838"/>
      <c r="BK219" s="838"/>
      <c r="BL219" s="838"/>
      <c r="BM219" s="838"/>
      <c r="BN219" s="838"/>
      <c r="BO219" s="838"/>
      <c r="BP219" s="838"/>
      <c r="BQ219" s="838"/>
      <c r="BR219" s="838"/>
      <c r="BS219" s="838"/>
      <c r="BT219" s="838"/>
      <c r="BU219" s="838"/>
      <c r="BV219" s="838"/>
      <c r="BW219" s="838"/>
      <c r="BX219" s="838"/>
      <c r="BY219" s="838"/>
      <c r="BZ219" s="838"/>
      <c r="CA219" s="838"/>
      <c r="CB219" s="851"/>
    </row>
    <row r="220" spans="1:80" s="622" customFormat="1" ht="15">
      <c r="A220" s="838"/>
      <c r="B220" s="970"/>
      <c r="C220" s="970"/>
      <c r="D220" s="971"/>
      <c r="E220" s="971"/>
      <c r="F220" s="972"/>
      <c r="G220" s="972"/>
      <c r="H220" s="973"/>
      <c r="I220" s="973"/>
      <c r="J220" s="973"/>
      <c r="K220" s="973"/>
      <c r="L220" s="973"/>
      <c r="M220" s="973"/>
      <c r="N220" s="970"/>
      <c r="O220" s="970"/>
      <c r="P220" s="970"/>
      <c r="Q220" s="970"/>
      <c r="R220" s="970"/>
      <c r="S220" s="970"/>
      <c r="T220" s="970"/>
      <c r="U220" s="838"/>
      <c r="V220" s="838"/>
      <c r="W220" s="838"/>
      <c r="X220" s="838"/>
      <c r="Y220" s="838"/>
      <c r="Z220" s="838"/>
      <c r="AA220" s="838"/>
      <c r="AB220" s="838"/>
      <c r="AC220" s="838"/>
      <c r="AD220" s="838"/>
      <c r="AE220" s="838"/>
      <c r="AF220" s="838"/>
      <c r="AG220" s="838"/>
      <c r="AH220" s="838"/>
      <c r="AI220" s="838"/>
      <c r="AJ220" s="838"/>
      <c r="AK220" s="838"/>
      <c r="AL220" s="838"/>
      <c r="AM220" s="838"/>
      <c r="AN220" s="838"/>
      <c r="AO220" s="838"/>
      <c r="AP220" s="838"/>
      <c r="AQ220" s="976"/>
      <c r="AR220" s="838"/>
      <c r="AS220" s="838"/>
      <c r="AT220" s="838"/>
      <c r="AU220" s="838"/>
      <c r="AV220" s="838"/>
      <c r="AW220" s="838"/>
      <c r="AX220" s="838"/>
      <c r="AY220" s="838"/>
      <c r="AZ220" s="838"/>
      <c r="BA220" s="838"/>
      <c r="BB220" s="838"/>
      <c r="BC220" s="838"/>
      <c r="BD220" s="838"/>
      <c r="BE220" s="838"/>
      <c r="BF220" s="838"/>
      <c r="BG220" s="838"/>
      <c r="BH220" s="838"/>
      <c r="BI220" s="838"/>
      <c r="BJ220" s="838"/>
      <c r="BK220" s="838"/>
      <c r="BL220" s="838"/>
      <c r="BM220" s="838"/>
      <c r="BN220" s="838"/>
      <c r="BO220" s="838"/>
      <c r="BP220" s="838"/>
      <c r="BQ220" s="838"/>
      <c r="BR220" s="838"/>
      <c r="BS220" s="838"/>
      <c r="BT220" s="838"/>
      <c r="BU220" s="838"/>
      <c r="BV220" s="838"/>
      <c r="BW220" s="838"/>
      <c r="BX220" s="838"/>
      <c r="BY220" s="838"/>
      <c r="BZ220" s="838"/>
      <c r="CA220" s="838"/>
      <c r="CB220" s="851"/>
    </row>
    <row r="221" spans="1:80" s="622" customFormat="1" ht="15">
      <c r="A221" s="838"/>
      <c r="B221" s="970"/>
      <c r="C221" s="970"/>
      <c r="D221" s="971"/>
      <c r="E221" s="971"/>
      <c r="F221" s="972"/>
      <c r="G221" s="972"/>
      <c r="H221" s="973"/>
      <c r="I221" s="973"/>
      <c r="J221" s="973"/>
      <c r="K221" s="973"/>
      <c r="L221" s="973"/>
      <c r="M221" s="973"/>
      <c r="N221" s="970"/>
      <c r="O221" s="970"/>
      <c r="P221" s="970"/>
      <c r="Q221" s="970"/>
      <c r="R221" s="970"/>
      <c r="S221" s="970"/>
      <c r="T221" s="970"/>
      <c r="U221" s="838"/>
      <c r="V221" s="838"/>
      <c r="W221" s="838"/>
      <c r="X221" s="838"/>
      <c r="Y221" s="838"/>
      <c r="Z221" s="838"/>
      <c r="AA221" s="838"/>
      <c r="AB221" s="838"/>
      <c r="AC221" s="838"/>
      <c r="AD221" s="838"/>
      <c r="AE221" s="838"/>
      <c r="AF221" s="838"/>
      <c r="AG221" s="838"/>
      <c r="AH221" s="838"/>
      <c r="AI221" s="838"/>
      <c r="AJ221" s="838"/>
      <c r="AK221" s="838"/>
      <c r="AL221" s="838"/>
      <c r="AM221" s="838"/>
      <c r="AN221" s="838"/>
      <c r="AO221" s="838"/>
      <c r="AP221" s="838"/>
      <c r="AQ221" s="976"/>
      <c r="AR221" s="838"/>
      <c r="AS221" s="838"/>
      <c r="AT221" s="838"/>
      <c r="AU221" s="838"/>
      <c r="AV221" s="838"/>
      <c r="AW221" s="838"/>
      <c r="AX221" s="838"/>
      <c r="AY221" s="838"/>
      <c r="AZ221" s="838"/>
      <c r="BA221" s="838"/>
      <c r="BB221" s="838"/>
      <c r="BC221" s="838"/>
      <c r="BD221" s="838"/>
      <c r="BE221" s="838"/>
      <c r="BF221" s="838"/>
      <c r="BG221" s="838"/>
      <c r="BH221" s="838"/>
      <c r="BI221" s="838"/>
      <c r="BJ221" s="838"/>
      <c r="BK221" s="838"/>
      <c r="BL221" s="838"/>
      <c r="BM221" s="838"/>
      <c r="BN221" s="838"/>
      <c r="BO221" s="838"/>
      <c r="BP221" s="838"/>
      <c r="BQ221" s="838"/>
      <c r="BR221" s="838"/>
      <c r="BS221" s="838"/>
      <c r="BT221" s="838"/>
      <c r="BU221" s="838"/>
      <c r="BV221" s="838"/>
      <c r="BW221" s="838"/>
      <c r="BX221" s="838"/>
      <c r="BY221" s="838"/>
      <c r="BZ221" s="838"/>
      <c r="CA221" s="838"/>
      <c r="CB221" s="851"/>
    </row>
  </sheetData>
  <mergeCells count="1948">
    <mergeCell ref="CC151:CC153"/>
    <mergeCell ref="CD151:CD153"/>
    <mergeCell ref="CE151:CE153"/>
    <mergeCell ref="CF151:CF153"/>
    <mergeCell ref="CH151:CH153"/>
    <mergeCell ref="BS151:BS153"/>
    <mergeCell ref="BT151:BT153"/>
    <mergeCell ref="BU151:BU153"/>
    <mergeCell ref="BX151:BX153"/>
    <mergeCell ref="BY151:BY153"/>
    <mergeCell ref="BZ151:BZ153"/>
    <mergeCell ref="BI151:BI153"/>
    <mergeCell ref="BJ151:BJ153"/>
    <mergeCell ref="BM151:BM153"/>
    <mergeCell ref="BN151:BN153"/>
    <mergeCell ref="BO151:BO153"/>
    <mergeCell ref="BP151:BP153"/>
    <mergeCell ref="AY151:AY153"/>
    <mergeCell ref="AZ151:AZ153"/>
    <mergeCell ref="BC151:BC153"/>
    <mergeCell ref="BD151:BD153"/>
    <mergeCell ref="BE151:BE153"/>
    <mergeCell ref="BH151:BH153"/>
    <mergeCell ref="AO151:AO153"/>
    <mergeCell ref="AR151:AR153"/>
    <mergeCell ref="AS151:AS153"/>
    <mergeCell ref="AT151:AT153"/>
    <mergeCell ref="AW151:AW153"/>
    <mergeCell ref="AX151:AX153"/>
    <mergeCell ref="AG151:AG153"/>
    <mergeCell ref="AH151:AH153"/>
    <mergeCell ref="AI151:AI153"/>
    <mergeCell ref="AJ151:AJ153"/>
    <mergeCell ref="AM151:AM153"/>
    <mergeCell ref="AN151:AN153"/>
    <mergeCell ref="V151:V153"/>
    <mergeCell ref="W151:W153"/>
    <mergeCell ref="Y151:Y153"/>
    <mergeCell ref="AB151:AB153"/>
    <mergeCell ref="AC151:AC153"/>
    <mergeCell ref="AD151:AD153"/>
    <mergeCell ref="J151:J153"/>
    <mergeCell ref="K151:K153"/>
    <mergeCell ref="L151:L153"/>
    <mergeCell ref="M151:M153"/>
    <mergeCell ref="N151:N153"/>
    <mergeCell ref="U151:U153"/>
    <mergeCell ref="B151:B153"/>
    <mergeCell ref="C151:C153"/>
    <mergeCell ref="D151:D153"/>
    <mergeCell ref="E151:E153"/>
    <mergeCell ref="G151:G153"/>
    <mergeCell ref="I151:I153"/>
    <mergeCell ref="BZ147:BZ150"/>
    <mergeCell ref="CC147:CC150"/>
    <mergeCell ref="CD147:CD150"/>
    <mergeCell ref="CE147:CE150"/>
    <mergeCell ref="CF147:CF150"/>
    <mergeCell ref="CH147:CH150"/>
    <mergeCell ref="BP147:BP150"/>
    <mergeCell ref="BS147:BS150"/>
    <mergeCell ref="BT147:BT150"/>
    <mergeCell ref="BU147:BU150"/>
    <mergeCell ref="BX147:BX150"/>
    <mergeCell ref="BY147:BY150"/>
    <mergeCell ref="BH147:BH150"/>
    <mergeCell ref="BI147:BI150"/>
    <mergeCell ref="BJ147:BJ150"/>
    <mergeCell ref="BM147:BM150"/>
    <mergeCell ref="BN147:BN150"/>
    <mergeCell ref="BO147:BO150"/>
    <mergeCell ref="AX147:AX150"/>
    <mergeCell ref="AY147:AY150"/>
    <mergeCell ref="AZ147:AZ150"/>
    <mergeCell ref="BC147:BC150"/>
    <mergeCell ref="BD147:BD150"/>
    <mergeCell ref="BE147:BE150"/>
    <mergeCell ref="AN147:AN150"/>
    <mergeCell ref="AO147:AO150"/>
    <mergeCell ref="AR147:AR150"/>
    <mergeCell ref="AS147:AS150"/>
    <mergeCell ref="AT147:AT150"/>
    <mergeCell ref="AW147:AW150"/>
    <mergeCell ref="AD147:AD150"/>
    <mergeCell ref="AG147:AG150"/>
    <mergeCell ref="AH147:AH150"/>
    <mergeCell ref="AI147:AI150"/>
    <mergeCell ref="AJ147:AJ150"/>
    <mergeCell ref="AM147:AM150"/>
    <mergeCell ref="U147:U150"/>
    <mergeCell ref="V147:V150"/>
    <mergeCell ref="W147:W150"/>
    <mergeCell ref="Y147:Y150"/>
    <mergeCell ref="AB147:AB150"/>
    <mergeCell ref="AC147:AC150"/>
    <mergeCell ref="I147:I150"/>
    <mergeCell ref="J147:J150"/>
    <mergeCell ref="K147:K150"/>
    <mergeCell ref="L147:L150"/>
    <mergeCell ref="M147:M150"/>
    <mergeCell ref="N147:N150"/>
    <mergeCell ref="CC144:CC146"/>
    <mergeCell ref="CD144:CD146"/>
    <mergeCell ref="CE144:CE146"/>
    <mergeCell ref="CF144:CF146"/>
    <mergeCell ref="CH144:CH146"/>
    <mergeCell ref="B147:B150"/>
    <mergeCell ref="C147:C150"/>
    <mergeCell ref="D147:D150"/>
    <mergeCell ref="E147:E150"/>
    <mergeCell ref="G147:G150"/>
    <mergeCell ref="BS144:BS146"/>
    <mergeCell ref="BT144:BT146"/>
    <mergeCell ref="BU144:BU146"/>
    <mergeCell ref="BX144:BX146"/>
    <mergeCell ref="BY144:BY146"/>
    <mergeCell ref="BZ144:BZ146"/>
    <mergeCell ref="BI144:BI146"/>
    <mergeCell ref="BJ144:BJ146"/>
    <mergeCell ref="BM144:BM146"/>
    <mergeCell ref="BN144:BN146"/>
    <mergeCell ref="BO144:BO146"/>
    <mergeCell ref="BP144:BP146"/>
    <mergeCell ref="AY144:AY146"/>
    <mergeCell ref="AZ144:AZ146"/>
    <mergeCell ref="BC144:BC146"/>
    <mergeCell ref="BD144:BD146"/>
    <mergeCell ref="BE144:BE146"/>
    <mergeCell ref="BH144:BH146"/>
    <mergeCell ref="AO144:AO146"/>
    <mergeCell ref="AR144:AR146"/>
    <mergeCell ref="AS144:AS146"/>
    <mergeCell ref="AT144:AT146"/>
    <mergeCell ref="AW144:AW146"/>
    <mergeCell ref="AX144:AX146"/>
    <mergeCell ref="AG144:AG146"/>
    <mergeCell ref="AH144:AH146"/>
    <mergeCell ref="AI144:AI146"/>
    <mergeCell ref="AJ144:AJ146"/>
    <mergeCell ref="AM144:AM146"/>
    <mergeCell ref="AN144:AN146"/>
    <mergeCell ref="V144:V146"/>
    <mergeCell ref="W144:W146"/>
    <mergeCell ref="Y144:Y146"/>
    <mergeCell ref="AB144:AB146"/>
    <mergeCell ref="AC144:AC146"/>
    <mergeCell ref="AD144:AD146"/>
    <mergeCell ref="J144:J146"/>
    <mergeCell ref="K144:K146"/>
    <mergeCell ref="L144:L146"/>
    <mergeCell ref="M144:M146"/>
    <mergeCell ref="N144:N146"/>
    <mergeCell ref="U144:U146"/>
    <mergeCell ref="B144:B146"/>
    <mergeCell ref="C144:C146"/>
    <mergeCell ref="D144:D146"/>
    <mergeCell ref="E144:E146"/>
    <mergeCell ref="G144:G146"/>
    <mergeCell ref="I144:I146"/>
    <mergeCell ref="BZ140:BZ143"/>
    <mergeCell ref="CC140:CC143"/>
    <mergeCell ref="CD140:CD143"/>
    <mergeCell ref="CE140:CE143"/>
    <mergeCell ref="CF140:CF143"/>
    <mergeCell ref="CH140:CH143"/>
    <mergeCell ref="BP140:BP143"/>
    <mergeCell ref="BS140:BS143"/>
    <mergeCell ref="BT140:BT143"/>
    <mergeCell ref="BU140:BU143"/>
    <mergeCell ref="BX140:BX143"/>
    <mergeCell ref="BY140:BY143"/>
    <mergeCell ref="BH140:BH143"/>
    <mergeCell ref="BI140:BI143"/>
    <mergeCell ref="BJ140:BJ143"/>
    <mergeCell ref="BM140:BM143"/>
    <mergeCell ref="BN140:BN143"/>
    <mergeCell ref="BO140:BO143"/>
    <mergeCell ref="AX140:AX143"/>
    <mergeCell ref="AY140:AY143"/>
    <mergeCell ref="AZ140:AZ143"/>
    <mergeCell ref="BC140:BC143"/>
    <mergeCell ref="BD140:BD143"/>
    <mergeCell ref="BE140:BE143"/>
    <mergeCell ref="AN140:AN143"/>
    <mergeCell ref="AO140:AO143"/>
    <mergeCell ref="AR140:AR143"/>
    <mergeCell ref="AS140:AS143"/>
    <mergeCell ref="AT140:AT143"/>
    <mergeCell ref="AW140:AW143"/>
    <mergeCell ref="AD140:AD143"/>
    <mergeCell ref="AG140:AG143"/>
    <mergeCell ref="AH140:AH143"/>
    <mergeCell ref="AI140:AI143"/>
    <mergeCell ref="AJ140:AJ143"/>
    <mergeCell ref="AM140:AM143"/>
    <mergeCell ref="U140:U143"/>
    <mergeCell ref="V140:V143"/>
    <mergeCell ref="W140:W143"/>
    <mergeCell ref="Y140:Y143"/>
    <mergeCell ref="AB140:AB143"/>
    <mergeCell ref="AC140:AC143"/>
    <mergeCell ref="I140:I143"/>
    <mergeCell ref="J140:J143"/>
    <mergeCell ref="K140:K143"/>
    <mergeCell ref="L140:L143"/>
    <mergeCell ref="M140:M143"/>
    <mergeCell ref="N140:N143"/>
    <mergeCell ref="CC136:CC139"/>
    <mergeCell ref="CD136:CD139"/>
    <mergeCell ref="CE136:CE139"/>
    <mergeCell ref="CF136:CF139"/>
    <mergeCell ref="CH136:CH139"/>
    <mergeCell ref="B140:B143"/>
    <mergeCell ref="C140:C143"/>
    <mergeCell ref="D140:D143"/>
    <mergeCell ref="E140:E143"/>
    <mergeCell ref="G140:G143"/>
    <mergeCell ref="BS136:BS139"/>
    <mergeCell ref="BT136:BT139"/>
    <mergeCell ref="BU136:BU139"/>
    <mergeCell ref="BX136:BX139"/>
    <mergeCell ref="BY136:BY139"/>
    <mergeCell ref="BZ136:BZ139"/>
    <mergeCell ref="BI136:BI139"/>
    <mergeCell ref="BJ136:BJ139"/>
    <mergeCell ref="BM136:BM139"/>
    <mergeCell ref="BN136:BN139"/>
    <mergeCell ref="BO136:BO139"/>
    <mergeCell ref="BP136:BP139"/>
    <mergeCell ref="AY136:AY139"/>
    <mergeCell ref="AZ136:AZ139"/>
    <mergeCell ref="BC136:BC139"/>
    <mergeCell ref="BD136:BD139"/>
    <mergeCell ref="BE136:BE139"/>
    <mergeCell ref="BH136:BH139"/>
    <mergeCell ref="AO136:AO139"/>
    <mergeCell ref="AR136:AR139"/>
    <mergeCell ref="AS136:AS139"/>
    <mergeCell ref="AT136:AT139"/>
    <mergeCell ref="AW136:AW139"/>
    <mergeCell ref="AX136:AX139"/>
    <mergeCell ref="AG136:AG139"/>
    <mergeCell ref="AH136:AH139"/>
    <mergeCell ref="AI136:AI139"/>
    <mergeCell ref="AJ136:AJ139"/>
    <mergeCell ref="AM136:AM139"/>
    <mergeCell ref="AN136:AN139"/>
    <mergeCell ref="V136:V139"/>
    <mergeCell ref="W136:W139"/>
    <mergeCell ref="Y136:Y139"/>
    <mergeCell ref="AB136:AB139"/>
    <mergeCell ref="AC136:AC139"/>
    <mergeCell ref="AD136:AD139"/>
    <mergeCell ref="J136:J139"/>
    <mergeCell ref="K136:K139"/>
    <mergeCell ref="L136:L139"/>
    <mergeCell ref="M136:M139"/>
    <mergeCell ref="N136:N139"/>
    <mergeCell ref="U136:U139"/>
    <mergeCell ref="B136:B139"/>
    <mergeCell ref="C136:C139"/>
    <mergeCell ref="D136:D139"/>
    <mergeCell ref="E136:E139"/>
    <mergeCell ref="G136:G139"/>
    <mergeCell ref="I136:I139"/>
    <mergeCell ref="BZ132:BZ135"/>
    <mergeCell ref="CC132:CC135"/>
    <mergeCell ref="CD132:CD135"/>
    <mergeCell ref="CE132:CE135"/>
    <mergeCell ref="CF132:CF135"/>
    <mergeCell ref="CH132:CH135"/>
    <mergeCell ref="BP132:BP135"/>
    <mergeCell ref="BS132:BS135"/>
    <mergeCell ref="BT132:BT135"/>
    <mergeCell ref="BU132:BU135"/>
    <mergeCell ref="BX132:BX135"/>
    <mergeCell ref="BY132:BY135"/>
    <mergeCell ref="BH132:BH135"/>
    <mergeCell ref="BI132:BI135"/>
    <mergeCell ref="BJ132:BJ135"/>
    <mergeCell ref="BM132:BM135"/>
    <mergeCell ref="BN132:BN135"/>
    <mergeCell ref="BO132:BO135"/>
    <mergeCell ref="AX132:AX135"/>
    <mergeCell ref="AY132:AY135"/>
    <mergeCell ref="AZ132:AZ135"/>
    <mergeCell ref="BC132:BC135"/>
    <mergeCell ref="BD132:BD135"/>
    <mergeCell ref="BE132:BE135"/>
    <mergeCell ref="AN132:AN135"/>
    <mergeCell ref="AO132:AO135"/>
    <mergeCell ref="AR132:AR135"/>
    <mergeCell ref="AS132:AS135"/>
    <mergeCell ref="AT132:AT135"/>
    <mergeCell ref="AW132:AW135"/>
    <mergeCell ref="AD132:AD135"/>
    <mergeCell ref="AG132:AG135"/>
    <mergeCell ref="AH132:AH135"/>
    <mergeCell ref="AI132:AI135"/>
    <mergeCell ref="AJ132:AJ135"/>
    <mergeCell ref="AM132:AM135"/>
    <mergeCell ref="U132:U135"/>
    <mergeCell ref="V132:V135"/>
    <mergeCell ref="W132:W135"/>
    <mergeCell ref="Y132:Y135"/>
    <mergeCell ref="AB132:AB135"/>
    <mergeCell ref="AC132:AC135"/>
    <mergeCell ref="I132:I135"/>
    <mergeCell ref="J132:J135"/>
    <mergeCell ref="K132:K135"/>
    <mergeCell ref="L132:L135"/>
    <mergeCell ref="M132:M135"/>
    <mergeCell ref="N132:N135"/>
    <mergeCell ref="CC128:CC131"/>
    <mergeCell ref="CD128:CD131"/>
    <mergeCell ref="CE128:CE131"/>
    <mergeCell ref="CF128:CF131"/>
    <mergeCell ref="CH128:CH131"/>
    <mergeCell ref="B132:B135"/>
    <mergeCell ref="C132:C135"/>
    <mergeCell ref="D132:D135"/>
    <mergeCell ref="E132:E135"/>
    <mergeCell ref="G132:G135"/>
    <mergeCell ref="BS128:BS131"/>
    <mergeCell ref="BT128:BT131"/>
    <mergeCell ref="BU128:BU131"/>
    <mergeCell ref="BX128:BX131"/>
    <mergeCell ref="BY128:BY131"/>
    <mergeCell ref="BZ128:BZ131"/>
    <mergeCell ref="BI128:BI131"/>
    <mergeCell ref="BJ128:BJ131"/>
    <mergeCell ref="BM128:BM131"/>
    <mergeCell ref="BN128:BN131"/>
    <mergeCell ref="BO128:BO131"/>
    <mergeCell ref="BP128:BP131"/>
    <mergeCell ref="AY128:AY131"/>
    <mergeCell ref="AZ128:AZ131"/>
    <mergeCell ref="BC128:BC131"/>
    <mergeCell ref="BD128:BD131"/>
    <mergeCell ref="BE128:BE131"/>
    <mergeCell ref="BH128:BH131"/>
    <mergeCell ref="AO128:AO131"/>
    <mergeCell ref="AR128:AR131"/>
    <mergeCell ref="AS128:AS131"/>
    <mergeCell ref="AT128:AT131"/>
    <mergeCell ref="AW128:AW131"/>
    <mergeCell ref="AX128:AX131"/>
    <mergeCell ref="AG128:AG131"/>
    <mergeCell ref="AH128:AH131"/>
    <mergeCell ref="AI128:AI131"/>
    <mergeCell ref="AJ128:AJ131"/>
    <mergeCell ref="AM128:AM131"/>
    <mergeCell ref="AN128:AN131"/>
    <mergeCell ref="V128:V131"/>
    <mergeCell ref="W128:W131"/>
    <mergeCell ref="Y128:Y131"/>
    <mergeCell ref="AB128:AB131"/>
    <mergeCell ref="AC128:AC131"/>
    <mergeCell ref="AD128:AD131"/>
    <mergeCell ref="J128:J131"/>
    <mergeCell ref="K128:K131"/>
    <mergeCell ref="L128:L131"/>
    <mergeCell ref="M128:M131"/>
    <mergeCell ref="N128:N131"/>
    <mergeCell ref="U128:U131"/>
    <mergeCell ref="B128:B131"/>
    <mergeCell ref="C128:C131"/>
    <mergeCell ref="D128:D131"/>
    <mergeCell ref="E128:E131"/>
    <mergeCell ref="G128:G131"/>
    <mergeCell ref="I128:I131"/>
    <mergeCell ref="BZ125:BZ127"/>
    <mergeCell ref="CC125:CC127"/>
    <mergeCell ref="CD125:CD127"/>
    <mergeCell ref="CE125:CE127"/>
    <mergeCell ref="CF125:CF127"/>
    <mergeCell ref="CH125:CH127"/>
    <mergeCell ref="BP125:BP127"/>
    <mergeCell ref="BS125:BS127"/>
    <mergeCell ref="BT125:BT127"/>
    <mergeCell ref="BU125:BU127"/>
    <mergeCell ref="BX125:BX127"/>
    <mergeCell ref="BY125:BY127"/>
    <mergeCell ref="BH125:BH127"/>
    <mergeCell ref="BI125:BI127"/>
    <mergeCell ref="BJ125:BJ127"/>
    <mergeCell ref="BM125:BM127"/>
    <mergeCell ref="BN125:BN127"/>
    <mergeCell ref="BO125:BO127"/>
    <mergeCell ref="AX125:AX127"/>
    <mergeCell ref="AY125:AY127"/>
    <mergeCell ref="AZ125:AZ127"/>
    <mergeCell ref="BC125:BC127"/>
    <mergeCell ref="BD125:BD127"/>
    <mergeCell ref="BE125:BE127"/>
    <mergeCell ref="AN125:AN127"/>
    <mergeCell ref="AO125:AO127"/>
    <mergeCell ref="AR125:AR127"/>
    <mergeCell ref="AS125:AS127"/>
    <mergeCell ref="AT125:AT127"/>
    <mergeCell ref="AW125:AW127"/>
    <mergeCell ref="AD125:AD127"/>
    <mergeCell ref="AG125:AG127"/>
    <mergeCell ref="AH125:AH127"/>
    <mergeCell ref="AI125:AI127"/>
    <mergeCell ref="AJ125:AJ127"/>
    <mergeCell ref="AM125:AM127"/>
    <mergeCell ref="U125:U127"/>
    <mergeCell ref="V125:V127"/>
    <mergeCell ref="W125:W127"/>
    <mergeCell ref="Y125:Y127"/>
    <mergeCell ref="AB125:AB127"/>
    <mergeCell ref="AC125:AC127"/>
    <mergeCell ref="I125:I127"/>
    <mergeCell ref="J125:J127"/>
    <mergeCell ref="K125:K127"/>
    <mergeCell ref="L125:L127"/>
    <mergeCell ref="M125:M127"/>
    <mergeCell ref="N125:N127"/>
    <mergeCell ref="CC122:CC124"/>
    <mergeCell ref="CD122:CD124"/>
    <mergeCell ref="CE122:CE124"/>
    <mergeCell ref="CF122:CF124"/>
    <mergeCell ref="CH122:CH124"/>
    <mergeCell ref="B125:B127"/>
    <mergeCell ref="C125:C127"/>
    <mergeCell ref="D125:D127"/>
    <mergeCell ref="E125:E127"/>
    <mergeCell ref="G125:G127"/>
    <mergeCell ref="BS122:BS124"/>
    <mergeCell ref="BT122:BT124"/>
    <mergeCell ref="BU122:BU124"/>
    <mergeCell ref="BX122:BX124"/>
    <mergeCell ref="BY122:BY124"/>
    <mergeCell ref="BZ122:BZ124"/>
    <mergeCell ref="BI122:BI124"/>
    <mergeCell ref="BJ122:BJ124"/>
    <mergeCell ref="BM122:BM124"/>
    <mergeCell ref="BN122:BN124"/>
    <mergeCell ref="BO122:BO124"/>
    <mergeCell ref="BP122:BP124"/>
    <mergeCell ref="AY122:AY124"/>
    <mergeCell ref="AZ122:AZ124"/>
    <mergeCell ref="BC122:BC124"/>
    <mergeCell ref="BD122:BD124"/>
    <mergeCell ref="BE122:BE124"/>
    <mergeCell ref="BH122:BH124"/>
    <mergeCell ref="AO122:AO124"/>
    <mergeCell ref="AR122:AR124"/>
    <mergeCell ref="AS122:AS124"/>
    <mergeCell ref="AT122:AT124"/>
    <mergeCell ref="AW122:AW124"/>
    <mergeCell ref="AX122:AX124"/>
    <mergeCell ref="AG122:AG124"/>
    <mergeCell ref="AH122:AH124"/>
    <mergeCell ref="AI122:AI124"/>
    <mergeCell ref="AJ122:AJ124"/>
    <mergeCell ref="AM122:AM124"/>
    <mergeCell ref="AN122:AN124"/>
    <mergeCell ref="V122:V124"/>
    <mergeCell ref="W122:W124"/>
    <mergeCell ref="Y122:Y124"/>
    <mergeCell ref="AB122:AB124"/>
    <mergeCell ref="AC122:AC124"/>
    <mergeCell ref="AD122:AD124"/>
    <mergeCell ref="J122:J124"/>
    <mergeCell ref="K122:K124"/>
    <mergeCell ref="L122:L124"/>
    <mergeCell ref="M122:M124"/>
    <mergeCell ref="N122:N124"/>
    <mergeCell ref="U122:U124"/>
    <mergeCell ref="B122:B124"/>
    <mergeCell ref="C122:C124"/>
    <mergeCell ref="D122:D124"/>
    <mergeCell ref="E122:E124"/>
    <mergeCell ref="G122:G124"/>
    <mergeCell ref="I122:I124"/>
    <mergeCell ref="CF118:CF121"/>
    <mergeCell ref="CH118:CH121"/>
    <mergeCell ref="V119:V121"/>
    <mergeCell ref="AC119:AC121"/>
    <mergeCell ref="AH119:AH121"/>
    <mergeCell ref="AN119:AN121"/>
    <mergeCell ref="AS119:AS121"/>
    <mergeCell ref="AX119:AX121"/>
    <mergeCell ref="BD119:BD121"/>
    <mergeCell ref="BI119:BI121"/>
    <mergeCell ref="BS118:BS121"/>
    <mergeCell ref="BU118:BU121"/>
    <mergeCell ref="BX118:BX121"/>
    <mergeCell ref="BZ118:BZ121"/>
    <mergeCell ref="CC118:CC121"/>
    <mergeCell ref="CE118:CE121"/>
    <mergeCell ref="BT119:BT121"/>
    <mergeCell ref="BY119:BY121"/>
    <mergeCell ref="CD119:CD121"/>
    <mergeCell ref="BE118:BE121"/>
    <mergeCell ref="BH118:BH121"/>
    <mergeCell ref="BJ118:BJ121"/>
    <mergeCell ref="BM118:BM121"/>
    <mergeCell ref="BO118:BO121"/>
    <mergeCell ref="BP118:BP121"/>
    <mergeCell ref="BN119:BN121"/>
    <mergeCell ref="AR118:AR121"/>
    <mergeCell ref="AT118:AT121"/>
    <mergeCell ref="AW118:AW121"/>
    <mergeCell ref="AY118:AY121"/>
    <mergeCell ref="AZ118:AZ121"/>
    <mergeCell ref="BC118:BC121"/>
    <mergeCell ref="AD118:AD121"/>
    <mergeCell ref="AG118:AG121"/>
    <mergeCell ref="AI118:AI121"/>
    <mergeCell ref="AJ118:AJ121"/>
    <mergeCell ref="AM118:AM121"/>
    <mergeCell ref="AO118:AO121"/>
    <mergeCell ref="M118:M121"/>
    <mergeCell ref="N118:N121"/>
    <mergeCell ref="U118:U121"/>
    <mergeCell ref="W118:W121"/>
    <mergeCell ref="Y118:Y121"/>
    <mergeCell ref="AB118:AB121"/>
    <mergeCell ref="R116:R117"/>
    <mergeCell ref="B118:B121"/>
    <mergeCell ref="C118:C121"/>
    <mergeCell ref="D118:D121"/>
    <mergeCell ref="E118:E121"/>
    <mergeCell ref="G118:G121"/>
    <mergeCell ref="I118:I121"/>
    <mergeCell ref="J118:J121"/>
    <mergeCell ref="K118:K121"/>
    <mergeCell ref="L118:L121"/>
    <mergeCell ref="L116:L117"/>
    <mergeCell ref="M116:M117"/>
    <mergeCell ref="N116:N117"/>
    <mergeCell ref="O116:O117"/>
    <mergeCell ref="P116:P117"/>
    <mergeCell ref="Q116:Q117"/>
    <mergeCell ref="BF115:BJ116"/>
    <mergeCell ref="BK115:BP116"/>
    <mergeCell ref="BQ115:BU116"/>
    <mergeCell ref="BV115:BZ116"/>
    <mergeCell ref="CA115:CF116"/>
    <mergeCell ref="D116:D117"/>
    <mergeCell ref="E116:E117"/>
    <mergeCell ref="I116:I117"/>
    <mergeCell ref="J116:J117"/>
    <mergeCell ref="K116:K117"/>
    <mergeCell ref="Z115:AD116"/>
    <mergeCell ref="AE115:AJ116"/>
    <mergeCell ref="AK115:AO116"/>
    <mergeCell ref="AP115:AT116"/>
    <mergeCell ref="AU115:AZ116"/>
    <mergeCell ref="BA115:BE116"/>
    <mergeCell ref="DW110:DW111"/>
    <mergeCell ref="ED110:ED111"/>
    <mergeCell ref="EE110:EE111"/>
    <mergeCell ref="EF110:EF111"/>
    <mergeCell ref="B115:B117"/>
    <mergeCell ref="C115:C117"/>
    <mergeCell ref="G115:G117"/>
    <mergeCell ref="J115:P115"/>
    <mergeCell ref="Q115:R115"/>
    <mergeCell ref="S115:W116"/>
    <mergeCell ref="DD110:DD111"/>
    <mergeCell ref="DE110:DE111"/>
    <mergeCell ref="DL110:DL111"/>
    <mergeCell ref="DM110:DM111"/>
    <mergeCell ref="DN110:DN111"/>
    <mergeCell ref="DU110:DU111"/>
    <mergeCell ref="CM110:CM111"/>
    <mergeCell ref="CN110:CN111"/>
    <mergeCell ref="CQ110:CQ111"/>
    <mergeCell ref="CT110:CT111"/>
    <mergeCell ref="CU110:CU111"/>
    <mergeCell ref="DC110:DC111"/>
    <mergeCell ref="BV110:BV111"/>
    <mergeCell ref="BY110:BY111"/>
    <mergeCell ref="BZ110:BZ111"/>
    <mergeCell ref="CF110:CF111"/>
    <mergeCell ref="CG110:CG111"/>
    <mergeCell ref="CJ110:CJ111"/>
    <mergeCell ref="BE110:BE111"/>
    <mergeCell ref="BK110:BK111"/>
    <mergeCell ref="BL110:BL111"/>
    <mergeCell ref="BO110:BO111"/>
    <mergeCell ref="BR110:BR111"/>
    <mergeCell ref="BS110:BS111"/>
    <mergeCell ref="AQ110:AQ111"/>
    <mergeCell ref="AT110:AT111"/>
    <mergeCell ref="AW110:AW111"/>
    <mergeCell ref="AX110:AX111"/>
    <mergeCell ref="BA110:BA111"/>
    <mergeCell ref="BD110:BD111"/>
    <mergeCell ref="Y110:Y111"/>
    <mergeCell ref="AB110:AB111"/>
    <mergeCell ref="AC110:AC111"/>
    <mergeCell ref="AF110:AF111"/>
    <mergeCell ref="AI110:AI111"/>
    <mergeCell ref="AJ110:AJ111"/>
    <mergeCell ref="ED107:ED109"/>
    <mergeCell ref="EE107:EE109"/>
    <mergeCell ref="EF107:EF109"/>
    <mergeCell ref="J110:J111"/>
    <mergeCell ref="K110:K111"/>
    <mergeCell ref="L110:L111"/>
    <mergeCell ref="M110:M112"/>
    <mergeCell ref="N110:N111"/>
    <mergeCell ref="U110:U111"/>
    <mergeCell ref="V110:V111"/>
    <mergeCell ref="DL107:DL109"/>
    <mergeCell ref="DM107:DM109"/>
    <mergeCell ref="DN107:DN109"/>
    <mergeCell ref="DU107:DU109"/>
    <mergeCell ref="DV107:DV109"/>
    <mergeCell ref="DW107:DW109"/>
    <mergeCell ref="CN107:CN109"/>
    <mergeCell ref="CQ107:CQ109"/>
    <mergeCell ref="CT107:CT109"/>
    <mergeCell ref="CU107:CU109"/>
    <mergeCell ref="DC107:DC109"/>
    <mergeCell ref="DD107:DD109"/>
    <mergeCell ref="BY107:BY109"/>
    <mergeCell ref="BZ107:BZ109"/>
    <mergeCell ref="CF107:CF109"/>
    <mergeCell ref="CG107:CG109"/>
    <mergeCell ref="CJ107:CJ109"/>
    <mergeCell ref="CM107:CM109"/>
    <mergeCell ref="BK107:BK109"/>
    <mergeCell ref="BL107:BL109"/>
    <mergeCell ref="BO107:BO109"/>
    <mergeCell ref="BR107:BR109"/>
    <mergeCell ref="BS107:BS109"/>
    <mergeCell ref="BV107:BV109"/>
    <mergeCell ref="AT107:AT109"/>
    <mergeCell ref="AW107:AW109"/>
    <mergeCell ref="AX107:AX109"/>
    <mergeCell ref="BA107:BA109"/>
    <mergeCell ref="BD107:BD109"/>
    <mergeCell ref="BE107:BE109"/>
    <mergeCell ref="AB107:AB109"/>
    <mergeCell ref="AC107:AC109"/>
    <mergeCell ref="AF107:AF109"/>
    <mergeCell ref="AI107:AI109"/>
    <mergeCell ref="AJ107:AJ109"/>
    <mergeCell ref="AP107:AP109"/>
    <mergeCell ref="J107:J109"/>
    <mergeCell ref="K107:K109"/>
    <mergeCell ref="L107:L109"/>
    <mergeCell ref="M107:M109"/>
    <mergeCell ref="N107:N109"/>
    <mergeCell ref="U107:U109"/>
    <mergeCell ref="DN104:DN106"/>
    <mergeCell ref="DU104:DU106"/>
    <mergeCell ref="DV104:DV106"/>
    <mergeCell ref="DW104:DW106"/>
    <mergeCell ref="ED104:ED106"/>
    <mergeCell ref="EE104:EE106"/>
    <mergeCell ref="CT104:CT106"/>
    <mergeCell ref="CU104:CU106"/>
    <mergeCell ref="DC104:DC106"/>
    <mergeCell ref="DD104:DD106"/>
    <mergeCell ref="DE104:DE106"/>
    <mergeCell ref="DL104:DL106"/>
    <mergeCell ref="CF104:CF106"/>
    <mergeCell ref="CG104:CG106"/>
    <mergeCell ref="CJ104:CJ106"/>
    <mergeCell ref="CM104:CM106"/>
    <mergeCell ref="CN104:CN106"/>
    <mergeCell ref="CQ104:CQ106"/>
    <mergeCell ref="BL104:BL106"/>
    <mergeCell ref="BO104:BO106"/>
    <mergeCell ref="BR104:BR106"/>
    <mergeCell ref="BS104:BS106"/>
    <mergeCell ref="BV104:BV106"/>
    <mergeCell ref="BY104:BY106"/>
    <mergeCell ref="AW104:AW106"/>
    <mergeCell ref="AX104:AX106"/>
    <mergeCell ref="BA104:BA106"/>
    <mergeCell ref="BD104:BD106"/>
    <mergeCell ref="BE104:BE106"/>
    <mergeCell ref="BK104:BK106"/>
    <mergeCell ref="AF104:AF106"/>
    <mergeCell ref="AI104:AI106"/>
    <mergeCell ref="AJ104:AJ106"/>
    <mergeCell ref="AP104:AP106"/>
    <mergeCell ref="AQ104:AQ106"/>
    <mergeCell ref="AT104:AT106"/>
    <mergeCell ref="N104:N106"/>
    <mergeCell ref="U104:U106"/>
    <mergeCell ref="V104:V106"/>
    <mergeCell ref="Y104:Y106"/>
    <mergeCell ref="AB104:AB106"/>
    <mergeCell ref="AC104:AC106"/>
    <mergeCell ref="EG98:EG111"/>
    <mergeCell ref="EH98:EH111"/>
    <mergeCell ref="EI98:EI111"/>
    <mergeCell ref="J101:J103"/>
    <mergeCell ref="K101:K103"/>
    <mergeCell ref="L101:L103"/>
    <mergeCell ref="M101:M103"/>
    <mergeCell ref="N101:N103"/>
    <mergeCell ref="U101:U103"/>
    <mergeCell ref="V101:V103"/>
    <mergeCell ref="DX98:DX111"/>
    <mergeCell ref="DY98:DY111"/>
    <mergeCell ref="DZ98:DZ111"/>
    <mergeCell ref="ED98:ED100"/>
    <mergeCell ref="EE98:EE100"/>
    <mergeCell ref="EF98:EF100"/>
    <mergeCell ref="ED101:ED103"/>
    <mergeCell ref="EE101:EE103"/>
    <mergeCell ref="EF101:EF103"/>
    <mergeCell ref="EF104:EF106"/>
    <mergeCell ref="DO98:DO111"/>
    <mergeCell ref="DP98:DP111"/>
    <mergeCell ref="DQ98:DQ111"/>
    <mergeCell ref="DU98:DU100"/>
    <mergeCell ref="DV98:DV100"/>
    <mergeCell ref="DW98:DW100"/>
    <mergeCell ref="DU101:DU103"/>
    <mergeCell ref="DV101:DV103"/>
    <mergeCell ref="DW101:DW103"/>
    <mergeCell ref="DV110:DV111"/>
    <mergeCell ref="DF98:DF111"/>
    <mergeCell ref="DG98:DG111"/>
    <mergeCell ref="DH98:DH111"/>
    <mergeCell ref="DL98:DL100"/>
    <mergeCell ref="DM98:DM100"/>
    <mergeCell ref="DN98:DN100"/>
    <mergeCell ref="DL101:DL103"/>
    <mergeCell ref="DM101:DM103"/>
    <mergeCell ref="DN101:DN103"/>
    <mergeCell ref="DM104:DM106"/>
    <mergeCell ref="CV98:CV111"/>
    <mergeCell ref="CW98:CW111"/>
    <mergeCell ref="CX98:CX111"/>
    <mergeCell ref="DC98:DC100"/>
    <mergeCell ref="DD98:DD100"/>
    <mergeCell ref="DE98:DE100"/>
    <mergeCell ref="DC101:DC103"/>
    <mergeCell ref="DD101:DD103"/>
    <mergeCell ref="DE101:DE103"/>
    <mergeCell ref="DE107:DE109"/>
    <mergeCell ref="CN98:CN100"/>
    <mergeCell ref="CO98:CO111"/>
    <mergeCell ref="CP98:CP111"/>
    <mergeCell ref="CQ98:CQ100"/>
    <mergeCell ref="CT98:CT100"/>
    <mergeCell ref="CU98:CU100"/>
    <mergeCell ref="CN101:CN103"/>
    <mergeCell ref="CQ101:CQ103"/>
    <mergeCell ref="CT101:CT103"/>
    <mergeCell ref="CU101:CU103"/>
    <mergeCell ref="CF98:CF100"/>
    <mergeCell ref="CG98:CG100"/>
    <mergeCell ref="CH98:CH111"/>
    <mergeCell ref="CI98:CI111"/>
    <mergeCell ref="CJ98:CJ100"/>
    <mergeCell ref="CM98:CM100"/>
    <mergeCell ref="CF101:CF103"/>
    <mergeCell ref="CG101:CG103"/>
    <mergeCell ref="CJ101:CJ103"/>
    <mergeCell ref="CM101:CM103"/>
    <mergeCell ref="BU98:BU111"/>
    <mergeCell ref="BV98:BV100"/>
    <mergeCell ref="BY98:BY100"/>
    <mergeCell ref="BZ98:BZ100"/>
    <mergeCell ref="CA98:CA111"/>
    <mergeCell ref="CB98:CB111"/>
    <mergeCell ref="BV101:BV103"/>
    <mergeCell ref="BY101:BY103"/>
    <mergeCell ref="BZ101:BZ103"/>
    <mergeCell ref="BZ104:BZ106"/>
    <mergeCell ref="BM98:BM111"/>
    <mergeCell ref="BN98:BN111"/>
    <mergeCell ref="BO98:BO100"/>
    <mergeCell ref="BR98:BR100"/>
    <mergeCell ref="BS98:BS100"/>
    <mergeCell ref="BT98:BT111"/>
    <mergeCell ref="BO101:BO103"/>
    <mergeCell ref="BR101:BR103"/>
    <mergeCell ref="BS101:BS103"/>
    <mergeCell ref="BD98:BD100"/>
    <mergeCell ref="BE98:BE100"/>
    <mergeCell ref="BF98:BF111"/>
    <mergeCell ref="BG98:BG111"/>
    <mergeCell ref="BK98:BK100"/>
    <mergeCell ref="BL98:BL100"/>
    <mergeCell ref="BD101:BD103"/>
    <mergeCell ref="BE101:BE103"/>
    <mergeCell ref="BK101:BK103"/>
    <mergeCell ref="BL101:BL103"/>
    <mergeCell ref="AT98:AT100"/>
    <mergeCell ref="AW98:AW100"/>
    <mergeCell ref="AX98:AX100"/>
    <mergeCell ref="AY98:AY111"/>
    <mergeCell ref="AZ98:AZ111"/>
    <mergeCell ref="BA98:BA100"/>
    <mergeCell ref="AT101:AT103"/>
    <mergeCell ref="AW101:AW103"/>
    <mergeCell ref="AX101:AX103"/>
    <mergeCell ref="BA101:BA103"/>
    <mergeCell ref="AK98:AK111"/>
    <mergeCell ref="AL98:AL111"/>
    <mergeCell ref="AP98:AP100"/>
    <mergeCell ref="AQ98:AQ100"/>
    <mergeCell ref="AR98:AR111"/>
    <mergeCell ref="AS98:AS111"/>
    <mergeCell ref="AP101:AP103"/>
    <mergeCell ref="AQ101:AQ103"/>
    <mergeCell ref="AQ107:AQ109"/>
    <mergeCell ref="AP110:AP111"/>
    <mergeCell ref="AC98:AC100"/>
    <mergeCell ref="AD98:AD111"/>
    <mergeCell ref="AE98:AE111"/>
    <mergeCell ref="AF98:AF100"/>
    <mergeCell ref="AI98:AI100"/>
    <mergeCell ref="AJ98:AJ100"/>
    <mergeCell ref="AC101:AC103"/>
    <mergeCell ref="AF101:AF103"/>
    <mergeCell ref="AI101:AI103"/>
    <mergeCell ref="AJ101:AJ103"/>
    <mergeCell ref="U98:U100"/>
    <mergeCell ref="V98:V100"/>
    <mergeCell ref="W98:W111"/>
    <mergeCell ref="X98:X111"/>
    <mergeCell ref="Y98:Y100"/>
    <mergeCell ref="AB98:AB100"/>
    <mergeCell ref="Y101:Y103"/>
    <mergeCell ref="AB101:AB103"/>
    <mergeCell ref="V107:V109"/>
    <mergeCell ref="Y107:Y109"/>
    <mergeCell ref="I98:I111"/>
    <mergeCell ref="J98:J100"/>
    <mergeCell ref="K98:K100"/>
    <mergeCell ref="L98:L100"/>
    <mergeCell ref="M98:M100"/>
    <mergeCell ref="N98:N100"/>
    <mergeCell ref="J104:J106"/>
    <mergeCell ref="K104:K106"/>
    <mergeCell ref="L104:L106"/>
    <mergeCell ref="M104:M106"/>
    <mergeCell ref="DW95:DW97"/>
    <mergeCell ref="ED95:ED97"/>
    <mergeCell ref="EE95:EE97"/>
    <mergeCell ref="EF95:EF97"/>
    <mergeCell ref="C98:C111"/>
    <mergeCell ref="D98:D111"/>
    <mergeCell ref="E98:E111"/>
    <mergeCell ref="F98:F111"/>
    <mergeCell ref="G98:G111"/>
    <mergeCell ref="H98:H111"/>
    <mergeCell ref="DD95:DD97"/>
    <mergeCell ref="DE95:DE97"/>
    <mergeCell ref="DL95:DL97"/>
    <mergeCell ref="DM95:DM97"/>
    <mergeCell ref="DN95:DN97"/>
    <mergeCell ref="DU95:DU97"/>
    <mergeCell ref="BL95:BL97"/>
    <mergeCell ref="BR95:BR97"/>
    <mergeCell ref="BS95:BS97"/>
    <mergeCell ref="BY95:BY97"/>
    <mergeCell ref="BZ95:BZ97"/>
    <mergeCell ref="CF95:CF97"/>
    <mergeCell ref="AI95:AI97"/>
    <mergeCell ref="AJ95:AJ97"/>
    <mergeCell ref="AP95:AP97"/>
    <mergeCell ref="AQ95:AQ97"/>
    <mergeCell ref="AW95:AW97"/>
    <mergeCell ref="AX95:AX97"/>
    <mergeCell ref="J95:J97"/>
    <mergeCell ref="K95:K97"/>
    <mergeCell ref="L95:L97"/>
    <mergeCell ref="N95:N97"/>
    <mergeCell ref="U95:U97"/>
    <mergeCell ref="V95:V97"/>
    <mergeCell ref="ED90:ED92"/>
    <mergeCell ref="EE90:EE92"/>
    <mergeCell ref="EF90:EF92"/>
    <mergeCell ref="EG90:EG97"/>
    <mergeCell ref="EH90:EH97"/>
    <mergeCell ref="EI90:EI97"/>
    <mergeCell ref="ED93:ED94"/>
    <mergeCell ref="EE93:EE94"/>
    <mergeCell ref="EF93:EF94"/>
    <mergeCell ref="DU90:DU92"/>
    <mergeCell ref="DV90:DV92"/>
    <mergeCell ref="DW90:DW92"/>
    <mergeCell ref="DX90:DX97"/>
    <mergeCell ref="DY90:DY97"/>
    <mergeCell ref="DZ90:DZ97"/>
    <mergeCell ref="DU93:DU94"/>
    <mergeCell ref="DV93:DV94"/>
    <mergeCell ref="DW93:DW94"/>
    <mergeCell ref="DV95:DV97"/>
    <mergeCell ref="DL90:DL92"/>
    <mergeCell ref="DM90:DM92"/>
    <mergeCell ref="DN90:DN92"/>
    <mergeCell ref="DO90:DO97"/>
    <mergeCell ref="DP90:DP97"/>
    <mergeCell ref="DQ90:DQ97"/>
    <mergeCell ref="DL93:DL94"/>
    <mergeCell ref="DM93:DM94"/>
    <mergeCell ref="DN93:DN94"/>
    <mergeCell ref="DC90:DC92"/>
    <mergeCell ref="DD90:DD92"/>
    <mergeCell ref="DE90:DE92"/>
    <mergeCell ref="DF90:DF97"/>
    <mergeCell ref="DG90:DG97"/>
    <mergeCell ref="DH90:DH97"/>
    <mergeCell ref="DC93:DC94"/>
    <mergeCell ref="DD93:DD94"/>
    <mergeCell ref="DE93:DE94"/>
    <mergeCell ref="DC95:DC97"/>
    <mergeCell ref="CQ90:CQ97"/>
    <mergeCell ref="CT90:CT92"/>
    <mergeCell ref="CU90:CU92"/>
    <mergeCell ref="CV90:CV97"/>
    <mergeCell ref="CW90:CW97"/>
    <mergeCell ref="CX90:CX97"/>
    <mergeCell ref="CT93:CT94"/>
    <mergeCell ref="CU93:CU94"/>
    <mergeCell ref="CT95:CT97"/>
    <mergeCell ref="CU95:CU97"/>
    <mergeCell ref="CI90:CI97"/>
    <mergeCell ref="CJ90:CJ97"/>
    <mergeCell ref="CM90:CM92"/>
    <mergeCell ref="CN90:CN92"/>
    <mergeCell ref="CO90:CO97"/>
    <mergeCell ref="CP90:CP97"/>
    <mergeCell ref="CM93:CM94"/>
    <mergeCell ref="CN93:CN94"/>
    <mergeCell ref="CM95:CM97"/>
    <mergeCell ref="CN95:CN97"/>
    <mergeCell ref="CA90:CA97"/>
    <mergeCell ref="CB90:CB97"/>
    <mergeCell ref="CC90:CC97"/>
    <mergeCell ref="CF90:CF92"/>
    <mergeCell ref="CG90:CG92"/>
    <mergeCell ref="CH90:CH97"/>
    <mergeCell ref="CF93:CF94"/>
    <mergeCell ref="CG93:CG94"/>
    <mergeCell ref="CG95:CG97"/>
    <mergeCell ref="BS90:BS92"/>
    <mergeCell ref="BT90:BT97"/>
    <mergeCell ref="BU90:BU97"/>
    <mergeCell ref="BV90:BV97"/>
    <mergeCell ref="BY90:BY92"/>
    <mergeCell ref="BZ90:BZ92"/>
    <mergeCell ref="BS93:BS94"/>
    <mergeCell ref="BY93:BY94"/>
    <mergeCell ref="BZ93:BZ94"/>
    <mergeCell ref="BK90:BK92"/>
    <mergeCell ref="BL90:BL92"/>
    <mergeCell ref="BM90:BM97"/>
    <mergeCell ref="BN90:BN97"/>
    <mergeCell ref="BO90:BO97"/>
    <mergeCell ref="BR90:BR92"/>
    <mergeCell ref="BK93:BK94"/>
    <mergeCell ref="BL93:BL94"/>
    <mergeCell ref="BR93:BR94"/>
    <mergeCell ref="BK95:BK97"/>
    <mergeCell ref="BA90:BA97"/>
    <mergeCell ref="BD90:BD92"/>
    <mergeCell ref="BE90:BE92"/>
    <mergeCell ref="BF90:BF97"/>
    <mergeCell ref="BG90:BG97"/>
    <mergeCell ref="BH90:BH97"/>
    <mergeCell ref="BD93:BD94"/>
    <mergeCell ref="BE93:BE94"/>
    <mergeCell ref="BD95:BD97"/>
    <mergeCell ref="BE95:BE97"/>
    <mergeCell ref="AS90:AS97"/>
    <mergeCell ref="AT90:AT97"/>
    <mergeCell ref="AW90:AW92"/>
    <mergeCell ref="AX90:AX92"/>
    <mergeCell ref="AY90:AY97"/>
    <mergeCell ref="AZ90:AZ97"/>
    <mergeCell ref="AW93:AW94"/>
    <mergeCell ref="AX93:AX94"/>
    <mergeCell ref="AK90:AK97"/>
    <mergeCell ref="AL90:AL97"/>
    <mergeCell ref="AM90:AM97"/>
    <mergeCell ref="AP90:AP92"/>
    <mergeCell ref="AQ90:AQ92"/>
    <mergeCell ref="AR90:AR97"/>
    <mergeCell ref="AP93:AP94"/>
    <mergeCell ref="AQ93:AQ94"/>
    <mergeCell ref="AC90:AC92"/>
    <mergeCell ref="AD90:AD97"/>
    <mergeCell ref="AE90:AE97"/>
    <mergeCell ref="AF90:AF97"/>
    <mergeCell ref="AI90:AI92"/>
    <mergeCell ref="AJ90:AJ92"/>
    <mergeCell ref="AC93:AC94"/>
    <mergeCell ref="AI93:AI94"/>
    <mergeCell ref="AJ93:AJ94"/>
    <mergeCell ref="AC95:AC97"/>
    <mergeCell ref="U90:U92"/>
    <mergeCell ref="V90:V92"/>
    <mergeCell ref="W90:W97"/>
    <mergeCell ref="X90:X97"/>
    <mergeCell ref="Y90:Y97"/>
    <mergeCell ref="AB90:AB92"/>
    <mergeCell ref="U93:U94"/>
    <mergeCell ref="V93:V94"/>
    <mergeCell ref="AB93:AB94"/>
    <mergeCell ref="AB95:AB97"/>
    <mergeCell ref="I90:I97"/>
    <mergeCell ref="J90:J92"/>
    <mergeCell ref="K90:K92"/>
    <mergeCell ref="L90:L92"/>
    <mergeCell ref="M90:M97"/>
    <mergeCell ref="N90:N92"/>
    <mergeCell ref="J93:J94"/>
    <mergeCell ref="K93:K94"/>
    <mergeCell ref="L93:L94"/>
    <mergeCell ref="N93:N94"/>
    <mergeCell ref="C90:C97"/>
    <mergeCell ref="D90:D97"/>
    <mergeCell ref="E90:E97"/>
    <mergeCell ref="F90:F97"/>
    <mergeCell ref="G90:G97"/>
    <mergeCell ref="H90:H97"/>
    <mergeCell ref="EE82:EE89"/>
    <mergeCell ref="EF82:EF89"/>
    <mergeCell ref="L86:L89"/>
    <mergeCell ref="M86:M89"/>
    <mergeCell ref="Y86:Y89"/>
    <mergeCell ref="AF86:AF89"/>
    <mergeCell ref="AM86:AM89"/>
    <mergeCell ref="AT86:AT89"/>
    <mergeCell ref="BA86:BA89"/>
    <mergeCell ref="BH86:BH89"/>
    <mergeCell ref="DM82:DM89"/>
    <mergeCell ref="DN82:DN89"/>
    <mergeCell ref="DU82:DU89"/>
    <mergeCell ref="DV82:DV89"/>
    <mergeCell ref="DW82:DW89"/>
    <mergeCell ref="ED82:ED89"/>
    <mergeCell ref="CU82:CU89"/>
    <mergeCell ref="CX82:CX85"/>
    <mergeCell ref="DC82:DC89"/>
    <mergeCell ref="DD82:DD89"/>
    <mergeCell ref="DE82:DE89"/>
    <mergeCell ref="DL82:DL89"/>
    <mergeCell ref="CX86:CX89"/>
    <mergeCell ref="BZ82:BZ89"/>
    <mergeCell ref="CF82:CF89"/>
    <mergeCell ref="CG82:CG89"/>
    <mergeCell ref="CM82:CM89"/>
    <mergeCell ref="CN82:CN89"/>
    <mergeCell ref="CT82:CT89"/>
    <mergeCell ref="CC86:CC89"/>
    <mergeCell ref="CJ86:CJ89"/>
    <mergeCell ref="CQ86:CQ89"/>
    <mergeCell ref="BE82:BE89"/>
    <mergeCell ref="BK82:BK89"/>
    <mergeCell ref="BL82:BL89"/>
    <mergeCell ref="BR82:BR89"/>
    <mergeCell ref="BS82:BS89"/>
    <mergeCell ref="BY82:BY89"/>
    <mergeCell ref="BO86:BO89"/>
    <mergeCell ref="BV86:BV89"/>
    <mergeCell ref="AJ82:AJ89"/>
    <mergeCell ref="AP82:AP89"/>
    <mergeCell ref="AQ82:AQ89"/>
    <mergeCell ref="AW82:AW89"/>
    <mergeCell ref="AX82:AX89"/>
    <mergeCell ref="BD82:BD89"/>
    <mergeCell ref="EF80:EF81"/>
    <mergeCell ref="J82:J89"/>
    <mergeCell ref="K82:K89"/>
    <mergeCell ref="M82:M85"/>
    <mergeCell ref="N82:N89"/>
    <mergeCell ref="U82:U89"/>
    <mergeCell ref="V82:V89"/>
    <mergeCell ref="AB82:AB89"/>
    <mergeCell ref="AC82:AC89"/>
    <mergeCell ref="AI82:AI89"/>
    <mergeCell ref="DN80:DN81"/>
    <mergeCell ref="DU80:DU81"/>
    <mergeCell ref="DV80:DV81"/>
    <mergeCell ref="DW80:DW81"/>
    <mergeCell ref="ED80:ED81"/>
    <mergeCell ref="EE80:EE81"/>
    <mergeCell ref="CX80:CX81"/>
    <mergeCell ref="DC80:DC81"/>
    <mergeCell ref="DD80:DD81"/>
    <mergeCell ref="DE80:DE81"/>
    <mergeCell ref="DL80:DL81"/>
    <mergeCell ref="DM80:DM81"/>
    <mergeCell ref="CJ80:CJ81"/>
    <mergeCell ref="CM80:CM81"/>
    <mergeCell ref="CN80:CN81"/>
    <mergeCell ref="CQ80:CQ81"/>
    <mergeCell ref="CT80:CT81"/>
    <mergeCell ref="CU80:CU81"/>
    <mergeCell ref="BV80:BV81"/>
    <mergeCell ref="BY80:BY81"/>
    <mergeCell ref="BZ80:BZ81"/>
    <mergeCell ref="CC80:CC81"/>
    <mergeCell ref="CF80:CF81"/>
    <mergeCell ref="CG80:CG81"/>
    <mergeCell ref="BH80:BH81"/>
    <mergeCell ref="BK80:BK81"/>
    <mergeCell ref="BL80:BL81"/>
    <mergeCell ref="BO80:BO81"/>
    <mergeCell ref="BR80:BR81"/>
    <mergeCell ref="BS80:BS81"/>
    <mergeCell ref="AT80:AT81"/>
    <mergeCell ref="AW80:AW81"/>
    <mergeCell ref="AX80:AX81"/>
    <mergeCell ref="BA80:BA81"/>
    <mergeCell ref="BD80:BD81"/>
    <mergeCell ref="BE80:BE81"/>
    <mergeCell ref="AF80:AF81"/>
    <mergeCell ref="AI80:AI81"/>
    <mergeCell ref="AJ80:AJ81"/>
    <mergeCell ref="AM80:AM81"/>
    <mergeCell ref="AP80:AP81"/>
    <mergeCell ref="AQ80:AQ81"/>
    <mergeCell ref="EF77:EF79"/>
    <mergeCell ref="J80:J81"/>
    <mergeCell ref="K80:K81"/>
    <mergeCell ref="M80:M81"/>
    <mergeCell ref="N80:N81"/>
    <mergeCell ref="U80:U81"/>
    <mergeCell ref="V80:V81"/>
    <mergeCell ref="Y80:Y81"/>
    <mergeCell ref="AB80:AB81"/>
    <mergeCell ref="AC80:AC81"/>
    <mergeCell ref="DM77:DM79"/>
    <mergeCell ref="DN77:DN79"/>
    <mergeCell ref="DU77:DU79"/>
    <mergeCell ref="DV77:DV79"/>
    <mergeCell ref="DW77:DW79"/>
    <mergeCell ref="ED77:ED79"/>
    <mergeCell ref="CQ77:CQ78"/>
    <mergeCell ref="CT77:CT79"/>
    <mergeCell ref="CU77:CU79"/>
    <mergeCell ref="CX77:CX79"/>
    <mergeCell ref="DC77:DC79"/>
    <mergeCell ref="DD77:DD79"/>
    <mergeCell ref="BZ77:BZ79"/>
    <mergeCell ref="CC77:CC79"/>
    <mergeCell ref="CF77:CF79"/>
    <mergeCell ref="CG77:CG79"/>
    <mergeCell ref="CJ77:CJ79"/>
    <mergeCell ref="CM77:CM79"/>
    <mergeCell ref="BK77:BK79"/>
    <mergeCell ref="BL77:BL79"/>
    <mergeCell ref="BR77:BR79"/>
    <mergeCell ref="BS77:BS79"/>
    <mergeCell ref="BV77:BV79"/>
    <mergeCell ref="BY77:BY79"/>
    <mergeCell ref="AW77:AW79"/>
    <mergeCell ref="AX77:AX79"/>
    <mergeCell ref="BA77:BA78"/>
    <mergeCell ref="BD77:BD79"/>
    <mergeCell ref="BE77:BE79"/>
    <mergeCell ref="BH77:BH79"/>
    <mergeCell ref="AF77:AF79"/>
    <mergeCell ref="AI77:AI79"/>
    <mergeCell ref="AJ77:AJ79"/>
    <mergeCell ref="AM77:AM79"/>
    <mergeCell ref="AP77:AP79"/>
    <mergeCell ref="AQ77:AQ79"/>
    <mergeCell ref="J77:J79"/>
    <mergeCell ref="K77:K79"/>
    <mergeCell ref="L77:L79"/>
    <mergeCell ref="M77:M79"/>
    <mergeCell ref="N77:N79"/>
    <mergeCell ref="U77:U79"/>
    <mergeCell ref="N73:N76"/>
    <mergeCell ref="U73:U76"/>
    <mergeCell ref="V73:V76"/>
    <mergeCell ref="Y73:Y76"/>
    <mergeCell ref="AB73:AB76"/>
    <mergeCell ref="AC73:AC76"/>
    <mergeCell ref="ED70:ED72"/>
    <mergeCell ref="EE70:EE72"/>
    <mergeCell ref="EF70:EF72"/>
    <mergeCell ref="EG70:EG89"/>
    <mergeCell ref="EH70:EH89"/>
    <mergeCell ref="EI70:EI89"/>
    <mergeCell ref="ED73:ED76"/>
    <mergeCell ref="EE73:EE76"/>
    <mergeCell ref="EF73:EF76"/>
    <mergeCell ref="EE77:EE79"/>
    <mergeCell ref="DU70:DU72"/>
    <mergeCell ref="DV70:DV72"/>
    <mergeCell ref="DW70:DW72"/>
    <mergeCell ref="DX70:DX89"/>
    <mergeCell ref="DY70:DY89"/>
    <mergeCell ref="DZ70:DZ89"/>
    <mergeCell ref="DU73:DU76"/>
    <mergeCell ref="DV73:DV76"/>
    <mergeCell ref="DW73:DW76"/>
    <mergeCell ref="DL70:DL72"/>
    <mergeCell ref="DM70:DM72"/>
    <mergeCell ref="DN70:DN72"/>
    <mergeCell ref="DO70:DO89"/>
    <mergeCell ref="DP70:DP89"/>
    <mergeCell ref="DQ70:DQ89"/>
    <mergeCell ref="DL73:DL76"/>
    <mergeCell ref="DM73:DM76"/>
    <mergeCell ref="DN73:DN76"/>
    <mergeCell ref="DL77:DL79"/>
    <mergeCell ref="DC70:DC72"/>
    <mergeCell ref="DD70:DD72"/>
    <mergeCell ref="DE70:DE72"/>
    <mergeCell ref="DF70:DF89"/>
    <mergeCell ref="DG70:DG89"/>
    <mergeCell ref="DH70:DH89"/>
    <mergeCell ref="DC73:DC76"/>
    <mergeCell ref="DD73:DD76"/>
    <mergeCell ref="DE73:DE76"/>
    <mergeCell ref="DE77:DE79"/>
    <mergeCell ref="CQ70:CQ72"/>
    <mergeCell ref="CT70:CT72"/>
    <mergeCell ref="CU70:CU72"/>
    <mergeCell ref="CV70:CV89"/>
    <mergeCell ref="CW70:CW89"/>
    <mergeCell ref="CX70:CX72"/>
    <mergeCell ref="CQ73:CQ76"/>
    <mergeCell ref="CT73:CT76"/>
    <mergeCell ref="CU73:CU76"/>
    <mergeCell ref="CX73:CX76"/>
    <mergeCell ref="CI70:CI89"/>
    <mergeCell ref="CJ70:CJ72"/>
    <mergeCell ref="CM70:CM72"/>
    <mergeCell ref="CN70:CN72"/>
    <mergeCell ref="CO70:CO89"/>
    <mergeCell ref="CP70:CP89"/>
    <mergeCell ref="CJ73:CJ76"/>
    <mergeCell ref="CM73:CM76"/>
    <mergeCell ref="CN73:CN76"/>
    <mergeCell ref="CN77:CN79"/>
    <mergeCell ref="CA70:CA89"/>
    <mergeCell ref="CB70:CB89"/>
    <mergeCell ref="CC70:CC72"/>
    <mergeCell ref="CF70:CF72"/>
    <mergeCell ref="CG70:CG72"/>
    <mergeCell ref="CH70:CH89"/>
    <mergeCell ref="CC73:CC76"/>
    <mergeCell ref="CF73:CF76"/>
    <mergeCell ref="CG73:CG76"/>
    <mergeCell ref="BS70:BS72"/>
    <mergeCell ref="BT70:BT89"/>
    <mergeCell ref="BU70:BU89"/>
    <mergeCell ref="BV70:BV72"/>
    <mergeCell ref="BY70:BY72"/>
    <mergeCell ref="BZ70:BZ72"/>
    <mergeCell ref="BS73:BS76"/>
    <mergeCell ref="BV73:BV76"/>
    <mergeCell ref="BY73:BY76"/>
    <mergeCell ref="BZ73:BZ76"/>
    <mergeCell ref="BK70:BK72"/>
    <mergeCell ref="BL70:BL72"/>
    <mergeCell ref="BM70:BM89"/>
    <mergeCell ref="BN70:BN89"/>
    <mergeCell ref="BO70:BO72"/>
    <mergeCell ref="BR70:BR72"/>
    <mergeCell ref="BK73:BK76"/>
    <mergeCell ref="BL73:BL76"/>
    <mergeCell ref="BO73:BO76"/>
    <mergeCell ref="BR73:BR76"/>
    <mergeCell ref="BA70:BA72"/>
    <mergeCell ref="BD70:BD72"/>
    <mergeCell ref="BE70:BE72"/>
    <mergeCell ref="BF70:BF89"/>
    <mergeCell ref="BG70:BG89"/>
    <mergeCell ref="BH70:BH72"/>
    <mergeCell ref="BA73:BA76"/>
    <mergeCell ref="BD73:BD76"/>
    <mergeCell ref="BE73:BE76"/>
    <mergeCell ref="BH74:BH76"/>
    <mergeCell ref="AS70:AS89"/>
    <mergeCell ref="AT70:AT72"/>
    <mergeCell ref="AW70:AW72"/>
    <mergeCell ref="AX70:AX72"/>
    <mergeCell ref="AY70:AY89"/>
    <mergeCell ref="AZ70:AZ89"/>
    <mergeCell ref="AT73:AT76"/>
    <mergeCell ref="AW73:AW76"/>
    <mergeCell ref="AX73:AX76"/>
    <mergeCell ref="AT77:AT79"/>
    <mergeCell ref="AK70:AK89"/>
    <mergeCell ref="AL70:AL89"/>
    <mergeCell ref="AM70:AM72"/>
    <mergeCell ref="AP70:AP72"/>
    <mergeCell ref="AQ70:AQ72"/>
    <mergeCell ref="AR70:AR89"/>
    <mergeCell ref="AM73:AM76"/>
    <mergeCell ref="AP73:AP76"/>
    <mergeCell ref="AQ73:AQ76"/>
    <mergeCell ref="AC70:AC72"/>
    <mergeCell ref="AD70:AD89"/>
    <mergeCell ref="AE70:AE89"/>
    <mergeCell ref="AF70:AF72"/>
    <mergeCell ref="AI70:AI72"/>
    <mergeCell ref="AJ70:AJ72"/>
    <mergeCell ref="AF73:AF76"/>
    <mergeCell ref="AI73:AI76"/>
    <mergeCell ref="AJ73:AJ76"/>
    <mergeCell ref="AC77:AC79"/>
    <mergeCell ref="U70:U72"/>
    <mergeCell ref="V70:V72"/>
    <mergeCell ref="W70:W89"/>
    <mergeCell ref="X70:X89"/>
    <mergeCell ref="Y70:Y72"/>
    <mergeCell ref="AB70:AB72"/>
    <mergeCell ref="V77:V79"/>
    <mergeCell ref="Y77:Y79"/>
    <mergeCell ref="AB77:AB79"/>
    <mergeCell ref="I70:I89"/>
    <mergeCell ref="J70:J72"/>
    <mergeCell ref="K70:K72"/>
    <mergeCell ref="L70:L72"/>
    <mergeCell ref="M70:M72"/>
    <mergeCell ref="N70:N72"/>
    <mergeCell ref="J73:J76"/>
    <mergeCell ref="K73:K76"/>
    <mergeCell ref="L73:L76"/>
    <mergeCell ref="M73:M76"/>
    <mergeCell ref="C70:C89"/>
    <mergeCell ref="D70:D89"/>
    <mergeCell ref="E70:E89"/>
    <mergeCell ref="F70:F89"/>
    <mergeCell ref="G70:G89"/>
    <mergeCell ref="H70:H89"/>
    <mergeCell ref="N67:N69"/>
    <mergeCell ref="U67:U69"/>
    <mergeCell ref="V67:V69"/>
    <mergeCell ref="AB67:AB69"/>
    <mergeCell ref="AC67:AC69"/>
    <mergeCell ref="AI67:AI69"/>
    <mergeCell ref="ED64:ED66"/>
    <mergeCell ref="EE64:EE66"/>
    <mergeCell ref="EF64:EF66"/>
    <mergeCell ref="EG64:EG69"/>
    <mergeCell ref="EH64:EH69"/>
    <mergeCell ref="EI64:EI69"/>
    <mergeCell ref="ED67:ED69"/>
    <mergeCell ref="EE67:EE69"/>
    <mergeCell ref="EF67:EF69"/>
    <mergeCell ref="DU64:DU66"/>
    <mergeCell ref="DV64:DV66"/>
    <mergeCell ref="DW64:DW66"/>
    <mergeCell ref="DX64:DX69"/>
    <mergeCell ref="DY64:DY69"/>
    <mergeCell ref="DZ64:DZ69"/>
    <mergeCell ref="DU67:DU69"/>
    <mergeCell ref="DV67:DV69"/>
    <mergeCell ref="DW67:DW69"/>
    <mergeCell ref="DL64:DL66"/>
    <mergeCell ref="DM64:DM66"/>
    <mergeCell ref="DN64:DN66"/>
    <mergeCell ref="DO64:DO69"/>
    <mergeCell ref="DP64:DP69"/>
    <mergeCell ref="DQ64:DQ69"/>
    <mergeCell ref="DL67:DL69"/>
    <mergeCell ref="DM67:DM69"/>
    <mergeCell ref="DN67:DN69"/>
    <mergeCell ref="DC64:DC66"/>
    <mergeCell ref="DD64:DD66"/>
    <mergeCell ref="DE64:DE66"/>
    <mergeCell ref="DF64:DF69"/>
    <mergeCell ref="DG64:DG69"/>
    <mergeCell ref="DH64:DH69"/>
    <mergeCell ref="DC67:DC69"/>
    <mergeCell ref="DD67:DD69"/>
    <mergeCell ref="DE67:DE69"/>
    <mergeCell ref="CQ64:CQ69"/>
    <mergeCell ref="CT64:CT66"/>
    <mergeCell ref="CU64:CU66"/>
    <mergeCell ref="CV64:CV69"/>
    <mergeCell ref="CW64:CW69"/>
    <mergeCell ref="CX64:CX69"/>
    <mergeCell ref="CT67:CT69"/>
    <mergeCell ref="CU67:CU69"/>
    <mergeCell ref="CI64:CI69"/>
    <mergeCell ref="CJ64:CJ69"/>
    <mergeCell ref="CM64:CM66"/>
    <mergeCell ref="CN64:CN66"/>
    <mergeCell ref="CO64:CO69"/>
    <mergeCell ref="CP64:CP69"/>
    <mergeCell ref="CM67:CM69"/>
    <mergeCell ref="CN67:CN69"/>
    <mergeCell ref="CA64:CA69"/>
    <mergeCell ref="CB64:CB69"/>
    <mergeCell ref="CC64:CC69"/>
    <mergeCell ref="CF64:CF66"/>
    <mergeCell ref="CG64:CG66"/>
    <mergeCell ref="CH64:CH69"/>
    <mergeCell ref="CF67:CF69"/>
    <mergeCell ref="CG67:CG69"/>
    <mergeCell ref="BS64:BS66"/>
    <mergeCell ref="BT64:BT69"/>
    <mergeCell ref="BU64:BU69"/>
    <mergeCell ref="BV64:BV69"/>
    <mergeCell ref="BY64:BY66"/>
    <mergeCell ref="BZ64:BZ66"/>
    <mergeCell ref="BS67:BS69"/>
    <mergeCell ref="BY67:BY69"/>
    <mergeCell ref="BZ67:BZ69"/>
    <mergeCell ref="BK64:BK66"/>
    <mergeCell ref="BL64:BL66"/>
    <mergeCell ref="BM64:BM69"/>
    <mergeCell ref="BN64:BN69"/>
    <mergeCell ref="BO64:BO69"/>
    <mergeCell ref="BR64:BR66"/>
    <mergeCell ref="BK67:BK69"/>
    <mergeCell ref="BL67:BL69"/>
    <mergeCell ref="BR67:BR69"/>
    <mergeCell ref="BA64:BA69"/>
    <mergeCell ref="BD64:BD66"/>
    <mergeCell ref="BE64:BE66"/>
    <mergeCell ref="BF64:BF69"/>
    <mergeCell ref="BG64:BG69"/>
    <mergeCell ref="BH64:BH69"/>
    <mergeCell ref="BD67:BD69"/>
    <mergeCell ref="BE67:BE69"/>
    <mergeCell ref="AS64:AS69"/>
    <mergeCell ref="AT64:AT69"/>
    <mergeCell ref="AW64:AW66"/>
    <mergeCell ref="AX64:AX66"/>
    <mergeCell ref="AY64:AY69"/>
    <mergeCell ref="AZ64:AZ69"/>
    <mergeCell ref="AW67:AW69"/>
    <mergeCell ref="AX67:AX69"/>
    <mergeCell ref="AK64:AK69"/>
    <mergeCell ref="AL64:AL69"/>
    <mergeCell ref="AM64:AM69"/>
    <mergeCell ref="AP64:AP66"/>
    <mergeCell ref="AQ64:AQ66"/>
    <mergeCell ref="AR64:AR69"/>
    <mergeCell ref="AP67:AP69"/>
    <mergeCell ref="AQ67:AQ69"/>
    <mergeCell ref="AC64:AC66"/>
    <mergeCell ref="AD64:AD69"/>
    <mergeCell ref="AE64:AE69"/>
    <mergeCell ref="AF64:AF69"/>
    <mergeCell ref="AI64:AI66"/>
    <mergeCell ref="AJ64:AJ66"/>
    <mergeCell ref="AJ67:AJ69"/>
    <mergeCell ref="U64:U66"/>
    <mergeCell ref="V64:V66"/>
    <mergeCell ref="W64:W69"/>
    <mergeCell ref="X64:X69"/>
    <mergeCell ref="Y64:Y69"/>
    <mergeCell ref="AB64:AB66"/>
    <mergeCell ref="I64:I69"/>
    <mergeCell ref="J64:J66"/>
    <mergeCell ref="K64:K66"/>
    <mergeCell ref="L64:L65"/>
    <mergeCell ref="M64:M66"/>
    <mergeCell ref="N64:N66"/>
    <mergeCell ref="J67:J69"/>
    <mergeCell ref="K67:K69"/>
    <mergeCell ref="L67:L69"/>
    <mergeCell ref="M67:M69"/>
    <mergeCell ref="C64:C69"/>
    <mergeCell ref="D64:D69"/>
    <mergeCell ref="E64:E69"/>
    <mergeCell ref="F64:F69"/>
    <mergeCell ref="G64:G69"/>
    <mergeCell ref="H64:H69"/>
    <mergeCell ref="EI52:EI63"/>
    <mergeCell ref="J56:J63"/>
    <mergeCell ref="K56:K63"/>
    <mergeCell ref="N56:N63"/>
    <mergeCell ref="U56:U63"/>
    <mergeCell ref="V56:V63"/>
    <mergeCell ref="Y56:Y63"/>
    <mergeCell ref="AB56:AB63"/>
    <mergeCell ref="AC56:AC63"/>
    <mergeCell ref="AF56:AF63"/>
    <mergeCell ref="DZ52:DZ63"/>
    <mergeCell ref="ED52:ED55"/>
    <mergeCell ref="EE52:EE55"/>
    <mergeCell ref="EF52:EF55"/>
    <mergeCell ref="EG52:EG63"/>
    <mergeCell ref="EH52:EH63"/>
    <mergeCell ref="ED56:ED63"/>
    <mergeCell ref="EE56:EE63"/>
    <mergeCell ref="EF56:EF63"/>
    <mergeCell ref="DQ52:DQ63"/>
    <mergeCell ref="DU52:DU55"/>
    <mergeCell ref="DV52:DV55"/>
    <mergeCell ref="DW52:DW55"/>
    <mergeCell ref="DX52:DX63"/>
    <mergeCell ref="DY52:DY63"/>
    <mergeCell ref="DU56:DU63"/>
    <mergeCell ref="DV56:DV63"/>
    <mergeCell ref="DW56:DW63"/>
    <mergeCell ref="DH52:DH63"/>
    <mergeCell ref="DL52:DL55"/>
    <mergeCell ref="DM52:DM55"/>
    <mergeCell ref="DN52:DN55"/>
    <mergeCell ref="DO52:DO63"/>
    <mergeCell ref="DP52:DP63"/>
    <mergeCell ref="DL56:DL63"/>
    <mergeCell ref="DM56:DM63"/>
    <mergeCell ref="DN56:DN63"/>
    <mergeCell ref="CX52:CX55"/>
    <mergeCell ref="DC52:DC55"/>
    <mergeCell ref="DD52:DD55"/>
    <mergeCell ref="DE52:DE55"/>
    <mergeCell ref="DF52:DF63"/>
    <mergeCell ref="DG52:DG63"/>
    <mergeCell ref="CX56:CX63"/>
    <mergeCell ref="DC56:DC63"/>
    <mergeCell ref="DD56:DD63"/>
    <mergeCell ref="DE56:DE63"/>
    <mergeCell ref="CP52:CP63"/>
    <mergeCell ref="CQ52:CQ55"/>
    <mergeCell ref="CT52:CT55"/>
    <mergeCell ref="CU52:CU55"/>
    <mergeCell ref="CV52:CV63"/>
    <mergeCell ref="CW52:CW63"/>
    <mergeCell ref="CQ56:CQ63"/>
    <mergeCell ref="CT56:CT63"/>
    <mergeCell ref="CU56:CU63"/>
    <mergeCell ref="CH52:CH63"/>
    <mergeCell ref="CI52:CI63"/>
    <mergeCell ref="CJ52:CJ55"/>
    <mergeCell ref="CM52:CM55"/>
    <mergeCell ref="CN52:CN55"/>
    <mergeCell ref="CO52:CO63"/>
    <mergeCell ref="CJ56:CJ63"/>
    <mergeCell ref="CM56:CM63"/>
    <mergeCell ref="CN56:CN63"/>
    <mergeCell ref="BZ52:BZ55"/>
    <mergeCell ref="CA52:CA63"/>
    <mergeCell ref="CB52:CB63"/>
    <mergeCell ref="CC52:CC55"/>
    <mergeCell ref="CF52:CF55"/>
    <mergeCell ref="CG52:CG55"/>
    <mergeCell ref="BZ56:BZ63"/>
    <mergeCell ref="CC56:CC63"/>
    <mergeCell ref="CF56:CF63"/>
    <mergeCell ref="CG56:CG63"/>
    <mergeCell ref="BR52:BR55"/>
    <mergeCell ref="BS52:BS55"/>
    <mergeCell ref="BT52:BT63"/>
    <mergeCell ref="BU52:BU63"/>
    <mergeCell ref="BV52:BV55"/>
    <mergeCell ref="BY52:BY55"/>
    <mergeCell ref="BR56:BR63"/>
    <mergeCell ref="BS56:BS63"/>
    <mergeCell ref="BV56:BV63"/>
    <mergeCell ref="BY56:BY63"/>
    <mergeCell ref="BH52:BH56"/>
    <mergeCell ref="BK52:BK55"/>
    <mergeCell ref="BL52:BL55"/>
    <mergeCell ref="BM52:BM63"/>
    <mergeCell ref="BN52:BN63"/>
    <mergeCell ref="BO52:BO55"/>
    <mergeCell ref="BK56:BK63"/>
    <mergeCell ref="BL56:BL63"/>
    <mergeCell ref="BO56:BO63"/>
    <mergeCell ref="BH57:BH63"/>
    <mergeCell ref="AZ52:AZ63"/>
    <mergeCell ref="BA52:BA55"/>
    <mergeCell ref="BD52:BD55"/>
    <mergeCell ref="BE52:BE55"/>
    <mergeCell ref="BF52:BF63"/>
    <mergeCell ref="BG52:BG63"/>
    <mergeCell ref="BA56:BA63"/>
    <mergeCell ref="BD56:BD63"/>
    <mergeCell ref="BE56:BE63"/>
    <mergeCell ref="AR52:AR63"/>
    <mergeCell ref="AS52:AS63"/>
    <mergeCell ref="AT52:AT55"/>
    <mergeCell ref="AW52:AW55"/>
    <mergeCell ref="AX52:AX55"/>
    <mergeCell ref="AY52:AY63"/>
    <mergeCell ref="AT56:AT63"/>
    <mergeCell ref="AW56:AW63"/>
    <mergeCell ref="AX56:AX63"/>
    <mergeCell ref="AJ52:AJ55"/>
    <mergeCell ref="AK52:AK63"/>
    <mergeCell ref="AL52:AL63"/>
    <mergeCell ref="AM52:AM56"/>
    <mergeCell ref="AP52:AP55"/>
    <mergeCell ref="AQ52:AQ55"/>
    <mergeCell ref="AJ56:AJ63"/>
    <mergeCell ref="AP56:AP63"/>
    <mergeCell ref="AQ56:AQ63"/>
    <mergeCell ref="AM57:AM63"/>
    <mergeCell ref="AB52:AB55"/>
    <mergeCell ref="AC52:AC55"/>
    <mergeCell ref="AD52:AD63"/>
    <mergeCell ref="AE52:AE63"/>
    <mergeCell ref="AF52:AF55"/>
    <mergeCell ref="AI52:AI55"/>
    <mergeCell ref="AI56:AI63"/>
    <mergeCell ref="N52:N55"/>
    <mergeCell ref="U52:U55"/>
    <mergeCell ref="V52:V55"/>
    <mergeCell ref="W52:W63"/>
    <mergeCell ref="X52:X63"/>
    <mergeCell ref="Y52:Y55"/>
    <mergeCell ref="H52:H63"/>
    <mergeCell ref="I52:I63"/>
    <mergeCell ref="J52:J55"/>
    <mergeCell ref="K52:K55"/>
    <mergeCell ref="L52:L55"/>
    <mergeCell ref="M52:M63"/>
    <mergeCell ref="L57:L63"/>
    <mergeCell ref="EE46:EE51"/>
    <mergeCell ref="EF46:EF51"/>
    <mergeCell ref="EG46:EG51"/>
    <mergeCell ref="EH46:EH51"/>
    <mergeCell ref="EI46:EI51"/>
    <mergeCell ref="C52:C63"/>
    <mergeCell ref="D52:D63"/>
    <mergeCell ref="E52:E63"/>
    <mergeCell ref="F52:F63"/>
    <mergeCell ref="G52:G63"/>
    <mergeCell ref="DV46:DV51"/>
    <mergeCell ref="DW46:DW51"/>
    <mergeCell ref="DX46:DX51"/>
    <mergeCell ref="DY46:DY51"/>
    <mergeCell ref="DZ46:DZ51"/>
    <mergeCell ref="ED46:ED51"/>
    <mergeCell ref="DM46:DM51"/>
    <mergeCell ref="DN46:DN51"/>
    <mergeCell ref="DO46:DO51"/>
    <mergeCell ref="DP46:DP51"/>
    <mergeCell ref="DQ46:DQ51"/>
    <mergeCell ref="DU46:DU51"/>
    <mergeCell ref="DD46:DD51"/>
    <mergeCell ref="DE46:DE51"/>
    <mergeCell ref="DF46:DF51"/>
    <mergeCell ref="DG46:DG51"/>
    <mergeCell ref="DH46:DH51"/>
    <mergeCell ref="DL46:DL51"/>
    <mergeCell ref="CT46:CT51"/>
    <mergeCell ref="CU46:CU51"/>
    <mergeCell ref="CV46:CV51"/>
    <mergeCell ref="CW46:CW51"/>
    <mergeCell ref="CX46:CX51"/>
    <mergeCell ref="DC46:DC51"/>
    <mergeCell ref="CJ46:CJ51"/>
    <mergeCell ref="CM46:CM51"/>
    <mergeCell ref="CN46:CN51"/>
    <mergeCell ref="CO46:CO51"/>
    <mergeCell ref="CP46:CP51"/>
    <mergeCell ref="CQ46:CQ51"/>
    <mergeCell ref="CB46:CB51"/>
    <mergeCell ref="CC46:CC51"/>
    <mergeCell ref="CF46:CF51"/>
    <mergeCell ref="CG46:CG51"/>
    <mergeCell ref="CH46:CH51"/>
    <mergeCell ref="CI46:CI51"/>
    <mergeCell ref="BT46:BT51"/>
    <mergeCell ref="BU46:BU51"/>
    <mergeCell ref="BV46:BV51"/>
    <mergeCell ref="BY46:BY51"/>
    <mergeCell ref="BZ46:BZ51"/>
    <mergeCell ref="CA46:CA51"/>
    <mergeCell ref="BL46:BL51"/>
    <mergeCell ref="BM46:BM51"/>
    <mergeCell ref="BN46:BN51"/>
    <mergeCell ref="BO46:BO51"/>
    <mergeCell ref="BR46:BR51"/>
    <mergeCell ref="BS46:BS51"/>
    <mergeCell ref="BD46:BD51"/>
    <mergeCell ref="BE46:BE51"/>
    <mergeCell ref="BF46:BF51"/>
    <mergeCell ref="BG46:BG51"/>
    <mergeCell ref="BH46:BH51"/>
    <mergeCell ref="BK46:BK51"/>
    <mergeCell ref="AT46:AT51"/>
    <mergeCell ref="AW46:AW51"/>
    <mergeCell ref="AX46:AX51"/>
    <mergeCell ref="AY46:AY51"/>
    <mergeCell ref="AZ46:AZ51"/>
    <mergeCell ref="BA46:BA51"/>
    <mergeCell ref="AL46:AL51"/>
    <mergeCell ref="AM46:AM51"/>
    <mergeCell ref="AP46:AP51"/>
    <mergeCell ref="AQ46:AQ51"/>
    <mergeCell ref="AR46:AR51"/>
    <mergeCell ref="AS46:AS51"/>
    <mergeCell ref="AD46:AD51"/>
    <mergeCell ref="AE46:AE51"/>
    <mergeCell ref="AF46:AF51"/>
    <mergeCell ref="AI46:AI51"/>
    <mergeCell ref="AJ46:AJ51"/>
    <mergeCell ref="AK46:AK51"/>
    <mergeCell ref="V46:V51"/>
    <mergeCell ref="W46:W51"/>
    <mergeCell ref="X46:X51"/>
    <mergeCell ref="Y46:Y51"/>
    <mergeCell ref="AB46:AB51"/>
    <mergeCell ref="AC46:AC51"/>
    <mergeCell ref="I46:I51"/>
    <mergeCell ref="J46:J51"/>
    <mergeCell ref="K46:K51"/>
    <mergeCell ref="M46:M51"/>
    <mergeCell ref="N46:N51"/>
    <mergeCell ref="U46:U51"/>
    <mergeCell ref="C46:C51"/>
    <mergeCell ref="D46:D51"/>
    <mergeCell ref="E46:E51"/>
    <mergeCell ref="F46:F51"/>
    <mergeCell ref="G46:G51"/>
    <mergeCell ref="H46:H51"/>
    <mergeCell ref="DE42:DE45"/>
    <mergeCell ref="DL42:DL45"/>
    <mergeCell ref="DM42:DM45"/>
    <mergeCell ref="DN42:DN45"/>
    <mergeCell ref="DU42:DU45"/>
    <mergeCell ref="DV42:DV45"/>
    <mergeCell ref="BY42:BY45"/>
    <mergeCell ref="BZ42:BZ45"/>
    <mergeCell ref="CF42:CF45"/>
    <mergeCell ref="CG42:CG45"/>
    <mergeCell ref="CJ42:CJ45"/>
    <mergeCell ref="CM42:CM45"/>
    <mergeCell ref="J42:J45"/>
    <mergeCell ref="K42:K45"/>
    <mergeCell ref="L42:L45"/>
    <mergeCell ref="M42:M45"/>
    <mergeCell ref="N42:N45"/>
    <mergeCell ref="U42:U45"/>
    <mergeCell ref="EI21:EI45"/>
    <mergeCell ref="L25:L28"/>
    <mergeCell ref="M25:M28"/>
    <mergeCell ref="L29:L31"/>
    <mergeCell ref="M29:M31"/>
    <mergeCell ref="Y29:Y40"/>
    <mergeCell ref="AF29:AF40"/>
    <mergeCell ref="AT29:AT40"/>
    <mergeCell ref="BA29:BA40"/>
    <mergeCell ref="BO29:BO40"/>
    <mergeCell ref="DZ21:DZ45"/>
    <mergeCell ref="ED21:ED41"/>
    <mergeCell ref="EE21:EE41"/>
    <mergeCell ref="EF21:EF41"/>
    <mergeCell ref="EG21:EG45"/>
    <mergeCell ref="EH21:EH45"/>
    <mergeCell ref="ED42:ED45"/>
    <mergeCell ref="EE42:EE45"/>
    <mergeCell ref="EF42:EF45"/>
    <mergeCell ref="DQ21:DQ45"/>
    <mergeCell ref="DU21:DU41"/>
    <mergeCell ref="DV21:DV41"/>
    <mergeCell ref="DW21:DW41"/>
    <mergeCell ref="DX21:DX45"/>
    <mergeCell ref="DY21:DY45"/>
    <mergeCell ref="DW42:DW45"/>
    <mergeCell ref="DH21:DH45"/>
    <mergeCell ref="DL21:DL41"/>
    <mergeCell ref="DM21:DM41"/>
    <mergeCell ref="DN21:DN41"/>
    <mergeCell ref="DO21:DO45"/>
    <mergeCell ref="DP21:DP45"/>
    <mergeCell ref="CX21:CX28"/>
    <mergeCell ref="DC21:DC41"/>
    <mergeCell ref="DD21:DD41"/>
    <mergeCell ref="DE21:DE41"/>
    <mergeCell ref="DF21:DF45"/>
    <mergeCell ref="DG21:DG45"/>
    <mergeCell ref="CX29:CX40"/>
    <mergeCell ref="CX42:CX45"/>
    <mergeCell ref="DC42:DC45"/>
    <mergeCell ref="DD42:DD45"/>
    <mergeCell ref="CP21:CP45"/>
    <mergeCell ref="CQ21:CQ28"/>
    <mergeCell ref="CT21:CT41"/>
    <mergeCell ref="CU21:CU41"/>
    <mergeCell ref="CV21:CV45"/>
    <mergeCell ref="CW21:CW45"/>
    <mergeCell ref="CQ29:CQ40"/>
    <mergeCell ref="CQ42:CQ45"/>
    <mergeCell ref="CT42:CT45"/>
    <mergeCell ref="CU42:CU45"/>
    <mergeCell ref="CH21:CH45"/>
    <mergeCell ref="CI21:CI45"/>
    <mergeCell ref="CJ21:CJ28"/>
    <mergeCell ref="CM21:CM41"/>
    <mergeCell ref="CN21:CN41"/>
    <mergeCell ref="CO21:CO45"/>
    <mergeCell ref="CJ29:CJ40"/>
    <mergeCell ref="CN42:CN45"/>
    <mergeCell ref="BZ21:BZ41"/>
    <mergeCell ref="CA21:CA45"/>
    <mergeCell ref="CB21:CB45"/>
    <mergeCell ref="CC21:CC45"/>
    <mergeCell ref="CF21:CF41"/>
    <mergeCell ref="CG21:CG41"/>
    <mergeCell ref="BR21:BR41"/>
    <mergeCell ref="BS21:BS41"/>
    <mergeCell ref="BT21:BT45"/>
    <mergeCell ref="BU21:BU45"/>
    <mergeCell ref="BV21:BV28"/>
    <mergeCell ref="BY21:BY41"/>
    <mergeCell ref="BV29:BV40"/>
    <mergeCell ref="BR42:BR45"/>
    <mergeCell ref="BS42:BS45"/>
    <mergeCell ref="BV42:BV45"/>
    <mergeCell ref="BH21:BH45"/>
    <mergeCell ref="BK21:BK41"/>
    <mergeCell ref="BL21:BL41"/>
    <mergeCell ref="BM21:BM45"/>
    <mergeCell ref="BN21:BN45"/>
    <mergeCell ref="BO21:BO28"/>
    <mergeCell ref="BK42:BK45"/>
    <mergeCell ref="BL42:BL45"/>
    <mergeCell ref="BO42:BO45"/>
    <mergeCell ref="AZ21:AZ45"/>
    <mergeCell ref="BA21:BA28"/>
    <mergeCell ref="BD21:BD41"/>
    <mergeCell ref="BE21:BE41"/>
    <mergeCell ref="BF21:BF45"/>
    <mergeCell ref="BG21:BG45"/>
    <mergeCell ref="BA42:BA45"/>
    <mergeCell ref="BD42:BD45"/>
    <mergeCell ref="BE42:BE45"/>
    <mergeCell ref="AR21:AR45"/>
    <mergeCell ref="AS21:AS45"/>
    <mergeCell ref="AT21:AT28"/>
    <mergeCell ref="AW21:AW41"/>
    <mergeCell ref="AX21:AX41"/>
    <mergeCell ref="AY21:AY45"/>
    <mergeCell ref="AT42:AT45"/>
    <mergeCell ref="AW42:AW45"/>
    <mergeCell ref="AX42:AX45"/>
    <mergeCell ref="AJ21:AJ41"/>
    <mergeCell ref="AK21:AK45"/>
    <mergeCell ref="AL21:AL45"/>
    <mergeCell ref="AM21:AM45"/>
    <mergeCell ref="AP21:AP41"/>
    <mergeCell ref="AQ21:AQ41"/>
    <mergeCell ref="AJ42:AJ45"/>
    <mergeCell ref="AP42:AP45"/>
    <mergeCell ref="AQ42:AQ45"/>
    <mergeCell ref="AB21:AB41"/>
    <mergeCell ref="AC21:AC41"/>
    <mergeCell ref="AD21:AD45"/>
    <mergeCell ref="AE21:AE45"/>
    <mergeCell ref="AF21:AF28"/>
    <mergeCell ref="AI21:AI41"/>
    <mergeCell ref="AB42:AB45"/>
    <mergeCell ref="AC42:AC45"/>
    <mergeCell ref="AF42:AF45"/>
    <mergeCell ref="AI42:AI45"/>
    <mergeCell ref="N21:N41"/>
    <mergeCell ref="U21:U41"/>
    <mergeCell ref="V21:V41"/>
    <mergeCell ref="W21:W45"/>
    <mergeCell ref="X21:X45"/>
    <mergeCell ref="Y21:Y28"/>
    <mergeCell ref="V42:V45"/>
    <mergeCell ref="Y42:Y45"/>
    <mergeCell ref="H21:H45"/>
    <mergeCell ref="I21:I45"/>
    <mergeCell ref="J21:J41"/>
    <mergeCell ref="K21:K41"/>
    <mergeCell ref="L21:L24"/>
    <mergeCell ref="M21:M24"/>
    <mergeCell ref="L32:L34"/>
    <mergeCell ref="M32:M34"/>
    <mergeCell ref="L35:L39"/>
    <mergeCell ref="M35:M39"/>
    <mergeCell ref="DX19:DZ19"/>
    <mergeCell ref="EA19:EC19"/>
    <mergeCell ref="ED19:EF19"/>
    <mergeCell ref="EG19:EI19"/>
    <mergeCell ref="A21:B111"/>
    <mergeCell ref="C21:C45"/>
    <mergeCell ref="D21:D45"/>
    <mergeCell ref="E21:E45"/>
    <mergeCell ref="F21:F45"/>
    <mergeCell ref="G21:G45"/>
    <mergeCell ref="Q19:Q20"/>
    <mergeCell ref="R19:R20"/>
    <mergeCell ref="CZ19:DB19"/>
    <mergeCell ref="DC19:DE19"/>
    <mergeCell ref="DF19:DH19"/>
    <mergeCell ref="DI19:DK19"/>
    <mergeCell ref="EA18:EI18"/>
    <mergeCell ref="D19:D20"/>
    <mergeCell ref="E19:E20"/>
    <mergeCell ref="F19:F20"/>
    <mergeCell ref="G19:G20"/>
    <mergeCell ref="H19:H20"/>
    <mergeCell ref="I19:I20"/>
    <mergeCell ref="J19:J20"/>
    <mergeCell ref="K19:K20"/>
    <mergeCell ref="L19:L20"/>
    <mergeCell ref="CK18:CQ19"/>
    <mergeCell ref="CR18:CW19"/>
    <mergeCell ref="CX18:CX20"/>
    <mergeCell ref="CZ18:DH18"/>
    <mergeCell ref="DI18:DQ18"/>
    <mergeCell ref="DR18:DZ18"/>
    <mergeCell ref="DL19:DN19"/>
    <mergeCell ref="DO19:DQ19"/>
    <mergeCell ref="DR19:DT19"/>
    <mergeCell ref="DU19:DW19"/>
    <mergeCell ref="BH18:BH20"/>
    <mergeCell ref="BI18:BO19"/>
    <mergeCell ref="BP18:BV19"/>
    <mergeCell ref="BW18:CB19"/>
    <mergeCell ref="CC18:CC20"/>
    <mergeCell ref="CD18:CJ19"/>
    <mergeCell ref="Z18:AF19"/>
    <mergeCell ref="AG18:AL19"/>
    <mergeCell ref="AM18:AM20"/>
    <mergeCell ref="AN18:AT19"/>
    <mergeCell ref="AU18:BA19"/>
    <mergeCell ref="BB18:BG19"/>
    <mergeCell ref="A18:B20"/>
    <mergeCell ref="C18:C20"/>
    <mergeCell ref="D18:I18"/>
    <mergeCell ref="J18:P18"/>
    <mergeCell ref="Q18:R18"/>
    <mergeCell ref="S18:Y19"/>
    <mergeCell ref="M19:M20"/>
    <mergeCell ref="N19:N20"/>
    <mergeCell ref="O19:O20"/>
    <mergeCell ref="P19:P20"/>
    <mergeCell ref="A11:B11"/>
    <mergeCell ref="C11:F11"/>
    <mergeCell ref="A12:B12"/>
    <mergeCell ref="C12:F12"/>
    <mergeCell ref="A13:B14"/>
    <mergeCell ref="D13:E13"/>
    <mergeCell ref="F13:F14"/>
    <mergeCell ref="D14:E14"/>
    <mergeCell ref="A8:B8"/>
    <mergeCell ref="C8:F8"/>
    <mergeCell ref="A9:B9"/>
    <mergeCell ref="C9:F9"/>
    <mergeCell ref="A10:B10"/>
    <mergeCell ref="C10:F10"/>
    <mergeCell ref="A5:B5"/>
    <mergeCell ref="C5:F5"/>
    <mergeCell ref="A6:B6"/>
    <mergeCell ref="C6:F6"/>
    <mergeCell ref="A7:B7"/>
    <mergeCell ref="C7:F7"/>
  </mergeCells>
  <dataValidations count="4">
    <dataValidation allowBlank="1" showInputMessage="1" showErrorMessage="1" prompt="Verificar que los objetivos, metas, actividades y tareas correspondan con lo programado en el Plan de Acción y Ficha EBI. No se deben modificar esta información." sqref="A18:G20 I18:R20 H18:H19"/>
    <dataValidation allowBlank="1" showInputMessage="1" showErrorMessage="1" prompt="El seguimiento se realizará a partir de las tareas, de acuerdo con el avance presentado el formato automáticamente calculará el avance para las actividades y metas al periodo del reporte y de la vigencia. " sqref="S18:X20 Y18:Y19 AT18:AT19 AF18:AF19 AN18:AS20 Z18:AE20 AG18:AL20 CQ18:CQ19 BA18:BA19 CJ18:CJ19 CK18:CP20 CD18:CI20 BV18:BV19 BO18:BO19 BP18:BU20 BW18:CB20 BI18:BN20 AU18:AZ20 BB18:BG20 CR18:CW20"/>
    <dataValidation allowBlank="1" showInputMessage="1" showErrorMessage="1" prompt="EVIDENCIAS ENTREGADAS: Se debe diligenciar por actividad los entregables que dan cuenta del avance en el periodo, estos deben ser coherente con lo programado y ejecutado en el periodo." sqref="Y20 AF20 AM18:AM20 AT20 CX18:CY20"/>
    <dataValidation allowBlank="1" showInputMessage="1" showErrorMessage="1" prompt="EVIDENCIAS ENTREGADAS: Se debe diligenciar por actividad los entregables que dan cuenta del avance en el periodo, estos deben ser coherente con lo programado y ejecutado en el periodo. " sqref="BA20 BH18:BH20 BV20 BO20 CC18:CC20 CJ20 CQ20"/>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B658"/>
  <sheetViews>
    <sheetView workbookViewId="0">
      <selection activeCell="J19" sqref="J19:J20"/>
    </sheetView>
  </sheetViews>
  <sheetFormatPr baseColWidth="10" defaultColWidth="5.5703125" defaultRowHeight="14.25"/>
  <cols>
    <col min="1" max="2" width="5.5703125" style="13"/>
    <col min="3" max="6" width="15.7109375" style="1549" customWidth="1"/>
    <col min="7" max="7" width="15.7109375" style="1321" customWidth="1"/>
    <col min="8" max="9" width="15.7109375" style="1556" customWidth="1"/>
    <col min="10" max="10" width="15.7109375" style="1320" customWidth="1"/>
    <col min="11" max="14" width="15.7109375" style="1321" customWidth="1"/>
    <col min="15" max="16" width="15.7109375" style="1322" customWidth="1"/>
    <col min="17" max="17" width="31" style="1580" customWidth="1"/>
    <col min="18" max="18" width="15.7109375" style="1581" customWidth="1"/>
    <col min="19" max="38" width="10.7109375" style="1549" customWidth="1"/>
    <col min="39" max="39" width="22.140625" style="1549" customWidth="1"/>
    <col min="40" max="52" width="10.7109375" style="1549" customWidth="1"/>
    <col min="53" max="53" width="22" style="1549" customWidth="1"/>
    <col min="54" max="59" width="10.7109375" style="1549" customWidth="1"/>
    <col min="60" max="60" width="20.85546875" style="1549" customWidth="1"/>
    <col min="61" max="80" width="10.7109375" style="1549" customWidth="1"/>
    <col min="81" max="81" width="21.28515625" style="1549" customWidth="1"/>
    <col min="82" max="94" width="10.7109375" style="1549" customWidth="1"/>
    <col min="95" max="95" width="22.7109375" style="1549" customWidth="1"/>
    <col min="96" max="101" width="10.7109375" style="1549" customWidth="1"/>
    <col min="102" max="102" width="14.5703125" style="1549" customWidth="1"/>
    <col min="103" max="103" width="12.28515625" style="1583" customWidth="1"/>
    <col min="104" max="105" width="10.7109375" style="1549" customWidth="1"/>
    <col min="106" max="106" width="10.7109375" style="1584" customWidth="1"/>
    <col min="107" max="116" width="10.7109375" style="1549" customWidth="1"/>
    <col min="117" max="117" width="13.5703125" style="1549" customWidth="1"/>
    <col min="118" max="118" width="14.5703125" style="1549" customWidth="1"/>
    <col min="119" max="139" width="10.7109375" style="1549" customWidth="1"/>
    <col min="140" max="16384" width="5.5703125" style="1549"/>
  </cols>
  <sheetData>
    <row r="1" spans="1:106" s="1298" customFormat="1" ht="15">
      <c r="A1" s="1557"/>
      <c r="B1" s="1557"/>
      <c r="H1" s="1558"/>
      <c r="I1" s="1558"/>
      <c r="Q1" s="1559"/>
      <c r="CY1" s="1560"/>
      <c r="DB1" s="1561"/>
    </row>
    <row r="2" spans="1:106" s="1298" customFormat="1" ht="15">
      <c r="A2" s="1557"/>
      <c r="B2" s="1557"/>
      <c r="H2" s="1558"/>
      <c r="I2" s="1558"/>
      <c r="Q2" s="1559"/>
      <c r="CY2" s="1560"/>
      <c r="DB2" s="1561"/>
    </row>
    <row r="3" spans="1:106" s="1298" customFormat="1">
      <c r="H3" s="1558"/>
      <c r="I3" s="1558"/>
      <c r="Q3" s="1559"/>
      <c r="CY3" s="1560"/>
      <c r="DB3" s="1561"/>
    </row>
    <row r="4" spans="1:106" s="1298" customFormat="1" ht="18.75" customHeight="1">
      <c r="H4" s="1558"/>
      <c r="I4" s="1558"/>
      <c r="Q4" s="1559"/>
      <c r="CY4" s="1560"/>
      <c r="DB4" s="1561"/>
    </row>
    <row r="5" spans="1:106" s="1298" customFormat="1" ht="17.25" customHeight="1">
      <c r="A5" s="1562" t="s">
        <v>0</v>
      </c>
      <c r="B5" s="1563"/>
      <c r="C5" s="1301" t="s">
        <v>1</v>
      </c>
      <c r="D5" s="1302"/>
      <c r="E5" s="1302"/>
      <c r="F5" s="1303"/>
      <c r="H5" s="1558"/>
      <c r="I5" s="1558"/>
      <c r="J5" s="1564"/>
      <c r="Q5" s="1559"/>
      <c r="CY5" s="1560"/>
      <c r="DB5" s="1561"/>
    </row>
    <row r="6" spans="1:106" s="1298" customFormat="1" ht="18" customHeight="1">
      <c r="A6" s="1562" t="s">
        <v>2</v>
      </c>
      <c r="B6" s="1563"/>
      <c r="C6" s="1565" t="s">
        <v>384</v>
      </c>
      <c r="D6" s="1566"/>
      <c r="E6" s="1566"/>
      <c r="F6" s="1567"/>
      <c r="G6" s="12"/>
      <c r="H6" s="1568"/>
      <c r="I6" s="1558"/>
      <c r="J6" s="1564"/>
      <c r="Q6" s="1559"/>
      <c r="CY6" s="1560"/>
      <c r="DB6" s="1561"/>
    </row>
    <row r="7" spans="1:106" s="1298" customFormat="1" ht="15">
      <c r="A7" s="1562" t="s">
        <v>4</v>
      </c>
      <c r="B7" s="1563"/>
      <c r="C7" s="1565" t="s">
        <v>385</v>
      </c>
      <c r="D7" s="1566"/>
      <c r="E7" s="1566"/>
      <c r="F7" s="1567"/>
      <c r="G7" s="12"/>
      <c r="H7" s="1568"/>
      <c r="I7" s="1558"/>
      <c r="J7" s="1564"/>
      <c r="Q7" s="1559"/>
      <c r="CY7" s="1560"/>
      <c r="DB7" s="1561"/>
    </row>
    <row r="8" spans="1:106" s="1298" customFormat="1" ht="15">
      <c r="A8" s="1562" t="s">
        <v>6</v>
      </c>
      <c r="B8" s="1563"/>
      <c r="C8" s="1565" t="s">
        <v>1354</v>
      </c>
      <c r="D8" s="1566"/>
      <c r="E8" s="1566"/>
      <c r="F8" s="1567"/>
      <c r="G8" s="12"/>
      <c r="H8" s="1568"/>
      <c r="I8" s="1558"/>
      <c r="J8" s="1564"/>
      <c r="Q8" s="1559"/>
      <c r="CY8" s="1560"/>
      <c r="DB8" s="1561"/>
    </row>
    <row r="9" spans="1:106" s="1298" customFormat="1" ht="69" customHeight="1">
      <c r="A9" s="1562" t="s">
        <v>8</v>
      </c>
      <c r="B9" s="1563"/>
      <c r="C9" s="1565" t="s">
        <v>1355</v>
      </c>
      <c r="D9" s="1566"/>
      <c r="E9" s="1566"/>
      <c r="F9" s="1567"/>
      <c r="G9" s="13"/>
      <c r="H9" s="13"/>
      <c r="I9" s="1569"/>
      <c r="Q9" s="1559"/>
      <c r="CY9" s="1560"/>
      <c r="DB9" s="1561"/>
    </row>
    <row r="10" spans="1:106" s="1298" customFormat="1" ht="15" customHeight="1">
      <c r="A10" s="1562" t="s">
        <v>10</v>
      </c>
      <c r="B10" s="1563"/>
      <c r="C10" s="1565" t="s">
        <v>387</v>
      </c>
      <c r="D10" s="1566"/>
      <c r="E10" s="1566"/>
      <c r="F10" s="1567"/>
      <c r="G10" s="15"/>
      <c r="H10" s="15"/>
      <c r="I10" s="1569"/>
      <c r="Q10" s="1559"/>
      <c r="CY10" s="1560"/>
      <c r="DB10" s="1561"/>
    </row>
    <row r="11" spans="1:106" s="1298" customFormat="1" ht="15" customHeight="1">
      <c r="A11" s="1562" t="s">
        <v>12</v>
      </c>
      <c r="B11" s="1563"/>
      <c r="C11" s="1565" t="s">
        <v>1356</v>
      </c>
      <c r="D11" s="1566"/>
      <c r="E11" s="1566"/>
      <c r="F11" s="1567"/>
      <c r="G11" s="15"/>
      <c r="H11" s="15"/>
      <c r="I11" s="1569"/>
      <c r="Q11" s="1559"/>
      <c r="CY11" s="1560"/>
      <c r="DB11" s="1561"/>
    </row>
    <row r="12" spans="1:106" s="1298" customFormat="1" ht="15" customHeight="1">
      <c r="A12" s="1562" t="s">
        <v>14</v>
      </c>
      <c r="B12" s="1563"/>
      <c r="C12" s="1565" t="s">
        <v>467</v>
      </c>
      <c r="D12" s="1566"/>
      <c r="E12" s="1566"/>
      <c r="F12" s="1567"/>
      <c r="G12" s="15"/>
      <c r="H12" s="15"/>
      <c r="I12" s="1569"/>
      <c r="Q12" s="1559"/>
      <c r="CY12" s="1560"/>
      <c r="DB12" s="1561"/>
    </row>
    <row r="13" spans="1:106" s="1298" customFormat="1" ht="18" customHeight="1">
      <c r="A13" s="1570" t="s">
        <v>16</v>
      </c>
      <c r="B13" s="1571"/>
      <c r="C13" s="1572" t="s">
        <v>17</v>
      </c>
      <c r="D13" s="1573" t="s">
        <v>18</v>
      </c>
      <c r="E13" s="1573"/>
      <c r="F13" s="1310">
        <v>2017</v>
      </c>
      <c r="G13" s="1574"/>
      <c r="H13" s="1574"/>
      <c r="I13" s="1569"/>
      <c r="Q13" s="1559"/>
      <c r="AG13" s="1575"/>
      <c r="AU13" s="1575"/>
      <c r="CD13" s="1575"/>
      <c r="CY13" s="1560"/>
      <c r="DB13" s="1561"/>
    </row>
    <row r="14" spans="1:106" s="1298" customFormat="1">
      <c r="A14" s="1576"/>
      <c r="B14" s="1577"/>
      <c r="C14" s="1309" t="s">
        <v>19</v>
      </c>
      <c r="D14" s="1573" t="s">
        <v>20</v>
      </c>
      <c r="E14" s="1573"/>
      <c r="F14" s="1310"/>
      <c r="G14" s="1578"/>
      <c r="H14" s="1578"/>
      <c r="Q14" s="1559"/>
      <c r="AG14" s="1575"/>
      <c r="AU14" s="1575"/>
      <c r="BI14" s="1575"/>
      <c r="CY14" s="1560"/>
      <c r="DB14" s="1561"/>
    </row>
    <row r="15" spans="1:106" ht="15">
      <c r="B15" s="1579"/>
      <c r="C15" s="1579"/>
      <c r="D15" s="1304"/>
      <c r="E15" s="1304"/>
      <c r="F15" s="1304"/>
      <c r="G15" s="1304"/>
      <c r="H15" s="1304"/>
      <c r="I15" s="1304"/>
      <c r="S15" s="1582"/>
      <c r="Z15" s="1582"/>
      <c r="AG15" s="1582"/>
      <c r="BP15" s="1582"/>
      <c r="BW15" s="1582"/>
    </row>
    <row r="16" spans="1:106" ht="15">
      <c r="B16" s="1579"/>
      <c r="C16" s="1579"/>
      <c r="D16" s="1304"/>
      <c r="E16" s="1304"/>
      <c r="F16" s="1304"/>
      <c r="G16" s="1304"/>
      <c r="H16" s="1304"/>
      <c r="I16" s="1304"/>
      <c r="S16" s="1582"/>
    </row>
    <row r="17" spans="1:151" s="1586" customFormat="1" ht="15.75">
      <c r="A17" s="1335" t="s">
        <v>21</v>
      </c>
      <c r="B17" s="1585"/>
      <c r="G17" s="1333"/>
      <c r="H17" s="1333"/>
      <c r="I17" s="1333"/>
      <c r="J17" s="1334"/>
      <c r="K17" s="1333"/>
      <c r="L17" s="1333"/>
      <c r="M17" s="1333"/>
      <c r="N17" s="1333"/>
      <c r="O17" s="1587"/>
      <c r="P17" s="1587"/>
      <c r="Q17" s="1588"/>
      <c r="R17" s="1589"/>
      <c r="S17" s="1590"/>
      <c r="CY17" s="1591"/>
      <c r="CZ17" s="1335" t="s">
        <v>22</v>
      </c>
      <c r="DB17" s="1592"/>
    </row>
    <row r="18" spans="1:151" s="33" customFormat="1" ht="30.75" customHeight="1">
      <c r="A18" s="1160" t="s">
        <v>23</v>
      </c>
      <c r="B18" s="1160"/>
      <c r="C18" s="1160" t="s">
        <v>24</v>
      </c>
      <c r="D18" s="1160" t="s">
        <v>25</v>
      </c>
      <c r="E18" s="1160"/>
      <c r="F18" s="1160"/>
      <c r="G18" s="1160"/>
      <c r="H18" s="1160"/>
      <c r="I18" s="1160"/>
      <c r="J18" s="1161" t="s">
        <v>26</v>
      </c>
      <c r="K18" s="1161"/>
      <c r="L18" s="1161"/>
      <c r="M18" s="1161"/>
      <c r="N18" s="1161"/>
      <c r="O18" s="1161"/>
      <c r="P18" s="1161"/>
      <c r="Q18" s="1160" t="s">
        <v>27</v>
      </c>
      <c r="R18" s="1160"/>
      <c r="S18" s="1162" t="s">
        <v>28</v>
      </c>
      <c r="T18" s="1162"/>
      <c r="U18" s="1162"/>
      <c r="V18" s="1162"/>
      <c r="W18" s="1162"/>
      <c r="X18" s="1162"/>
      <c r="Y18" s="1162"/>
      <c r="Z18" s="1162" t="s">
        <v>29</v>
      </c>
      <c r="AA18" s="1162"/>
      <c r="AB18" s="1162"/>
      <c r="AC18" s="1162"/>
      <c r="AD18" s="1162"/>
      <c r="AE18" s="1162"/>
      <c r="AF18" s="1162"/>
      <c r="AG18" s="1162" t="s">
        <v>30</v>
      </c>
      <c r="AH18" s="1162"/>
      <c r="AI18" s="1162"/>
      <c r="AJ18" s="1162"/>
      <c r="AK18" s="1162"/>
      <c r="AL18" s="1162"/>
      <c r="AM18" s="1163" t="s">
        <v>31</v>
      </c>
      <c r="AN18" s="1593" t="s">
        <v>32</v>
      </c>
      <c r="AO18" s="1593"/>
      <c r="AP18" s="1593"/>
      <c r="AQ18" s="1593"/>
      <c r="AR18" s="1593"/>
      <c r="AS18" s="1593"/>
      <c r="AT18" s="1594"/>
      <c r="AU18" s="1595" t="s">
        <v>33</v>
      </c>
      <c r="AV18" s="1593"/>
      <c r="AW18" s="1593"/>
      <c r="AX18" s="1593"/>
      <c r="AY18" s="1593"/>
      <c r="AZ18" s="1593"/>
      <c r="BA18" s="1594"/>
      <c r="BB18" s="1595" t="s">
        <v>34</v>
      </c>
      <c r="BC18" s="1593"/>
      <c r="BD18" s="1593"/>
      <c r="BE18" s="1593"/>
      <c r="BF18" s="1593"/>
      <c r="BG18" s="1594"/>
      <c r="BH18" s="1596" t="s">
        <v>35</v>
      </c>
      <c r="BI18" s="1595" t="s">
        <v>36</v>
      </c>
      <c r="BJ18" s="1593"/>
      <c r="BK18" s="1593"/>
      <c r="BL18" s="1593"/>
      <c r="BM18" s="1593"/>
      <c r="BN18" s="1593"/>
      <c r="BO18" s="1594"/>
      <c r="BP18" s="1595" t="s">
        <v>37</v>
      </c>
      <c r="BQ18" s="1593"/>
      <c r="BR18" s="1593"/>
      <c r="BS18" s="1593"/>
      <c r="BT18" s="1593"/>
      <c r="BU18" s="1593"/>
      <c r="BV18" s="1594"/>
      <c r="BW18" s="1595" t="s">
        <v>38</v>
      </c>
      <c r="BX18" s="1593"/>
      <c r="BY18" s="1593"/>
      <c r="BZ18" s="1593"/>
      <c r="CA18" s="1593"/>
      <c r="CB18" s="1594"/>
      <c r="CC18" s="1596" t="s">
        <v>39</v>
      </c>
      <c r="CD18" s="1595" t="s">
        <v>40</v>
      </c>
      <c r="CE18" s="1593"/>
      <c r="CF18" s="1593"/>
      <c r="CG18" s="1593"/>
      <c r="CH18" s="1593"/>
      <c r="CI18" s="1593"/>
      <c r="CJ18" s="1594"/>
      <c r="CK18" s="1595" t="s">
        <v>41</v>
      </c>
      <c r="CL18" s="1593"/>
      <c r="CM18" s="1593"/>
      <c r="CN18" s="1593"/>
      <c r="CO18" s="1593"/>
      <c r="CP18" s="1593"/>
      <c r="CQ18" s="1594"/>
      <c r="CR18" s="1595" t="s">
        <v>42</v>
      </c>
      <c r="CS18" s="1593"/>
      <c r="CT18" s="1593"/>
      <c r="CU18" s="1593"/>
      <c r="CV18" s="1593"/>
      <c r="CW18" s="1594"/>
      <c r="CX18" s="1596" t="s">
        <v>43</v>
      </c>
      <c r="CY18" s="1597"/>
      <c r="CZ18" s="1165" t="s">
        <v>44</v>
      </c>
      <c r="DA18" s="1165"/>
      <c r="DB18" s="1165"/>
      <c r="DC18" s="1165"/>
      <c r="DD18" s="1165"/>
      <c r="DE18" s="1165"/>
      <c r="DF18" s="1165"/>
      <c r="DG18" s="1165"/>
      <c r="DH18" s="1165"/>
      <c r="DI18" s="1598" t="s">
        <v>45</v>
      </c>
      <c r="DJ18" s="45"/>
      <c r="DK18" s="45"/>
      <c r="DL18" s="45"/>
      <c r="DM18" s="45"/>
      <c r="DN18" s="45"/>
      <c r="DO18" s="45"/>
      <c r="DP18" s="45"/>
      <c r="DQ18" s="45"/>
      <c r="DR18" s="45" t="s">
        <v>46</v>
      </c>
      <c r="DS18" s="45"/>
      <c r="DT18" s="45"/>
      <c r="DU18" s="45"/>
      <c r="DV18" s="45"/>
      <c r="DW18" s="45"/>
      <c r="DX18" s="45"/>
      <c r="DY18" s="45"/>
      <c r="DZ18" s="45"/>
      <c r="EA18" s="45" t="s">
        <v>47</v>
      </c>
      <c r="EB18" s="45"/>
      <c r="EC18" s="45"/>
      <c r="ED18" s="45"/>
      <c r="EE18" s="45"/>
      <c r="EF18" s="45"/>
      <c r="EG18" s="45"/>
      <c r="EH18" s="45"/>
      <c r="EI18" s="45"/>
    </row>
    <row r="19" spans="1:151" s="33" customFormat="1" ht="33.75" customHeight="1">
      <c r="A19" s="1160"/>
      <c r="B19" s="1160"/>
      <c r="C19" s="1160"/>
      <c r="D19" s="1160" t="s">
        <v>48</v>
      </c>
      <c r="E19" s="1160" t="s">
        <v>49</v>
      </c>
      <c r="F19" s="1160" t="s">
        <v>50</v>
      </c>
      <c r="G19" s="1160" t="s">
        <v>51</v>
      </c>
      <c r="H19" s="1599" t="s">
        <v>52</v>
      </c>
      <c r="I19" s="1160" t="s">
        <v>53</v>
      </c>
      <c r="J19" s="1170" t="s">
        <v>54</v>
      </c>
      <c r="K19" s="1170" t="s">
        <v>55</v>
      </c>
      <c r="L19" s="1170" t="s">
        <v>56</v>
      </c>
      <c r="M19" s="1170" t="s">
        <v>57</v>
      </c>
      <c r="N19" s="1170" t="s">
        <v>58</v>
      </c>
      <c r="O19" s="1170" t="s">
        <v>59</v>
      </c>
      <c r="P19" s="1170" t="s">
        <v>60</v>
      </c>
      <c r="Q19" s="1160" t="s">
        <v>61</v>
      </c>
      <c r="R19" s="1160" t="s">
        <v>62</v>
      </c>
      <c r="S19" s="1162"/>
      <c r="T19" s="1162"/>
      <c r="U19" s="1162"/>
      <c r="V19" s="1162"/>
      <c r="W19" s="1162"/>
      <c r="X19" s="1162"/>
      <c r="Y19" s="1162"/>
      <c r="Z19" s="1162"/>
      <c r="AA19" s="1162"/>
      <c r="AB19" s="1162"/>
      <c r="AC19" s="1162"/>
      <c r="AD19" s="1162"/>
      <c r="AE19" s="1162"/>
      <c r="AF19" s="1162"/>
      <c r="AG19" s="1162"/>
      <c r="AH19" s="1162"/>
      <c r="AI19" s="1162"/>
      <c r="AJ19" s="1162"/>
      <c r="AK19" s="1162"/>
      <c r="AL19" s="1162"/>
      <c r="AM19" s="1163"/>
      <c r="AN19" s="1600"/>
      <c r="AO19" s="1600"/>
      <c r="AP19" s="1600"/>
      <c r="AQ19" s="1600"/>
      <c r="AR19" s="1600"/>
      <c r="AS19" s="1600"/>
      <c r="AT19" s="1601"/>
      <c r="AU19" s="1602"/>
      <c r="AV19" s="1600"/>
      <c r="AW19" s="1600"/>
      <c r="AX19" s="1600"/>
      <c r="AY19" s="1600"/>
      <c r="AZ19" s="1600"/>
      <c r="BA19" s="1601"/>
      <c r="BB19" s="1603"/>
      <c r="BC19" s="1604"/>
      <c r="BD19" s="1604"/>
      <c r="BE19" s="1604"/>
      <c r="BF19" s="1604"/>
      <c r="BG19" s="1605"/>
      <c r="BH19" s="1606"/>
      <c r="BI19" s="1602"/>
      <c r="BJ19" s="1600"/>
      <c r="BK19" s="1600"/>
      <c r="BL19" s="1600"/>
      <c r="BM19" s="1600"/>
      <c r="BN19" s="1600"/>
      <c r="BO19" s="1601"/>
      <c r="BP19" s="1602"/>
      <c r="BQ19" s="1600"/>
      <c r="BR19" s="1600"/>
      <c r="BS19" s="1600"/>
      <c r="BT19" s="1600"/>
      <c r="BU19" s="1600"/>
      <c r="BV19" s="1601"/>
      <c r="BW19" s="1603"/>
      <c r="BX19" s="1604"/>
      <c r="BY19" s="1604"/>
      <c r="BZ19" s="1604"/>
      <c r="CA19" s="1604"/>
      <c r="CB19" s="1605"/>
      <c r="CC19" s="1606"/>
      <c r="CD19" s="1602"/>
      <c r="CE19" s="1600"/>
      <c r="CF19" s="1600"/>
      <c r="CG19" s="1600"/>
      <c r="CH19" s="1600"/>
      <c r="CI19" s="1600"/>
      <c r="CJ19" s="1601"/>
      <c r="CK19" s="1602"/>
      <c r="CL19" s="1600"/>
      <c r="CM19" s="1600"/>
      <c r="CN19" s="1600"/>
      <c r="CO19" s="1600"/>
      <c r="CP19" s="1600"/>
      <c r="CQ19" s="1601"/>
      <c r="CR19" s="1603"/>
      <c r="CS19" s="1604"/>
      <c r="CT19" s="1604"/>
      <c r="CU19" s="1604"/>
      <c r="CV19" s="1604"/>
      <c r="CW19" s="1605"/>
      <c r="CX19" s="1606"/>
      <c r="CY19" s="1597"/>
      <c r="CZ19" s="1171" t="s">
        <v>63</v>
      </c>
      <c r="DA19" s="1171"/>
      <c r="DB19" s="1171"/>
      <c r="DC19" s="1172" t="s">
        <v>64</v>
      </c>
      <c r="DD19" s="1172"/>
      <c r="DE19" s="1172"/>
      <c r="DF19" s="1173" t="s">
        <v>65</v>
      </c>
      <c r="DG19" s="1173"/>
      <c r="DH19" s="1173"/>
      <c r="DI19" s="1607" t="s">
        <v>63</v>
      </c>
      <c r="DJ19" s="54"/>
      <c r="DK19" s="54"/>
      <c r="DL19" s="55" t="s">
        <v>64</v>
      </c>
      <c r="DM19" s="55"/>
      <c r="DN19" s="55"/>
      <c r="DO19" s="56" t="s">
        <v>65</v>
      </c>
      <c r="DP19" s="56"/>
      <c r="DQ19" s="56"/>
      <c r="DR19" s="54" t="s">
        <v>63</v>
      </c>
      <c r="DS19" s="54"/>
      <c r="DT19" s="54"/>
      <c r="DU19" s="55" t="s">
        <v>64</v>
      </c>
      <c r="DV19" s="55"/>
      <c r="DW19" s="55"/>
      <c r="DX19" s="56" t="s">
        <v>65</v>
      </c>
      <c r="DY19" s="56"/>
      <c r="DZ19" s="56"/>
      <c r="EA19" s="54" t="s">
        <v>63</v>
      </c>
      <c r="EB19" s="54"/>
      <c r="EC19" s="54"/>
      <c r="ED19" s="55" t="s">
        <v>64</v>
      </c>
      <c r="EE19" s="55"/>
      <c r="EF19" s="55"/>
      <c r="EG19" s="56" t="s">
        <v>65</v>
      </c>
      <c r="EH19" s="56"/>
      <c r="EI19" s="56"/>
    </row>
    <row r="20" spans="1:151" s="33" customFormat="1" ht="142.5" customHeight="1">
      <c r="A20" s="1608"/>
      <c r="B20" s="1608"/>
      <c r="C20" s="1608"/>
      <c r="D20" s="1608"/>
      <c r="E20" s="1608"/>
      <c r="F20" s="1608"/>
      <c r="G20" s="1608"/>
      <c r="H20" s="1609"/>
      <c r="I20" s="1608"/>
      <c r="J20" s="1610"/>
      <c r="K20" s="1611"/>
      <c r="L20" s="1611"/>
      <c r="M20" s="1611"/>
      <c r="N20" s="1612"/>
      <c r="O20" s="1612"/>
      <c r="P20" s="1612"/>
      <c r="Q20" s="1608"/>
      <c r="R20" s="1608"/>
      <c r="S20" s="1613" t="s">
        <v>66</v>
      </c>
      <c r="T20" s="1614" t="s">
        <v>67</v>
      </c>
      <c r="U20" s="1613" t="s">
        <v>68</v>
      </c>
      <c r="V20" s="1614" t="s">
        <v>69</v>
      </c>
      <c r="W20" s="1613" t="s">
        <v>70</v>
      </c>
      <c r="X20" s="1614" t="s">
        <v>71</v>
      </c>
      <c r="Y20" s="1615" t="s">
        <v>72</v>
      </c>
      <c r="Z20" s="1613" t="s">
        <v>66</v>
      </c>
      <c r="AA20" s="1614" t="s">
        <v>67</v>
      </c>
      <c r="AB20" s="1613" t="s">
        <v>68</v>
      </c>
      <c r="AC20" s="1614" t="s">
        <v>69</v>
      </c>
      <c r="AD20" s="1613" t="s">
        <v>70</v>
      </c>
      <c r="AE20" s="1614" t="s">
        <v>71</v>
      </c>
      <c r="AF20" s="1615" t="s">
        <v>72</v>
      </c>
      <c r="AG20" s="1613" t="s">
        <v>66</v>
      </c>
      <c r="AH20" s="1614" t="s">
        <v>67</v>
      </c>
      <c r="AI20" s="1613" t="s">
        <v>68</v>
      </c>
      <c r="AJ20" s="1614" t="s">
        <v>69</v>
      </c>
      <c r="AK20" s="1613" t="s">
        <v>70</v>
      </c>
      <c r="AL20" s="1614" t="s">
        <v>71</v>
      </c>
      <c r="AM20" s="1616"/>
      <c r="AN20" s="1617" t="s">
        <v>66</v>
      </c>
      <c r="AO20" s="1618" t="s">
        <v>67</v>
      </c>
      <c r="AP20" s="1619" t="s">
        <v>68</v>
      </c>
      <c r="AQ20" s="1618" t="s">
        <v>69</v>
      </c>
      <c r="AR20" s="1619" t="s">
        <v>70</v>
      </c>
      <c r="AS20" s="1618" t="s">
        <v>71</v>
      </c>
      <c r="AT20" s="1620" t="s">
        <v>72</v>
      </c>
      <c r="AU20" s="1619" t="s">
        <v>66</v>
      </c>
      <c r="AV20" s="1618" t="s">
        <v>67</v>
      </c>
      <c r="AW20" s="1619" t="s">
        <v>68</v>
      </c>
      <c r="AX20" s="1618" t="s">
        <v>69</v>
      </c>
      <c r="AY20" s="1619" t="s">
        <v>70</v>
      </c>
      <c r="AZ20" s="1618" t="s">
        <v>71</v>
      </c>
      <c r="BA20" s="1620" t="s">
        <v>72</v>
      </c>
      <c r="BB20" s="1619" t="s">
        <v>66</v>
      </c>
      <c r="BC20" s="1618" t="s">
        <v>67</v>
      </c>
      <c r="BD20" s="1619" t="s">
        <v>68</v>
      </c>
      <c r="BE20" s="1618" t="s">
        <v>69</v>
      </c>
      <c r="BF20" s="1619" t="s">
        <v>70</v>
      </c>
      <c r="BG20" s="1618" t="s">
        <v>71</v>
      </c>
      <c r="BH20" s="1606"/>
      <c r="BI20" s="1619" t="s">
        <v>66</v>
      </c>
      <c r="BJ20" s="1618" t="s">
        <v>67</v>
      </c>
      <c r="BK20" s="1619" t="s">
        <v>68</v>
      </c>
      <c r="BL20" s="1618" t="s">
        <v>69</v>
      </c>
      <c r="BM20" s="1619" t="s">
        <v>70</v>
      </c>
      <c r="BN20" s="1618" t="s">
        <v>71</v>
      </c>
      <c r="BO20" s="1620" t="s">
        <v>72</v>
      </c>
      <c r="BP20" s="1619" t="s">
        <v>66</v>
      </c>
      <c r="BQ20" s="1618" t="s">
        <v>67</v>
      </c>
      <c r="BR20" s="1619" t="s">
        <v>68</v>
      </c>
      <c r="BS20" s="1618" t="s">
        <v>69</v>
      </c>
      <c r="BT20" s="1619" t="s">
        <v>70</v>
      </c>
      <c r="BU20" s="1618" t="s">
        <v>71</v>
      </c>
      <c r="BV20" s="1620" t="s">
        <v>72</v>
      </c>
      <c r="BW20" s="1619" t="s">
        <v>66</v>
      </c>
      <c r="BX20" s="1618" t="s">
        <v>67</v>
      </c>
      <c r="BY20" s="1619" t="s">
        <v>68</v>
      </c>
      <c r="BZ20" s="1618" t="s">
        <v>69</v>
      </c>
      <c r="CA20" s="1619" t="s">
        <v>70</v>
      </c>
      <c r="CB20" s="1618" t="s">
        <v>71</v>
      </c>
      <c r="CC20" s="1606"/>
      <c r="CD20" s="1619" t="s">
        <v>66</v>
      </c>
      <c r="CE20" s="1618" t="s">
        <v>67</v>
      </c>
      <c r="CF20" s="1619" t="s">
        <v>68</v>
      </c>
      <c r="CG20" s="1618" t="s">
        <v>69</v>
      </c>
      <c r="CH20" s="1619" t="s">
        <v>70</v>
      </c>
      <c r="CI20" s="1618" t="s">
        <v>71</v>
      </c>
      <c r="CJ20" s="1620" t="s">
        <v>72</v>
      </c>
      <c r="CK20" s="1619" t="s">
        <v>66</v>
      </c>
      <c r="CL20" s="1618" t="s">
        <v>67</v>
      </c>
      <c r="CM20" s="1619" t="s">
        <v>68</v>
      </c>
      <c r="CN20" s="1618" t="s">
        <v>69</v>
      </c>
      <c r="CO20" s="1619" t="s">
        <v>70</v>
      </c>
      <c r="CP20" s="1618" t="s">
        <v>71</v>
      </c>
      <c r="CQ20" s="1620" t="s">
        <v>72</v>
      </c>
      <c r="CR20" s="1619" t="s">
        <v>66</v>
      </c>
      <c r="CS20" s="1618" t="s">
        <v>67</v>
      </c>
      <c r="CT20" s="1619" t="s">
        <v>68</v>
      </c>
      <c r="CU20" s="1618" t="s">
        <v>69</v>
      </c>
      <c r="CV20" s="1619" t="s">
        <v>70</v>
      </c>
      <c r="CW20" s="1618" t="s">
        <v>71</v>
      </c>
      <c r="CX20" s="1606"/>
      <c r="CY20" s="1597"/>
      <c r="CZ20" s="1613" t="s">
        <v>73</v>
      </c>
      <c r="DA20" s="1613" t="s">
        <v>74</v>
      </c>
      <c r="DB20" s="1613" t="s">
        <v>75</v>
      </c>
      <c r="DC20" s="1621" t="s">
        <v>68</v>
      </c>
      <c r="DD20" s="1621" t="s">
        <v>69</v>
      </c>
      <c r="DE20" s="1621" t="s">
        <v>75</v>
      </c>
      <c r="DF20" s="1622" t="s">
        <v>76</v>
      </c>
      <c r="DG20" s="1622" t="s">
        <v>74</v>
      </c>
      <c r="DH20" s="1623" t="s">
        <v>75</v>
      </c>
      <c r="DI20" s="1624" t="s">
        <v>73</v>
      </c>
      <c r="DJ20" s="61" t="s">
        <v>74</v>
      </c>
      <c r="DK20" s="61" t="s">
        <v>75</v>
      </c>
      <c r="DL20" s="1625" t="s">
        <v>68</v>
      </c>
      <c r="DM20" s="1625" t="s">
        <v>69</v>
      </c>
      <c r="DN20" s="1625" t="s">
        <v>75</v>
      </c>
      <c r="DO20" s="1626" t="s">
        <v>76</v>
      </c>
      <c r="DP20" s="1626" t="s">
        <v>74</v>
      </c>
      <c r="DQ20" s="1627" t="s">
        <v>75</v>
      </c>
      <c r="DR20" s="61" t="s">
        <v>73</v>
      </c>
      <c r="DS20" s="61" t="s">
        <v>74</v>
      </c>
      <c r="DT20" s="61" t="s">
        <v>75</v>
      </c>
      <c r="DU20" s="1625" t="s">
        <v>68</v>
      </c>
      <c r="DV20" s="1625" t="s">
        <v>69</v>
      </c>
      <c r="DW20" s="1625" t="s">
        <v>75</v>
      </c>
      <c r="DX20" s="1626" t="s">
        <v>76</v>
      </c>
      <c r="DY20" s="1626" t="s">
        <v>74</v>
      </c>
      <c r="DZ20" s="1627" t="s">
        <v>75</v>
      </c>
      <c r="EA20" s="61" t="s">
        <v>73</v>
      </c>
      <c r="EB20" s="61" t="s">
        <v>74</v>
      </c>
      <c r="EC20" s="61" t="s">
        <v>75</v>
      </c>
      <c r="ED20" s="1625" t="s">
        <v>68</v>
      </c>
      <c r="EE20" s="1625" t="s">
        <v>69</v>
      </c>
      <c r="EF20" s="1625" t="s">
        <v>75</v>
      </c>
      <c r="EG20" s="1626" t="s">
        <v>76</v>
      </c>
      <c r="EH20" s="1626" t="s">
        <v>74</v>
      </c>
      <c r="EI20" s="1627" t="s">
        <v>75</v>
      </c>
    </row>
    <row r="21" spans="1:151" s="1586" customFormat="1" ht="69.75" customHeight="1">
      <c r="A21" s="1628" t="s">
        <v>1357</v>
      </c>
      <c r="B21" s="1628"/>
      <c r="C21" s="1629" t="s">
        <v>1358</v>
      </c>
      <c r="D21" s="1630">
        <v>1</v>
      </c>
      <c r="E21" s="1629" t="s">
        <v>1359</v>
      </c>
      <c r="F21" s="1631">
        <v>1</v>
      </c>
      <c r="G21" s="1630" t="s">
        <v>393</v>
      </c>
      <c r="H21" s="1631">
        <v>1</v>
      </c>
      <c r="I21" s="1632">
        <f>+SUM(N21:N24)</f>
        <v>4.2700000000000002E-2</v>
      </c>
      <c r="J21" s="1630">
        <v>2</v>
      </c>
      <c r="K21" s="1629" t="s">
        <v>1360</v>
      </c>
      <c r="L21" s="1633" t="s">
        <v>1361</v>
      </c>
      <c r="M21" s="1634" t="s">
        <v>1362</v>
      </c>
      <c r="N21" s="1635">
        <v>2.1700000000000001E-2</v>
      </c>
      <c r="O21" s="1636">
        <v>42767</v>
      </c>
      <c r="P21" s="1636">
        <v>43100</v>
      </c>
      <c r="Q21" s="1637" t="s">
        <v>1363</v>
      </c>
      <c r="R21" s="1638">
        <v>0.25</v>
      </c>
      <c r="S21" s="1639">
        <v>0</v>
      </c>
      <c r="T21" s="1640">
        <v>0</v>
      </c>
      <c r="U21" s="1641">
        <f>+S21+S22+S23</f>
        <v>0</v>
      </c>
      <c r="V21" s="1641">
        <f>+T21+T22+T23</f>
        <v>0</v>
      </c>
      <c r="W21" s="1641">
        <f>(((U21*$N$21)+(U24*$N$24))*$H$21)/($N$21+$N$24)</f>
        <v>0</v>
      </c>
      <c r="X21" s="1641">
        <f>(((V21*$N$21)+(V24*$N$24))*$H$21)/($N$21+$N$24)</f>
        <v>0</v>
      </c>
      <c r="Y21" s="1640"/>
      <c r="Z21" s="1640">
        <v>0.125</v>
      </c>
      <c r="AA21" s="1640">
        <v>0.125</v>
      </c>
      <c r="AB21" s="1641">
        <f>+Z21+Z22+Z23</f>
        <v>0.17045454545454547</v>
      </c>
      <c r="AC21" s="1641">
        <f>+AA21+AA22+AA23</f>
        <v>0.17045454545454547</v>
      </c>
      <c r="AD21" s="1641">
        <f>(((AB21*$N$21)+(AB24*$N$24))*$H$21)/($N$21+$N$24)</f>
        <v>0.13088673621460506</v>
      </c>
      <c r="AE21" s="1641">
        <f>(((AC21*$N$21)+(AC24*$N$24))*$H$21)/($N$21+$N$24)</f>
        <v>0.13088673621460506</v>
      </c>
      <c r="AF21" s="1640"/>
      <c r="AG21" s="1640">
        <v>0.125</v>
      </c>
      <c r="AH21" s="1640">
        <v>0.125</v>
      </c>
      <c r="AI21" s="1641">
        <f>+AG21+AG22+AG23</f>
        <v>0.18295454545454548</v>
      </c>
      <c r="AJ21" s="1641">
        <f>+AH21+AH22+AH23</f>
        <v>0.18295454545454548</v>
      </c>
      <c r="AK21" s="1641">
        <f>(((AI21*$N$21)+(AI24*$N$24))*$H$21)/($N$21+$N$24)</f>
        <v>0.13723919523099853</v>
      </c>
      <c r="AL21" s="1641">
        <f>(((AJ21*$N$21)+(AJ24*$N$24))*$H$21)/($N$21+$N$24)</f>
        <v>0.13723919523099853</v>
      </c>
      <c r="AM21" s="1633" t="s">
        <v>1364</v>
      </c>
      <c r="AN21" s="1642">
        <v>0</v>
      </c>
      <c r="AO21" s="1642">
        <f>+AN21</f>
        <v>0</v>
      </c>
      <c r="AP21" s="1641">
        <f>+AN21+AN22+AN23</f>
        <v>7.0454545454545464E-2</v>
      </c>
      <c r="AQ21" s="1641">
        <f>+AO21+AO22+AO23</f>
        <v>7.0454545454545464E-2</v>
      </c>
      <c r="AR21" s="1641">
        <f>(((AP21*$N$21)+(AP24*$N$24))*$H$21)/($N$21+$N$24)</f>
        <v>8.0067064083457526E-2</v>
      </c>
      <c r="AS21" s="1641">
        <f>(((AQ21*$N$21)+(AQ24*$N$24))*$H$21)/($N$21+$N$24)</f>
        <v>8.0067064083457526E-2</v>
      </c>
      <c r="AT21" s="1642"/>
      <c r="AU21" s="1642">
        <v>0</v>
      </c>
      <c r="AV21" s="1642">
        <f>+AU21</f>
        <v>0</v>
      </c>
      <c r="AW21" s="1641">
        <f>+AU21+AU22+AU23</f>
        <v>9.5454545454545459E-2</v>
      </c>
      <c r="AX21" s="1641">
        <f>+AV21+AV22+AV23</f>
        <v>9.5454545454545459E-2</v>
      </c>
      <c r="AY21" s="1641">
        <f>(((AW21*$N$21)+(AW24*$N$24))*$H$21)/($N$21+$N$24)</f>
        <v>9.7690014903129646E-2</v>
      </c>
      <c r="AZ21" s="1643">
        <f>(((AX21*$N$21)+(AX24*$N$24))*$H$21)/($N$21+$N$24)</f>
        <v>9.7690014903129646E-2</v>
      </c>
      <c r="BA21" s="1644" t="s">
        <v>1365</v>
      </c>
      <c r="BB21" s="1645">
        <v>0</v>
      </c>
      <c r="BC21" s="1642">
        <v>0</v>
      </c>
      <c r="BD21" s="1641">
        <f>+BB21+BB22+BB23</f>
        <v>7.0454545454545464E-2</v>
      </c>
      <c r="BE21" s="1641">
        <f>+BC21+BC22+BC23</f>
        <v>7.0500000000000007E-2</v>
      </c>
      <c r="BF21" s="1641">
        <f>(((BD21*$N$21)+(BD24*$N$24))*$H$21)/($N$21+$N$24)</f>
        <v>8.0067064083457526E-2</v>
      </c>
      <c r="BG21" s="1641">
        <f>(((BE21*$N$21)+(BE24*$N$24))*$H$21)/($N$21+$N$24)</f>
        <v>8.0090163934426237E-2</v>
      </c>
      <c r="BH21" s="1633" t="s">
        <v>1366</v>
      </c>
      <c r="BI21" s="1642">
        <v>0</v>
      </c>
      <c r="BJ21" s="1633"/>
      <c r="BK21" s="1633">
        <f>+BI21+BI22+BI23</f>
        <v>7.0454545454545464E-2</v>
      </c>
      <c r="BL21" s="1633">
        <f>+BJ21+BJ22+BJ23</f>
        <v>0</v>
      </c>
      <c r="BM21" s="1633">
        <f>(((BK21*$N$21)+(BK24*$N$24))*$H$21)/($N$21+$N$24)</f>
        <v>8.0067064083457526E-2</v>
      </c>
      <c r="BN21" s="1633">
        <f>(((BL21*$N$21)+(BL24*$N$24))*$H$21)/($N$21+$N$24)</f>
        <v>0</v>
      </c>
      <c r="BO21" s="1633"/>
      <c r="BP21" s="1642">
        <v>0</v>
      </c>
      <c r="BQ21" s="1633"/>
      <c r="BR21" s="1633">
        <f>+BP21+BP22+BP23</f>
        <v>7.0454545454545464E-2</v>
      </c>
      <c r="BS21" s="1633">
        <f>+BQ21+BQ22+BQ23</f>
        <v>0</v>
      </c>
      <c r="BT21" s="1633">
        <f>(((BR21*$N$21)+(BR24*$N$24))*$H$21)/($N$21+$N$24)</f>
        <v>8.0067064083457526E-2</v>
      </c>
      <c r="BU21" s="1633">
        <f>(((BS21*$N$21)+(BS24*$N$24))*$H$21)/($N$21+$N$24)</f>
        <v>0</v>
      </c>
      <c r="BV21" s="1633"/>
      <c r="BW21" s="1642">
        <v>0</v>
      </c>
      <c r="BX21" s="1633"/>
      <c r="BY21" s="1633">
        <f>+BW21+BW22+BW23</f>
        <v>7.0454545454545464E-2</v>
      </c>
      <c r="BZ21" s="1633">
        <f>+BX21+BX22+BX23</f>
        <v>0</v>
      </c>
      <c r="CA21" s="1633">
        <f>(((BY21*$N$21)+(BY24*$N$24))*$H$21)/($N$21+$N$24)</f>
        <v>8.0067064083457526E-2</v>
      </c>
      <c r="CB21" s="1633">
        <f>(((BZ21*$N$21)+(BZ24*$N$24))*$H$21)/($N$21+$N$24)</f>
        <v>0</v>
      </c>
      <c r="CC21" s="1633" t="s">
        <v>1367</v>
      </c>
      <c r="CD21" s="1642">
        <v>0</v>
      </c>
      <c r="CE21" s="1633"/>
      <c r="CF21" s="1633">
        <f>+CD21+CD22+CD23</f>
        <v>7.0454545454545464E-2</v>
      </c>
      <c r="CG21" s="1633">
        <f>+CE21+CE22+CE23</f>
        <v>0</v>
      </c>
      <c r="CH21" s="1633">
        <f>(((CF21*$N$21)+(CF24*$N$24))*$H$21)/($N$21+$N$24)</f>
        <v>8.0067064083457526E-2</v>
      </c>
      <c r="CI21" s="1633">
        <f>(((CG21*$N$21)+(CG24*$N$24))*$H$21)/($N$21+$N$24)</f>
        <v>0</v>
      </c>
      <c r="CJ21" s="1633"/>
      <c r="CK21" s="1642">
        <v>0</v>
      </c>
      <c r="CL21" s="1633"/>
      <c r="CM21" s="1633">
        <f>+CK21+CK22+CK23</f>
        <v>8.2954545454545447E-2</v>
      </c>
      <c r="CN21" s="1633">
        <f>+CL21+CL22+CL23</f>
        <v>0</v>
      </c>
      <c r="CO21" s="1633">
        <f>(((CM21*$N$21)+(CM24*$N$24))*$H$21)/($N$21+$N$24)</f>
        <v>8.6419523099850959E-2</v>
      </c>
      <c r="CP21" s="1633">
        <f>(((CN21*$N$21)+(CN24*$N$24))*$H$21)/($N$21+$N$24)</f>
        <v>0</v>
      </c>
      <c r="CQ21" s="1633"/>
      <c r="CR21" s="1642">
        <v>0</v>
      </c>
      <c r="CS21" s="1633"/>
      <c r="CT21" s="1633">
        <f>+CR21+CR22+CR23</f>
        <v>4.5454545454545456E-2</v>
      </c>
      <c r="CU21" s="1633">
        <f>+CS21+CS22+CS23</f>
        <v>0</v>
      </c>
      <c r="CV21" s="1633">
        <f>(((CT21*$N$21)+(CT24*$N$24))*$H$21)/($N$21+$N$24)</f>
        <v>6.7362146050670632E-2</v>
      </c>
      <c r="CW21" s="1633">
        <f>(((CU21*$N$21)+(CU24*$N$24))*$H$21)/($N$21+$N$24)</f>
        <v>0</v>
      </c>
      <c r="CX21" s="1646" t="s">
        <v>1361</v>
      </c>
      <c r="CY21" s="1647">
        <f t="shared" ref="CY21:CY84" si="0">S21+Z21+AG21+AN21+AU21</f>
        <v>0.25</v>
      </c>
      <c r="CZ21" s="1642">
        <f t="shared" ref="CZ21:DA52" si="1">S21+Z21+AG21</f>
        <v>0.25</v>
      </c>
      <c r="DA21" s="1642">
        <f t="shared" si="1"/>
        <v>0.25</v>
      </c>
      <c r="DB21" s="1648">
        <v>1</v>
      </c>
      <c r="DC21" s="1649">
        <f>U21+AB21+AI21</f>
        <v>0.35340909090909095</v>
      </c>
      <c r="DD21" s="1649">
        <f>V21+AC21+AJ21</f>
        <v>0.35340909090909095</v>
      </c>
      <c r="DE21" s="1650">
        <f>+DD21/DC21</f>
        <v>1</v>
      </c>
      <c r="DF21" s="1631">
        <f>W21+AD21+AK21</f>
        <v>0.26812593144560359</v>
      </c>
      <c r="DG21" s="1631">
        <f>X21+AE21+AL21</f>
        <v>0.26812593144560359</v>
      </c>
      <c r="DH21" s="1641">
        <f>+DG21/DF21</f>
        <v>1</v>
      </c>
      <c r="DI21" s="1642">
        <f t="shared" ref="DI21:DJ52" si="2">CZ21+AN21+AU21+BB21</f>
        <v>0.25</v>
      </c>
      <c r="DJ21" s="1642">
        <f t="shared" si="2"/>
        <v>0.25</v>
      </c>
      <c r="DK21" s="1648">
        <f>+DJ21/DI21</f>
        <v>1</v>
      </c>
      <c r="DL21" s="1649">
        <f>DC21+AP21+AW21+BD21</f>
        <v>0.58977272727272734</v>
      </c>
      <c r="DM21" s="1649">
        <f>DD21+AQ21+AX21+BE21</f>
        <v>0.58981818181818191</v>
      </c>
      <c r="DN21" s="1649">
        <f>+DM21/DL21</f>
        <v>1.0000770712909441</v>
      </c>
      <c r="DO21" s="1631">
        <f>DF21+AR21+AY21+BF21</f>
        <v>0.52595007451564835</v>
      </c>
      <c r="DP21" s="1631">
        <f>DG21+AS21+AZ21+BG21</f>
        <v>0.52597317436661706</v>
      </c>
      <c r="DQ21" s="1651">
        <f>+DP21/DO21</f>
        <v>1.0000439202351858</v>
      </c>
      <c r="DR21" s="1642"/>
      <c r="DS21" s="1642"/>
      <c r="DT21" s="1648"/>
      <c r="DU21" s="1649"/>
      <c r="DV21" s="1649"/>
      <c r="DW21" s="1649"/>
      <c r="DX21" s="1631"/>
      <c r="DY21" s="1631"/>
      <c r="DZ21" s="1630"/>
      <c r="EA21" s="1642"/>
      <c r="EB21" s="1642"/>
      <c r="EC21" s="1648"/>
      <c r="ED21" s="1649"/>
      <c r="EE21" s="1649"/>
      <c r="EF21" s="1649"/>
      <c r="EG21" s="1631"/>
      <c r="EH21" s="1631"/>
      <c r="EI21" s="1630"/>
      <c r="EJ21" s="1549"/>
      <c r="EK21" s="1549"/>
      <c r="EL21" s="1549"/>
      <c r="EM21" s="1549"/>
      <c r="EN21" s="1549"/>
      <c r="EO21" s="1549"/>
      <c r="EP21" s="1549"/>
      <c r="EQ21" s="1549"/>
      <c r="ER21" s="1549"/>
      <c r="ES21" s="1549"/>
      <c r="ET21" s="1549"/>
      <c r="EU21" s="1549"/>
    </row>
    <row r="22" spans="1:151" s="1586" customFormat="1" ht="57.75" customHeight="1">
      <c r="A22" s="1628"/>
      <c r="B22" s="1628"/>
      <c r="C22" s="1629"/>
      <c r="D22" s="1630"/>
      <c r="E22" s="1629"/>
      <c r="F22" s="1631"/>
      <c r="G22" s="1630"/>
      <c r="H22" s="1631"/>
      <c r="I22" s="1632"/>
      <c r="J22" s="1630"/>
      <c r="K22" s="1629"/>
      <c r="L22" s="1633"/>
      <c r="M22" s="1634"/>
      <c r="N22" s="1635"/>
      <c r="O22" s="1636"/>
      <c r="P22" s="1636"/>
      <c r="Q22" s="1637" t="s">
        <v>1368</v>
      </c>
      <c r="R22" s="1492">
        <v>0.5</v>
      </c>
      <c r="S22" s="1639">
        <v>0</v>
      </c>
      <c r="T22" s="1640">
        <v>0</v>
      </c>
      <c r="U22" s="1641"/>
      <c r="V22" s="1641"/>
      <c r="W22" s="1641"/>
      <c r="X22" s="1641"/>
      <c r="Y22" s="1640"/>
      <c r="Z22" s="1640">
        <v>4.5454545454545456E-2</v>
      </c>
      <c r="AA22" s="1640">
        <v>4.5454545454545456E-2</v>
      </c>
      <c r="AB22" s="1641"/>
      <c r="AC22" s="1641"/>
      <c r="AD22" s="1641"/>
      <c r="AE22" s="1641"/>
      <c r="AF22" s="1640"/>
      <c r="AG22" s="1640">
        <v>4.5454545454545456E-2</v>
      </c>
      <c r="AH22" s="1640">
        <v>4.5454545454545456E-2</v>
      </c>
      <c r="AI22" s="1641"/>
      <c r="AJ22" s="1641"/>
      <c r="AK22" s="1641"/>
      <c r="AL22" s="1641"/>
      <c r="AM22" s="1633"/>
      <c r="AN22" s="1642">
        <v>4.5454545454545456E-2</v>
      </c>
      <c r="AO22" s="1642">
        <f t="shared" ref="AO22:AO85" si="3">+AN22</f>
        <v>4.5454545454545456E-2</v>
      </c>
      <c r="AP22" s="1641"/>
      <c r="AQ22" s="1641"/>
      <c r="AR22" s="1641"/>
      <c r="AS22" s="1641"/>
      <c r="AT22" s="1642"/>
      <c r="AU22" s="1642">
        <v>4.5454545454545456E-2</v>
      </c>
      <c r="AV22" s="1642">
        <f t="shared" ref="AV22:AV85" si="4">+AU22</f>
        <v>4.5454545454545456E-2</v>
      </c>
      <c r="AW22" s="1641"/>
      <c r="AX22" s="1641"/>
      <c r="AY22" s="1641"/>
      <c r="AZ22" s="1643"/>
      <c r="BA22" s="1644"/>
      <c r="BB22" s="1645">
        <v>4.5454545454545456E-2</v>
      </c>
      <c r="BC22" s="1642">
        <v>4.5499999999999999E-2</v>
      </c>
      <c r="BD22" s="1641"/>
      <c r="BE22" s="1641"/>
      <c r="BF22" s="1641"/>
      <c r="BG22" s="1641"/>
      <c r="BH22" s="1633"/>
      <c r="BI22" s="1642">
        <v>4.5454545454545456E-2</v>
      </c>
      <c r="BJ22" s="1633"/>
      <c r="BK22" s="1633"/>
      <c r="BL22" s="1633"/>
      <c r="BM22" s="1633"/>
      <c r="BN22" s="1633"/>
      <c r="BO22" s="1633"/>
      <c r="BP22" s="1642">
        <v>4.5454545454545456E-2</v>
      </c>
      <c r="BQ22" s="1633"/>
      <c r="BR22" s="1633"/>
      <c r="BS22" s="1633"/>
      <c r="BT22" s="1633"/>
      <c r="BU22" s="1633"/>
      <c r="BV22" s="1633"/>
      <c r="BW22" s="1642">
        <v>4.5454545454545456E-2</v>
      </c>
      <c r="BX22" s="1633"/>
      <c r="BY22" s="1633"/>
      <c r="BZ22" s="1633"/>
      <c r="CA22" s="1633"/>
      <c r="CB22" s="1633"/>
      <c r="CC22" s="1633"/>
      <c r="CD22" s="1642">
        <v>4.5454545454545456E-2</v>
      </c>
      <c r="CE22" s="1633"/>
      <c r="CF22" s="1633"/>
      <c r="CG22" s="1633"/>
      <c r="CH22" s="1633"/>
      <c r="CI22" s="1633"/>
      <c r="CJ22" s="1633"/>
      <c r="CK22" s="1642">
        <v>4.5454545454545456E-2</v>
      </c>
      <c r="CL22" s="1633"/>
      <c r="CM22" s="1633"/>
      <c r="CN22" s="1633"/>
      <c r="CO22" s="1633"/>
      <c r="CP22" s="1633"/>
      <c r="CQ22" s="1633"/>
      <c r="CR22" s="1642">
        <v>4.5454545454545456E-2</v>
      </c>
      <c r="CS22" s="1633"/>
      <c r="CT22" s="1633"/>
      <c r="CU22" s="1633"/>
      <c r="CV22" s="1633"/>
      <c r="CW22" s="1633"/>
      <c r="CX22" s="1652"/>
      <c r="CY22" s="1647">
        <f t="shared" si="0"/>
        <v>0.18181818181818182</v>
      </c>
      <c r="CZ22" s="1642">
        <f t="shared" si="1"/>
        <v>9.0909090909090912E-2</v>
      </c>
      <c r="DA22" s="1642">
        <f t="shared" si="1"/>
        <v>9.0909090909090912E-2</v>
      </c>
      <c r="DB22" s="1648">
        <v>1</v>
      </c>
      <c r="DC22" s="1649"/>
      <c r="DD22" s="1649"/>
      <c r="DE22" s="1650"/>
      <c r="DF22" s="1630"/>
      <c r="DG22" s="1631"/>
      <c r="DH22" s="1641"/>
      <c r="DI22" s="1642">
        <f t="shared" si="2"/>
        <v>0.22727272727272729</v>
      </c>
      <c r="DJ22" s="1642">
        <f t="shared" si="2"/>
        <v>0.22731818181818181</v>
      </c>
      <c r="DK22" s="1648">
        <f t="shared" ref="DK22:DK85" si="5">+DJ22/DI22</f>
        <v>1.0002</v>
      </c>
      <c r="DL22" s="1649"/>
      <c r="DM22" s="1649"/>
      <c r="DN22" s="1649"/>
      <c r="DO22" s="1630"/>
      <c r="DP22" s="1630"/>
      <c r="DQ22" s="1651"/>
      <c r="DR22" s="1642"/>
      <c r="DS22" s="1642"/>
      <c r="DT22" s="1648"/>
      <c r="DU22" s="1649"/>
      <c r="DV22" s="1649"/>
      <c r="DW22" s="1649"/>
      <c r="DX22" s="1630"/>
      <c r="DY22" s="1630"/>
      <c r="DZ22" s="1630"/>
      <c r="EA22" s="1642"/>
      <c r="EB22" s="1642"/>
      <c r="EC22" s="1648"/>
      <c r="ED22" s="1649"/>
      <c r="EE22" s="1649"/>
      <c r="EF22" s="1649"/>
      <c r="EG22" s="1630"/>
      <c r="EH22" s="1630"/>
      <c r="EI22" s="1630"/>
      <c r="EJ22" s="1549"/>
      <c r="EK22" s="1549"/>
      <c r="EL22" s="1549"/>
      <c r="EM22" s="1549"/>
      <c r="EN22" s="1549"/>
      <c r="EO22" s="1549"/>
      <c r="EP22" s="1549"/>
      <c r="EQ22" s="1549"/>
      <c r="ER22" s="1549"/>
      <c r="ES22" s="1549"/>
      <c r="ET22" s="1549"/>
      <c r="EU22" s="1549"/>
    </row>
    <row r="23" spans="1:151" s="1586" customFormat="1" ht="63" customHeight="1">
      <c r="A23" s="1628"/>
      <c r="B23" s="1628"/>
      <c r="C23" s="1629"/>
      <c r="D23" s="1630"/>
      <c r="E23" s="1629"/>
      <c r="F23" s="1631"/>
      <c r="G23" s="1630"/>
      <c r="H23" s="1631"/>
      <c r="I23" s="1632"/>
      <c r="J23" s="1630"/>
      <c r="K23" s="1629"/>
      <c r="L23" s="1633"/>
      <c r="M23" s="1634"/>
      <c r="N23" s="1635"/>
      <c r="O23" s="1636"/>
      <c r="P23" s="1636"/>
      <c r="Q23" s="1653" t="s">
        <v>1369</v>
      </c>
      <c r="R23" s="1492">
        <v>0.25</v>
      </c>
      <c r="S23" s="1639">
        <v>0</v>
      </c>
      <c r="T23" s="1640">
        <v>0</v>
      </c>
      <c r="U23" s="1641"/>
      <c r="V23" s="1641"/>
      <c r="W23" s="1641"/>
      <c r="X23" s="1641"/>
      <c r="Y23" s="1640"/>
      <c r="Z23" s="1640">
        <v>0</v>
      </c>
      <c r="AA23" s="1640">
        <v>0</v>
      </c>
      <c r="AB23" s="1641"/>
      <c r="AC23" s="1641"/>
      <c r="AD23" s="1641"/>
      <c r="AE23" s="1641"/>
      <c r="AF23" s="1640"/>
      <c r="AG23" s="1640">
        <v>1.2500000000000001E-2</v>
      </c>
      <c r="AH23" s="1640">
        <v>1.2500000000000001E-2</v>
      </c>
      <c r="AI23" s="1641"/>
      <c r="AJ23" s="1641"/>
      <c r="AK23" s="1641"/>
      <c r="AL23" s="1641"/>
      <c r="AM23" s="1633"/>
      <c r="AN23" s="1642">
        <v>2.5000000000000001E-2</v>
      </c>
      <c r="AO23" s="1642">
        <f t="shared" si="3"/>
        <v>2.5000000000000001E-2</v>
      </c>
      <c r="AP23" s="1641"/>
      <c r="AQ23" s="1641"/>
      <c r="AR23" s="1641"/>
      <c r="AS23" s="1641"/>
      <c r="AT23" s="1642"/>
      <c r="AU23" s="1642">
        <v>0.05</v>
      </c>
      <c r="AV23" s="1642">
        <f t="shared" si="4"/>
        <v>0.05</v>
      </c>
      <c r="AW23" s="1641"/>
      <c r="AX23" s="1641"/>
      <c r="AY23" s="1641"/>
      <c r="AZ23" s="1643"/>
      <c r="BA23" s="1644"/>
      <c r="BB23" s="1645">
        <v>2.5000000000000001E-2</v>
      </c>
      <c r="BC23" s="1642">
        <v>2.5000000000000001E-2</v>
      </c>
      <c r="BD23" s="1641"/>
      <c r="BE23" s="1641"/>
      <c r="BF23" s="1641"/>
      <c r="BG23" s="1641"/>
      <c r="BH23" s="1633"/>
      <c r="BI23" s="1642">
        <v>2.5000000000000001E-2</v>
      </c>
      <c r="BJ23" s="1633"/>
      <c r="BK23" s="1633"/>
      <c r="BL23" s="1633"/>
      <c r="BM23" s="1633"/>
      <c r="BN23" s="1633"/>
      <c r="BO23" s="1633"/>
      <c r="BP23" s="1642">
        <v>2.5000000000000001E-2</v>
      </c>
      <c r="BQ23" s="1633"/>
      <c r="BR23" s="1633"/>
      <c r="BS23" s="1633"/>
      <c r="BT23" s="1633"/>
      <c r="BU23" s="1633"/>
      <c r="BV23" s="1633"/>
      <c r="BW23" s="1642">
        <v>2.5000000000000001E-2</v>
      </c>
      <c r="BX23" s="1633"/>
      <c r="BY23" s="1633"/>
      <c r="BZ23" s="1633"/>
      <c r="CA23" s="1633"/>
      <c r="CB23" s="1633"/>
      <c r="CC23" s="1633"/>
      <c r="CD23" s="1642">
        <v>2.5000000000000001E-2</v>
      </c>
      <c r="CE23" s="1633"/>
      <c r="CF23" s="1633"/>
      <c r="CG23" s="1633"/>
      <c r="CH23" s="1633"/>
      <c r="CI23" s="1633"/>
      <c r="CJ23" s="1633"/>
      <c r="CK23" s="1642">
        <v>3.7499999999999999E-2</v>
      </c>
      <c r="CL23" s="1633"/>
      <c r="CM23" s="1633"/>
      <c r="CN23" s="1633"/>
      <c r="CO23" s="1633"/>
      <c r="CP23" s="1633"/>
      <c r="CQ23" s="1633"/>
      <c r="CR23" s="1642">
        <v>0</v>
      </c>
      <c r="CS23" s="1633"/>
      <c r="CT23" s="1633"/>
      <c r="CU23" s="1633"/>
      <c r="CV23" s="1633"/>
      <c r="CW23" s="1633"/>
      <c r="CX23" s="1654"/>
      <c r="CY23" s="1647">
        <f t="shared" si="0"/>
        <v>8.7500000000000008E-2</v>
      </c>
      <c r="CZ23" s="1642">
        <f t="shared" si="1"/>
        <v>1.2500000000000001E-2</v>
      </c>
      <c r="DA23" s="1642">
        <f t="shared" si="1"/>
        <v>1.2500000000000001E-2</v>
      </c>
      <c r="DB23" s="1648">
        <v>1</v>
      </c>
      <c r="DC23" s="1649"/>
      <c r="DD23" s="1649"/>
      <c r="DE23" s="1650"/>
      <c r="DF23" s="1630"/>
      <c r="DG23" s="1631"/>
      <c r="DH23" s="1641"/>
      <c r="DI23" s="1642">
        <f t="shared" si="2"/>
        <v>0.11250000000000002</v>
      </c>
      <c r="DJ23" s="1642">
        <f t="shared" si="2"/>
        <v>0.11250000000000002</v>
      </c>
      <c r="DK23" s="1648">
        <f t="shared" si="5"/>
        <v>1</v>
      </c>
      <c r="DL23" s="1649"/>
      <c r="DM23" s="1649"/>
      <c r="DN23" s="1649"/>
      <c r="DO23" s="1630"/>
      <c r="DP23" s="1630"/>
      <c r="DQ23" s="1651"/>
      <c r="DR23" s="1642"/>
      <c r="DS23" s="1642"/>
      <c r="DT23" s="1648"/>
      <c r="DU23" s="1649"/>
      <c r="DV23" s="1649"/>
      <c r="DW23" s="1649"/>
      <c r="DX23" s="1630"/>
      <c r="DY23" s="1630"/>
      <c r="DZ23" s="1630"/>
      <c r="EA23" s="1642"/>
      <c r="EB23" s="1642"/>
      <c r="EC23" s="1648"/>
      <c r="ED23" s="1649"/>
      <c r="EE23" s="1649"/>
      <c r="EF23" s="1649"/>
      <c r="EG23" s="1630"/>
      <c r="EH23" s="1630"/>
      <c r="EI23" s="1630"/>
      <c r="EJ23" s="1549"/>
      <c r="EK23" s="1549"/>
      <c r="EL23" s="1549"/>
      <c r="EM23" s="1549"/>
      <c r="EN23" s="1549"/>
      <c r="EO23" s="1549"/>
      <c r="EP23" s="1549"/>
      <c r="EQ23" s="1549"/>
      <c r="ER23" s="1549"/>
      <c r="ES23" s="1549"/>
      <c r="ET23" s="1549"/>
      <c r="EU23" s="1549"/>
    </row>
    <row r="24" spans="1:151" s="1586" customFormat="1" ht="63" customHeight="1">
      <c r="A24" s="1628"/>
      <c r="B24" s="1628"/>
      <c r="C24" s="1629"/>
      <c r="D24" s="1630"/>
      <c r="E24" s="1629"/>
      <c r="F24" s="1631"/>
      <c r="G24" s="1630"/>
      <c r="H24" s="1631"/>
      <c r="I24" s="1632"/>
      <c r="J24" s="1655">
        <v>3</v>
      </c>
      <c r="K24" s="1656" t="s">
        <v>1370</v>
      </c>
      <c r="L24" s="1657" t="s">
        <v>1371</v>
      </c>
      <c r="M24" s="1658" t="s">
        <v>1362</v>
      </c>
      <c r="N24" s="1659">
        <v>2.1000000000000001E-2</v>
      </c>
      <c r="O24" s="1660">
        <v>42767</v>
      </c>
      <c r="P24" s="1660">
        <v>43100</v>
      </c>
      <c r="Q24" s="1653" t="s">
        <v>1372</v>
      </c>
      <c r="R24" s="1638">
        <v>1</v>
      </c>
      <c r="S24" s="1639">
        <v>0</v>
      </c>
      <c r="T24" s="1640">
        <v>0</v>
      </c>
      <c r="U24" s="1661">
        <f>S24</f>
        <v>0</v>
      </c>
      <c r="V24" s="1661">
        <f>T24</f>
        <v>0</v>
      </c>
      <c r="W24" s="1641"/>
      <c r="X24" s="1641"/>
      <c r="Y24" s="1640"/>
      <c r="Z24" s="1640">
        <v>0.09</v>
      </c>
      <c r="AA24" s="1640">
        <v>0.09</v>
      </c>
      <c r="AB24" s="1661">
        <f>Z24</f>
        <v>0.09</v>
      </c>
      <c r="AC24" s="1661">
        <f>AA24</f>
        <v>0.09</v>
      </c>
      <c r="AD24" s="1641"/>
      <c r="AE24" s="1641"/>
      <c r="AF24" s="1640"/>
      <c r="AG24" s="1640">
        <v>0.09</v>
      </c>
      <c r="AH24" s="1640">
        <v>0.09</v>
      </c>
      <c r="AI24" s="1661">
        <f>AG24</f>
        <v>0.09</v>
      </c>
      <c r="AJ24" s="1661">
        <f>AH24</f>
        <v>0.09</v>
      </c>
      <c r="AK24" s="1641"/>
      <c r="AL24" s="1641"/>
      <c r="AM24" s="1662" t="s">
        <v>1373</v>
      </c>
      <c r="AN24" s="1642">
        <v>0.09</v>
      </c>
      <c r="AO24" s="1642">
        <f t="shared" si="3"/>
        <v>0.09</v>
      </c>
      <c r="AP24" s="1661">
        <f>AN24</f>
        <v>0.09</v>
      </c>
      <c r="AQ24" s="1661">
        <f>AO24</f>
        <v>0.09</v>
      </c>
      <c r="AR24" s="1641"/>
      <c r="AS24" s="1641"/>
      <c r="AT24" s="1642"/>
      <c r="AU24" s="1642">
        <v>0.1</v>
      </c>
      <c r="AV24" s="1642">
        <f t="shared" si="4"/>
        <v>0.1</v>
      </c>
      <c r="AW24" s="1661">
        <f>AU24</f>
        <v>0.1</v>
      </c>
      <c r="AX24" s="1661">
        <f>AV24</f>
        <v>0.1</v>
      </c>
      <c r="AY24" s="1641"/>
      <c r="AZ24" s="1643"/>
      <c r="BA24" s="1409" t="s">
        <v>1374</v>
      </c>
      <c r="BB24" s="1645">
        <v>0.09</v>
      </c>
      <c r="BC24" s="1642">
        <v>0.09</v>
      </c>
      <c r="BD24" s="1661">
        <f>BB24</f>
        <v>0.09</v>
      </c>
      <c r="BE24" s="1661">
        <f>BC24</f>
        <v>0.09</v>
      </c>
      <c r="BF24" s="1641"/>
      <c r="BG24" s="1641"/>
      <c r="BH24" s="1662" t="s">
        <v>1375</v>
      </c>
      <c r="BI24" s="1642">
        <v>0.09</v>
      </c>
      <c r="BJ24" s="1662"/>
      <c r="BK24" s="1662">
        <f>BI24</f>
        <v>0.09</v>
      </c>
      <c r="BL24" s="1662">
        <f>BJ24</f>
        <v>0</v>
      </c>
      <c r="BM24" s="1662"/>
      <c r="BN24" s="1662"/>
      <c r="BO24" s="1662"/>
      <c r="BP24" s="1642">
        <v>0.09</v>
      </c>
      <c r="BQ24" s="1662"/>
      <c r="BR24" s="1662">
        <f>BP24</f>
        <v>0.09</v>
      </c>
      <c r="BS24" s="1662">
        <f>BQ24</f>
        <v>0</v>
      </c>
      <c r="BT24" s="1662"/>
      <c r="BU24" s="1662"/>
      <c r="BV24" s="1662"/>
      <c r="BW24" s="1642">
        <v>0.09</v>
      </c>
      <c r="BX24" s="1662"/>
      <c r="BY24" s="1662">
        <f>BW24</f>
        <v>0.09</v>
      </c>
      <c r="BZ24" s="1662">
        <f>BX24</f>
        <v>0</v>
      </c>
      <c r="CA24" s="1662"/>
      <c r="CB24" s="1662"/>
      <c r="CC24" s="1662" t="s">
        <v>1373</v>
      </c>
      <c r="CD24" s="1642">
        <v>0.09</v>
      </c>
      <c r="CE24" s="1662"/>
      <c r="CF24" s="1662">
        <f>CD24</f>
        <v>0.09</v>
      </c>
      <c r="CG24" s="1662">
        <f>CE24</f>
        <v>0</v>
      </c>
      <c r="CH24" s="1662"/>
      <c r="CI24" s="1662"/>
      <c r="CJ24" s="1662"/>
      <c r="CK24" s="1642">
        <v>0.09</v>
      </c>
      <c r="CL24" s="1662"/>
      <c r="CM24" s="1662">
        <f>CK24</f>
        <v>0.09</v>
      </c>
      <c r="CN24" s="1662">
        <f>CL24</f>
        <v>0</v>
      </c>
      <c r="CO24" s="1662"/>
      <c r="CP24" s="1662"/>
      <c r="CQ24" s="1662"/>
      <c r="CR24" s="1642">
        <v>0.09</v>
      </c>
      <c r="CS24" s="1662"/>
      <c r="CT24" s="1662">
        <f>CR24</f>
        <v>0.09</v>
      </c>
      <c r="CU24" s="1662">
        <f>CS24</f>
        <v>0</v>
      </c>
      <c r="CV24" s="1662"/>
      <c r="CW24" s="1662"/>
      <c r="CX24" s="1653" t="s">
        <v>1371</v>
      </c>
      <c r="CY24" s="1647">
        <f t="shared" si="0"/>
        <v>0.37</v>
      </c>
      <c r="CZ24" s="1642">
        <f t="shared" si="1"/>
        <v>0.18</v>
      </c>
      <c r="DA24" s="1642">
        <f t="shared" si="1"/>
        <v>0.18</v>
      </c>
      <c r="DB24" s="1648">
        <f t="shared" ref="DB24:DB87" si="6">+DA24/CZ24</f>
        <v>1</v>
      </c>
      <c r="DC24" s="1659">
        <f>U24+AB24+AI24</f>
        <v>0.18</v>
      </c>
      <c r="DD24" s="1659">
        <f>V24+AC24+AJ24</f>
        <v>0.18</v>
      </c>
      <c r="DE24" s="1648">
        <f>+DD24/DC24</f>
        <v>1</v>
      </c>
      <c r="DF24" s="1630"/>
      <c r="DG24" s="1631"/>
      <c r="DH24" s="1641"/>
      <c r="DI24" s="1642">
        <f t="shared" si="2"/>
        <v>0.45999999999999996</v>
      </c>
      <c r="DJ24" s="1642">
        <f t="shared" si="2"/>
        <v>0.45999999999999996</v>
      </c>
      <c r="DK24" s="1648">
        <f t="shared" si="5"/>
        <v>1</v>
      </c>
      <c r="DL24" s="1659">
        <f>DC24+AP24+AW24+BD24</f>
        <v>0.45999999999999996</v>
      </c>
      <c r="DM24" s="1659">
        <f>DD24+AQ24+AX24+BE24</f>
        <v>0.45999999999999996</v>
      </c>
      <c r="DN24" s="1659">
        <f>DE24+AR24+AY24+BF24</f>
        <v>1</v>
      </c>
      <c r="DO24" s="1630"/>
      <c r="DP24" s="1630"/>
      <c r="DQ24" s="1651"/>
      <c r="DR24" s="1642"/>
      <c r="DS24" s="1642"/>
      <c r="DT24" s="1648"/>
      <c r="DU24" s="1659"/>
      <c r="DV24" s="1659"/>
      <c r="DW24" s="1659"/>
      <c r="DX24" s="1630"/>
      <c r="DY24" s="1630"/>
      <c r="DZ24" s="1630"/>
      <c r="EA24" s="1642"/>
      <c r="EB24" s="1642"/>
      <c r="EC24" s="1648"/>
      <c r="ED24" s="1659"/>
      <c r="EE24" s="1659"/>
      <c r="EF24" s="1659"/>
      <c r="EG24" s="1630"/>
      <c r="EH24" s="1630"/>
      <c r="EI24" s="1630"/>
      <c r="EJ24" s="1549"/>
      <c r="EK24" s="1549"/>
      <c r="EL24" s="1549"/>
      <c r="EM24" s="1549"/>
      <c r="EN24" s="1549"/>
      <c r="EO24" s="1549"/>
      <c r="EP24" s="1549"/>
      <c r="EQ24" s="1549"/>
      <c r="ER24" s="1549"/>
      <c r="ES24" s="1549"/>
      <c r="ET24" s="1549"/>
      <c r="EU24" s="1549"/>
    </row>
    <row r="25" spans="1:151" s="1586" customFormat="1" ht="42.75" customHeight="1">
      <c r="A25" s="1628" t="s">
        <v>1357</v>
      </c>
      <c r="B25" s="1628"/>
      <c r="C25" s="1629" t="s">
        <v>1358</v>
      </c>
      <c r="D25" s="1629">
        <v>2</v>
      </c>
      <c r="E25" s="1629" t="s">
        <v>1376</v>
      </c>
      <c r="F25" s="1663">
        <v>0.4</v>
      </c>
      <c r="G25" s="1630" t="s">
        <v>393</v>
      </c>
      <c r="H25" s="1663">
        <v>0.25</v>
      </c>
      <c r="I25" s="1664">
        <f>+SUM(N25:N38)</f>
        <v>0.15049999999999999</v>
      </c>
      <c r="J25" s="1630">
        <v>4</v>
      </c>
      <c r="K25" s="1629" t="s">
        <v>1377</v>
      </c>
      <c r="L25" s="1633" t="s">
        <v>1378</v>
      </c>
      <c r="M25" s="1634" t="s">
        <v>1362</v>
      </c>
      <c r="N25" s="1649">
        <v>2.1000000000000001E-2</v>
      </c>
      <c r="O25" s="1636">
        <v>42750</v>
      </c>
      <c r="P25" s="1636">
        <v>43100</v>
      </c>
      <c r="Q25" s="1653" t="s">
        <v>1379</v>
      </c>
      <c r="R25" s="1638">
        <v>0.4</v>
      </c>
      <c r="S25" s="1639">
        <v>0.12</v>
      </c>
      <c r="T25" s="1640">
        <v>0.12</v>
      </c>
      <c r="U25" s="1641">
        <f>+S25+S26</f>
        <v>0.12</v>
      </c>
      <c r="V25" s="1641">
        <f>+T25+T26</f>
        <v>0.12</v>
      </c>
      <c r="W25" s="1641">
        <f>(((U25*$N$25)+(U27*$N$27)+(U29*$N$29)+(U32*$N$32)+(U34*$N$34)+(U35*$N$35)+(U37*$N$37))*$H$25)/($N$25+$N$27+$N$29+$N$32+$N$34+$N$35+$N$37)</f>
        <v>6.8604651162790702E-3</v>
      </c>
      <c r="X25" s="1641">
        <f>(((V25*$N$25)+(V27*$N$27)+(V29*$N$29)+(V32*$N$32)+(V34*$N$34)+(V35*$N$35)+(V37*$N$37))*$H$25)/($N$25+$N$27+$N$29+$N$32+$N$34+$N$35+$N$37)</f>
        <v>6.8604651162790702E-3</v>
      </c>
      <c r="Y25" s="1640"/>
      <c r="Z25" s="1640">
        <v>0.24</v>
      </c>
      <c r="AA25" s="1640">
        <v>0.24</v>
      </c>
      <c r="AB25" s="1641">
        <f>+Z25+Z26</f>
        <v>0.3</v>
      </c>
      <c r="AC25" s="1641">
        <f>+AA25+AA26</f>
        <v>0.3</v>
      </c>
      <c r="AD25" s="1641">
        <f>(((AB25*$N$25)+(AB27*$N$27)+(AB29*$N$29)+(AB32*$N$32)+(AB34*$N$34)+(AB35*$N$35)+(AB37*$N$37))*$H$25)/($N$25+$N$27+$N$29+$N$32+$N$34+$N$35+$N$37)</f>
        <v>5.7151162790697686E-2</v>
      </c>
      <c r="AE25" s="1641">
        <f>(((AC25*$N$25)+(AC27*$N$27)+(AC29*$N$29)+(AC32*$N$32)+(AC34*$N$34)+(AC35*$N$35)+(AC37*$N$37))*$H$25)/($N$25+$N$27+$N$29+$N$32+$N$34+$N$35+$N$37)</f>
        <v>5.7151162790697686E-2</v>
      </c>
      <c r="AF25" s="1640"/>
      <c r="AG25" s="1640">
        <v>4.0000000000000008E-2</v>
      </c>
      <c r="AH25" s="1640">
        <v>4.0000000000000008E-2</v>
      </c>
      <c r="AI25" s="1641">
        <f>+AG25+AG26</f>
        <v>0.16</v>
      </c>
      <c r="AJ25" s="1641">
        <f>+AH25+AH26</f>
        <v>0.16</v>
      </c>
      <c r="AK25" s="1641">
        <f>(((AI25*$N$25)+(AI27*$N$27)+(AI29*$N$29)+(AI32*$N$32)+(AI34*$N$34)+(AI35*$N$35)+(AI37*$N$37))*$H$25)/($N$25+$N$27+$N$29+$N$32+$N$34+$N$35+$N$37)</f>
        <v>3.3011627906976745E-2</v>
      </c>
      <c r="AL25" s="1641">
        <f>(((AJ25*$N$25)+(AJ27*$N$27)+(AJ29*$N$29)+(AJ32*$N$32)+(AJ34*$N$34)+(AJ35*$N$35)+(AJ37*$N$37))*$H$25)/($N$25+$N$27+$N$29+$N$32+$N$34+$N$35+$N$37)</f>
        <v>3.3011627906976745E-2</v>
      </c>
      <c r="AM25" s="1633" t="s">
        <v>1380</v>
      </c>
      <c r="AN25" s="1642">
        <v>0</v>
      </c>
      <c r="AO25" s="1642">
        <f t="shared" si="3"/>
        <v>0</v>
      </c>
      <c r="AP25" s="1641">
        <f>+AN25+AN26</f>
        <v>0.06</v>
      </c>
      <c r="AQ25" s="1641">
        <f>+AO25+AO26</f>
        <v>0.06</v>
      </c>
      <c r="AR25" s="1641">
        <f>(((AP25*$N$25)+(AP27*$N$27)+(AP29*$N$29)+(AP32*$N$32)+(AP34*$N$34)+(AP35*$N$35)+(AP37*$N$37))*$H$25)/($N$25+$N$27+$N$29+$N$32+$N$34+$N$35+$N$37)</f>
        <v>1.7809302325581398E-2</v>
      </c>
      <c r="AS25" s="1641">
        <f>(((AQ25*$N$25)+(AQ27*$N$27)+(AQ29*$N$29)+(AQ32*$N$32)+(AQ34*$N$34)+(AQ35*$N$35)+(AQ37*$N$37))*$H$25)/($N$25+$N$27+$N$29+$N$32+$N$34+$N$35+$N$37)</f>
        <v>1.7809302325581398E-2</v>
      </c>
      <c r="AT25" s="1642"/>
      <c r="AU25" s="1642">
        <v>0</v>
      </c>
      <c r="AV25" s="1642">
        <f t="shared" si="4"/>
        <v>0</v>
      </c>
      <c r="AW25" s="1641">
        <f>+AU25+AU26</f>
        <v>0.09</v>
      </c>
      <c r="AX25" s="1641">
        <f>+AV25+AV26</f>
        <v>0.09</v>
      </c>
      <c r="AY25" s="1641">
        <f>(((AW25*$N$25)+(AW27*$N$27)+(AW29*$N$29)+(AW32*$N$32)+(AW34*$N$34)+(AW35*$N$35)+(AW37*$N$37))*$H$25)/($N$25+$N$27+$N$29+$N$32+$N$34+$N$35+$N$37)</f>
        <v>1.1617441860465117E-2</v>
      </c>
      <c r="AZ25" s="1643">
        <f>(((AX25*$N$25)+(AX27*$N$27)+(AX29*$N$29)+(AX32*$N$32)+(AX34*$N$34)+(AX35*$N$35)+(AX37*$N$37))*$H$25)/($N$25+$N$27+$N$29+$N$32+$N$34+$N$35+$N$37)</f>
        <v>9.8151162790697678E-3</v>
      </c>
      <c r="BA25" s="1644" t="s">
        <v>1381</v>
      </c>
      <c r="BB25" s="1645">
        <v>0</v>
      </c>
      <c r="BC25" s="1642">
        <v>0</v>
      </c>
      <c r="BD25" s="1641">
        <f>+BB25+BB26</f>
        <v>0.06</v>
      </c>
      <c r="BE25" s="1641">
        <f>+BC25+BC26</f>
        <v>0.06</v>
      </c>
      <c r="BF25" s="1641">
        <f>(((BD25*$N$25)+(BD27*$N$27)+(BD29*$N$29)+(BD32*$N$32)+(BD34*$N$34)+(BD35*$N$35)+(BD37*$N$37))*$H$25)/($N$25+$N$27+$N$29+$N$32+$N$34+$N$35+$N$37)</f>
        <v>1.0648837209302327E-2</v>
      </c>
      <c r="BG25" s="1641">
        <f>(((BE25*$N$25)+(BE27*$N$27)+(BE29*$N$29)+(BE32*$N$32)+(BE34*$N$34)+(BE35*$N$35)+(BE37*$N$37))*$H$25)/($N$25+$N$27+$N$29+$N$32+$N$34+$N$35+$N$37)</f>
        <v>1.2451162790697676E-2</v>
      </c>
      <c r="BH25" s="1633" t="s">
        <v>1382</v>
      </c>
      <c r="BI25" s="1642">
        <v>0</v>
      </c>
      <c r="BJ25" s="1633"/>
      <c r="BK25" s="1633">
        <f>+BI25+BI26</f>
        <v>0.03</v>
      </c>
      <c r="BL25" s="1633">
        <f>+BJ25+BJ26</f>
        <v>0</v>
      </c>
      <c r="BM25" s="1633">
        <f>(((BK25*$N$25)+(BK27*$N$27)+(BK29*$N$29)+(BK32*$N$32)+(BK34*$N$34)+(BK35*$N$35)+(BK37*$N$37))*$H$25)/($N$25+$N$27+$N$29+$N$32+$N$34+$N$35+$N$37)</f>
        <v>7.1744186046511626E-3</v>
      </c>
      <c r="BN25" s="1633">
        <f>(((BL25*$N$25)+(BL27*$N$27)+(BL29*$N$29)+(BL32*$N$32)+(BL34*$N$34)+(BL35*$N$35)+(BL37*$N$37))*$H$25)/($N$25+$N$27+$N$29+$N$32+$N$34+$N$35+$N$37)</f>
        <v>0</v>
      </c>
      <c r="BO25" s="1633"/>
      <c r="BP25" s="1642">
        <v>0</v>
      </c>
      <c r="BQ25" s="1633"/>
      <c r="BR25" s="1633">
        <f>+BP25+BP26</f>
        <v>0.03</v>
      </c>
      <c r="BS25" s="1633">
        <f>+BQ25+BQ26</f>
        <v>0</v>
      </c>
      <c r="BT25" s="1633">
        <f>(((BR25*$N$25)+(BR27*$N$27)+(BR29*$N$29)+(BR32*$N$32)+(BR34*$N$34)+(BR35*$N$35)+(BR37*$N$37))*$H$25)/($N$25+$N$27+$N$29+$N$32+$N$34+$N$35+$N$37)</f>
        <v>1.51046511627907E-2</v>
      </c>
      <c r="BU25" s="1633">
        <f>(((BS25*$N$25)+(BS27*$N$27)+(BS29*$N$29)+(BS32*$N$32)+(BS34*$N$34)+(BS35*$N$35)+(BS37*$N$37))*$H$25)/($N$25+$N$27+$N$29+$N$32+$N$34+$N$35+$N$37)</f>
        <v>0</v>
      </c>
      <c r="BV25" s="1633"/>
      <c r="BW25" s="1642">
        <v>0</v>
      </c>
      <c r="BX25" s="1633"/>
      <c r="BY25" s="1633">
        <f>+BW25+BW26</f>
        <v>0.03</v>
      </c>
      <c r="BZ25" s="1633">
        <f>+BX25+BX26</f>
        <v>0</v>
      </c>
      <c r="CA25" s="1633">
        <f>(((BY25*$N$25)+(BY27*$N$27)+(BY29*$N$29)+(BY32*$N$32)+(BY34*$N$34)+(BY35*$N$35)+(BY37*$N$37))*$H$25)/($N$25+$N$27+$N$29+$N$32+$N$34+$N$35+$N$37)</f>
        <v>2.136627906976744E-2</v>
      </c>
      <c r="CB25" s="1633">
        <f>(((BZ25*$N$25)+(BZ27*$N$27)+(BZ29*$N$29)+(BZ32*$N$32)+(BZ34*$N$34)+(BZ35*$N$35)+(BZ37*$N$37))*$H$25)/($N$25+$N$27+$N$29+$N$32+$N$34+$N$35+$N$37)</f>
        <v>0</v>
      </c>
      <c r="CC25" s="1633"/>
      <c r="CD25" s="1642">
        <v>0</v>
      </c>
      <c r="CE25" s="1633"/>
      <c r="CF25" s="1633">
        <f>+CD25+CD26</f>
        <v>0.03</v>
      </c>
      <c r="CG25" s="1633">
        <f>+CE25+CE26</f>
        <v>0</v>
      </c>
      <c r="CH25" s="1633">
        <f>(((CF25*$N$25)+(CF27*$N$27)+(CF29*$N$29)+(CF32*$N$32)+(CF34*$N$34)+(CF35*$N$35)+(CF37*$N$37))*$H$25)/($N$25+$N$27+$N$29+$N$32+$N$34+$N$35+$N$37)</f>
        <v>2.4548837209302326E-2</v>
      </c>
      <c r="CI25" s="1633">
        <f>(((CG25*$N$25)+(CG27*$N$27)+(CG29*$N$29)+(CG32*$N$32)+(CG34*$N$34)+(CG35*$N$35)+(CG37*$N$37))*$H$25)/($N$25+$N$27+$N$29+$N$32+$N$34+$N$35+$N$37)</f>
        <v>0</v>
      </c>
      <c r="CJ25" s="1633"/>
      <c r="CK25" s="1642">
        <v>0</v>
      </c>
      <c r="CL25" s="1633"/>
      <c r="CM25" s="1633">
        <f>+CK25+CK26</f>
        <v>0.03</v>
      </c>
      <c r="CN25" s="1633">
        <f>+CL25+CL26</f>
        <v>0</v>
      </c>
      <c r="CO25" s="1633">
        <f>(((CM25*$N$25)+(CM27*$N$27)+(CM29*$N$29)+(CM32*$N$32)+(CM34*$N$34)+(CM35*$N$35)+(CM37*$N$37))*$H$25)/($N$25+$N$27+$N$29+$N$32+$N$34+$N$35+$N$37)</f>
        <v>3.2506976744186053E-2</v>
      </c>
      <c r="CP25" s="1633">
        <f>(((CN25*$N$25)+(CN27*$N$27)+(CN29*$N$29)+(CN32*$N$32)+(CN34*$N$34)+(CN35*$N$35)+(CN37*$N$37))*$H$25)/($N$25+$N$27+$N$29+$N$32+$N$34+$N$35+$N$37)</f>
        <v>0</v>
      </c>
      <c r="CQ25" s="1633"/>
      <c r="CR25" s="1642">
        <v>0</v>
      </c>
      <c r="CS25" s="1633"/>
      <c r="CT25" s="1633">
        <f>+CR25+CR26</f>
        <v>0.06</v>
      </c>
      <c r="CU25" s="1633">
        <f>+CS25+CS26</f>
        <v>0</v>
      </c>
      <c r="CV25" s="1633">
        <f>(((CT25*$N$25)+(CT27*$N$27)+(CT29*$N$29)+(CT32*$N$32)+(CT34*$N$34)+(CT35*$N$35)+(CT37*$N$37))*$H$25)/($N$25+$N$27+$N$29+$N$32+$N$34+$N$35+$N$37)</f>
        <v>1.2200000000000003E-2</v>
      </c>
      <c r="CW25" s="1633">
        <f>(((CU25*$N$25)+(CU27*$N$27)+(CU29*$N$29)+(CU32*$N$32)+(CU34*$N$34)+(CU35*$N$35)+(CU37*$N$37))*$H$25)/($N$25+$N$27+$N$29+$N$32+$N$34+$N$35+$N$37)</f>
        <v>0</v>
      </c>
      <c r="CX25" s="1646" t="s">
        <v>1378</v>
      </c>
      <c r="CY25" s="1647">
        <f t="shared" si="0"/>
        <v>0.4</v>
      </c>
      <c r="CZ25" s="1642">
        <f t="shared" si="1"/>
        <v>0.4</v>
      </c>
      <c r="DA25" s="1642">
        <f t="shared" si="1"/>
        <v>0.4</v>
      </c>
      <c r="DB25" s="1648">
        <f t="shared" si="6"/>
        <v>1</v>
      </c>
      <c r="DC25" s="1649">
        <f>U25+AB25+AI25</f>
        <v>0.57999999999999996</v>
      </c>
      <c r="DD25" s="1649" t="s">
        <v>1383</v>
      </c>
      <c r="DE25" s="1650" t="e">
        <f>+DD25/DC25</f>
        <v>#VALUE!</v>
      </c>
      <c r="DF25" s="1663">
        <f>W25+AD25+AK25</f>
        <v>9.7023255813953505E-2</v>
      </c>
      <c r="DG25" s="1663">
        <f>X25+AE25+AL25</f>
        <v>9.7023255813953505E-2</v>
      </c>
      <c r="DH25" s="1665">
        <f>+DG25/DF25</f>
        <v>1</v>
      </c>
      <c r="DI25" s="1642">
        <f t="shared" si="2"/>
        <v>0.4</v>
      </c>
      <c r="DJ25" s="1642">
        <f t="shared" si="2"/>
        <v>0.4</v>
      </c>
      <c r="DK25" s="1648">
        <f t="shared" si="5"/>
        <v>1</v>
      </c>
      <c r="DL25" s="1649">
        <f>DC25+AP25+AW25+BD25</f>
        <v>0.78999999999999981</v>
      </c>
      <c r="DM25" s="1666" t="e">
        <f>+DD25+AQ25+AX25+BE25</f>
        <v>#VALUE!</v>
      </c>
      <c r="DN25" s="1667" t="e">
        <f>+DM25/DL25</f>
        <v>#VALUE!</v>
      </c>
      <c r="DO25" s="1663">
        <f>DF25+AR25+AY25+BF25</f>
        <v>0.13709883720930233</v>
      </c>
      <c r="DP25" s="1663">
        <f>DG25+AS25+AZ25+BG25</f>
        <v>0.13709883720930233</v>
      </c>
      <c r="DQ25" s="1668">
        <f>+DP25/DO25</f>
        <v>1</v>
      </c>
      <c r="DR25" s="1642"/>
      <c r="DS25" s="1642"/>
      <c r="DT25" s="1648"/>
      <c r="DU25" s="1649"/>
      <c r="DV25" s="1649"/>
      <c r="DW25" s="1649"/>
      <c r="DX25" s="1663"/>
      <c r="DY25" s="1663"/>
      <c r="DZ25" s="1663"/>
      <c r="EA25" s="1642"/>
      <c r="EB25" s="1642"/>
      <c r="EC25" s="1648"/>
      <c r="ED25" s="1649"/>
      <c r="EE25" s="1649"/>
      <c r="EF25" s="1649"/>
      <c r="EG25" s="1663"/>
      <c r="EH25" s="1663"/>
      <c r="EI25" s="1663"/>
      <c r="EJ25" s="1549"/>
      <c r="EK25" s="1549"/>
      <c r="EL25" s="1549"/>
      <c r="EM25" s="1549"/>
      <c r="EN25" s="1549"/>
      <c r="EO25" s="1549"/>
      <c r="EP25" s="1549"/>
      <c r="EQ25" s="1549"/>
      <c r="ER25" s="1549"/>
      <c r="ES25" s="1549"/>
      <c r="ET25" s="1549"/>
      <c r="EU25" s="1549"/>
    </row>
    <row r="26" spans="1:151" s="1586" customFormat="1" ht="57">
      <c r="A26" s="1628"/>
      <c r="B26" s="1628"/>
      <c r="C26" s="1629"/>
      <c r="D26" s="1629"/>
      <c r="E26" s="1629"/>
      <c r="F26" s="1663"/>
      <c r="G26" s="1630"/>
      <c r="H26" s="1663"/>
      <c r="I26" s="1664"/>
      <c r="J26" s="1630"/>
      <c r="K26" s="1629"/>
      <c r="L26" s="1633"/>
      <c r="M26" s="1634"/>
      <c r="N26" s="1649"/>
      <c r="O26" s="1636"/>
      <c r="P26" s="1636"/>
      <c r="Q26" s="1653" t="s">
        <v>1384</v>
      </c>
      <c r="R26" s="1492">
        <v>0.6</v>
      </c>
      <c r="S26" s="1639">
        <v>0</v>
      </c>
      <c r="T26" s="1640">
        <v>0</v>
      </c>
      <c r="U26" s="1641"/>
      <c r="V26" s="1641"/>
      <c r="W26" s="1641"/>
      <c r="X26" s="1641"/>
      <c r="Y26" s="1640"/>
      <c r="Z26" s="1640">
        <v>0.06</v>
      </c>
      <c r="AA26" s="1640">
        <v>0.06</v>
      </c>
      <c r="AB26" s="1641"/>
      <c r="AC26" s="1641"/>
      <c r="AD26" s="1641"/>
      <c r="AE26" s="1641"/>
      <c r="AF26" s="1640"/>
      <c r="AG26" s="1640">
        <v>0.12</v>
      </c>
      <c r="AH26" s="1640">
        <v>0.12</v>
      </c>
      <c r="AI26" s="1641"/>
      <c r="AJ26" s="1641"/>
      <c r="AK26" s="1641"/>
      <c r="AL26" s="1641"/>
      <c r="AM26" s="1633"/>
      <c r="AN26" s="1642">
        <v>0.06</v>
      </c>
      <c r="AO26" s="1642">
        <f t="shared" si="3"/>
        <v>0.06</v>
      </c>
      <c r="AP26" s="1641"/>
      <c r="AQ26" s="1641"/>
      <c r="AR26" s="1641"/>
      <c r="AS26" s="1641"/>
      <c r="AT26" s="1642"/>
      <c r="AU26" s="1642">
        <v>0.09</v>
      </c>
      <c r="AV26" s="1642">
        <f t="shared" si="4"/>
        <v>0.09</v>
      </c>
      <c r="AW26" s="1641"/>
      <c r="AX26" s="1641"/>
      <c r="AY26" s="1641"/>
      <c r="AZ26" s="1643"/>
      <c r="BA26" s="1644"/>
      <c r="BB26" s="1645">
        <v>0.06</v>
      </c>
      <c r="BC26" s="1642">
        <v>0.06</v>
      </c>
      <c r="BD26" s="1641"/>
      <c r="BE26" s="1641"/>
      <c r="BF26" s="1641"/>
      <c r="BG26" s="1641"/>
      <c r="BH26" s="1633"/>
      <c r="BI26" s="1642">
        <v>0.03</v>
      </c>
      <c r="BJ26" s="1633"/>
      <c r="BK26" s="1633"/>
      <c r="BL26" s="1633"/>
      <c r="BM26" s="1633"/>
      <c r="BN26" s="1633"/>
      <c r="BO26" s="1633"/>
      <c r="BP26" s="1642">
        <v>0.03</v>
      </c>
      <c r="BQ26" s="1633"/>
      <c r="BR26" s="1633"/>
      <c r="BS26" s="1633"/>
      <c r="BT26" s="1633"/>
      <c r="BU26" s="1633"/>
      <c r="BV26" s="1633"/>
      <c r="BW26" s="1642">
        <v>0.03</v>
      </c>
      <c r="BX26" s="1633"/>
      <c r="BY26" s="1633"/>
      <c r="BZ26" s="1633"/>
      <c r="CA26" s="1633"/>
      <c r="CB26" s="1633"/>
      <c r="CC26" s="1633"/>
      <c r="CD26" s="1642">
        <v>0.03</v>
      </c>
      <c r="CE26" s="1633"/>
      <c r="CF26" s="1633"/>
      <c r="CG26" s="1633"/>
      <c r="CH26" s="1633"/>
      <c r="CI26" s="1633"/>
      <c r="CJ26" s="1633"/>
      <c r="CK26" s="1642">
        <v>0.03</v>
      </c>
      <c r="CL26" s="1633"/>
      <c r="CM26" s="1633"/>
      <c r="CN26" s="1633"/>
      <c r="CO26" s="1633"/>
      <c r="CP26" s="1633"/>
      <c r="CQ26" s="1633"/>
      <c r="CR26" s="1642">
        <v>0.06</v>
      </c>
      <c r="CS26" s="1633"/>
      <c r="CT26" s="1633"/>
      <c r="CU26" s="1633"/>
      <c r="CV26" s="1633"/>
      <c r="CW26" s="1633"/>
      <c r="CX26" s="1654"/>
      <c r="CY26" s="1647">
        <f t="shared" si="0"/>
        <v>0.32999999999999996</v>
      </c>
      <c r="CZ26" s="1642">
        <f t="shared" si="1"/>
        <v>0.18</v>
      </c>
      <c r="DA26" s="1642">
        <f t="shared" si="1"/>
        <v>0.18</v>
      </c>
      <c r="DB26" s="1648">
        <f t="shared" si="6"/>
        <v>1</v>
      </c>
      <c r="DC26" s="1649">
        <f>U26+AB26+AI26</f>
        <v>0</v>
      </c>
      <c r="DD26" s="1649">
        <f>V26+AC26+AJ26</f>
        <v>0</v>
      </c>
      <c r="DE26" s="1650"/>
      <c r="DF26" s="1663"/>
      <c r="DG26" s="1663"/>
      <c r="DH26" s="1665"/>
      <c r="DI26" s="1642">
        <f t="shared" si="2"/>
        <v>0.38999999999999996</v>
      </c>
      <c r="DJ26" s="1642">
        <f t="shared" si="2"/>
        <v>0.38999999999999996</v>
      </c>
      <c r="DK26" s="1648">
        <f t="shared" si="5"/>
        <v>1</v>
      </c>
      <c r="DL26" s="1649"/>
      <c r="DM26" s="1669"/>
      <c r="DN26" s="1670"/>
      <c r="DO26" s="1663"/>
      <c r="DP26" s="1663"/>
      <c r="DQ26" s="1668"/>
      <c r="DR26" s="1642"/>
      <c r="DS26" s="1642"/>
      <c r="DT26" s="1648"/>
      <c r="DU26" s="1649"/>
      <c r="DV26" s="1649"/>
      <c r="DW26" s="1649"/>
      <c r="DX26" s="1663"/>
      <c r="DY26" s="1663"/>
      <c r="DZ26" s="1663"/>
      <c r="EA26" s="1642"/>
      <c r="EB26" s="1642"/>
      <c r="EC26" s="1648"/>
      <c r="ED26" s="1649"/>
      <c r="EE26" s="1649"/>
      <c r="EF26" s="1649"/>
      <c r="EG26" s="1663"/>
      <c r="EH26" s="1663"/>
      <c r="EI26" s="1663"/>
      <c r="EJ26" s="1549"/>
      <c r="EK26" s="1549"/>
      <c r="EL26" s="1549"/>
      <c r="EM26" s="1549"/>
      <c r="EN26" s="1549"/>
      <c r="EO26" s="1549"/>
      <c r="EP26" s="1549"/>
      <c r="EQ26" s="1549"/>
      <c r="ER26" s="1549"/>
      <c r="ES26" s="1549"/>
      <c r="ET26" s="1549"/>
      <c r="EU26" s="1549"/>
    </row>
    <row r="27" spans="1:151" s="1586" customFormat="1" ht="78.75" customHeight="1">
      <c r="A27" s="1628"/>
      <c r="B27" s="1628"/>
      <c r="C27" s="1629"/>
      <c r="D27" s="1629"/>
      <c r="E27" s="1629"/>
      <c r="F27" s="1663"/>
      <c r="G27" s="1630"/>
      <c r="H27" s="1663"/>
      <c r="I27" s="1664"/>
      <c r="J27" s="1630">
        <v>5</v>
      </c>
      <c r="K27" s="1629" t="s">
        <v>1385</v>
      </c>
      <c r="L27" s="1633" t="s">
        <v>1386</v>
      </c>
      <c r="M27" s="1634" t="s">
        <v>1362</v>
      </c>
      <c r="N27" s="1649">
        <v>2.1000000000000001E-2</v>
      </c>
      <c r="O27" s="1671">
        <v>42750</v>
      </c>
      <c r="P27" s="1671">
        <v>43100</v>
      </c>
      <c r="Q27" s="1653" t="s">
        <v>1387</v>
      </c>
      <c r="R27" s="1638">
        <v>0.5</v>
      </c>
      <c r="S27" s="1639">
        <v>2.5000000000000001E-2</v>
      </c>
      <c r="T27" s="1640">
        <v>2.5000000000000001E-2</v>
      </c>
      <c r="U27" s="1641">
        <f>+S27+S28</f>
        <v>2.5000000000000001E-2</v>
      </c>
      <c r="V27" s="1641">
        <f>+T27+T28</f>
        <v>2.5000000000000001E-2</v>
      </c>
      <c r="W27" s="1641"/>
      <c r="X27" s="1641"/>
      <c r="Y27" s="1640"/>
      <c r="Z27" s="1640">
        <v>0.15</v>
      </c>
      <c r="AA27" s="1640">
        <v>0.15</v>
      </c>
      <c r="AB27" s="1641">
        <f>+Z27+Z28</f>
        <v>0.15</v>
      </c>
      <c r="AC27" s="1641">
        <f>+AA27+AA28</f>
        <v>0.15</v>
      </c>
      <c r="AD27" s="1641"/>
      <c r="AE27" s="1641"/>
      <c r="AF27" s="1640"/>
      <c r="AG27" s="1640">
        <v>0.1</v>
      </c>
      <c r="AH27" s="1640">
        <v>0.1</v>
      </c>
      <c r="AI27" s="1641">
        <f>+AG27+AG28</f>
        <v>0.125</v>
      </c>
      <c r="AJ27" s="1641">
        <f>+AH27+AH28</f>
        <v>0.125</v>
      </c>
      <c r="AK27" s="1641"/>
      <c r="AL27" s="1641"/>
      <c r="AM27" s="1633" t="s">
        <v>1388</v>
      </c>
      <c r="AN27" s="1642">
        <v>0</v>
      </c>
      <c r="AO27" s="1642">
        <f t="shared" si="3"/>
        <v>0</v>
      </c>
      <c r="AP27" s="1641">
        <f>+AN27+AN28</f>
        <v>0</v>
      </c>
      <c r="AQ27" s="1641">
        <f>+AO27+AO28</f>
        <v>0</v>
      </c>
      <c r="AR27" s="1641"/>
      <c r="AS27" s="1641"/>
      <c r="AT27" s="1642"/>
      <c r="AU27" s="1642">
        <v>2.5000000000000001E-2</v>
      </c>
      <c r="AV27" s="1642">
        <f t="shared" si="4"/>
        <v>2.5000000000000001E-2</v>
      </c>
      <c r="AW27" s="1641">
        <f>+AU27+AU28</f>
        <v>2.5000000000000001E-2</v>
      </c>
      <c r="AX27" s="1641">
        <f>+AV27+AV28</f>
        <v>2.5000000000000001E-2</v>
      </c>
      <c r="AY27" s="1641"/>
      <c r="AZ27" s="1643"/>
      <c r="BA27" s="1644" t="s">
        <v>1389</v>
      </c>
      <c r="BB27" s="1645">
        <v>0</v>
      </c>
      <c r="BC27" s="1642">
        <v>0</v>
      </c>
      <c r="BD27" s="1641">
        <f>+BB27+BB28</f>
        <v>0.17499999999999999</v>
      </c>
      <c r="BE27" s="1641">
        <f>+BC27+BC28</f>
        <v>0.17499999999999999</v>
      </c>
      <c r="BF27" s="1641"/>
      <c r="BG27" s="1641"/>
      <c r="BH27" s="1633" t="s">
        <v>1390</v>
      </c>
      <c r="BI27" s="1642">
        <v>0</v>
      </c>
      <c r="BJ27" s="1633"/>
      <c r="BK27" s="1633">
        <f>+BI27+BI28</f>
        <v>0</v>
      </c>
      <c r="BL27" s="1633">
        <f>+BJ27+BJ28</f>
        <v>0</v>
      </c>
      <c r="BM27" s="1633"/>
      <c r="BN27" s="1633"/>
      <c r="BO27" s="1633"/>
      <c r="BP27" s="1642">
        <v>0</v>
      </c>
      <c r="BQ27" s="1633"/>
      <c r="BR27" s="1633">
        <f>+BP27+BP28</f>
        <v>0</v>
      </c>
      <c r="BS27" s="1633">
        <f>+BQ27+BQ28</f>
        <v>0</v>
      </c>
      <c r="BT27" s="1633"/>
      <c r="BU27" s="1633"/>
      <c r="BV27" s="1633"/>
      <c r="BW27" s="1642">
        <v>0.15</v>
      </c>
      <c r="BX27" s="1633"/>
      <c r="BY27" s="1633">
        <f>+BW27+BW28</f>
        <v>0.35</v>
      </c>
      <c r="BZ27" s="1633">
        <f>+BX27+BX28</f>
        <v>0</v>
      </c>
      <c r="CA27" s="1633"/>
      <c r="CB27" s="1633"/>
      <c r="CC27" s="1633" t="s">
        <v>1391</v>
      </c>
      <c r="CD27" s="1642">
        <v>0</v>
      </c>
      <c r="CE27" s="1633"/>
      <c r="CF27" s="1633">
        <f>+CD27+CD28</f>
        <v>0</v>
      </c>
      <c r="CG27" s="1633">
        <f>+CE27+CE28</f>
        <v>0</v>
      </c>
      <c r="CH27" s="1633"/>
      <c r="CI27" s="1633"/>
      <c r="CJ27" s="1633"/>
      <c r="CK27" s="1642">
        <v>0</v>
      </c>
      <c r="CL27" s="1633"/>
      <c r="CM27" s="1633">
        <f>+CK27+CK28</f>
        <v>0.1</v>
      </c>
      <c r="CN27" s="1633">
        <f>+CL27+CL28</f>
        <v>0</v>
      </c>
      <c r="CO27" s="1633"/>
      <c r="CP27" s="1633"/>
      <c r="CQ27" s="1633"/>
      <c r="CR27" s="1642">
        <v>0.05</v>
      </c>
      <c r="CS27" s="1633"/>
      <c r="CT27" s="1633">
        <f>+CR27+CR28</f>
        <v>0.05</v>
      </c>
      <c r="CU27" s="1633">
        <f>+CS27+CS28</f>
        <v>0</v>
      </c>
      <c r="CV27" s="1633"/>
      <c r="CW27" s="1633"/>
      <c r="CX27" s="1646" t="s">
        <v>1386</v>
      </c>
      <c r="CY27" s="1647">
        <f t="shared" si="0"/>
        <v>0.30000000000000004</v>
      </c>
      <c r="CZ27" s="1642">
        <f t="shared" si="1"/>
        <v>0.27500000000000002</v>
      </c>
      <c r="DA27" s="1642">
        <f t="shared" si="1"/>
        <v>0.27500000000000002</v>
      </c>
      <c r="DB27" s="1648">
        <f t="shared" si="6"/>
        <v>1</v>
      </c>
      <c r="DC27" s="1649">
        <f>U27+AB27+AI27</f>
        <v>0.3</v>
      </c>
      <c r="DD27" s="1649">
        <f>V27+AC27+AJ27</f>
        <v>0.3</v>
      </c>
      <c r="DE27" s="1649">
        <f>+DD27/DC27</f>
        <v>1</v>
      </c>
      <c r="DF27" s="1663"/>
      <c r="DG27" s="1663"/>
      <c r="DH27" s="1665"/>
      <c r="DI27" s="1642">
        <f t="shared" si="2"/>
        <v>0.30000000000000004</v>
      </c>
      <c r="DJ27" s="1642">
        <f t="shared" si="2"/>
        <v>0.30000000000000004</v>
      </c>
      <c r="DK27" s="1648">
        <f t="shared" si="5"/>
        <v>1</v>
      </c>
      <c r="DL27" s="1649">
        <f>DC27+AP27+AW27+BD27</f>
        <v>0.5</v>
      </c>
      <c r="DM27" s="1649">
        <f>DD27+AQ27+AX27+BE27</f>
        <v>0.5</v>
      </c>
      <c r="DN27" s="1649">
        <f>+DM27/DL27</f>
        <v>1</v>
      </c>
      <c r="DO27" s="1663"/>
      <c r="DP27" s="1663"/>
      <c r="DQ27" s="1668"/>
      <c r="DR27" s="1642"/>
      <c r="DS27" s="1642"/>
      <c r="DT27" s="1648"/>
      <c r="DU27" s="1649"/>
      <c r="DV27" s="1649"/>
      <c r="DW27" s="1649"/>
      <c r="DX27" s="1663"/>
      <c r="DY27" s="1663"/>
      <c r="DZ27" s="1663"/>
      <c r="EA27" s="1642"/>
      <c r="EB27" s="1642"/>
      <c r="EC27" s="1648"/>
      <c r="ED27" s="1649"/>
      <c r="EE27" s="1649"/>
      <c r="EF27" s="1649"/>
      <c r="EG27" s="1663"/>
      <c r="EH27" s="1663"/>
      <c r="EI27" s="1663"/>
      <c r="EJ27" s="1549"/>
      <c r="EK27" s="1549"/>
      <c r="EL27" s="1549"/>
      <c r="EM27" s="1549"/>
      <c r="EN27" s="1549"/>
      <c r="EO27" s="1549"/>
      <c r="EP27" s="1549"/>
      <c r="EQ27" s="1549"/>
      <c r="ER27" s="1549"/>
      <c r="ES27" s="1549"/>
      <c r="ET27" s="1549"/>
      <c r="EU27" s="1549"/>
    </row>
    <row r="28" spans="1:151" s="1586" customFormat="1" ht="57" customHeight="1">
      <c r="A28" s="1628"/>
      <c r="B28" s="1628"/>
      <c r="C28" s="1629"/>
      <c r="D28" s="1629"/>
      <c r="E28" s="1629"/>
      <c r="F28" s="1663"/>
      <c r="G28" s="1630"/>
      <c r="H28" s="1663"/>
      <c r="I28" s="1664"/>
      <c r="J28" s="1630"/>
      <c r="K28" s="1629"/>
      <c r="L28" s="1633"/>
      <c r="M28" s="1634"/>
      <c r="N28" s="1649"/>
      <c r="O28" s="1671"/>
      <c r="P28" s="1671"/>
      <c r="Q28" s="1653" t="s">
        <v>1392</v>
      </c>
      <c r="R28" s="1492">
        <v>0.5</v>
      </c>
      <c r="S28" s="1639">
        <v>0</v>
      </c>
      <c r="T28" s="1640">
        <v>0</v>
      </c>
      <c r="U28" s="1641"/>
      <c r="V28" s="1641"/>
      <c r="W28" s="1641"/>
      <c r="X28" s="1641"/>
      <c r="Y28" s="1640"/>
      <c r="Z28" s="1640">
        <v>0</v>
      </c>
      <c r="AA28" s="1640">
        <v>0</v>
      </c>
      <c r="AB28" s="1641"/>
      <c r="AC28" s="1641"/>
      <c r="AD28" s="1641"/>
      <c r="AE28" s="1641"/>
      <c r="AF28" s="1640"/>
      <c r="AG28" s="1640">
        <v>2.5000000000000001E-2</v>
      </c>
      <c r="AH28" s="1640">
        <v>2.5000000000000001E-2</v>
      </c>
      <c r="AI28" s="1641"/>
      <c r="AJ28" s="1641"/>
      <c r="AK28" s="1641"/>
      <c r="AL28" s="1641"/>
      <c r="AM28" s="1633"/>
      <c r="AN28" s="1642">
        <v>0</v>
      </c>
      <c r="AO28" s="1642">
        <f t="shared" si="3"/>
        <v>0</v>
      </c>
      <c r="AP28" s="1641"/>
      <c r="AQ28" s="1641"/>
      <c r="AR28" s="1641"/>
      <c r="AS28" s="1641"/>
      <c r="AT28" s="1642"/>
      <c r="AU28" s="1642">
        <v>0</v>
      </c>
      <c r="AV28" s="1642">
        <f t="shared" si="4"/>
        <v>0</v>
      </c>
      <c r="AW28" s="1641"/>
      <c r="AX28" s="1641"/>
      <c r="AY28" s="1641"/>
      <c r="AZ28" s="1643"/>
      <c r="BA28" s="1644"/>
      <c r="BB28" s="1645">
        <v>0.17499999999999999</v>
      </c>
      <c r="BC28" s="1642">
        <v>0.17499999999999999</v>
      </c>
      <c r="BD28" s="1641"/>
      <c r="BE28" s="1641"/>
      <c r="BF28" s="1641"/>
      <c r="BG28" s="1641"/>
      <c r="BH28" s="1633"/>
      <c r="BI28" s="1642">
        <v>0</v>
      </c>
      <c r="BJ28" s="1633"/>
      <c r="BK28" s="1633"/>
      <c r="BL28" s="1633"/>
      <c r="BM28" s="1633"/>
      <c r="BN28" s="1633"/>
      <c r="BO28" s="1633"/>
      <c r="BP28" s="1642">
        <v>0</v>
      </c>
      <c r="BQ28" s="1633"/>
      <c r="BR28" s="1633"/>
      <c r="BS28" s="1633"/>
      <c r="BT28" s="1633"/>
      <c r="BU28" s="1633"/>
      <c r="BV28" s="1633"/>
      <c r="BW28" s="1642">
        <v>0.2</v>
      </c>
      <c r="BX28" s="1633"/>
      <c r="BY28" s="1633"/>
      <c r="BZ28" s="1633"/>
      <c r="CA28" s="1633"/>
      <c r="CB28" s="1633"/>
      <c r="CC28" s="1633"/>
      <c r="CD28" s="1642">
        <v>0</v>
      </c>
      <c r="CE28" s="1633"/>
      <c r="CF28" s="1633"/>
      <c r="CG28" s="1633"/>
      <c r="CH28" s="1633"/>
      <c r="CI28" s="1633"/>
      <c r="CJ28" s="1633"/>
      <c r="CK28" s="1642">
        <v>0.1</v>
      </c>
      <c r="CL28" s="1633"/>
      <c r="CM28" s="1633"/>
      <c r="CN28" s="1633"/>
      <c r="CO28" s="1633"/>
      <c r="CP28" s="1633"/>
      <c r="CQ28" s="1633"/>
      <c r="CR28" s="1642">
        <v>0</v>
      </c>
      <c r="CS28" s="1633"/>
      <c r="CT28" s="1633"/>
      <c r="CU28" s="1633"/>
      <c r="CV28" s="1633"/>
      <c r="CW28" s="1633"/>
      <c r="CX28" s="1654"/>
      <c r="CY28" s="1647">
        <f t="shared" si="0"/>
        <v>2.5000000000000001E-2</v>
      </c>
      <c r="CZ28" s="1642">
        <f t="shared" si="1"/>
        <v>2.5000000000000001E-2</v>
      </c>
      <c r="DA28" s="1642">
        <f t="shared" si="1"/>
        <v>2.5000000000000001E-2</v>
      </c>
      <c r="DB28" s="1648">
        <f t="shared" si="6"/>
        <v>1</v>
      </c>
      <c r="DC28" s="1649"/>
      <c r="DD28" s="1649"/>
      <c r="DE28" s="1649"/>
      <c r="DF28" s="1663"/>
      <c r="DG28" s="1663"/>
      <c r="DH28" s="1665"/>
      <c r="DI28" s="1642">
        <f t="shared" si="2"/>
        <v>0.19999999999999998</v>
      </c>
      <c r="DJ28" s="1642">
        <f t="shared" si="2"/>
        <v>0.19999999999999998</v>
      </c>
      <c r="DK28" s="1648">
        <f t="shared" si="5"/>
        <v>1</v>
      </c>
      <c r="DL28" s="1649"/>
      <c r="DM28" s="1649"/>
      <c r="DN28" s="1649"/>
      <c r="DO28" s="1663"/>
      <c r="DP28" s="1663"/>
      <c r="DQ28" s="1668"/>
      <c r="DR28" s="1642"/>
      <c r="DS28" s="1642"/>
      <c r="DT28" s="1648"/>
      <c r="DU28" s="1649"/>
      <c r="DV28" s="1649"/>
      <c r="DW28" s="1649"/>
      <c r="DX28" s="1663"/>
      <c r="DY28" s="1663"/>
      <c r="DZ28" s="1663"/>
      <c r="EA28" s="1642"/>
      <c r="EB28" s="1642"/>
      <c r="EC28" s="1648"/>
      <c r="ED28" s="1649"/>
      <c r="EE28" s="1649"/>
      <c r="EF28" s="1649"/>
      <c r="EG28" s="1663"/>
      <c r="EH28" s="1663"/>
      <c r="EI28" s="1663"/>
      <c r="EJ28" s="1549"/>
      <c r="EK28" s="1549"/>
      <c r="EL28" s="1549"/>
      <c r="EM28" s="1549"/>
      <c r="EN28" s="1549"/>
      <c r="EO28" s="1549"/>
      <c r="EP28" s="1549"/>
      <c r="EQ28" s="1549"/>
      <c r="ER28" s="1549"/>
      <c r="ES28" s="1549"/>
      <c r="ET28" s="1549"/>
      <c r="EU28" s="1549"/>
    </row>
    <row r="29" spans="1:151" s="1586" customFormat="1" ht="94.5" customHeight="1">
      <c r="A29" s="1628"/>
      <c r="B29" s="1628"/>
      <c r="C29" s="1629"/>
      <c r="D29" s="1629"/>
      <c r="E29" s="1629"/>
      <c r="F29" s="1663"/>
      <c r="G29" s="1630"/>
      <c r="H29" s="1663"/>
      <c r="I29" s="1664"/>
      <c r="J29" s="1630">
        <v>6</v>
      </c>
      <c r="K29" s="1629" t="s">
        <v>1393</v>
      </c>
      <c r="L29" s="1633" t="s">
        <v>1394</v>
      </c>
      <c r="M29" s="1634" t="s">
        <v>1395</v>
      </c>
      <c r="N29" s="1649">
        <v>2.1700000000000001E-2</v>
      </c>
      <c r="O29" s="1671">
        <v>42767</v>
      </c>
      <c r="P29" s="1671">
        <v>43069</v>
      </c>
      <c r="Q29" s="1653" t="s">
        <v>1396</v>
      </c>
      <c r="R29" s="1638">
        <v>0.2</v>
      </c>
      <c r="S29" s="1639">
        <v>0</v>
      </c>
      <c r="T29" s="1640">
        <v>0</v>
      </c>
      <c r="U29" s="1641">
        <f>+S29+S30+S31</f>
        <v>0</v>
      </c>
      <c r="V29" s="1641">
        <f>+T29+T30+T31</f>
        <v>0</v>
      </c>
      <c r="W29" s="1641"/>
      <c r="X29" s="1641"/>
      <c r="Y29" s="1640"/>
      <c r="Z29" s="1640">
        <v>0.1</v>
      </c>
      <c r="AA29" s="1640">
        <v>0.1</v>
      </c>
      <c r="AB29" s="1641">
        <f>+Z29+Z30+Z31</f>
        <v>0.1</v>
      </c>
      <c r="AC29" s="1641">
        <f>+AA29+AA30+AA31</f>
        <v>0.1</v>
      </c>
      <c r="AD29" s="1641"/>
      <c r="AE29" s="1641"/>
      <c r="AF29" s="1640"/>
      <c r="AG29" s="1640">
        <v>0.1</v>
      </c>
      <c r="AH29" s="1640">
        <v>0.1</v>
      </c>
      <c r="AI29" s="1641">
        <f>+AG29+AG30+AG31</f>
        <v>0.1</v>
      </c>
      <c r="AJ29" s="1641">
        <f>+AH29+AH30+AH31</f>
        <v>0.1</v>
      </c>
      <c r="AK29" s="1641"/>
      <c r="AL29" s="1641"/>
      <c r="AM29" s="1633" t="s">
        <v>1397</v>
      </c>
      <c r="AN29" s="1642">
        <v>0</v>
      </c>
      <c r="AO29" s="1642">
        <f t="shared" si="3"/>
        <v>0</v>
      </c>
      <c r="AP29" s="1641">
        <f>+AN29+AN30+AN31</f>
        <v>6.6000000000000003E-2</v>
      </c>
      <c r="AQ29" s="1641">
        <f>+AO29+AO30+AO31</f>
        <v>6.6000000000000003E-2</v>
      </c>
      <c r="AR29" s="1641"/>
      <c r="AS29" s="1641"/>
      <c r="AT29" s="1642"/>
      <c r="AU29" s="1642">
        <v>0</v>
      </c>
      <c r="AV29" s="1642">
        <f t="shared" si="4"/>
        <v>0</v>
      </c>
      <c r="AW29" s="1641">
        <f>+AU29+AU30+AU31</f>
        <v>6.6000000000000003E-2</v>
      </c>
      <c r="AX29" s="1641">
        <f>+AV29+AV30+AV31</f>
        <v>6.6000000000000003E-2</v>
      </c>
      <c r="AY29" s="1641"/>
      <c r="AZ29" s="1643"/>
      <c r="BA29" s="1644" t="s">
        <v>1398</v>
      </c>
      <c r="BB29" s="1645">
        <v>0</v>
      </c>
      <c r="BC29" s="1642">
        <v>0</v>
      </c>
      <c r="BD29" s="1641">
        <f>+BB29+BB30+BB31</f>
        <v>6.8000000000000005E-2</v>
      </c>
      <c r="BE29" s="1641">
        <f>+BC29+BC30+BC31</f>
        <v>6.8000000000000005E-2</v>
      </c>
      <c r="BF29" s="1641"/>
      <c r="BG29" s="1641"/>
      <c r="BH29" s="1633" t="s">
        <v>1399</v>
      </c>
      <c r="BI29" s="1642">
        <v>0</v>
      </c>
      <c r="BJ29" s="1633"/>
      <c r="BK29" s="1633">
        <f>+BI29+BI30+BI31</f>
        <v>0.12</v>
      </c>
      <c r="BL29" s="1633">
        <f>+BJ29+BJ30+BJ31</f>
        <v>0</v>
      </c>
      <c r="BM29" s="1633"/>
      <c r="BN29" s="1633"/>
      <c r="BO29" s="1633"/>
      <c r="BP29" s="1642">
        <v>0</v>
      </c>
      <c r="BQ29" s="1633"/>
      <c r="BR29" s="1633">
        <f>+BP29+BP30+BP31</f>
        <v>0.12</v>
      </c>
      <c r="BS29" s="1633">
        <f>+BQ29+BQ30+BQ31</f>
        <v>0</v>
      </c>
      <c r="BT29" s="1633"/>
      <c r="BU29" s="1633"/>
      <c r="BV29" s="1633"/>
      <c r="BW29" s="1642">
        <v>0</v>
      </c>
      <c r="BX29" s="1633"/>
      <c r="BY29" s="1633">
        <f>+BW29+BW30+BW31</f>
        <v>0.12</v>
      </c>
      <c r="BZ29" s="1633">
        <f>+BX29+BX30+BX31</f>
        <v>0</v>
      </c>
      <c r="CA29" s="1633"/>
      <c r="CB29" s="1633"/>
      <c r="CC29" s="1633" t="s">
        <v>1400</v>
      </c>
      <c r="CD29" s="1642">
        <v>0</v>
      </c>
      <c r="CE29" s="1633"/>
      <c r="CF29" s="1633">
        <f>+CD29+CD30+CD31</f>
        <v>0.12</v>
      </c>
      <c r="CG29" s="1633">
        <f>+CE29+CE30+CE31</f>
        <v>0</v>
      </c>
      <c r="CH29" s="1633"/>
      <c r="CI29" s="1633"/>
      <c r="CJ29" s="1633"/>
      <c r="CK29" s="1642">
        <v>0</v>
      </c>
      <c r="CL29" s="1633"/>
      <c r="CM29" s="1633">
        <f>+CK29+CK30+CK31</f>
        <v>0.12</v>
      </c>
      <c r="CN29" s="1633">
        <f>+CL29+CL30+CL31</f>
        <v>0</v>
      </c>
      <c r="CO29" s="1633"/>
      <c r="CP29" s="1633"/>
      <c r="CQ29" s="1633"/>
      <c r="CR29" s="1642">
        <v>0</v>
      </c>
      <c r="CS29" s="1633"/>
      <c r="CT29" s="1633">
        <f>+CR29+CR30+CR31</f>
        <v>0</v>
      </c>
      <c r="CU29" s="1633">
        <f>+CS29+CS30+CS31</f>
        <v>0</v>
      </c>
      <c r="CV29" s="1633"/>
      <c r="CW29" s="1633"/>
      <c r="CX29" s="1646" t="s">
        <v>1394</v>
      </c>
      <c r="CY29" s="1647">
        <f t="shared" si="0"/>
        <v>0.2</v>
      </c>
      <c r="CZ29" s="1642">
        <f t="shared" si="1"/>
        <v>0.2</v>
      </c>
      <c r="DA29" s="1642">
        <f t="shared" si="1"/>
        <v>0.2</v>
      </c>
      <c r="DB29" s="1648">
        <f t="shared" si="6"/>
        <v>1</v>
      </c>
      <c r="DC29" s="1649">
        <f>U29+AB29+AI29</f>
        <v>0.2</v>
      </c>
      <c r="DD29" s="1649">
        <f>V29+AC29+AJ29</f>
        <v>0.2</v>
      </c>
      <c r="DE29" s="1649">
        <f>+DD29/DC29</f>
        <v>1</v>
      </c>
      <c r="DF29" s="1663"/>
      <c r="DG29" s="1663"/>
      <c r="DH29" s="1665"/>
      <c r="DI29" s="1642">
        <f t="shared" si="2"/>
        <v>0.2</v>
      </c>
      <c r="DJ29" s="1642">
        <f t="shared" si="2"/>
        <v>0.2</v>
      </c>
      <c r="DK29" s="1648">
        <f t="shared" si="5"/>
        <v>1</v>
      </c>
      <c r="DL29" s="1649">
        <f>DC29+AP29+AW29+BD29</f>
        <v>0.4</v>
      </c>
      <c r="DM29" s="1649">
        <f>DD29+AQ29+AX29+BE29</f>
        <v>0.4</v>
      </c>
      <c r="DN29" s="1649">
        <f>+DM29/DL29</f>
        <v>1</v>
      </c>
      <c r="DO29" s="1663"/>
      <c r="DP29" s="1663"/>
      <c r="DQ29" s="1668"/>
      <c r="DR29" s="1642"/>
      <c r="DS29" s="1642"/>
      <c r="DT29" s="1648"/>
      <c r="DU29" s="1649"/>
      <c r="DV29" s="1649"/>
      <c r="DW29" s="1649"/>
      <c r="DX29" s="1663"/>
      <c r="DY29" s="1663"/>
      <c r="DZ29" s="1663"/>
      <c r="EA29" s="1642"/>
      <c r="EB29" s="1642"/>
      <c r="EC29" s="1648"/>
      <c r="ED29" s="1649"/>
      <c r="EE29" s="1649"/>
      <c r="EF29" s="1649"/>
      <c r="EG29" s="1663"/>
      <c r="EH29" s="1663"/>
      <c r="EI29" s="1663"/>
      <c r="EJ29" s="1549"/>
      <c r="EK29" s="1549"/>
      <c r="EL29" s="1549"/>
      <c r="EM29" s="1549"/>
      <c r="EN29" s="1549"/>
      <c r="EO29" s="1549"/>
      <c r="EP29" s="1549"/>
      <c r="EQ29" s="1549"/>
      <c r="ER29" s="1549"/>
      <c r="ES29" s="1549"/>
      <c r="ET29" s="1549"/>
      <c r="EU29" s="1549"/>
    </row>
    <row r="30" spans="1:151" s="1586" customFormat="1" ht="78.75" customHeight="1">
      <c r="A30" s="1628"/>
      <c r="B30" s="1628"/>
      <c r="C30" s="1629"/>
      <c r="D30" s="1629"/>
      <c r="E30" s="1629"/>
      <c r="F30" s="1663"/>
      <c r="G30" s="1630"/>
      <c r="H30" s="1663"/>
      <c r="I30" s="1664"/>
      <c r="J30" s="1630"/>
      <c r="K30" s="1629"/>
      <c r="L30" s="1633"/>
      <c r="M30" s="1634"/>
      <c r="N30" s="1649"/>
      <c r="O30" s="1671"/>
      <c r="P30" s="1671"/>
      <c r="Q30" s="1653" t="s">
        <v>1401</v>
      </c>
      <c r="R30" s="1492">
        <v>0.2</v>
      </c>
      <c r="S30" s="1639">
        <v>0</v>
      </c>
      <c r="T30" s="1640">
        <v>0</v>
      </c>
      <c r="U30" s="1641"/>
      <c r="V30" s="1641"/>
      <c r="W30" s="1641"/>
      <c r="X30" s="1641"/>
      <c r="Y30" s="1640"/>
      <c r="Z30" s="1640">
        <v>0</v>
      </c>
      <c r="AA30" s="1640">
        <v>0</v>
      </c>
      <c r="AB30" s="1641"/>
      <c r="AC30" s="1641"/>
      <c r="AD30" s="1641"/>
      <c r="AE30" s="1641"/>
      <c r="AF30" s="1640"/>
      <c r="AG30" s="1640">
        <v>0</v>
      </c>
      <c r="AH30" s="1640">
        <v>0</v>
      </c>
      <c r="AI30" s="1641"/>
      <c r="AJ30" s="1641"/>
      <c r="AK30" s="1641"/>
      <c r="AL30" s="1641"/>
      <c r="AM30" s="1633"/>
      <c r="AN30" s="1642">
        <v>6.6000000000000003E-2</v>
      </c>
      <c r="AO30" s="1642">
        <f t="shared" si="3"/>
        <v>6.6000000000000003E-2</v>
      </c>
      <c r="AP30" s="1641"/>
      <c r="AQ30" s="1641"/>
      <c r="AR30" s="1641"/>
      <c r="AS30" s="1641"/>
      <c r="AT30" s="1642"/>
      <c r="AU30" s="1642">
        <v>6.6000000000000003E-2</v>
      </c>
      <c r="AV30" s="1642">
        <f t="shared" si="4"/>
        <v>6.6000000000000003E-2</v>
      </c>
      <c r="AW30" s="1641"/>
      <c r="AX30" s="1641"/>
      <c r="AY30" s="1641"/>
      <c r="AZ30" s="1643"/>
      <c r="BA30" s="1644"/>
      <c r="BB30" s="1645">
        <v>6.8000000000000005E-2</v>
      </c>
      <c r="BC30" s="1642">
        <v>6.8000000000000005E-2</v>
      </c>
      <c r="BD30" s="1641"/>
      <c r="BE30" s="1641"/>
      <c r="BF30" s="1641"/>
      <c r="BG30" s="1641"/>
      <c r="BH30" s="1633"/>
      <c r="BI30" s="1642">
        <v>0</v>
      </c>
      <c r="BJ30" s="1633"/>
      <c r="BK30" s="1633"/>
      <c r="BL30" s="1633"/>
      <c r="BM30" s="1633"/>
      <c r="BN30" s="1633"/>
      <c r="BO30" s="1633"/>
      <c r="BP30" s="1642">
        <v>0</v>
      </c>
      <c r="BQ30" s="1633"/>
      <c r="BR30" s="1633"/>
      <c r="BS30" s="1633"/>
      <c r="BT30" s="1633"/>
      <c r="BU30" s="1633"/>
      <c r="BV30" s="1633"/>
      <c r="BW30" s="1642">
        <v>0</v>
      </c>
      <c r="BX30" s="1633"/>
      <c r="BY30" s="1633"/>
      <c r="BZ30" s="1633"/>
      <c r="CA30" s="1633"/>
      <c r="CB30" s="1633"/>
      <c r="CC30" s="1633"/>
      <c r="CD30" s="1642">
        <v>0</v>
      </c>
      <c r="CE30" s="1633"/>
      <c r="CF30" s="1633"/>
      <c r="CG30" s="1633"/>
      <c r="CH30" s="1633"/>
      <c r="CI30" s="1633"/>
      <c r="CJ30" s="1633"/>
      <c r="CK30" s="1642">
        <v>0</v>
      </c>
      <c r="CL30" s="1633"/>
      <c r="CM30" s="1633"/>
      <c r="CN30" s="1633"/>
      <c r="CO30" s="1633"/>
      <c r="CP30" s="1633"/>
      <c r="CQ30" s="1633"/>
      <c r="CR30" s="1642">
        <v>0</v>
      </c>
      <c r="CS30" s="1633"/>
      <c r="CT30" s="1633"/>
      <c r="CU30" s="1633"/>
      <c r="CV30" s="1633"/>
      <c r="CW30" s="1633"/>
      <c r="CX30" s="1652"/>
      <c r="CY30" s="1647">
        <f t="shared" si="0"/>
        <v>0.13200000000000001</v>
      </c>
      <c r="CZ30" s="1642">
        <f t="shared" si="1"/>
        <v>0</v>
      </c>
      <c r="DA30" s="1642">
        <f t="shared" si="1"/>
        <v>0</v>
      </c>
      <c r="DB30" s="1648" t="e">
        <f t="shared" si="6"/>
        <v>#DIV/0!</v>
      </c>
      <c r="DC30" s="1649"/>
      <c r="DD30" s="1649"/>
      <c r="DE30" s="1649"/>
      <c r="DF30" s="1663"/>
      <c r="DG30" s="1663"/>
      <c r="DH30" s="1665"/>
      <c r="DI30" s="1642">
        <f t="shared" si="2"/>
        <v>0.2</v>
      </c>
      <c r="DJ30" s="1642">
        <f t="shared" si="2"/>
        <v>0.2</v>
      </c>
      <c r="DK30" s="1648">
        <f t="shared" si="5"/>
        <v>1</v>
      </c>
      <c r="DL30" s="1649"/>
      <c r="DM30" s="1649"/>
      <c r="DN30" s="1649"/>
      <c r="DO30" s="1663"/>
      <c r="DP30" s="1663"/>
      <c r="DQ30" s="1668"/>
      <c r="DR30" s="1642"/>
      <c r="DS30" s="1642"/>
      <c r="DT30" s="1648"/>
      <c r="DU30" s="1649"/>
      <c r="DV30" s="1649"/>
      <c r="DW30" s="1649"/>
      <c r="DX30" s="1663"/>
      <c r="DY30" s="1663"/>
      <c r="DZ30" s="1663"/>
      <c r="EA30" s="1642"/>
      <c r="EB30" s="1642"/>
      <c r="EC30" s="1648"/>
      <c r="ED30" s="1649"/>
      <c r="EE30" s="1649"/>
      <c r="EF30" s="1649"/>
      <c r="EG30" s="1663"/>
      <c r="EH30" s="1663"/>
      <c r="EI30" s="1663"/>
      <c r="EJ30" s="1549"/>
      <c r="EK30" s="1549"/>
      <c r="EL30" s="1549"/>
      <c r="EM30" s="1549"/>
      <c r="EN30" s="1549"/>
      <c r="EO30" s="1549"/>
      <c r="EP30" s="1549"/>
      <c r="EQ30" s="1549"/>
      <c r="ER30" s="1549"/>
      <c r="ES30" s="1549"/>
      <c r="ET30" s="1549"/>
      <c r="EU30" s="1549"/>
    </row>
    <row r="31" spans="1:151" s="1586" customFormat="1" ht="78.75" customHeight="1">
      <c r="A31" s="1628"/>
      <c r="B31" s="1628"/>
      <c r="C31" s="1629"/>
      <c r="D31" s="1629"/>
      <c r="E31" s="1629"/>
      <c r="F31" s="1663"/>
      <c r="G31" s="1630"/>
      <c r="H31" s="1663"/>
      <c r="I31" s="1664"/>
      <c r="J31" s="1630"/>
      <c r="K31" s="1629"/>
      <c r="L31" s="1633"/>
      <c r="M31" s="1634"/>
      <c r="N31" s="1649"/>
      <c r="O31" s="1671"/>
      <c r="P31" s="1671"/>
      <c r="Q31" s="1653" t="s">
        <v>1402</v>
      </c>
      <c r="R31" s="1492">
        <v>0.6</v>
      </c>
      <c r="S31" s="1639">
        <v>0</v>
      </c>
      <c r="T31" s="1640">
        <v>0</v>
      </c>
      <c r="U31" s="1641"/>
      <c r="V31" s="1641"/>
      <c r="W31" s="1641"/>
      <c r="X31" s="1641"/>
      <c r="Y31" s="1640"/>
      <c r="Z31" s="1640">
        <v>0</v>
      </c>
      <c r="AA31" s="1640">
        <v>0</v>
      </c>
      <c r="AB31" s="1641"/>
      <c r="AC31" s="1641"/>
      <c r="AD31" s="1641"/>
      <c r="AE31" s="1641"/>
      <c r="AF31" s="1640"/>
      <c r="AG31" s="1640">
        <v>0</v>
      </c>
      <c r="AH31" s="1640">
        <v>0</v>
      </c>
      <c r="AI31" s="1641"/>
      <c r="AJ31" s="1641"/>
      <c r="AK31" s="1641"/>
      <c r="AL31" s="1641"/>
      <c r="AM31" s="1633"/>
      <c r="AN31" s="1642">
        <v>0</v>
      </c>
      <c r="AO31" s="1642">
        <f t="shared" si="3"/>
        <v>0</v>
      </c>
      <c r="AP31" s="1641"/>
      <c r="AQ31" s="1641"/>
      <c r="AR31" s="1641"/>
      <c r="AS31" s="1641"/>
      <c r="AT31" s="1642"/>
      <c r="AU31" s="1642">
        <v>0</v>
      </c>
      <c r="AV31" s="1642">
        <f t="shared" si="4"/>
        <v>0</v>
      </c>
      <c r="AW31" s="1641"/>
      <c r="AX31" s="1641"/>
      <c r="AY31" s="1641"/>
      <c r="AZ31" s="1643"/>
      <c r="BA31" s="1644"/>
      <c r="BB31" s="1645">
        <v>0</v>
      </c>
      <c r="BC31" s="1642">
        <v>0</v>
      </c>
      <c r="BD31" s="1641"/>
      <c r="BE31" s="1641"/>
      <c r="BF31" s="1641"/>
      <c r="BG31" s="1641"/>
      <c r="BH31" s="1633"/>
      <c r="BI31" s="1642">
        <v>0.12</v>
      </c>
      <c r="BJ31" s="1633"/>
      <c r="BK31" s="1633"/>
      <c r="BL31" s="1633"/>
      <c r="BM31" s="1633"/>
      <c r="BN31" s="1633"/>
      <c r="BO31" s="1633"/>
      <c r="BP31" s="1642">
        <v>0.12</v>
      </c>
      <c r="BQ31" s="1633"/>
      <c r="BR31" s="1633"/>
      <c r="BS31" s="1633"/>
      <c r="BT31" s="1633"/>
      <c r="BU31" s="1633"/>
      <c r="BV31" s="1633"/>
      <c r="BW31" s="1642">
        <v>0.12</v>
      </c>
      <c r="BX31" s="1633"/>
      <c r="BY31" s="1633"/>
      <c r="BZ31" s="1633"/>
      <c r="CA31" s="1633"/>
      <c r="CB31" s="1633"/>
      <c r="CC31" s="1633"/>
      <c r="CD31" s="1642">
        <v>0.12</v>
      </c>
      <c r="CE31" s="1633"/>
      <c r="CF31" s="1633"/>
      <c r="CG31" s="1633"/>
      <c r="CH31" s="1633"/>
      <c r="CI31" s="1633"/>
      <c r="CJ31" s="1633"/>
      <c r="CK31" s="1642">
        <v>0.12</v>
      </c>
      <c r="CL31" s="1633"/>
      <c r="CM31" s="1633"/>
      <c r="CN31" s="1633"/>
      <c r="CO31" s="1633"/>
      <c r="CP31" s="1633"/>
      <c r="CQ31" s="1633"/>
      <c r="CR31" s="1642">
        <v>0</v>
      </c>
      <c r="CS31" s="1633"/>
      <c r="CT31" s="1633"/>
      <c r="CU31" s="1633"/>
      <c r="CV31" s="1633"/>
      <c r="CW31" s="1633"/>
      <c r="CX31" s="1654"/>
      <c r="CY31" s="1647">
        <f t="shared" si="0"/>
        <v>0</v>
      </c>
      <c r="CZ31" s="1642">
        <f t="shared" si="1"/>
        <v>0</v>
      </c>
      <c r="DA31" s="1642">
        <f t="shared" si="1"/>
        <v>0</v>
      </c>
      <c r="DB31" s="1648" t="e">
        <f t="shared" si="6"/>
        <v>#DIV/0!</v>
      </c>
      <c r="DC31" s="1649"/>
      <c r="DD31" s="1649"/>
      <c r="DE31" s="1649"/>
      <c r="DF31" s="1663"/>
      <c r="DG31" s="1663"/>
      <c r="DH31" s="1665"/>
      <c r="DI31" s="1642">
        <f t="shared" si="2"/>
        <v>0</v>
      </c>
      <c r="DJ31" s="1642">
        <f t="shared" si="2"/>
        <v>0</v>
      </c>
      <c r="DK31" s="1648" t="e">
        <f t="shared" si="5"/>
        <v>#DIV/0!</v>
      </c>
      <c r="DL31" s="1649"/>
      <c r="DM31" s="1649"/>
      <c r="DN31" s="1649"/>
      <c r="DO31" s="1663"/>
      <c r="DP31" s="1663"/>
      <c r="DQ31" s="1668"/>
      <c r="DR31" s="1642"/>
      <c r="DS31" s="1642"/>
      <c r="DT31" s="1648"/>
      <c r="DU31" s="1649"/>
      <c r="DV31" s="1649"/>
      <c r="DW31" s="1649"/>
      <c r="DX31" s="1663"/>
      <c r="DY31" s="1663"/>
      <c r="DZ31" s="1663"/>
      <c r="EA31" s="1642"/>
      <c r="EB31" s="1642"/>
      <c r="EC31" s="1648"/>
      <c r="ED31" s="1649"/>
      <c r="EE31" s="1649"/>
      <c r="EF31" s="1649"/>
      <c r="EG31" s="1663"/>
      <c r="EH31" s="1663"/>
      <c r="EI31" s="1663"/>
      <c r="EJ31" s="1549"/>
      <c r="EK31" s="1549"/>
      <c r="EL31" s="1549"/>
      <c r="EM31" s="1549"/>
      <c r="EN31" s="1549"/>
      <c r="EO31" s="1549"/>
      <c r="EP31" s="1549"/>
      <c r="EQ31" s="1549"/>
      <c r="ER31" s="1549"/>
      <c r="ES31" s="1549"/>
      <c r="ET31" s="1549"/>
      <c r="EU31" s="1549"/>
    </row>
    <row r="32" spans="1:151" s="1586" customFormat="1" ht="78.75" customHeight="1">
      <c r="A32" s="1628"/>
      <c r="B32" s="1628"/>
      <c r="C32" s="1629"/>
      <c r="D32" s="1629"/>
      <c r="E32" s="1629"/>
      <c r="F32" s="1663"/>
      <c r="G32" s="1630"/>
      <c r="H32" s="1663"/>
      <c r="I32" s="1664"/>
      <c r="J32" s="1630">
        <v>7</v>
      </c>
      <c r="K32" s="1629" t="s">
        <v>1403</v>
      </c>
      <c r="L32" s="1633" t="s">
        <v>1404</v>
      </c>
      <c r="M32" s="1634" t="s">
        <v>1395</v>
      </c>
      <c r="N32" s="1649">
        <v>2.1700000000000001E-2</v>
      </c>
      <c r="O32" s="1671">
        <v>42767</v>
      </c>
      <c r="P32" s="1671">
        <v>43100</v>
      </c>
      <c r="Q32" s="1653" t="s">
        <v>1405</v>
      </c>
      <c r="R32" s="1638">
        <v>0.9</v>
      </c>
      <c r="S32" s="1639">
        <v>0</v>
      </c>
      <c r="T32" s="1640">
        <v>0</v>
      </c>
      <c r="U32" s="1641">
        <f>+S32+S33</f>
        <v>0</v>
      </c>
      <c r="V32" s="1641">
        <f>+T32+T33</f>
        <v>0</v>
      </c>
      <c r="W32" s="1641"/>
      <c r="X32" s="1641"/>
      <c r="Y32" s="1640"/>
      <c r="Z32" s="1640">
        <v>0</v>
      </c>
      <c r="AA32" s="1640">
        <v>0</v>
      </c>
      <c r="AB32" s="1641">
        <f>+Z32+Z33</f>
        <v>0</v>
      </c>
      <c r="AC32" s="1641">
        <f>+AA32+AA33</f>
        <v>0</v>
      </c>
      <c r="AD32" s="1641"/>
      <c r="AE32" s="1641"/>
      <c r="AF32" s="1640"/>
      <c r="AG32" s="1640">
        <v>9.0000000000000011E-2</v>
      </c>
      <c r="AH32" s="1640">
        <v>9.0000000000000011E-2</v>
      </c>
      <c r="AI32" s="1641">
        <f>+AG32+AG33</f>
        <v>0.14000000000000001</v>
      </c>
      <c r="AJ32" s="1641">
        <f>+AH32+AH33</f>
        <v>0.14000000000000001</v>
      </c>
      <c r="AK32" s="1641"/>
      <c r="AL32" s="1641"/>
      <c r="AM32" s="1633" t="s">
        <v>1406</v>
      </c>
      <c r="AN32" s="1642">
        <v>0.27</v>
      </c>
      <c r="AO32" s="1642">
        <f t="shared" si="3"/>
        <v>0.27</v>
      </c>
      <c r="AP32" s="1641">
        <f>+AN32+AN33</f>
        <v>0.27</v>
      </c>
      <c r="AQ32" s="1641">
        <f>+AO32+AO33</f>
        <v>0.27</v>
      </c>
      <c r="AR32" s="1641"/>
      <c r="AS32" s="1641"/>
      <c r="AT32" s="1642"/>
      <c r="AU32" s="1642">
        <v>4.5000000000000005E-2</v>
      </c>
      <c r="AV32" s="1642">
        <f t="shared" si="4"/>
        <v>4.5000000000000005E-2</v>
      </c>
      <c r="AW32" s="1641">
        <f>+AU32+AU33</f>
        <v>4.5000000000000005E-2</v>
      </c>
      <c r="AX32" s="1641">
        <f>+AV32+AV33</f>
        <v>4.5000000000000005E-2</v>
      </c>
      <c r="AY32" s="1641"/>
      <c r="AZ32" s="1643"/>
      <c r="BA32" s="1644" t="s">
        <v>1407</v>
      </c>
      <c r="BB32" s="1645">
        <v>0</v>
      </c>
      <c r="BC32" s="1642">
        <v>0</v>
      </c>
      <c r="BD32" s="1641">
        <f>+BB32+BB33</f>
        <v>0</v>
      </c>
      <c r="BE32" s="1641">
        <f>+BC32+BC33</f>
        <v>0</v>
      </c>
      <c r="BF32" s="1641"/>
      <c r="BG32" s="1641"/>
      <c r="BH32" s="1633" t="s">
        <v>1408</v>
      </c>
      <c r="BI32" s="1642">
        <v>0</v>
      </c>
      <c r="BJ32" s="1633"/>
      <c r="BK32" s="1633">
        <f>+BI32+BI33</f>
        <v>0.05</v>
      </c>
      <c r="BL32" s="1633">
        <f>+BJ32+BJ33</f>
        <v>0</v>
      </c>
      <c r="BM32" s="1633"/>
      <c r="BN32" s="1633"/>
      <c r="BO32" s="1633"/>
      <c r="BP32" s="1642">
        <v>0.27</v>
      </c>
      <c r="BQ32" s="1633"/>
      <c r="BR32" s="1633">
        <f>+BP32+BP33</f>
        <v>0.27</v>
      </c>
      <c r="BS32" s="1633">
        <f>+BQ32+BQ33</f>
        <v>0</v>
      </c>
      <c r="BT32" s="1633"/>
      <c r="BU32" s="1633"/>
      <c r="BV32" s="1633"/>
      <c r="BW32" s="1642">
        <v>4.5000000000000005E-2</v>
      </c>
      <c r="BX32" s="1633"/>
      <c r="BY32" s="1633">
        <f>+BW32+BW33</f>
        <v>4.5000000000000005E-2</v>
      </c>
      <c r="BZ32" s="1633">
        <f>+BX32+BX33</f>
        <v>0</v>
      </c>
      <c r="CA32" s="1633"/>
      <c r="CB32" s="1633"/>
      <c r="CC32" s="1633" t="s">
        <v>1408</v>
      </c>
      <c r="CD32" s="1642">
        <v>0</v>
      </c>
      <c r="CE32" s="1633"/>
      <c r="CF32" s="1633">
        <f>+CD32+CD33</f>
        <v>0</v>
      </c>
      <c r="CG32" s="1633">
        <f>+CE32+CE33</f>
        <v>0</v>
      </c>
      <c r="CH32" s="1633"/>
      <c r="CI32" s="1633"/>
      <c r="CJ32" s="1633"/>
      <c r="CK32" s="1642">
        <v>0.18000000000000002</v>
      </c>
      <c r="CL32" s="1633"/>
      <c r="CM32" s="1633">
        <f>+CK32+CK33</f>
        <v>0.18000000000000002</v>
      </c>
      <c r="CN32" s="1633">
        <f>+CL32+CL33</f>
        <v>0</v>
      </c>
      <c r="CO32" s="1633"/>
      <c r="CP32" s="1633"/>
      <c r="CQ32" s="1633"/>
      <c r="CR32" s="1642">
        <v>0</v>
      </c>
      <c r="CS32" s="1633"/>
      <c r="CT32" s="1633">
        <f>+CR32+CR33</f>
        <v>0</v>
      </c>
      <c r="CU32" s="1633">
        <f>+CS32+CS33</f>
        <v>0</v>
      </c>
      <c r="CV32" s="1633"/>
      <c r="CW32" s="1633"/>
      <c r="CX32" s="1646" t="s">
        <v>1404</v>
      </c>
      <c r="CY32" s="1647">
        <f t="shared" si="0"/>
        <v>0.40500000000000003</v>
      </c>
      <c r="CZ32" s="1642">
        <f t="shared" si="1"/>
        <v>9.0000000000000011E-2</v>
      </c>
      <c r="DA32" s="1642">
        <f t="shared" si="1"/>
        <v>9.0000000000000011E-2</v>
      </c>
      <c r="DB32" s="1648">
        <f t="shared" si="6"/>
        <v>1</v>
      </c>
      <c r="DC32" s="1649">
        <f>U32+AB32+AI32</f>
        <v>0.14000000000000001</v>
      </c>
      <c r="DD32" s="1649">
        <f>V32+AC32+AJ32</f>
        <v>0.14000000000000001</v>
      </c>
      <c r="DE32" s="1649">
        <f>+DD32/DC32</f>
        <v>1</v>
      </c>
      <c r="DF32" s="1663"/>
      <c r="DG32" s="1663"/>
      <c r="DH32" s="1665"/>
      <c r="DI32" s="1642">
        <f t="shared" si="2"/>
        <v>0.40500000000000003</v>
      </c>
      <c r="DJ32" s="1642">
        <f t="shared" si="2"/>
        <v>0.40500000000000003</v>
      </c>
      <c r="DK32" s="1648">
        <f t="shared" si="5"/>
        <v>1</v>
      </c>
      <c r="DL32" s="1649">
        <f>DC32+AP32+AW32+BD32</f>
        <v>0.45500000000000002</v>
      </c>
      <c r="DM32" s="1649">
        <f>DD32+AQ32+AX32+BE32</f>
        <v>0.45500000000000002</v>
      </c>
      <c r="DN32" s="1649">
        <f>+DM32/DL32</f>
        <v>1</v>
      </c>
      <c r="DO32" s="1663"/>
      <c r="DP32" s="1663"/>
      <c r="DQ32" s="1668"/>
      <c r="DR32" s="1642"/>
      <c r="DS32" s="1642"/>
      <c r="DT32" s="1648"/>
      <c r="DU32" s="1649"/>
      <c r="DV32" s="1649"/>
      <c r="DW32" s="1649"/>
      <c r="DX32" s="1663"/>
      <c r="DY32" s="1663"/>
      <c r="DZ32" s="1663"/>
      <c r="EA32" s="1642"/>
      <c r="EB32" s="1642"/>
      <c r="EC32" s="1648"/>
      <c r="ED32" s="1649"/>
      <c r="EE32" s="1649"/>
      <c r="EF32" s="1649"/>
      <c r="EG32" s="1663"/>
      <c r="EH32" s="1663"/>
      <c r="EI32" s="1663"/>
      <c r="EJ32" s="1549"/>
      <c r="EK32" s="1549"/>
      <c r="EL32" s="1549"/>
      <c r="EM32" s="1549"/>
      <c r="EN32" s="1549"/>
      <c r="EO32" s="1549"/>
      <c r="EP32" s="1549"/>
      <c r="EQ32" s="1549"/>
      <c r="ER32" s="1549"/>
      <c r="ES32" s="1549"/>
      <c r="ET32" s="1549"/>
      <c r="EU32" s="1549"/>
    </row>
    <row r="33" spans="1:151" s="1586" customFormat="1" ht="78.75" customHeight="1">
      <c r="A33" s="1628"/>
      <c r="B33" s="1628"/>
      <c r="C33" s="1629"/>
      <c r="D33" s="1629"/>
      <c r="E33" s="1629"/>
      <c r="F33" s="1663"/>
      <c r="G33" s="1630"/>
      <c r="H33" s="1663"/>
      <c r="I33" s="1664"/>
      <c r="J33" s="1630"/>
      <c r="K33" s="1629"/>
      <c r="L33" s="1633"/>
      <c r="M33" s="1634"/>
      <c r="N33" s="1649"/>
      <c r="O33" s="1671"/>
      <c r="P33" s="1671"/>
      <c r="Q33" s="1653" t="s">
        <v>1409</v>
      </c>
      <c r="R33" s="1492">
        <v>0.1</v>
      </c>
      <c r="S33" s="1639">
        <v>0</v>
      </c>
      <c r="T33" s="1640">
        <v>0</v>
      </c>
      <c r="U33" s="1641"/>
      <c r="V33" s="1641"/>
      <c r="W33" s="1641"/>
      <c r="X33" s="1641"/>
      <c r="Y33" s="1640"/>
      <c r="Z33" s="1640">
        <v>0</v>
      </c>
      <c r="AA33" s="1640">
        <v>0</v>
      </c>
      <c r="AB33" s="1641"/>
      <c r="AC33" s="1641"/>
      <c r="AD33" s="1641"/>
      <c r="AE33" s="1641"/>
      <c r="AF33" s="1640"/>
      <c r="AG33" s="1640">
        <v>0.05</v>
      </c>
      <c r="AH33" s="1640">
        <v>0.05</v>
      </c>
      <c r="AI33" s="1641"/>
      <c r="AJ33" s="1641"/>
      <c r="AK33" s="1641"/>
      <c r="AL33" s="1641"/>
      <c r="AM33" s="1633"/>
      <c r="AN33" s="1642">
        <v>0</v>
      </c>
      <c r="AO33" s="1642">
        <f t="shared" si="3"/>
        <v>0</v>
      </c>
      <c r="AP33" s="1641"/>
      <c r="AQ33" s="1641"/>
      <c r="AR33" s="1641"/>
      <c r="AS33" s="1641"/>
      <c r="AT33" s="1642"/>
      <c r="AU33" s="1642">
        <v>0</v>
      </c>
      <c r="AV33" s="1642">
        <f t="shared" si="4"/>
        <v>0</v>
      </c>
      <c r="AW33" s="1641"/>
      <c r="AX33" s="1641"/>
      <c r="AY33" s="1641"/>
      <c r="AZ33" s="1643"/>
      <c r="BA33" s="1644"/>
      <c r="BB33" s="1645">
        <v>0</v>
      </c>
      <c r="BC33" s="1642">
        <v>0</v>
      </c>
      <c r="BD33" s="1641"/>
      <c r="BE33" s="1641"/>
      <c r="BF33" s="1641"/>
      <c r="BG33" s="1641"/>
      <c r="BH33" s="1633"/>
      <c r="BI33" s="1642">
        <v>0.05</v>
      </c>
      <c r="BJ33" s="1633"/>
      <c r="BK33" s="1633"/>
      <c r="BL33" s="1633"/>
      <c r="BM33" s="1633"/>
      <c r="BN33" s="1633"/>
      <c r="BO33" s="1633"/>
      <c r="BP33" s="1642">
        <v>0</v>
      </c>
      <c r="BQ33" s="1633"/>
      <c r="BR33" s="1633"/>
      <c r="BS33" s="1633"/>
      <c r="BT33" s="1633"/>
      <c r="BU33" s="1633"/>
      <c r="BV33" s="1633"/>
      <c r="BW33" s="1642">
        <v>0</v>
      </c>
      <c r="BX33" s="1633"/>
      <c r="BY33" s="1633"/>
      <c r="BZ33" s="1633"/>
      <c r="CA33" s="1633"/>
      <c r="CB33" s="1633"/>
      <c r="CC33" s="1633"/>
      <c r="CD33" s="1642">
        <v>0</v>
      </c>
      <c r="CE33" s="1633"/>
      <c r="CF33" s="1633"/>
      <c r="CG33" s="1633"/>
      <c r="CH33" s="1633"/>
      <c r="CI33" s="1633"/>
      <c r="CJ33" s="1633"/>
      <c r="CK33" s="1642">
        <v>0</v>
      </c>
      <c r="CL33" s="1633"/>
      <c r="CM33" s="1633"/>
      <c r="CN33" s="1633"/>
      <c r="CO33" s="1633"/>
      <c r="CP33" s="1633"/>
      <c r="CQ33" s="1633"/>
      <c r="CR33" s="1642">
        <v>0</v>
      </c>
      <c r="CS33" s="1633"/>
      <c r="CT33" s="1633"/>
      <c r="CU33" s="1633"/>
      <c r="CV33" s="1633"/>
      <c r="CW33" s="1633"/>
      <c r="CX33" s="1654"/>
      <c r="CY33" s="1647">
        <f t="shared" si="0"/>
        <v>0.05</v>
      </c>
      <c r="CZ33" s="1642">
        <f t="shared" si="1"/>
        <v>0.05</v>
      </c>
      <c r="DA33" s="1642">
        <f t="shared" si="1"/>
        <v>0.05</v>
      </c>
      <c r="DB33" s="1648">
        <f t="shared" si="6"/>
        <v>1</v>
      </c>
      <c r="DC33" s="1649"/>
      <c r="DD33" s="1649"/>
      <c r="DE33" s="1649"/>
      <c r="DF33" s="1663"/>
      <c r="DG33" s="1663"/>
      <c r="DH33" s="1665"/>
      <c r="DI33" s="1642">
        <f t="shared" si="2"/>
        <v>0.05</v>
      </c>
      <c r="DJ33" s="1642">
        <f t="shared" si="2"/>
        <v>0.05</v>
      </c>
      <c r="DK33" s="1648">
        <f t="shared" si="5"/>
        <v>1</v>
      </c>
      <c r="DL33" s="1649"/>
      <c r="DM33" s="1649"/>
      <c r="DN33" s="1649"/>
      <c r="DO33" s="1663"/>
      <c r="DP33" s="1663"/>
      <c r="DQ33" s="1668"/>
      <c r="DR33" s="1642"/>
      <c r="DS33" s="1642"/>
      <c r="DT33" s="1648"/>
      <c r="DU33" s="1649"/>
      <c r="DV33" s="1649"/>
      <c r="DW33" s="1649"/>
      <c r="DX33" s="1663"/>
      <c r="DY33" s="1663"/>
      <c r="DZ33" s="1663"/>
      <c r="EA33" s="1642"/>
      <c r="EB33" s="1642"/>
      <c r="EC33" s="1648"/>
      <c r="ED33" s="1649"/>
      <c r="EE33" s="1649"/>
      <c r="EF33" s="1649"/>
      <c r="EG33" s="1663"/>
      <c r="EH33" s="1663"/>
      <c r="EI33" s="1663"/>
      <c r="EJ33" s="1549"/>
      <c r="EK33" s="1549"/>
      <c r="EL33" s="1549"/>
      <c r="EM33" s="1549"/>
      <c r="EN33" s="1549"/>
      <c r="EO33" s="1549"/>
      <c r="EP33" s="1549"/>
      <c r="EQ33" s="1549"/>
      <c r="ER33" s="1549"/>
      <c r="ES33" s="1549"/>
      <c r="ET33" s="1549"/>
      <c r="EU33" s="1549"/>
    </row>
    <row r="34" spans="1:151" s="1586" customFormat="1" ht="117.75" customHeight="1">
      <c r="A34" s="1628"/>
      <c r="B34" s="1628"/>
      <c r="C34" s="1629"/>
      <c r="D34" s="1629"/>
      <c r="E34" s="1629"/>
      <c r="F34" s="1663"/>
      <c r="G34" s="1630"/>
      <c r="H34" s="1663"/>
      <c r="I34" s="1664"/>
      <c r="J34" s="1655">
        <v>8</v>
      </c>
      <c r="K34" s="1656" t="s">
        <v>1410</v>
      </c>
      <c r="L34" s="1662" t="s">
        <v>1411</v>
      </c>
      <c r="M34" s="1658" t="s">
        <v>1395</v>
      </c>
      <c r="N34" s="1659">
        <v>2.1700000000000001E-2</v>
      </c>
      <c r="O34" s="1672">
        <v>42750</v>
      </c>
      <c r="P34" s="1672">
        <v>43100</v>
      </c>
      <c r="Q34" s="1653" t="s">
        <v>1412</v>
      </c>
      <c r="R34" s="1638">
        <v>1</v>
      </c>
      <c r="S34" s="1639">
        <v>0</v>
      </c>
      <c r="T34" s="1640">
        <v>0</v>
      </c>
      <c r="U34" s="1661">
        <f>+S34</f>
        <v>0</v>
      </c>
      <c r="V34" s="1661">
        <f>+T34</f>
        <v>0</v>
      </c>
      <c r="W34" s="1641"/>
      <c r="X34" s="1641"/>
      <c r="Y34" s="1640"/>
      <c r="Z34" s="1640">
        <v>0.5</v>
      </c>
      <c r="AA34" s="1640">
        <v>0.5</v>
      </c>
      <c r="AB34" s="1661">
        <f>+Z34</f>
        <v>0.5</v>
      </c>
      <c r="AC34" s="1661">
        <f>+AA34</f>
        <v>0.5</v>
      </c>
      <c r="AD34" s="1641"/>
      <c r="AE34" s="1641"/>
      <c r="AF34" s="1640"/>
      <c r="AG34" s="1640">
        <v>0</v>
      </c>
      <c r="AH34" s="1640">
        <v>0</v>
      </c>
      <c r="AI34" s="1661">
        <f>+AG34</f>
        <v>0</v>
      </c>
      <c r="AJ34" s="1661">
        <f>+AH34</f>
        <v>0</v>
      </c>
      <c r="AK34" s="1641"/>
      <c r="AL34" s="1641"/>
      <c r="AM34" s="1662" t="s">
        <v>1413</v>
      </c>
      <c r="AN34" s="1642">
        <v>0.1</v>
      </c>
      <c r="AO34" s="1642">
        <f t="shared" si="3"/>
        <v>0.1</v>
      </c>
      <c r="AP34" s="1661">
        <f>+AN34</f>
        <v>0.1</v>
      </c>
      <c r="AQ34" s="1661">
        <f>+AO34</f>
        <v>0.1</v>
      </c>
      <c r="AR34" s="1641"/>
      <c r="AS34" s="1641"/>
      <c r="AT34" s="1642"/>
      <c r="AU34" s="1642">
        <v>0.1</v>
      </c>
      <c r="AV34" s="1673">
        <v>0.05</v>
      </c>
      <c r="AW34" s="1661">
        <f>+AU34</f>
        <v>0.1</v>
      </c>
      <c r="AX34" s="1661">
        <f>+AV34</f>
        <v>0.05</v>
      </c>
      <c r="AY34" s="1641"/>
      <c r="AZ34" s="1643"/>
      <c r="BA34" s="1409" t="s">
        <v>1414</v>
      </c>
      <c r="BB34" s="1645">
        <v>0</v>
      </c>
      <c r="BC34" s="1673">
        <v>0.05</v>
      </c>
      <c r="BD34" s="1661">
        <f>+BB34</f>
        <v>0</v>
      </c>
      <c r="BE34" s="1661">
        <f>+BC34</f>
        <v>0.05</v>
      </c>
      <c r="BF34" s="1641"/>
      <c r="BG34" s="1641"/>
      <c r="BH34" s="1662" t="s">
        <v>1415</v>
      </c>
      <c r="BI34" s="1642">
        <v>0</v>
      </c>
      <c r="BJ34" s="1662"/>
      <c r="BK34" s="1662">
        <f>+BI34</f>
        <v>0</v>
      </c>
      <c r="BL34" s="1662">
        <f>+BJ34</f>
        <v>0</v>
      </c>
      <c r="BM34" s="1662"/>
      <c r="BN34" s="1662"/>
      <c r="BO34" s="1662"/>
      <c r="BP34" s="1642">
        <v>0</v>
      </c>
      <c r="BQ34" s="1662"/>
      <c r="BR34" s="1662">
        <f>+BP34</f>
        <v>0</v>
      </c>
      <c r="BS34" s="1662">
        <f>+BQ34</f>
        <v>0</v>
      </c>
      <c r="BT34" s="1662"/>
      <c r="BU34" s="1662"/>
      <c r="BV34" s="1662"/>
      <c r="BW34" s="1642">
        <v>0</v>
      </c>
      <c r="BX34" s="1662"/>
      <c r="BY34" s="1662">
        <f>+BW34</f>
        <v>0</v>
      </c>
      <c r="BZ34" s="1662">
        <f>+BX34</f>
        <v>0</v>
      </c>
      <c r="CA34" s="1662"/>
      <c r="CB34" s="1662"/>
      <c r="CC34" s="1662"/>
      <c r="CD34" s="1642">
        <v>0.1</v>
      </c>
      <c r="CE34" s="1662"/>
      <c r="CF34" s="1662">
        <f>+CD34</f>
        <v>0.1</v>
      </c>
      <c r="CG34" s="1662">
        <f>+CE34</f>
        <v>0</v>
      </c>
      <c r="CH34" s="1662"/>
      <c r="CI34" s="1662"/>
      <c r="CJ34" s="1662"/>
      <c r="CK34" s="1642">
        <v>0.1</v>
      </c>
      <c r="CL34" s="1662"/>
      <c r="CM34" s="1662">
        <f>+CK34</f>
        <v>0.1</v>
      </c>
      <c r="CN34" s="1662">
        <f>+CL34</f>
        <v>0</v>
      </c>
      <c r="CO34" s="1662"/>
      <c r="CP34" s="1662"/>
      <c r="CQ34" s="1662"/>
      <c r="CR34" s="1642">
        <v>0.1</v>
      </c>
      <c r="CS34" s="1662"/>
      <c r="CT34" s="1662">
        <f>+CR34</f>
        <v>0.1</v>
      </c>
      <c r="CU34" s="1662">
        <f>+CS34</f>
        <v>0</v>
      </c>
      <c r="CV34" s="1662"/>
      <c r="CW34" s="1662"/>
      <c r="CX34" s="1674" t="s">
        <v>1411</v>
      </c>
      <c r="CY34" s="1647">
        <f t="shared" si="0"/>
        <v>0.7</v>
      </c>
      <c r="CZ34" s="1642">
        <f t="shared" si="1"/>
        <v>0.5</v>
      </c>
      <c r="DA34" s="1642">
        <f t="shared" si="1"/>
        <v>0.5</v>
      </c>
      <c r="DB34" s="1648">
        <f t="shared" si="6"/>
        <v>1</v>
      </c>
      <c r="DC34" s="1659">
        <f>U34+AB34+AI34</f>
        <v>0.5</v>
      </c>
      <c r="DD34" s="1659">
        <f>V34+AC34+AJ34</f>
        <v>0.5</v>
      </c>
      <c r="DE34" s="1659">
        <f>+DD34/DC34</f>
        <v>1</v>
      </c>
      <c r="DF34" s="1663"/>
      <c r="DG34" s="1663"/>
      <c r="DH34" s="1665"/>
      <c r="DI34" s="1642">
        <f t="shared" si="2"/>
        <v>0.7</v>
      </c>
      <c r="DJ34" s="1642">
        <f t="shared" si="2"/>
        <v>0.70000000000000007</v>
      </c>
      <c r="DK34" s="1648">
        <f t="shared" si="5"/>
        <v>1.0000000000000002</v>
      </c>
      <c r="DL34" s="1659">
        <f>DC34+AP34+AW34+BD34</f>
        <v>0.7</v>
      </c>
      <c r="DM34" s="1659">
        <f>DD34+AQ34+AX34+BE34</f>
        <v>0.70000000000000007</v>
      </c>
      <c r="DN34" s="1659">
        <f>+DM34/DL34</f>
        <v>1.0000000000000002</v>
      </c>
      <c r="DO34" s="1663"/>
      <c r="DP34" s="1663"/>
      <c r="DQ34" s="1668"/>
      <c r="DR34" s="1642"/>
      <c r="DS34" s="1642"/>
      <c r="DT34" s="1648"/>
      <c r="DU34" s="1659"/>
      <c r="DV34" s="1659"/>
      <c r="DW34" s="1659"/>
      <c r="DX34" s="1663"/>
      <c r="DY34" s="1663"/>
      <c r="DZ34" s="1663"/>
      <c r="EA34" s="1642"/>
      <c r="EB34" s="1642"/>
      <c r="EC34" s="1648"/>
      <c r="ED34" s="1659"/>
      <c r="EE34" s="1659"/>
      <c r="EF34" s="1659"/>
      <c r="EG34" s="1663"/>
      <c r="EH34" s="1663"/>
      <c r="EI34" s="1663"/>
      <c r="EJ34" s="1549"/>
      <c r="EK34" s="1549"/>
      <c r="EL34" s="1549"/>
      <c r="EM34" s="1549"/>
      <c r="EN34" s="1549"/>
      <c r="EO34" s="1549"/>
      <c r="EP34" s="1549"/>
      <c r="EQ34" s="1549"/>
      <c r="ER34" s="1549"/>
      <c r="ES34" s="1549"/>
      <c r="ET34" s="1549"/>
      <c r="EU34" s="1549"/>
    </row>
    <row r="35" spans="1:151" s="1586" customFormat="1" ht="78.75" customHeight="1">
      <c r="A35" s="1628"/>
      <c r="B35" s="1628"/>
      <c r="C35" s="1629"/>
      <c r="D35" s="1629"/>
      <c r="E35" s="1629"/>
      <c r="F35" s="1663"/>
      <c r="G35" s="1630"/>
      <c r="H35" s="1663"/>
      <c r="I35" s="1664"/>
      <c r="J35" s="1630">
        <v>9</v>
      </c>
      <c r="K35" s="1629" t="s">
        <v>1416</v>
      </c>
      <c r="L35" s="1633" t="s">
        <v>1417</v>
      </c>
      <c r="M35" s="1634" t="s">
        <v>1362</v>
      </c>
      <c r="N35" s="1649">
        <v>2.1700000000000001E-2</v>
      </c>
      <c r="O35" s="1671">
        <v>42750</v>
      </c>
      <c r="P35" s="1671">
        <v>42825</v>
      </c>
      <c r="Q35" s="1653" t="s">
        <v>1418</v>
      </c>
      <c r="R35" s="1638">
        <v>0.5</v>
      </c>
      <c r="S35" s="1639">
        <v>0.05</v>
      </c>
      <c r="T35" s="1640">
        <v>0.05</v>
      </c>
      <c r="U35" s="1641">
        <f>+S35+S36</f>
        <v>0.05</v>
      </c>
      <c r="V35" s="1641">
        <f>+T35+T36</f>
        <v>0.05</v>
      </c>
      <c r="W35" s="1641"/>
      <c r="X35" s="1641"/>
      <c r="Y35" s="1640"/>
      <c r="Z35" s="1640">
        <v>0.4</v>
      </c>
      <c r="AA35" s="1640">
        <v>0.4</v>
      </c>
      <c r="AB35" s="1641">
        <f>+Z35+Z36</f>
        <v>0.55000000000000004</v>
      </c>
      <c r="AC35" s="1641">
        <f>+AA35+AA36</f>
        <v>0.55000000000000004</v>
      </c>
      <c r="AD35" s="1641"/>
      <c r="AE35" s="1641"/>
      <c r="AF35" s="1640"/>
      <c r="AG35" s="1640">
        <v>0.05</v>
      </c>
      <c r="AH35" s="1640">
        <v>0.05</v>
      </c>
      <c r="AI35" s="1641">
        <f>+AG35+AG36</f>
        <v>0.39999999999999997</v>
      </c>
      <c r="AJ35" s="1641">
        <f>+AH35+AH36</f>
        <v>0.39999999999999997</v>
      </c>
      <c r="AK35" s="1641"/>
      <c r="AL35" s="1641"/>
      <c r="AM35" s="1633" t="s">
        <v>1419</v>
      </c>
      <c r="AN35" s="1642">
        <v>0</v>
      </c>
      <c r="AO35" s="1642">
        <f t="shared" si="3"/>
        <v>0</v>
      </c>
      <c r="AP35" s="1641">
        <f>+AN35+AN36</f>
        <v>0</v>
      </c>
      <c r="AQ35" s="1641">
        <f>+AO35+AO36</f>
        <v>0</v>
      </c>
      <c r="AR35" s="1641"/>
      <c r="AS35" s="1641"/>
      <c r="AT35" s="1642"/>
      <c r="AU35" s="1642">
        <v>0</v>
      </c>
      <c r="AV35" s="1642">
        <f t="shared" si="4"/>
        <v>0</v>
      </c>
      <c r="AW35" s="1641">
        <f>+AU35+AU36</f>
        <v>0</v>
      </c>
      <c r="AX35" s="1641">
        <f>+AV35+AV36</f>
        <v>0</v>
      </c>
      <c r="AY35" s="1641"/>
      <c r="AZ35" s="1643"/>
      <c r="BA35" s="1644"/>
      <c r="BB35" s="1645">
        <v>0</v>
      </c>
      <c r="BC35" s="1642">
        <v>0</v>
      </c>
      <c r="BD35" s="1641">
        <f>+BB35+BB36</f>
        <v>0</v>
      </c>
      <c r="BE35" s="1641">
        <f>+BC35+BC36</f>
        <v>0</v>
      </c>
      <c r="BF35" s="1641"/>
      <c r="BG35" s="1641"/>
      <c r="BH35" s="1633" t="s">
        <v>1420</v>
      </c>
      <c r="BI35" s="1642">
        <v>0</v>
      </c>
      <c r="BJ35" s="1633"/>
      <c r="BK35" s="1633">
        <f>+BI35+BI36</f>
        <v>0</v>
      </c>
      <c r="BL35" s="1633">
        <f>+BJ35+BJ36</f>
        <v>0</v>
      </c>
      <c r="BM35" s="1633"/>
      <c r="BN35" s="1633"/>
      <c r="BO35" s="1633"/>
      <c r="BP35" s="1642">
        <v>0</v>
      </c>
      <c r="BQ35" s="1633"/>
      <c r="BR35" s="1633">
        <f>+BP35+BP36</f>
        <v>0</v>
      </c>
      <c r="BS35" s="1633">
        <f>+BQ35+BQ36</f>
        <v>0</v>
      </c>
      <c r="BT35" s="1633"/>
      <c r="BU35" s="1633"/>
      <c r="BV35" s="1633"/>
      <c r="BW35" s="1642">
        <v>0</v>
      </c>
      <c r="BX35" s="1633"/>
      <c r="BY35" s="1633">
        <f>+BW35+BW36</f>
        <v>0</v>
      </c>
      <c r="BZ35" s="1633">
        <f>+BX35+BX36</f>
        <v>0</v>
      </c>
      <c r="CA35" s="1633"/>
      <c r="CB35" s="1633"/>
      <c r="CC35" s="1633"/>
      <c r="CD35" s="1642">
        <v>0</v>
      </c>
      <c r="CE35" s="1633"/>
      <c r="CF35" s="1633">
        <f>+CD35+CD36</f>
        <v>0</v>
      </c>
      <c r="CG35" s="1633">
        <f>+CE35+CE36</f>
        <v>0</v>
      </c>
      <c r="CH35" s="1633"/>
      <c r="CI35" s="1633"/>
      <c r="CJ35" s="1633"/>
      <c r="CK35" s="1642">
        <v>0</v>
      </c>
      <c r="CL35" s="1633"/>
      <c r="CM35" s="1633">
        <f>+CK35+CK36</f>
        <v>0</v>
      </c>
      <c r="CN35" s="1633">
        <f>+CL35+CL36</f>
        <v>0</v>
      </c>
      <c r="CO35" s="1633"/>
      <c r="CP35" s="1633"/>
      <c r="CQ35" s="1633"/>
      <c r="CR35" s="1642">
        <v>0</v>
      </c>
      <c r="CS35" s="1633"/>
      <c r="CT35" s="1633">
        <f>+CR35+CR36</f>
        <v>0</v>
      </c>
      <c r="CU35" s="1633">
        <f>+CS35+CS36</f>
        <v>0</v>
      </c>
      <c r="CV35" s="1633"/>
      <c r="CW35" s="1633"/>
      <c r="CX35" s="1646" t="s">
        <v>1417</v>
      </c>
      <c r="CY35" s="1647">
        <f t="shared" si="0"/>
        <v>0.5</v>
      </c>
      <c r="CZ35" s="1642">
        <f t="shared" si="1"/>
        <v>0.5</v>
      </c>
      <c r="DA35" s="1642">
        <f t="shared" si="1"/>
        <v>0.5</v>
      </c>
      <c r="DB35" s="1648">
        <f t="shared" si="6"/>
        <v>1</v>
      </c>
      <c r="DC35" s="1649">
        <f>U35+AB35+AI35</f>
        <v>1</v>
      </c>
      <c r="DD35" s="1649">
        <f>V35+AC35+AJ35</f>
        <v>1</v>
      </c>
      <c r="DE35" s="1649">
        <f>+DD35/DC35</f>
        <v>1</v>
      </c>
      <c r="DF35" s="1663"/>
      <c r="DG35" s="1663"/>
      <c r="DH35" s="1665"/>
      <c r="DI35" s="1642">
        <f t="shared" si="2"/>
        <v>0.5</v>
      </c>
      <c r="DJ35" s="1642">
        <f t="shared" si="2"/>
        <v>0.5</v>
      </c>
      <c r="DK35" s="1648">
        <f t="shared" si="5"/>
        <v>1</v>
      </c>
      <c r="DL35" s="1649">
        <f>DC35+AP35+AW35+BD35</f>
        <v>1</v>
      </c>
      <c r="DM35" s="1649">
        <f>DD35+AQ35+AX35+BE35</f>
        <v>1</v>
      </c>
      <c r="DN35" s="1649">
        <f>+DM35/DL35</f>
        <v>1</v>
      </c>
      <c r="DO35" s="1663"/>
      <c r="DP35" s="1663"/>
      <c r="DQ35" s="1668"/>
      <c r="DR35" s="1642"/>
      <c r="DS35" s="1642"/>
      <c r="DT35" s="1648"/>
      <c r="DU35" s="1649"/>
      <c r="DV35" s="1649"/>
      <c r="DW35" s="1649"/>
      <c r="DX35" s="1663"/>
      <c r="DY35" s="1663"/>
      <c r="DZ35" s="1663"/>
      <c r="EA35" s="1642"/>
      <c r="EB35" s="1642"/>
      <c r="EC35" s="1648"/>
      <c r="ED35" s="1649"/>
      <c r="EE35" s="1649"/>
      <c r="EF35" s="1649"/>
      <c r="EG35" s="1663"/>
      <c r="EH35" s="1663"/>
      <c r="EI35" s="1663"/>
      <c r="EJ35" s="1549"/>
      <c r="EK35" s="1549"/>
      <c r="EL35" s="1549"/>
      <c r="EM35" s="1549"/>
      <c r="EN35" s="1549"/>
      <c r="EO35" s="1549"/>
      <c r="EP35" s="1549"/>
      <c r="EQ35" s="1549"/>
      <c r="ER35" s="1549"/>
      <c r="ES35" s="1549"/>
      <c r="ET35" s="1549"/>
      <c r="EU35" s="1549"/>
    </row>
    <row r="36" spans="1:151" s="1586" customFormat="1" ht="78.75" customHeight="1">
      <c r="A36" s="1628"/>
      <c r="B36" s="1628"/>
      <c r="C36" s="1629"/>
      <c r="D36" s="1629"/>
      <c r="E36" s="1629"/>
      <c r="F36" s="1663"/>
      <c r="G36" s="1630"/>
      <c r="H36" s="1663"/>
      <c r="I36" s="1664"/>
      <c r="J36" s="1630"/>
      <c r="K36" s="1629"/>
      <c r="L36" s="1633"/>
      <c r="M36" s="1634"/>
      <c r="N36" s="1649"/>
      <c r="O36" s="1671"/>
      <c r="P36" s="1671"/>
      <c r="Q36" s="1653" t="s">
        <v>1421</v>
      </c>
      <c r="R36" s="1492">
        <v>0.5</v>
      </c>
      <c r="S36" s="1639">
        <v>0</v>
      </c>
      <c r="T36" s="1640">
        <v>0</v>
      </c>
      <c r="U36" s="1641"/>
      <c r="V36" s="1641"/>
      <c r="W36" s="1641"/>
      <c r="X36" s="1641"/>
      <c r="Y36" s="1640"/>
      <c r="Z36" s="1640">
        <v>0.15</v>
      </c>
      <c r="AA36" s="1640">
        <v>0.15</v>
      </c>
      <c r="AB36" s="1641"/>
      <c r="AC36" s="1641"/>
      <c r="AD36" s="1641"/>
      <c r="AE36" s="1641"/>
      <c r="AF36" s="1640"/>
      <c r="AG36" s="1640">
        <v>0.35</v>
      </c>
      <c r="AH36" s="1640">
        <v>0.35</v>
      </c>
      <c r="AI36" s="1641"/>
      <c r="AJ36" s="1641"/>
      <c r="AK36" s="1641"/>
      <c r="AL36" s="1641"/>
      <c r="AM36" s="1633"/>
      <c r="AN36" s="1642">
        <v>0</v>
      </c>
      <c r="AO36" s="1642">
        <f t="shared" si="3"/>
        <v>0</v>
      </c>
      <c r="AP36" s="1641"/>
      <c r="AQ36" s="1641"/>
      <c r="AR36" s="1641"/>
      <c r="AS36" s="1641"/>
      <c r="AT36" s="1642"/>
      <c r="AU36" s="1642">
        <v>0</v>
      </c>
      <c r="AV36" s="1642">
        <f t="shared" si="4"/>
        <v>0</v>
      </c>
      <c r="AW36" s="1641"/>
      <c r="AX36" s="1641"/>
      <c r="AY36" s="1641"/>
      <c r="AZ36" s="1643"/>
      <c r="BA36" s="1644"/>
      <c r="BB36" s="1645">
        <v>0</v>
      </c>
      <c r="BC36" s="1642">
        <v>0</v>
      </c>
      <c r="BD36" s="1641"/>
      <c r="BE36" s="1641"/>
      <c r="BF36" s="1641"/>
      <c r="BG36" s="1641"/>
      <c r="BH36" s="1633"/>
      <c r="BI36" s="1642">
        <v>0</v>
      </c>
      <c r="BJ36" s="1633"/>
      <c r="BK36" s="1633"/>
      <c r="BL36" s="1633"/>
      <c r="BM36" s="1633"/>
      <c r="BN36" s="1633"/>
      <c r="BO36" s="1633"/>
      <c r="BP36" s="1642">
        <v>0</v>
      </c>
      <c r="BQ36" s="1633"/>
      <c r="BR36" s="1633"/>
      <c r="BS36" s="1633"/>
      <c r="BT36" s="1633"/>
      <c r="BU36" s="1633"/>
      <c r="BV36" s="1633"/>
      <c r="BW36" s="1642">
        <v>0</v>
      </c>
      <c r="BX36" s="1633"/>
      <c r="BY36" s="1633"/>
      <c r="BZ36" s="1633"/>
      <c r="CA36" s="1633"/>
      <c r="CB36" s="1633"/>
      <c r="CC36" s="1633"/>
      <c r="CD36" s="1642">
        <v>0</v>
      </c>
      <c r="CE36" s="1633"/>
      <c r="CF36" s="1633"/>
      <c r="CG36" s="1633"/>
      <c r="CH36" s="1633"/>
      <c r="CI36" s="1633"/>
      <c r="CJ36" s="1633"/>
      <c r="CK36" s="1642">
        <v>0</v>
      </c>
      <c r="CL36" s="1633"/>
      <c r="CM36" s="1633"/>
      <c r="CN36" s="1633"/>
      <c r="CO36" s="1633"/>
      <c r="CP36" s="1633"/>
      <c r="CQ36" s="1633"/>
      <c r="CR36" s="1642">
        <v>0</v>
      </c>
      <c r="CS36" s="1633"/>
      <c r="CT36" s="1633"/>
      <c r="CU36" s="1633"/>
      <c r="CV36" s="1633"/>
      <c r="CW36" s="1633"/>
      <c r="CX36" s="1654"/>
      <c r="CY36" s="1647">
        <f t="shared" si="0"/>
        <v>0.5</v>
      </c>
      <c r="CZ36" s="1642">
        <f t="shared" si="1"/>
        <v>0.5</v>
      </c>
      <c r="DA36" s="1642">
        <f t="shared" si="1"/>
        <v>0.5</v>
      </c>
      <c r="DB36" s="1648">
        <f t="shared" si="6"/>
        <v>1</v>
      </c>
      <c r="DC36" s="1649"/>
      <c r="DD36" s="1649"/>
      <c r="DE36" s="1649"/>
      <c r="DF36" s="1663"/>
      <c r="DG36" s="1663"/>
      <c r="DH36" s="1665"/>
      <c r="DI36" s="1642">
        <f t="shared" si="2"/>
        <v>0.5</v>
      </c>
      <c r="DJ36" s="1642">
        <f t="shared" si="2"/>
        <v>0.5</v>
      </c>
      <c r="DK36" s="1648">
        <f t="shared" si="5"/>
        <v>1</v>
      </c>
      <c r="DL36" s="1649"/>
      <c r="DM36" s="1649"/>
      <c r="DN36" s="1649"/>
      <c r="DO36" s="1663"/>
      <c r="DP36" s="1663"/>
      <c r="DQ36" s="1668"/>
      <c r="DR36" s="1642"/>
      <c r="DS36" s="1642"/>
      <c r="DT36" s="1648"/>
      <c r="DU36" s="1649"/>
      <c r="DV36" s="1649"/>
      <c r="DW36" s="1649"/>
      <c r="DX36" s="1663"/>
      <c r="DY36" s="1663"/>
      <c r="DZ36" s="1663"/>
      <c r="EA36" s="1642"/>
      <c r="EB36" s="1642"/>
      <c r="EC36" s="1648"/>
      <c r="ED36" s="1649"/>
      <c r="EE36" s="1649"/>
      <c r="EF36" s="1649"/>
      <c r="EG36" s="1663"/>
      <c r="EH36" s="1663"/>
      <c r="EI36" s="1663"/>
      <c r="EJ36" s="1549"/>
      <c r="EK36" s="1549"/>
      <c r="EL36" s="1549"/>
      <c r="EM36" s="1549"/>
      <c r="EN36" s="1549"/>
      <c r="EO36" s="1549"/>
      <c r="EP36" s="1549"/>
      <c r="EQ36" s="1549"/>
      <c r="ER36" s="1549"/>
      <c r="ES36" s="1549"/>
      <c r="ET36" s="1549"/>
      <c r="EU36" s="1549"/>
    </row>
    <row r="37" spans="1:151" s="1586" customFormat="1" ht="63" customHeight="1">
      <c r="A37" s="1628"/>
      <c r="B37" s="1628"/>
      <c r="C37" s="1629"/>
      <c r="D37" s="1629"/>
      <c r="E37" s="1629"/>
      <c r="F37" s="1663"/>
      <c r="G37" s="1630"/>
      <c r="H37" s="1663"/>
      <c r="I37" s="1664"/>
      <c r="J37" s="1630">
        <v>10</v>
      </c>
      <c r="K37" s="1629" t="s">
        <v>1422</v>
      </c>
      <c r="L37" s="1633" t="s">
        <v>1423</v>
      </c>
      <c r="M37" s="1634" t="s">
        <v>1362</v>
      </c>
      <c r="N37" s="1649">
        <v>2.1700000000000001E-2</v>
      </c>
      <c r="O37" s="1671">
        <v>42979</v>
      </c>
      <c r="P37" s="1671">
        <v>43100</v>
      </c>
      <c r="Q37" s="1653" t="s">
        <v>1424</v>
      </c>
      <c r="R37" s="1638">
        <v>0.6</v>
      </c>
      <c r="S37" s="1639">
        <v>0</v>
      </c>
      <c r="T37" s="1640">
        <v>0</v>
      </c>
      <c r="U37" s="1641">
        <f>+S37+S38</f>
        <v>0</v>
      </c>
      <c r="V37" s="1641">
        <f>+T37+T38</f>
        <v>0</v>
      </c>
      <c r="W37" s="1641"/>
      <c r="X37" s="1641"/>
      <c r="Y37" s="1640"/>
      <c r="Z37" s="1640">
        <v>0</v>
      </c>
      <c r="AA37" s="1640">
        <v>0</v>
      </c>
      <c r="AB37" s="1641">
        <f>+Z37+Z38</f>
        <v>0</v>
      </c>
      <c r="AC37" s="1641">
        <f>+AA37+AA38</f>
        <v>0</v>
      </c>
      <c r="AD37" s="1641"/>
      <c r="AE37" s="1641"/>
      <c r="AF37" s="1640"/>
      <c r="AG37" s="1640">
        <v>0</v>
      </c>
      <c r="AH37" s="1640">
        <v>0</v>
      </c>
      <c r="AI37" s="1641">
        <f>+AG37+AG38</f>
        <v>0</v>
      </c>
      <c r="AJ37" s="1641">
        <f>+AH37+AH38</f>
        <v>0</v>
      </c>
      <c r="AK37" s="1641"/>
      <c r="AL37" s="1641"/>
      <c r="AM37" s="1633" t="s">
        <v>1059</v>
      </c>
      <c r="AN37" s="1642">
        <v>0</v>
      </c>
      <c r="AO37" s="1642">
        <f t="shared" si="3"/>
        <v>0</v>
      </c>
      <c r="AP37" s="1641">
        <f>+AN37+AN38</f>
        <v>0</v>
      </c>
      <c r="AQ37" s="1641">
        <f>+AO37+AO38</f>
        <v>0</v>
      </c>
      <c r="AR37" s="1641"/>
      <c r="AS37" s="1641"/>
      <c r="AT37" s="1642"/>
      <c r="AU37" s="1642">
        <v>0</v>
      </c>
      <c r="AV37" s="1642">
        <f t="shared" si="4"/>
        <v>0</v>
      </c>
      <c r="AW37" s="1641">
        <f>+AU37+AU38</f>
        <v>0</v>
      </c>
      <c r="AX37" s="1641">
        <f>+AV37+AV38</f>
        <v>0</v>
      </c>
      <c r="AY37" s="1641"/>
      <c r="AZ37" s="1643"/>
      <c r="BA37" s="1644"/>
      <c r="BB37" s="1645">
        <v>0</v>
      </c>
      <c r="BC37" s="1642">
        <v>0</v>
      </c>
      <c r="BD37" s="1641">
        <f>+BB37+BB38</f>
        <v>0</v>
      </c>
      <c r="BE37" s="1641">
        <f>+BC37+BC38</f>
        <v>0</v>
      </c>
      <c r="BF37" s="1641"/>
      <c r="BG37" s="1641"/>
      <c r="BH37" s="1633"/>
      <c r="BI37" s="1642">
        <v>0</v>
      </c>
      <c r="BJ37" s="1633"/>
      <c r="BK37" s="1633">
        <f>+BI37+BI38</f>
        <v>0</v>
      </c>
      <c r="BL37" s="1633">
        <f>+BJ37+BJ38</f>
        <v>0</v>
      </c>
      <c r="BM37" s="1633"/>
      <c r="BN37" s="1633"/>
      <c r="BO37" s="1633"/>
      <c r="BP37" s="1642">
        <v>0</v>
      </c>
      <c r="BQ37" s="1633"/>
      <c r="BR37" s="1633">
        <f>+BP37+BP38</f>
        <v>0</v>
      </c>
      <c r="BS37" s="1633">
        <f>+BQ37+BQ38</f>
        <v>0</v>
      </c>
      <c r="BT37" s="1633"/>
      <c r="BU37" s="1633"/>
      <c r="BV37" s="1633"/>
      <c r="BW37" s="1642">
        <v>0.06</v>
      </c>
      <c r="BX37" s="1633"/>
      <c r="BY37" s="1633">
        <f>+BW37+BW38</f>
        <v>0.06</v>
      </c>
      <c r="BZ37" s="1633">
        <f>+BX37+BX38</f>
        <v>0</v>
      </c>
      <c r="CA37" s="1633"/>
      <c r="CB37" s="1633"/>
      <c r="CC37" s="1633" t="s">
        <v>1425</v>
      </c>
      <c r="CD37" s="1642">
        <v>0.3</v>
      </c>
      <c r="CE37" s="1633"/>
      <c r="CF37" s="1633">
        <f>+CD37+CD38</f>
        <v>0.432</v>
      </c>
      <c r="CG37" s="1633">
        <f>+CE37+CE38</f>
        <v>0</v>
      </c>
      <c r="CH37" s="1633"/>
      <c r="CI37" s="1633"/>
      <c r="CJ37" s="1633"/>
      <c r="CK37" s="1642">
        <v>0.24</v>
      </c>
      <c r="CL37" s="1633"/>
      <c r="CM37" s="1633">
        <f>+CK37+CK38</f>
        <v>0.376</v>
      </c>
      <c r="CN37" s="1633">
        <f>+CL37+CL38</f>
        <v>0</v>
      </c>
      <c r="CO37" s="1633"/>
      <c r="CP37" s="1633"/>
      <c r="CQ37" s="1633"/>
      <c r="CR37" s="1642">
        <v>0</v>
      </c>
      <c r="CS37" s="1633"/>
      <c r="CT37" s="1633">
        <f>+CR37+CR38</f>
        <v>0.13200000000000001</v>
      </c>
      <c r="CU37" s="1633">
        <f>+CS37+CS38</f>
        <v>0</v>
      </c>
      <c r="CV37" s="1633"/>
      <c r="CW37" s="1633"/>
      <c r="CX37" s="1646" t="s">
        <v>1423</v>
      </c>
      <c r="CY37" s="1647">
        <f t="shared" si="0"/>
        <v>0</v>
      </c>
      <c r="CZ37" s="1642">
        <f t="shared" si="1"/>
        <v>0</v>
      </c>
      <c r="DA37" s="1642">
        <f t="shared" si="1"/>
        <v>0</v>
      </c>
      <c r="DB37" s="1648" t="e">
        <f t="shared" si="6"/>
        <v>#DIV/0!</v>
      </c>
      <c r="DC37" s="1649">
        <f>U37+AB37+AI37</f>
        <v>0</v>
      </c>
      <c r="DD37" s="1649">
        <f>V37+AC37+AJ37</f>
        <v>0</v>
      </c>
      <c r="DE37" s="1649" t="e">
        <f>+DD37/DC37</f>
        <v>#DIV/0!</v>
      </c>
      <c r="DF37" s="1663"/>
      <c r="DG37" s="1663"/>
      <c r="DH37" s="1665"/>
      <c r="DI37" s="1642">
        <f t="shared" si="2"/>
        <v>0</v>
      </c>
      <c r="DJ37" s="1642">
        <f t="shared" si="2"/>
        <v>0</v>
      </c>
      <c r="DK37" s="1648" t="e">
        <f t="shared" si="5"/>
        <v>#DIV/0!</v>
      </c>
      <c r="DL37" s="1649">
        <f>DC37+AP37+AW37+BD37</f>
        <v>0</v>
      </c>
      <c r="DM37" s="1649">
        <f>DD37+AQ37+AX37+BE37</f>
        <v>0</v>
      </c>
      <c r="DN37" s="1649" t="e">
        <f>+DM37/DL37</f>
        <v>#DIV/0!</v>
      </c>
      <c r="DO37" s="1663"/>
      <c r="DP37" s="1663"/>
      <c r="DQ37" s="1668"/>
      <c r="DR37" s="1642"/>
      <c r="DS37" s="1642"/>
      <c r="DT37" s="1648"/>
      <c r="DU37" s="1649"/>
      <c r="DV37" s="1649"/>
      <c r="DW37" s="1649"/>
      <c r="DX37" s="1663"/>
      <c r="DY37" s="1663"/>
      <c r="DZ37" s="1663"/>
      <c r="EA37" s="1642"/>
      <c r="EB37" s="1642"/>
      <c r="EC37" s="1648"/>
      <c r="ED37" s="1649"/>
      <c r="EE37" s="1649"/>
      <c r="EF37" s="1649"/>
      <c r="EG37" s="1663"/>
      <c r="EH37" s="1663"/>
      <c r="EI37" s="1663"/>
      <c r="EJ37" s="1549"/>
      <c r="EK37" s="1549"/>
      <c r="EL37" s="1549"/>
      <c r="EM37" s="1549"/>
      <c r="EN37" s="1549"/>
      <c r="EO37" s="1549"/>
      <c r="EP37" s="1549"/>
      <c r="EQ37" s="1549"/>
      <c r="ER37" s="1549"/>
      <c r="ES37" s="1549"/>
      <c r="ET37" s="1549"/>
      <c r="EU37" s="1549"/>
    </row>
    <row r="38" spans="1:151" s="1586" customFormat="1" ht="78.75" customHeight="1">
      <c r="A38" s="1628"/>
      <c r="B38" s="1628"/>
      <c r="C38" s="1629"/>
      <c r="D38" s="1629"/>
      <c r="E38" s="1629"/>
      <c r="F38" s="1663"/>
      <c r="G38" s="1630"/>
      <c r="H38" s="1663"/>
      <c r="I38" s="1664"/>
      <c r="J38" s="1630"/>
      <c r="K38" s="1629"/>
      <c r="L38" s="1633"/>
      <c r="M38" s="1634"/>
      <c r="N38" s="1649"/>
      <c r="O38" s="1671"/>
      <c r="P38" s="1671"/>
      <c r="Q38" s="1653" t="s">
        <v>1426</v>
      </c>
      <c r="R38" s="1492">
        <v>0.4</v>
      </c>
      <c r="S38" s="1639">
        <v>0</v>
      </c>
      <c r="T38" s="1640">
        <v>0</v>
      </c>
      <c r="U38" s="1641"/>
      <c r="V38" s="1641"/>
      <c r="W38" s="1641"/>
      <c r="X38" s="1641"/>
      <c r="Y38" s="1640"/>
      <c r="Z38" s="1640">
        <v>0</v>
      </c>
      <c r="AA38" s="1640">
        <v>0</v>
      </c>
      <c r="AB38" s="1641"/>
      <c r="AC38" s="1641"/>
      <c r="AD38" s="1641"/>
      <c r="AE38" s="1641"/>
      <c r="AF38" s="1640"/>
      <c r="AG38" s="1640">
        <v>0</v>
      </c>
      <c r="AH38" s="1640">
        <v>0</v>
      </c>
      <c r="AI38" s="1641"/>
      <c r="AJ38" s="1641"/>
      <c r="AK38" s="1641"/>
      <c r="AL38" s="1641"/>
      <c r="AM38" s="1633"/>
      <c r="AN38" s="1642">
        <v>0</v>
      </c>
      <c r="AO38" s="1642">
        <f t="shared" si="3"/>
        <v>0</v>
      </c>
      <c r="AP38" s="1641"/>
      <c r="AQ38" s="1641"/>
      <c r="AR38" s="1641"/>
      <c r="AS38" s="1641"/>
      <c r="AT38" s="1642"/>
      <c r="AU38" s="1642">
        <v>0</v>
      </c>
      <c r="AV38" s="1642">
        <f t="shared" si="4"/>
        <v>0</v>
      </c>
      <c r="AW38" s="1641"/>
      <c r="AX38" s="1641"/>
      <c r="AY38" s="1641"/>
      <c r="AZ38" s="1643"/>
      <c r="BA38" s="1644"/>
      <c r="BB38" s="1645">
        <v>0</v>
      </c>
      <c r="BC38" s="1642">
        <v>0</v>
      </c>
      <c r="BD38" s="1641"/>
      <c r="BE38" s="1641"/>
      <c r="BF38" s="1641"/>
      <c r="BG38" s="1641"/>
      <c r="BH38" s="1633"/>
      <c r="BI38" s="1642">
        <v>0</v>
      </c>
      <c r="BJ38" s="1633"/>
      <c r="BK38" s="1633"/>
      <c r="BL38" s="1633"/>
      <c r="BM38" s="1633"/>
      <c r="BN38" s="1633"/>
      <c r="BO38" s="1633"/>
      <c r="BP38" s="1642">
        <v>0</v>
      </c>
      <c r="BQ38" s="1633"/>
      <c r="BR38" s="1633"/>
      <c r="BS38" s="1633"/>
      <c r="BT38" s="1633"/>
      <c r="BU38" s="1633"/>
      <c r="BV38" s="1633"/>
      <c r="BW38" s="1642">
        <v>0</v>
      </c>
      <c r="BX38" s="1633"/>
      <c r="BY38" s="1633"/>
      <c r="BZ38" s="1633"/>
      <c r="CA38" s="1633"/>
      <c r="CB38" s="1633"/>
      <c r="CC38" s="1633"/>
      <c r="CD38" s="1642">
        <v>0.13200000000000001</v>
      </c>
      <c r="CE38" s="1633"/>
      <c r="CF38" s="1633"/>
      <c r="CG38" s="1633"/>
      <c r="CH38" s="1633"/>
      <c r="CI38" s="1633"/>
      <c r="CJ38" s="1633"/>
      <c r="CK38" s="1642">
        <v>0.13600000000000001</v>
      </c>
      <c r="CL38" s="1633"/>
      <c r="CM38" s="1633"/>
      <c r="CN38" s="1633"/>
      <c r="CO38" s="1633"/>
      <c r="CP38" s="1633"/>
      <c r="CQ38" s="1633"/>
      <c r="CR38" s="1642">
        <v>0.13200000000000001</v>
      </c>
      <c r="CS38" s="1633"/>
      <c r="CT38" s="1633"/>
      <c r="CU38" s="1633"/>
      <c r="CV38" s="1633"/>
      <c r="CW38" s="1633"/>
      <c r="CX38" s="1654"/>
      <c r="CY38" s="1647">
        <f t="shared" si="0"/>
        <v>0</v>
      </c>
      <c r="CZ38" s="1642">
        <f t="shared" si="1"/>
        <v>0</v>
      </c>
      <c r="DA38" s="1642">
        <f t="shared" si="1"/>
        <v>0</v>
      </c>
      <c r="DB38" s="1648" t="e">
        <f t="shared" si="6"/>
        <v>#DIV/0!</v>
      </c>
      <c r="DC38" s="1649"/>
      <c r="DD38" s="1649"/>
      <c r="DE38" s="1649"/>
      <c r="DF38" s="1663"/>
      <c r="DG38" s="1663"/>
      <c r="DH38" s="1665"/>
      <c r="DI38" s="1642">
        <f t="shared" si="2"/>
        <v>0</v>
      </c>
      <c r="DJ38" s="1642">
        <f t="shared" si="2"/>
        <v>0</v>
      </c>
      <c r="DK38" s="1648" t="e">
        <f t="shared" si="5"/>
        <v>#DIV/0!</v>
      </c>
      <c r="DL38" s="1649"/>
      <c r="DM38" s="1649"/>
      <c r="DN38" s="1649"/>
      <c r="DO38" s="1663"/>
      <c r="DP38" s="1663"/>
      <c r="DQ38" s="1668"/>
      <c r="DR38" s="1642"/>
      <c r="DS38" s="1642"/>
      <c r="DT38" s="1648"/>
      <c r="DU38" s="1649"/>
      <c r="DV38" s="1649"/>
      <c r="DW38" s="1649"/>
      <c r="DX38" s="1663"/>
      <c r="DY38" s="1663"/>
      <c r="DZ38" s="1663"/>
      <c r="EA38" s="1642"/>
      <c r="EB38" s="1642"/>
      <c r="EC38" s="1648"/>
      <c r="ED38" s="1649"/>
      <c r="EE38" s="1649"/>
      <c r="EF38" s="1649"/>
      <c r="EG38" s="1663"/>
      <c r="EH38" s="1663"/>
      <c r="EI38" s="1663"/>
      <c r="EJ38" s="1549"/>
      <c r="EK38" s="1549"/>
      <c r="EL38" s="1549"/>
      <c r="EM38" s="1549"/>
      <c r="EN38" s="1549"/>
      <c r="EO38" s="1549"/>
      <c r="EP38" s="1549"/>
      <c r="EQ38" s="1549"/>
      <c r="ER38" s="1549"/>
      <c r="ES38" s="1549"/>
      <c r="ET38" s="1549"/>
      <c r="EU38" s="1549"/>
    </row>
    <row r="39" spans="1:151" s="1586" customFormat="1" ht="78.75" customHeight="1">
      <c r="A39" s="1628" t="s">
        <v>1357</v>
      </c>
      <c r="B39" s="1628"/>
      <c r="C39" s="1629" t="s">
        <v>1358</v>
      </c>
      <c r="D39" s="1630">
        <v>3</v>
      </c>
      <c r="E39" s="1629" t="s">
        <v>1427</v>
      </c>
      <c r="F39" s="1675">
        <v>1</v>
      </c>
      <c r="G39" s="1630" t="s">
        <v>393</v>
      </c>
      <c r="H39" s="1663">
        <v>0.4</v>
      </c>
      <c r="I39" s="1664">
        <f>+SUM(N39:N42)</f>
        <v>4.3400000000000001E-2</v>
      </c>
      <c r="J39" s="1630">
        <v>11</v>
      </c>
      <c r="K39" s="1629" t="s">
        <v>1428</v>
      </c>
      <c r="L39" s="1633" t="s">
        <v>1429</v>
      </c>
      <c r="M39" s="1634" t="s">
        <v>1395</v>
      </c>
      <c r="N39" s="1649">
        <v>2.1700000000000001E-2</v>
      </c>
      <c r="O39" s="1671">
        <v>42767</v>
      </c>
      <c r="P39" s="1671">
        <v>43069</v>
      </c>
      <c r="Q39" s="1653" t="s">
        <v>1430</v>
      </c>
      <c r="R39" s="1638">
        <v>0.5</v>
      </c>
      <c r="S39" s="1639">
        <v>0</v>
      </c>
      <c r="T39" s="1640">
        <v>0</v>
      </c>
      <c r="U39" s="1641">
        <f>+S39+S40</f>
        <v>0</v>
      </c>
      <c r="V39" s="1641">
        <f>+T39+T40</f>
        <v>0</v>
      </c>
      <c r="W39" s="1641">
        <f>(((U39*$N$39)+(U41*$N$41))*$H$39)/($N$39+$N$41)</f>
        <v>8.0000000000000019E-3</v>
      </c>
      <c r="X39" s="1641">
        <f>(((V39*$N$39)+(V41*$N$41))*$H$39)/($N$39+$N$41)</f>
        <v>8.0000000000000019E-3</v>
      </c>
      <c r="Y39" s="1640"/>
      <c r="Z39" s="1640">
        <v>0.05</v>
      </c>
      <c r="AA39" s="1640">
        <v>0.05</v>
      </c>
      <c r="AB39" s="1641">
        <f>+Z39+Z40</f>
        <v>0.05</v>
      </c>
      <c r="AC39" s="1641">
        <f>+AA39+AA40</f>
        <v>0.05</v>
      </c>
      <c r="AD39" s="1641">
        <f>(((AB39*$N$39)+(AB41*$N$41))*$H$39)/($N$39+$N$41)</f>
        <v>8.2000000000000017E-2</v>
      </c>
      <c r="AE39" s="1641">
        <f>(((AC39*$N$39)+(AC41*$N$41))*$H$39)/($N$39+$N$41)</f>
        <v>8.2000000000000017E-2</v>
      </c>
      <c r="AF39" s="1640"/>
      <c r="AG39" s="1640">
        <v>0.05</v>
      </c>
      <c r="AH39" s="1640">
        <v>0.05</v>
      </c>
      <c r="AI39" s="1641">
        <f>+AG39+AG40</f>
        <v>0.15000000000000002</v>
      </c>
      <c r="AJ39" s="1641">
        <f>+AH39+AH40</f>
        <v>0.15000000000000002</v>
      </c>
      <c r="AK39" s="1641">
        <f>(((AI39*$N$39)+(AI41*$N$41))*$H$39)/($N$39+$N$41)</f>
        <v>3.0000000000000002E-2</v>
      </c>
      <c r="AL39" s="1641">
        <f>(((AJ39*$N$39)+(AJ41*$N$41))*$H$39)/($N$39+$N$41)</f>
        <v>3.0000000000000002E-2</v>
      </c>
      <c r="AM39" s="1633" t="s">
        <v>1431</v>
      </c>
      <c r="AN39" s="1642">
        <v>0.05</v>
      </c>
      <c r="AO39" s="1642">
        <f t="shared" si="3"/>
        <v>0.05</v>
      </c>
      <c r="AP39" s="1641">
        <f>+AN39+AN40</f>
        <v>0.05</v>
      </c>
      <c r="AQ39" s="1641">
        <f>+AO39+AO40</f>
        <v>0.05</v>
      </c>
      <c r="AR39" s="1641">
        <f>(((AP39*$N$39)+(AP41*$N$41))*$H$39)/($N$39+$N$41)</f>
        <v>7.0000000000000007E-2</v>
      </c>
      <c r="AS39" s="1641">
        <f>(((AQ39*$N$39)+(AQ41*$N$41))*$H$39)/($N$39+$N$41)</f>
        <v>7.0000000000000007E-2</v>
      </c>
      <c r="AT39" s="1642"/>
      <c r="AU39" s="1642">
        <v>0.05</v>
      </c>
      <c r="AV39" s="1642">
        <f t="shared" si="4"/>
        <v>0.05</v>
      </c>
      <c r="AW39" s="1641">
        <f>+AU39+AU40</f>
        <v>0.05</v>
      </c>
      <c r="AX39" s="1641">
        <f>+AV39+AV40</f>
        <v>0.05</v>
      </c>
      <c r="AY39" s="1641">
        <f>(((AW39*$N$39)+(AW41*$N$41))*$H$39)/($N$39+$N$41)</f>
        <v>0.01</v>
      </c>
      <c r="AZ39" s="1643">
        <f>(((AX39*$N$39)+(AX41*$N$41))*$H$39)/($N$39+$N$41)</f>
        <v>0.01</v>
      </c>
      <c r="BA39" s="1644" t="s">
        <v>1432</v>
      </c>
      <c r="BB39" s="1645">
        <v>0.05</v>
      </c>
      <c r="BC39" s="1642">
        <v>0.05</v>
      </c>
      <c r="BD39" s="1641">
        <f>+BB39+BB40</f>
        <v>0.15000000000000002</v>
      </c>
      <c r="BE39" s="1641">
        <f>+BC39+BC40</f>
        <v>0.15000000000000002</v>
      </c>
      <c r="BF39" s="1641">
        <f>(((BD39*$N$39)+(BD41*$N$41))*$H$39)/($N$39+$N$41)</f>
        <v>3.0000000000000002E-2</v>
      </c>
      <c r="BG39" s="1641">
        <f>(((BE39*$N$39)+(BE41*$N$41))*$H$39)/($N$39+$N$41)</f>
        <v>3.0000000000000002E-2</v>
      </c>
      <c r="BH39" s="1633" t="s">
        <v>1433</v>
      </c>
      <c r="BI39" s="1642">
        <v>0.05</v>
      </c>
      <c r="BJ39" s="1633"/>
      <c r="BK39" s="1633">
        <f>+BI39+BI40</f>
        <v>0.05</v>
      </c>
      <c r="BL39" s="1633">
        <f>+BJ39+BJ40</f>
        <v>0</v>
      </c>
      <c r="BM39" s="1633">
        <f>(((BK39*$N$39)+(BK41*$N$41))*$H$39)/($N$39+$N$41)</f>
        <v>0.01</v>
      </c>
      <c r="BN39" s="1633">
        <f>(((BL39*$N$39)+(BL41*$N$41))*$H$39)/($N$39+$N$41)</f>
        <v>0</v>
      </c>
      <c r="BO39" s="1633"/>
      <c r="BP39" s="1642">
        <v>0.05</v>
      </c>
      <c r="BQ39" s="1633"/>
      <c r="BR39" s="1633">
        <f>+BP39+BP40</f>
        <v>0.05</v>
      </c>
      <c r="BS39" s="1633">
        <f>+BQ39+BQ40</f>
        <v>0</v>
      </c>
      <c r="BT39" s="1633">
        <f>(((BR39*$N$39)+(BR41*$N$41))*$H$39)/($N$39+$N$41)</f>
        <v>0.01</v>
      </c>
      <c r="BU39" s="1633">
        <f>(((BS39*$N$39)+(BS41*$N$41))*$H$39)/($N$39+$N$41)</f>
        <v>0</v>
      </c>
      <c r="BV39" s="1633"/>
      <c r="BW39" s="1642">
        <v>0.05</v>
      </c>
      <c r="BX39" s="1633"/>
      <c r="BY39" s="1633">
        <f>+BW39+BW40</f>
        <v>0.35</v>
      </c>
      <c r="BZ39" s="1633">
        <f>+BX39+BX40</f>
        <v>0</v>
      </c>
      <c r="CA39" s="1633">
        <f>(((BY39*$N$39)+(BY41*$N$41))*$H$39)/($N$39+$N$41)</f>
        <v>6.9999999999999993E-2</v>
      </c>
      <c r="CB39" s="1633">
        <f>(((BZ39*$N$39)+(BZ41*$N$41))*$H$39)/($N$39+$N$41)</f>
        <v>0</v>
      </c>
      <c r="CC39" s="1633" t="s">
        <v>1434</v>
      </c>
      <c r="CD39" s="1642">
        <v>0.05</v>
      </c>
      <c r="CE39" s="1633"/>
      <c r="CF39" s="1633">
        <f>+CD39+CD40</f>
        <v>0.05</v>
      </c>
      <c r="CG39" s="1633">
        <f>+CE39+CE40</f>
        <v>0</v>
      </c>
      <c r="CH39" s="1633">
        <f>(((CF39*$N$39)+(CF41*$N$41))*$H$39)/($N$39+$N$41)</f>
        <v>7.0000000000000007E-2</v>
      </c>
      <c r="CI39" s="1633">
        <f>(((CG39*$N$39)+(CG41*$N$41))*$H$39)/($N$39+$N$41)</f>
        <v>0</v>
      </c>
      <c r="CJ39" s="1633"/>
      <c r="CK39" s="1642">
        <v>0.05</v>
      </c>
      <c r="CL39" s="1633"/>
      <c r="CM39" s="1633">
        <f>+CK39+CK40</f>
        <v>0.05</v>
      </c>
      <c r="CN39" s="1633">
        <f>+CL39+CL40</f>
        <v>0</v>
      </c>
      <c r="CO39" s="1633">
        <f>(((CM39*$N$39)+(CM41*$N$41))*$H$39)/($N$39+$N$41)</f>
        <v>0.01</v>
      </c>
      <c r="CP39" s="1633">
        <f>(((CN39*$N$39)+(CN41*$N$41))*$H$39)/($N$39+$N$41)</f>
        <v>0</v>
      </c>
      <c r="CQ39" s="1633"/>
      <c r="CR39" s="1642">
        <v>0</v>
      </c>
      <c r="CS39" s="1633"/>
      <c r="CT39" s="1633">
        <f>+CR39+CR40</f>
        <v>0</v>
      </c>
      <c r="CU39" s="1633">
        <f>+CS39+CS40</f>
        <v>0</v>
      </c>
      <c r="CV39" s="1633">
        <f>(((CT39*$N$39)+(CT41*$N$41))*$H$39)/($N$39+$N$41)</f>
        <v>0</v>
      </c>
      <c r="CW39" s="1633">
        <f>(((CU39*$N$39)+(CU41*$N$41))*$H$39)/($N$39+$N$41)</f>
        <v>0</v>
      </c>
      <c r="CX39" s="1646" t="s">
        <v>1429</v>
      </c>
      <c r="CY39" s="1647">
        <f t="shared" si="0"/>
        <v>0.2</v>
      </c>
      <c r="CZ39" s="1642">
        <f t="shared" si="1"/>
        <v>0.1</v>
      </c>
      <c r="DA39" s="1642">
        <f t="shared" si="1"/>
        <v>0.1</v>
      </c>
      <c r="DB39" s="1648">
        <f t="shared" si="6"/>
        <v>1</v>
      </c>
      <c r="DC39" s="1649">
        <f>U39+AB39+AI39</f>
        <v>0.2</v>
      </c>
      <c r="DD39" s="1649">
        <f>V39+AC39+AJ39</f>
        <v>0.2</v>
      </c>
      <c r="DE39" s="1649">
        <f>+DD39/DC39</f>
        <v>1</v>
      </c>
      <c r="DF39" s="1676">
        <f>W39+AD39+AK39</f>
        <v>0.12000000000000002</v>
      </c>
      <c r="DG39" s="1676">
        <f>X39+AE39+AL39</f>
        <v>0.12000000000000002</v>
      </c>
      <c r="DH39" s="1665">
        <f>+DG39/DF39</f>
        <v>1</v>
      </c>
      <c r="DI39" s="1642">
        <f t="shared" si="2"/>
        <v>0.25</v>
      </c>
      <c r="DJ39" s="1642">
        <f t="shared" si="2"/>
        <v>0.25</v>
      </c>
      <c r="DK39" s="1648">
        <f t="shared" si="5"/>
        <v>1</v>
      </c>
      <c r="DL39" s="1649">
        <f>DC39+AP39+AW39+BD39</f>
        <v>0.45</v>
      </c>
      <c r="DM39" s="1649">
        <f>DD39+AQ39+AX39+BE39</f>
        <v>0.45</v>
      </c>
      <c r="DN39" s="1649">
        <f>+DM39/DL39</f>
        <v>1</v>
      </c>
      <c r="DO39" s="1676">
        <f>DF39+AR39+AY39+BF39</f>
        <v>0.23000000000000004</v>
      </c>
      <c r="DP39" s="1676">
        <f>DG39+AS39+AZ39+BG39</f>
        <v>0.23000000000000004</v>
      </c>
      <c r="DQ39" s="1668">
        <f>+DP39/DO39</f>
        <v>1</v>
      </c>
      <c r="DR39" s="1642"/>
      <c r="DS39" s="1642"/>
      <c r="DT39" s="1648"/>
      <c r="DU39" s="1649"/>
      <c r="DV39" s="1649"/>
      <c r="DW39" s="1649"/>
      <c r="DX39" s="1677"/>
      <c r="DY39" s="1675"/>
      <c r="DZ39" s="1675"/>
      <c r="EA39" s="1642"/>
      <c r="EB39" s="1642"/>
      <c r="EC39" s="1648"/>
      <c r="ED39" s="1649"/>
      <c r="EE39" s="1649"/>
      <c r="EF39" s="1649"/>
      <c r="EG39" s="1677"/>
      <c r="EH39" s="1675"/>
      <c r="EI39" s="1675"/>
      <c r="EJ39" s="1549"/>
      <c r="EK39" s="1549"/>
      <c r="EL39" s="1549"/>
      <c r="EM39" s="1549"/>
      <c r="EN39" s="1549"/>
      <c r="EO39" s="1549"/>
      <c r="EP39" s="1549"/>
      <c r="EQ39" s="1549"/>
      <c r="ER39" s="1549"/>
      <c r="ES39" s="1549"/>
      <c r="ET39" s="1549"/>
      <c r="EU39" s="1549"/>
    </row>
    <row r="40" spans="1:151" s="1586" customFormat="1" ht="78.75" customHeight="1">
      <c r="A40" s="1628"/>
      <c r="B40" s="1628"/>
      <c r="C40" s="1629"/>
      <c r="D40" s="1630"/>
      <c r="E40" s="1629"/>
      <c r="F40" s="1675"/>
      <c r="G40" s="1630"/>
      <c r="H40" s="1663"/>
      <c r="I40" s="1664"/>
      <c r="J40" s="1630"/>
      <c r="K40" s="1629"/>
      <c r="L40" s="1633"/>
      <c r="M40" s="1634"/>
      <c r="N40" s="1649"/>
      <c r="O40" s="1671"/>
      <c r="P40" s="1671"/>
      <c r="Q40" s="1653" t="s">
        <v>1435</v>
      </c>
      <c r="R40" s="1492">
        <v>0.5</v>
      </c>
      <c r="S40" s="1639">
        <v>0</v>
      </c>
      <c r="T40" s="1640">
        <v>0</v>
      </c>
      <c r="U40" s="1641"/>
      <c r="V40" s="1641"/>
      <c r="W40" s="1641"/>
      <c r="X40" s="1641"/>
      <c r="Y40" s="1640"/>
      <c r="Z40" s="1640">
        <v>0</v>
      </c>
      <c r="AA40" s="1640">
        <v>0</v>
      </c>
      <c r="AB40" s="1641"/>
      <c r="AC40" s="1641"/>
      <c r="AD40" s="1641"/>
      <c r="AE40" s="1641"/>
      <c r="AF40" s="1640"/>
      <c r="AG40" s="1640">
        <v>0.1</v>
      </c>
      <c r="AH40" s="1640">
        <v>0.1</v>
      </c>
      <c r="AI40" s="1641"/>
      <c r="AJ40" s="1641"/>
      <c r="AK40" s="1641"/>
      <c r="AL40" s="1641"/>
      <c r="AM40" s="1633"/>
      <c r="AN40" s="1642">
        <v>0</v>
      </c>
      <c r="AO40" s="1642">
        <f t="shared" si="3"/>
        <v>0</v>
      </c>
      <c r="AP40" s="1641"/>
      <c r="AQ40" s="1641"/>
      <c r="AR40" s="1641"/>
      <c r="AS40" s="1641"/>
      <c r="AT40" s="1642"/>
      <c r="AU40" s="1642">
        <v>0</v>
      </c>
      <c r="AV40" s="1642">
        <f t="shared" si="4"/>
        <v>0</v>
      </c>
      <c r="AW40" s="1641"/>
      <c r="AX40" s="1641"/>
      <c r="AY40" s="1641"/>
      <c r="AZ40" s="1643"/>
      <c r="BA40" s="1644"/>
      <c r="BB40" s="1645">
        <v>0.1</v>
      </c>
      <c r="BC40" s="1642">
        <v>0.1</v>
      </c>
      <c r="BD40" s="1641"/>
      <c r="BE40" s="1641"/>
      <c r="BF40" s="1641"/>
      <c r="BG40" s="1641"/>
      <c r="BH40" s="1633"/>
      <c r="BI40" s="1642">
        <v>0</v>
      </c>
      <c r="BJ40" s="1633"/>
      <c r="BK40" s="1633"/>
      <c r="BL40" s="1633"/>
      <c r="BM40" s="1633"/>
      <c r="BN40" s="1633"/>
      <c r="BO40" s="1633"/>
      <c r="BP40" s="1642">
        <v>0</v>
      </c>
      <c r="BQ40" s="1633"/>
      <c r="BR40" s="1633"/>
      <c r="BS40" s="1633"/>
      <c r="BT40" s="1633"/>
      <c r="BU40" s="1633"/>
      <c r="BV40" s="1633"/>
      <c r="BW40" s="1642">
        <v>0.3</v>
      </c>
      <c r="BX40" s="1633"/>
      <c r="BY40" s="1633"/>
      <c r="BZ40" s="1633"/>
      <c r="CA40" s="1633"/>
      <c r="CB40" s="1633"/>
      <c r="CC40" s="1633"/>
      <c r="CD40" s="1642">
        <v>0</v>
      </c>
      <c r="CE40" s="1633"/>
      <c r="CF40" s="1633"/>
      <c r="CG40" s="1633"/>
      <c r="CH40" s="1633"/>
      <c r="CI40" s="1633"/>
      <c r="CJ40" s="1633"/>
      <c r="CK40" s="1642">
        <v>0</v>
      </c>
      <c r="CL40" s="1633"/>
      <c r="CM40" s="1633"/>
      <c r="CN40" s="1633"/>
      <c r="CO40" s="1633"/>
      <c r="CP40" s="1633"/>
      <c r="CQ40" s="1633"/>
      <c r="CR40" s="1642">
        <v>0</v>
      </c>
      <c r="CS40" s="1633"/>
      <c r="CT40" s="1633"/>
      <c r="CU40" s="1633"/>
      <c r="CV40" s="1633"/>
      <c r="CW40" s="1633"/>
      <c r="CX40" s="1654"/>
      <c r="CY40" s="1647">
        <f t="shared" si="0"/>
        <v>0.1</v>
      </c>
      <c r="CZ40" s="1642">
        <f t="shared" si="1"/>
        <v>0.1</v>
      </c>
      <c r="DA40" s="1642">
        <f t="shared" si="1"/>
        <v>0.1</v>
      </c>
      <c r="DB40" s="1648">
        <f t="shared" si="6"/>
        <v>1</v>
      </c>
      <c r="DC40" s="1649"/>
      <c r="DD40" s="1649"/>
      <c r="DE40" s="1649"/>
      <c r="DF40" s="1676"/>
      <c r="DG40" s="1676"/>
      <c r="DH40" s="1665"/>
      <c r="DI40" s="1642">
        <f t="shared" si="2"/>
        <v>0.2</v>
      </c>
      <c r="DJ40" s="1642">
        <f t="shared" si="2"/>
        <v>0.2</v>
      </c>
      <c r="DK40" s="1648">
        <f t="shared" si="5"/>
        <v>1</v>
      </c>
      <c r="DL40" s="1649"/>
      <c r="DM40" s="1649"/>
      <c r="DN40" s="1649"/>
      <c r="DO40" s="1676"/>
      <c r="DP40" s="1676"/>
      <c r="DQ40" s="1668"/>
      <c r="DR40" s="1642"/>
      <c r="DS40" s="1642"/>
      <c r="DT40" s="1648"/>
      <c r="DU40" s="1649"/>
      <c r="DV40" s="1649"/>
      <c r="DW40" s="1649"/>
      <c r="DX40" s="1677"/>
      <c r="DY40" s="1675"/>
      <c r="DZ40" s="1675"/>
      <c r="EA40" s="1642"/>
      <c r="EB40" s="1642"/>
      <c r="EC40" s="1648"/>
      <c r="ED40" s="1649"/>
      <c r="EE40" s="1649"/>
      <c r="EF40" s="1649"/>
      <c r="EG40" s="1677"/>
      <c r="EH40" s="1675"/>
      <c r="EI40" s="1675"/>
      <c r="EJ40" s="1549"/>
      <c r="EK40" s="1549"/>
      <c r="EL40" s="1549"/>
      <c r="EM40" s="1549"/>
      <c r="EN40" s="1549"/>
      <c r="EO40" s="1549"/>
      <c r="EP40" s="1549"/>
      <c r="EQ40" s="1549"/>
      <c r="ER40" s="1549"/>
      <c r="ES40" s="1549"/>
      <c r="ET40" s="1549"/>
      <c r="EU40" s="1549"/>
    </row>
    <row r="41" spans="1:151" s="1586" customFormat="1" ht="78.75" customHeight="1">
      <c r="A41" s="1628"/>
      <c r="B41" s="1628"/>
      <c r="C41" s="1629"/>
      <c r="D41" s="1630"/>
      <c r="E41" s="1629"/>
      <c r="F41" s="1675"/>
      <c r="G41" s="1630"/>
      <c r="H41" s="1663"/>
      <c r="I41" s="1664"/>
      <c r="J41" s="1630">
        <v>12</v>
      </c>
      <c r="K41" s="1629" t="s">
        <v>1436</v>
      </c>
      <c r="L41" s="1633" t="s">
        <v>1437</v>
      </c>
      <c r="M41" s="1634" t="s">
        <v>1395</v>
      </c>
      <c r="N41" s="1649">
        <v>2.1700000000000001E-2</v>
      </c>
      <c r="O41" s="1671">
        <v>42750</v>
      </c>
      <c r="P41" s="1671">
        <v>43039</v>
      </c>
      <c r="Q41" s="1653" t="s">
        <v>1438</v>
      </c>
      <c r="R41" s="1638">
        <v>0.4</v>
      </c>
      <c r="S41" s="1639">
        <v>4.0000000000000008E-2</v>
      </c>
      <c r="T41" s="1640">
        <v>4.0000000000000008E-2</v>
      </c>
      <c r="U41" s="1641">
        <f>+S41+S42</f>
        <v>4.0000000000000008E-2</v>
      </c>
      <c r="V41" s="1641">
        <f>+T41+T42</f>
        <v>4.0000000000000008E-2</v>
      </c>
      <c r="W41" s="1641"/>
      <c r="X41" s="1641"/>
      <c r="Y41" s="1640"/>
      <c r="Z41" s="1640">
        <v>0.36000000000000004</v>
      </c>
      <c r="AA41" s="1640">
        <v>0.36000000000000004</v>
      </c>
      <c r="AB41" s="1641">
        <f>+Z41+Z42</f>
        <v>0.36000000000000004</v>
      </c>
      <c r="AC41" s="1641">
        <f>+AA41+AA42</f>
        <v>0.36000000000000004</v>
      </c>
      <c r="AD41" s="1641"/>
      <c r="AE41" s="1641"/>
      <c r="AF41" s="1640"/>
      <c r="AG41" s="1640">
        <v>0</v>
      </c>
      <c r="AH41" s="1640">
        <v>0</v>
      </c>
      <c r="AI41" s="1641">
        <f>+AG41+AG42</f>
        <v>0</v>
      </c>
      <c r="AJ41" s="1641">
        <f>+AH41+AH42</f>
        <v>0</v>
      </c>
      <c r="AK41" s="1641"/>
      <c r="AL41" s="1641"/>
      <c r="AM41" s="1633" t="s">
        <v>1439</v>
      </c>
      <c r="AN41" s="1642">
        <v>0</v>
      </c>
      <c r="AO41" s="1642">
        <f t="shared" si="3"/>
        <v>0</v>
      </c>
      <c r="AP41" s="1641">
        <f>+AN41+AN42</f>
        <v>0.3</v>
      </c>
      <c r="AQ41" s="1641">
        <f>+AO41+AO42</f>
        <v>0.3</v>
      </c>
      <c r="AR41" s="1641"/>
      <c r="AS41" s="1641"/>
      <c r="AT41" s="1642"/>
      <c r="AU41" s="1642">
        <v>0</v>
      </c>
      <c r="AV41" s="1642">
        <f t="shared" si="4"/>
        <v>0</v>
      </c>
      <c r="AW41" s="1641">
        <f>+AU41+AU42</f>
        <v>0</v>
      </c>
      <c r="AX41" s="1641">
        <f>+AV41+AV42</f>
        <v>0</v>
      </c>
      <c r="AY41" s="1641"/>
      <c r="AZ41" s="1643"/>
      <c r="BA41" s="1644" t="s">
        <v>1440</v>
      </c>
      <c r="BB41" s="1645">
        <v>0</v>
      </c>
      <c r="BC41" s="1642">
        <v>0</v>
      </c>
      <c r="BD41" s="1641">
        <f>+BB41+BB42</f>
        <v>0</v>
      </c>
      <c r="BE41" s="1641">
        <f>+BC41+BC42</f>
        <v>0</v>
      </c>
      <c r="BF41" s="1641"/>
      <c r="BG41" s="1641"/>
      <c r="BH41" s="1633" t="s">
        <v>1441</v>
      </c>
      <c r="BI41" s="1642">
        <v>0</v>
      </c>
      <c r="BJ41" s="1633"/>
      <c r="BK41" s="1633">
        <f>+BI41+BI42</f>
        <v>0</v>
      </c>
      <c r="BL41" s="1633">
        <f>+BJ41+BJ42</f>
        <v>0</v>
      </c>
      <c r="BM41" s="1633"/>
      <c r="BN41" s="1633"/>
      <c r="BO41" s="1633"/>
      <c r="BP41" s="1642">
        <v>0</v>
      </c>
      <c r="BQ41" s="1633"/>
      <c r="BR41" s="1633">
        <f>+BP41+BP42</f>
        <v>0</v>
      </c>
      <c r="BS41" s="1633">
        <f>+BQ41+BQ42</f>
        <v>0</v>
      </c>
      <c r="BT41" s="1633"/>
      <c r="BU41" s="1633"/>
      <c r="BV41" s="1633"/>
      <c r="BW41" s="1642">
        <v>0</v>
      </c>
      <c r="BX41" s="1633"/>
      <c r="BY41" s="1633">
        <f>+BW41+BW42</f>
        <v>0</v>
      </c>
      <c r="BZ41" s="1633">
        <f>+BX41+BX42</f>
        <v>0</v>
      </c>
      <c r="CA41" s="1633"/>
      <c r="CB41" s="1633"/>
      <c r="CC41" s="1633"/>
      <c r="CD41" s="1642">
        <v>0</v>
      </c>
      <c r="CE41" s="1633"/>
      <c r="CF41" s="1633">
        <f>+CD41+CD42</f>
        <v>0.3</v>
      </c>
      <c r="CG41" s="1633">
        <f>+CE41+CE42</f>
        <v>0</v>
      </c>
      <c r="CH41" s="1633"/>
      <c r="CI41" s="1633"/>
      <c r="CJ41" s="1633"/>
      <c r="CK41" s="1642">
        <v>0</v>
      </c>
      <c r="CL41" s="1633"/>
      <c r="CM41" s="1633">
        <f>+CK41+CK42</f>
        <v>0</v>
      </c>
      <c r="CN41" s="1633">
        <f>+CL41+CL42</f>
        <v>0</v>
      </c>
      <c r="CO41" s="1633"/>
      <c r="CP41" s="1633"/>
      <c r="CQ41" s="1633"/>
      <c r="CR41" s="1642">
        <v>0</v>
      </c>
      <c r="CS41" s="1633"/>
      <c r="CT41" s="1633">
        <f>+CR41+CR42</f>
        <v>0</v>
      </c>
      <c r="CU41" s="1633">
        <f>+CS41+CS42</f>
        <v>0</v>
      </c>
      <c r="CV41" s="1633"/>
      <c r="CW41" s="1633"/>
      <c r="CX41" s="1646" t="s">
        <v>1437</v>
      </c>
      <c r="CY41" s="1647">
        <f t="shared" si="0"/>
        <v>0.4</v>
      </c>
      <c r="CZ41" s="1642">
        <f t="shared" si="1"/>
        <v>0.4</v>
      </c>
      <c r="DA41" s="1642">
        <f t="shared" si="1"/>
        <v>0.4</v>
      </c>
      <c r="DB41" s="1648">
        <f t="shared" si="6"/>
        <v>1</v>
      </c>
      <c r="DC41" s="1649">
        <f>U41+AB41+AI41</f>
        <v>0.4</v>
      </c>
      <c r="DD41" s="1649">
        <f>V41+AC41+AJ41</f>
        <v>0.4</v>
      </c>
      <c r="DE41" s="1649">
        <f>+DD41/DC41</f>
        <v>1</v>
      </c>
      <c r="DF41" s="1676"/>
      <c r="DG41" s="1676"/>
      <c r="DH41" s="1665"/>
      <c r="DI41" s="1642">
        <f t="shared" si="2"/>
        <v>0.4</v>
      </c>
      <c r="DJ41" s="1642">
        <f t="shared" si="2"/>
        <v>0.4</v>
      </c>
      <c r="DK41" s="1648">
        <f t="shared" si="5"/>
        <v>1</v>
      </c>
      <c r="DL41" s="1649">
        <f>DC41+AP41+AW41+BD41</f>
        <v>0.7</v>
      </c>
      <c r="DM41" s="1649">
        <f>DD41+AQ41+AX41+BE41</f>
        <v>0.7</v>
      </c>
      <c r="DN41" s="1649">
        <f>+DM41/DL41</f>
        <v>1</v>
      </c>
      <c r="DO41" s="1676"/>
      <c r="DP41" s="1676"/>
      <c r="DQ41" s="1668"/>
      <c r="DR41" s="1642"/>
      <c r="DS41" s="1642"/>
      <c r="DT41" s="1648"/>
      <c r="DU41" s="1649"/>
      <c r="DV41" s="1649"/>
      <c r="DW41" s="1649"/>
      <c r="DX41" s="1677"/>
      <c r="DY41" s="1675"/>
      <c r="DZ41" s="1675"/>
      <c r="EA41" s="1642"/>
      <c r="EB41" s="1642"/>
      <c r="EC41" s="1648"/>
      <c r="ED41" s="1649"/>
      <c r="EE41" s="1649"/>
      <c r="EF41" s="1649"/>
      <c r="EG41" s="1677"/>
      <c r="EH41" s="1675"/>
      <c r="EI41" s="1675"/>
      <c r="EJ41" s="1549"/>
      <c r="EK41" s="1549"/>
      <c r="EL41" s="1549"/>
      <c r="EM41" s="1549"/>
      <c r="EN41" s="1549"/>
      <c r="EO41" s="1549"/>
      <c r="EP41" s="1549"/>
      <c r="EQ41" s="1549"/>
      <c r="ER41" s="1549"/>
      <c r="ES41" s="1549"/>
      <c r="ET41" s="1549"/>
      <c r="EU41" s="1549"/>
    </row>
    <row r="42" spans="1:151" s="1586" customFormat="1" ht="78.75" customHeight="1">
      <c r="A42" s="1628"/>
      <c r="B42" s="1628"/>
      <c r="C42" s="1629"/>
      <c r="D42" s="1630"/>
      <c r="E42" s="1629"/>
      <c r="F42" s="1675"/>
      <c r="G42" s="1630"/>
      <c r="H42" s="1663"/>
      <c r="I42" s="1664"/>
      <c r="J42" s="1630"/>
      <c r="K42" s="1629"/>
      <c r="L42" s="1633"/>
      <c r="M42" s="1634"/>
      <c r="N42" s="1649"/>
      <c r="O42" s="1671"/>
      <c r="P42" s="1671"/>
      <c r="Q42" s="1653" t="s">
        <v>1442</v>
      </c>
      <c r="R42" s="1492">
        <v>0.6</v>
      </c>
      <c r="S42" s="1639">
        <v>0</v>
      </c>
      <c r="T42" s="1640">
        <v>0</v>
      </c>
      <c r="U42" s="1641"/>
      <c r="V42" s="1641"/>
      <c r="W42" s="1641"/>
      <c r="X42" s="1641"/>
      <c r="Y42" s="1640"/>
      <c r="Z42" s="1640">
        <v>0</v>
      </c>
      <c r="AA42" s="1640">
        <v>0</v>
      </c>
      <c r="AB42" s="1641"/>
      <c r="AC42" s="1641"/>
      <c r="AD42" s="1641"/>
      <c r="AE42" s="1641"/>
      <c r="AF42" s="1640"/>
      <c r="AG42" s="1640">
        <v>0</v>
      </c>
      <c r="AH42" s="1640">
        <v>0</v>
      </c>
      <c r="AI42" s="1641"/>
      <c r="AJ42" s="1641"/>
      <c r="AK42" s="1641"/>
      <c r="AL42" s="1641"/>
      <c r="AM42" s="1633"/>
      <c r="AN42" s="1642">
        <v>0.3</v>
      </c>
      <c r="AO42" s="1642">
        <f t="shared" si="3"/>
        <v>0.3</v>
      </c>
      <c r="AP42" s="1641"/>
      <c r="AQ42" s="1641"/>
      <c r="AR42" s="1641"/>
      <c r="AS42" s="1641"/>
      <c r="AT42" s="1642"/>
      <c r="AU42" s="1642">
        <v>0</v>
      </c>
      <c r="AV42" s="1642">
        <f t="shared" si="4"/>
        <v>0</v>
      </c>
      <c r="AW42" s="1641"/>
      <c r="AX42" s="1641"/>
      <c r="AY42" s="1641"/>
      <c r="AZ42" s="1643"/>
      <c r="BA42" s="1644"/>
      <c r="BB42" s="1645">
        <v>0</v>
      </c>
      <c r="BC42" s="1642">
        <v>0</v>
      </c>
      <c r="BD42" s="1641"/>
      <c r="BE42" s="1641"/>
      <c r="BF42" s="1641"/>
      <c r="BG42" s="1641"/>
      <c r="BH42" s="1633"/>
      <c r="BI42" s="1642">
        <v>0</v>
      </c>
      <c r="BJ42" s="1633"/>
      <c r="BK42" s="1633"/>
      <c r="BL42" s="1633"/>
      <c r="BM42" s="1633"/>
      <c r="BN42" s="1633"/>
      <c r="BO42" s="1633"/>
      <c r="BP42" s="1642">
        <v>0</v>
      </c>
      <c r="BQ42" s="1633"/>
      <c r="BR42" s="1633"/>
      <c r="BS42" s="1633"/>
      <c r="BT42" s="1633"/>
      <c r="BU42" s="1633"/>
      <c r="BV42" s="1633"/>
      <c r="BW42" s="1642">
        <v>0</v>
      </c>
      <c r="BX42" s="1633"/>
      <c r="BY42" s="1633"/>
      <c r="BZ42" s="1633"/>
      <c r="CA42" s="1633"/>
      <c r="CB42" s="1633"/>
      <c r="CC42" s="1633"/>
      <c r="CD42" s="1642">
        <v>0.3</v>
      </c>
      <c r="CE42" s="1633"/>
      <c r="CF42" s="1633"/>
      <c r="CG42" s="1633"/>
      <c r="CH42" s="1633"/>
      <c r="CI42" s="1633"/>
      <c r="CJ42" s="1633"/>
      <c r="CK42" s="1642">
        <v>0</v>
      </c>
      <c r="CL42" s="1633"/>
      <c r="CM42" s="1633"/>
      <c r="CN42" s="1633"/>
      <c r="CO42" s="1633"/>
      <c r="CP42" s="1633"/>
      <c r="CQ42" s="1633"/>
      <c r="CR42" s="1642">
        <v>0</v>
      </c>
      <c r="CS42" s="1633"/>
      <c r="CT42" s="1633"/>
      <c r="CU42" s="1633"/>
      <c r="CV42" s="1633"/>
      <c r="CW42" s="1633"/>
      <c r="CX42" s="1654"/>
      <c r="CY42" s="1647">
        <f t="shared" si="0"/>
        <v>0.3</v>
      </c>
      <c r="CZ42" s="1642">
        <f t="shared" si="1"/>
        <v>0</v>
      </c>
      <c r="DA42" s="1642">
        <f t="shared" si="1"/>
        <v>0</v>
      </c>
      <c r="DB42" s="1648" t="e">
        <f t="shared" si="6"/>
        <v>#DIV/0!</v>
      </c>
      <c r="DC42" s="1649"/>
      <c r="DD42" s="1649"/>
      <c r="DE42" s="1649"/>
      <c r="DF42" s="1676"/>
      <c r="DG42" s="1676"/>
      <c r="DH42" s="1665"/>
      <c r="DI42" s="1642">
        <f t="shared" si="2"/>
        <v>0.3</v>
      </c>
      <c r="DJ42" s="1642">
        <f t="shared" si="2"/>
        <v>0.3</v>
      </c>
      <c r="DK42" s="1648">
        <f t="shared" si="5"/>
        <v>1</v>
      </c>
      <c r="DL42" s="1649"/>
      <c r="DM42" s="1649"/>
      <c r="DN42" s="1649"/>
      <c r="DO42" s="1676"/>
      <c r="DP42" s="1676"/>
      <c r="DQ42" s="1668"/>
      <c r="DR42" s="1642"/>
      <c r="DS42" s="1642"/>
      <c r="DT42" s="1648"/>
      <c r="DU42" s="1649"/>
      <c r="DV42" s="1649"/>
      <c r="DW42" s="1649"/>
      <c r="DX42" s="1677"/>
      <c r="DY42" s="1675"/>
      <c r="DZ42" s="1675"/>
      <c r="EA42" s="1642"/>
      <c r="EB42" s="1642"/>
      <c r="EC42" s="1648"/>
      <c r="ED42" s="1649"/>
      <c r="EE42" s="1649"/>
      <c r="EF42" s="1649"/>
      <c r="EG42" s="1677"/>
      <c r="EH42" s="1675"/>
      <c r="EI42" s="1675"/>
      <c r="EJ42" s="1549"/>
      <c r="EK42" s="1549"/>
      <c r="EL42" s="1549"/>
      <c r="EM42" s="1549"/>
      <c r="EN42" s="1549"/>
      <c r="EO42" s="1549"/>
      <c r="EP42" s="1549"/>
      <c r="EQ42" s="1549"/>
      <c r="ER42" s="1549"/>
      <c r="ES42" s="1549"/>
      <c r="ET42" s="1549"/>
      <c r="EU42" s="1549"/>
    </row>
    <row r="43" spans="1:151" s="1586" customFormat="1" ht="94.5" customHeight="1">
      <c r="A43" s="1628" t="s">
        <v>1443</v>
      </c>
      <c r="B43" s="1628"/>
      <c r="C43" s="1629" t="s">
        <v>957</v>
      </c>
      <c r="D43" s="1629">
        <v>4</v>
      </c>
      <c r="E43" s="1629" t="s">
        <v>1444</v>
      </c>
      <c r="F43" s="1678">
        <v>0.38</v>
      </c>
      <c r="G43" s="1630" t="s">
        <v>393</v>
      </c>
      <c r="H43" s="1631">
        <v>0.25</v>
      </c>
      <c r="I43" s="1664">
        <f>+SUM(N43:N53)</f>
        <v>0.1085</v>
      </c>
      <c r="J43" s="1630">
        <v>13</v>
      </c>
      <c r="K43" s="1629" t="s">
        <v>1445</v>
      </c>
      <c r="L43" s="1679" t="s">
        <v>1445</v>
      </c>
      <c r="M43" s="1680" t="s">
        <v>1446</v>
      </c>
      <c r="N43" s="1649">
        <v>2.1700000000000001E-2</v>
      </c>
      <c r="O43" s="1671">
        <v>42745</v>
      </c>
      <c r="P43" s="1671">
        <v>42825</v>
      </c>
      <c r="Q43" s="1653" t="s">
        <v>1447</v>
      </c>
      <c r="R43" s="1638">
        <v>0.4</v>
      </c>
      <c r="S43" s="1639">
        <v>4.0000000000000008E-2</v>
      </c>
      <c r="T43" s="1640">
        <v>4.0000000000000008E-2</v>
      </c>
      <c r="U43" s="1641">
        <f>+S43+S44</f>
        <v>0.1</v>
      </c>
      <c r="V43" s="1641">
        <f>+T43+T44</f>
        <v>0.1</v>
      </c>
      <c r="W43" s="1641">
        <f>(((U43*$N$43)+(U45*$N$45)+(U47*$N$47)+(U49*$N$49)+(U51*$N$51))*$H$43)/($N$43+$N$45+$N$47+$N$49+$N$51)</f>
        <v>5.0000000000000001E-3</v>
      </c>
      <c r="X43" s="1641">
        <f>(((V43*$N$43)+(V45*$N$45)+(V47*$N$47)+(V49*$N$49)+(V51*$N$51))*$H$43)/($N$43+$N$45+$N$47+$N$49+$N$51)</f>
        <v>5.0000000000000001E-3</v>
      </c>
      <c r="Y43" s="1640"/>
      <c r="Z43" s="1640">
        <v>0.16000000000000003</v>
      </c>
      <c r="AA43" s="1640">
        <v>0.16000000000000003</v>
      </c>
      <c r="AB43" s="1641">
        <f>+Z43+Z44</f>
        <v>0.4</v>
      </c>
      <c r="AC43" s="1641">
        <f>+AA43+AA44</f>
        <v>0.4</v>
      </c>
      <c r="AD43" s="1641">
        <f>(((AB43*$N$43)+(AB45*$N$45)+(AB47*$N$47)+(AB49*$N$49)+(AB51*$N$51))*$H$43)/($N$43+$N$45+$N$47+$N$49+$N$51)</f>
        <v>3.6500000000000005E-2</v>
      </c>
      <c r="AE43" s="1641">
        <f>(((AC43*$N$43)+(AC45*$N$45)+(AC47*$N$47)+(AC49*$N$49)+(AC51*$N$51))*$H$43)/($N$43+$N$45+$N$47+$N$49+$N$51)</f>
        <v>3.6500000000000005E-2</v>
      </c>
      <c r="AF43" s="1640"/>
      <c r="AG43" s="1640">
        <v>0.2</v>
      </c>
      <c r="AH43" s="1640">
        <v>0.2</v>
      </c>
      <c r="AI43" s="1641">
        <f>+AG43+AG44</f>
        <v>0.5</v>
      </c>
      <c r="AJ43" s="1641">
        <f>+AH43+AH44</f>
        <v>0.5</v>
      </c>
      <c r="AK43" s="1641">
        <f>(((AI43*$N$43)+(AI45*$N$45)+(AI47*$N$47)+(AI49*$N$49)+(AI51*$N$51))*$H$43)/($N$43+$N$45+$N$47+$N$49+$N$51)</f>
        <v>4.8499999999999995E-2</v>
      </c>
      <c r="AL43" s="1641">
        <f>(((AJ43*$N$43)+(AJ45*$N$45)+(AJ47*$N$47)+(AJ49*$N$49)+(AJ51*$N$51))*$H$43)/($N$43+$N$45+$N$47+$N$49+$N$51)</f>
        <v>4.8499999999999995E-2</v>
      </c>
      <c r="AM43" s="1681" t="s">
        <v>1448</v>
      </c>
      <c r="AN43" s="1642">
        <v>0</v>
      </c>
      <c r="AO43" s="1642">
        <f t="shared" si="3"/>
        <v>0</v>
      </c>
      <c r="AP43" s="1641">
        <f>+AN43+AN44</f>
        <v>0</v>
      </c>
      <c r="AQ43" s="1641">
        <f>+AO43+AO44</f>
        <v>0</v>
      </c>
      <c r="AR43" s="1641">
        <f>(((AP43*$N$43)+(AP45*$N$45)+(AP47*$N$47)+(AP49*$N$49)+(AP51*$N$51))*$H$43)/($N$43+$N$45+$N$47+$N$49+$N$51)</f>
        <v>7.000000000000001E-3</v>
      </c>
      <c r="AS43" s="1641">
        <f>(((AQ43*$N$43)+(AQ45*$N$45)+(AQ47*$N$47)+(AQ49*$N$49)+(AQ51*$N$51))*$H$43)/($N$43+$N$45+$N$47+$N$49+$N$51)</f>
        <v>7.000000000000001E-3</v>
      </c>
      <c r="AT43" s="1642"/>
      <c r="AU43" s="1642">
        <v>0</v>
      </c>
      <c r="AV43" s="1642">
        <f t="shared" si="4"/>
        <v>0</v>
      </c>
      <c r="AW43" s="1641">
        <f>+AU43+AU44</f>
        <v>0</v>
      </c>
      <c r="AX43" s="1641">
        <f>+AV43+AV44</f>
        <v>0</v>
      </c>
      <c r="AY43" s="1641">
        <f>(((AW43*$N$43)+(AW45*$N$45)+(AW47*$N$47)+(AW49*$N$49)+(AW51*$N$51))*$H$43)/($N$43+$N$45+$N$47+$N$49+$N$51)</f>
        <v>7.000000000000001E-3</v>
      </c>
      <c r="AZ43" s="1643">
        <f>(((AX43*$N$43)+(AX45*$N$45)+(AX47*$N$47)+(AX49*$N$49)+(AX51*$N$51))*$H$43)/($N$43+$N$45+$N$47+$N$49+$N$51)</f>
        <v>7.000000000000001E-3</v>
      </c>
      <c r="BA43" s="1644"/>
      <c r="BB43" s="1645">
        <v>0</v>
      </c>
      <c r="BC43" s="1642">
        <f>+BB43</f>
        <v>0</v>
      </c>
      <c r="BD43" s="1641">
        <f>+BB43+BB44</f>
        <v>0</v>
      </c>
      <c r="BE43" s="1641">
        <f>+BC43+BC44</f>
        <v>0</v>
      </c>
      <c r="BF43" s="1641">
        <f>(((BD43*$N$43)+(BD45*$N$45)+(BD47*$N$47)+(BD49*$N$49)+(BD51*$N$51))*$H$43)/($N$43+$N$45+$N$47+$N$49+$N$51)</f>
        <v>1.95E-2</v>
      </c>
      <c r="BG43" s="1641">
        <f>(((BE43*$N$43)+(BE45*$N$45)+(BE47*$N$47)+(BE49*$N$49)+(BE51*$N$51))*$H$43)/($N$43+$N$45+$N$47+$N$49+$N$51)</f>
        <v>1.95E-2</v>
      </c>
      <c r="BH43" s="1681"/>
      <c r="BI43" s="1642">
        <v>0</v>
      </c>
      <c r="BJ43" s="1681"/>
      <c r="BK43" s="1681">
        <f>+BI43+BI44</f>
        <v>0</v>
      </c>
      <c r="BL43" s="1681">
        <f>+BJ43+BJ44</f>
        <v>0</v>
      </c>
      <c r="BM43" s="1681">
        <f>(((BK43*$N$43)+(BK45*$N$45)+(BK47*$N$47)+(BK49*$N$49)+(BK51*$N$51))*$H$43)/($N$43+$N$45+$N$47+$N$49+$N$51)</f>
        <v>4.5000000000000005E-3</v>
      </c>
      <c r="BN43" s="1681">
        <f>(((BL43*$N$43)+(BL45*$N$45)+(BL47*$N$47)+(BL49*$N$49)+(BL51*$N$51))*$H$43)/($N$43+$N$45+$N$47+$N$49+$N$51)</f>
        <v>0</v>
      </c>
      <c r="BO43" s="1681"/>
      <c r="BP43" s="1642">
        <v>0</v>
      </c>
      <c r="BQ43" s="1681"/>
      <c r="BR43" s="1681">
        <f>+BP43+BP44</f>
        <v>0</v>
      </c>
      <c r="BS43" s="1681">
        <f>+BQ43+BQ44</f>
        <v>0</v>
      </c>
      <c r="BT43" s="1681">
        <f>(((BR43*$N$43)+(BR45*$N$45)+(BR47*$N$47)+(BR49*$N$49)+(BR51*$N$51))*$H$43)/($N$43+$N$45+$N$47+$N$49+$N$51)</f>
        <v>7.000000000000001E-3</v>
      </c>
      <c r="BU43" s="1681">
        <f>(((BS43*$N$43)+(BS45*$N$45)+(BS47*$N$47)+(BS49*$N$49)+(BS51*$N$51))*$H$43)/($N$43+$N$45+$N$47+$N$49+$N$51)</f>
        <v>0</v>
      </c>
      <c r="BV43" s="1681"/>
      <c r="BW43" s="1642">
        <v>0</v>
      </c>
      <c r="BX43" s="1681"/>
      <c r="BY43" s="1681">
        <f>+BW43+BW44</f>
        <v>0</v>
      </c>
      <c r="BZ43" s="1681">
        <f>+BX43+BX44</f>
        <v>0</v>
      </c>
      <c r="CA43" s="1681">
        <f>(((BY43*$N$43)+(BY45*$N$45)+(BY47*$N$47)+(BY49*$N$49)+(BY51*$N$51))*$H$43)/($N$43+$N$45+$N$47+$N$49+$N$51)</f>
        <v>1.2E-2</v>
      </c>
      <c r="CB43" s="1681">
        <f>(((BZ43*$N$43)+(BZ45*$N$45)+(BZ47*$N$47)+(BZ49*$N$49)+(BZ51*$N$51))*$H$43)/($N$43+$N$45+$N$47+$N$49+$N$51)</f>
        <v>0</v>
      </c>
      <c r="CC43" s="1681"/>
      <c r="CD43" s="1642">
        <v>0</v>
      </c>
      <c r="CE43" s="1681"/>
      <c r="CF43" s="1681">
        <f>+CD43+CD44</f>
        <v>0</v>
      </c>
      <c r="CG43" s="1681">
        <f>+CE43+CE44</f>
        <v>0</v>
      </c>
      <c r="CH43" s="1681">
        <f>(((CF43*$N$43)+(CF45*$N$45)+(CF47*$N$47)+(CF49*$N$49)+(CF51*$N$51))*$H$43)/($N$43+$N$45+$N$47+$N$49+$N$51)</f>
        <v>1.5000000000000001E-2</v>
      </c>
      <c r="CI43" s="1681">
        <f>(((CG43*$N$43)+(CG45*$N$45)+(CG47*$N$47)+(CG49*$N$49)+(CG51*$N$51))*$H$43)/($N$43+$N$45+$N$47+$N$49+$N$51)</f>
        <v>0</v>
      </c>
      <c r="CJ43" s="1681"/>
      <c r="CK43" s="1642">
        <v>0</v>
      </c>
      <c r="CL43" s="1681"/>
      <c r="CM43" s="1681">
        <f>+CK43+CK44</f>
        <v>0</v>
      </c>
      <c r="CN43" s="1681">
        <f>+CL43+CL44</f>
        <v>0</v>
      </c>
      <c r="CO43" s="1681">
        <f>(((CM43*$N$43)+(CM45*$N$45)+(CM47*$N$47)+(CM49*$N$49)+(CM51*$N$51))*$H$43)/($N$43+$N$45+$N$47+$N$49+$N$51)</f>
        <v>2.7500000000000004E-2</v>
      </c>
      <c r="CP43" s="1681">
        <f>(((CN43*$N$43)+(CN45*$N$45)+(CN47*$N$47)+(CN49*$N$49)+(CN51*$N$51))*$H$43)/($N$43+$N$45+$N$47+$N$49+$N$51)</f>
        <v>0</v>
      </c>
      <c r="CQ43" s="1681"/>
      <c r="CR43" s="1642">
        <v>0</v>
      </c>
      <c r="CS43" s="1681"/>
      <c r="CT43" s="1681">
        <f>+CR43+CR44</f>
        <v>0</v>
      </c>
      <c r="CU43" s="1681">
        <f>+CS43+CS44</f>
        <v>0</v>
      </c>
      <c r="CV43" s="1681">
        <f>(((CT43*$N$43)+(CT45*$N$45)+(CT47*$N$47)+(CT49*$N$49)+(CT51*$N$51))*$H$43)/($N$43+$N$45+$N$47+$N$49+$N$51)</f>
        <v>6.0499999999999998E-2</v>
      </c>
      <c r="CW43" s="1681">
        <f>(((CU43*$N$43)+(CU45*$N$45)+(CU47*$N$47)+(CU49*$N$49)+(CU51*$N$51))*$H$43)/($N$43+$N$45+$N$47+$N$49+$N$51)</f>
        <v>0</v>
      </c>
      <c r="CX43" s="1682"/>
      <c r="CY43" s="1647">
        <f t="shared" si="0"/>
        <v>0.4</v>
      </c>
      <c r="CZ43" s="1642">
        <f t="shared" si="1"/>
        <v>0.4</v>
      </c>
      <c r="DA43" s="1642">
        <f t="shared" si="1"/>
        <v>0.4</v>
      </c>
      <c r="DB43" s="1648">
        <f t="shared" si="6"/>
        <v>1</v>
      </c>
      <c r="DC43" s="1649">
        <f>U43+AB43+AI43</f>
        <v>1</v>
      </c>
      <c r="DD43" s="1649">
        <f>V43+AC43+AJ43</f>
        <v>1</v>
      </c>
      <c r="DE43" s="1649">
        <f>+DD43/DC43</f>
        <v>1</v>
      </c>
      <c r="DF43" s="1678">
        <f>W43+AD43+AK43</f>
        <v>0.09</v>
      </c>
      <c r="DG43" s="1678">
        <f>X43+AE43+AL43</f>
        <v>0.09</v>
      </c>
      <c r="DH43" s="1683">
        <f>+DG43/DF43</f>
        <v>1</v>
      </c>
      <c r="DI43" s="1642">
        <f t="shared" si="2"/>
        <v>0.4</v>
      </c>
      <c r="DJ43" s="1642">
        <f t="shared" si="2"/>
        <v>0.4</v>
      </c>
      <c r="DK43" s="1648">
        <f t="shared" si="5"/>
        <v>1</v>
      </c>
      <c r="DL43" s="1649">
        <f>DC43+AP43+AW43+BD43</f>
        <v>1</v>
      </c>
      <c r="DM43" s="1649">
        <f>DD43+AQ43+AX43+BE43</f>
        <v>1</v>
      </c>
      <c r="DN43" s="1649">
        <f>+DM43/DL43</f>
        <v>1</v>
      </c>
      <c r="DO43" s="1678">
        <f>+DF43+AR43+AY43+BF43</f>
        <v>0.12350000000000001</v>
      </c>
      <c r="DP43" s="1678">
        <f>+DG43+AS43+AZ43+BG43</f>
        <v>0.12350000000000001</v>
      </c>
      <c r="DQ43" s="1684">
        <f>+DP43/DO43</f>
        <v>1</v>
      </c>
      <c r="DR43" s="1642"/>
      <c r="DS43" s="1642"/>
      <c r="DT43" s="1648"/>
      <c r="DU43" s="1649"/>
      <c r="DV43" s="1649"/>
      <c r="DW43" s="1649"/>
      <c r="DX43" s="1678"/>
      <c r="DY43" s="1678"/>
      <c r="DZ43" s="1678"/>
      <c r="EA43" s="1642"/>
      <c r="EB43" s="1642"/>
      <c r="EC43" s="1648"/>
      <c r="ED43" s="1649"/>
      <c r="EE43" s="1649"/>
      <c r="EF43" s="1649"/>
      <c r="EG43" s="1678"/>
      <c r="EH43" s="1678"/>
      <c r="EI43" s="1678"/>
      <c r="EJ43" s="1549"/>
      <c r="EK43" s="1549"/>
      <c r="EL43" s="1549"/>
      <c r="EM43" s="1549"/>
      <c r="EN43" s="1549"/>
      <c r="EO43" s="1549"/>
      <c r="EP43" s="1549"/>
      <c r="EQ43" s="1549"/>
      <c r="ER43" s="1549"/>
      <c r="ES43" s="1549"/>
      <c r="ET43" s="1549"/>
      <c r="EU43" s="1549"/>
    </row>
    <row r="44" spans="1:151" s="1586" customFormat="1" ht="78.75" customHeight="1">
      <c r="A44" s="1628"/>
      <c r="B44" s="1628"/>
      <c r="C44" s="1629"/>
      <c r="D44" s="1629"/>
      <c r="E44" s="1629"/>
      <c r="F44" s="1678"/>
      <c r="G44" s="1630"/>
      <c r="H44" s="1631"/>
      <c r="I44" s="1664"/>
      <c r="J44" s="1630"/>
      <c r="K44" s="1629"/>
      <c r="L44" s="1679"/>
      <c r="M44" s="1680"/>
      <c r="N44" s="1649"/>
      <c r="O44" s="1671"/>
      <c r="P44" s="1671"/>
      <c r="Q44" s="1653" t="s">
        <v>1449</v>
      </c>
      <c r="R44" s="1638">
        <v>0.6</v>
      </c>
      <c r="S44" s="1685">
        <v>0.06</v>
      </c>
      <c r="T44" s="1640">
        <v>0.06</v>
      </c>
      <c r="U44" s="1641"/>
      <c r="V44" s="1641"/>
      <c r="W44" s="1641"/>
      <c r="X44" s="1641"/>
      <c r="Y44" s="1640"/>
      <c r="Z44" s="1648">
        <v>0.24</v>
      </c>
      <c r="AA44" s="1648">
        <v>0.24</v>
      </c>
      <c r="AB44" s="1641"/>
      <c r="AC44" s="1641"/>
      <c r="AD44" s="1641"/>
      <c r="AE44" s="1641"/>
      <c r="AF44" s="1648"/>
      <c r="AG44" s="1648">
        <v>0.3</v>
      </c>
      <c r="AH44" s="1648">
        <v>0.3</v>
      </c>
      <c r="AI44" s="1641"/>
      <c r="AJ44" s="1641"/>
      <c r="AK44" s="1641"/>
      <c r="AL44" s="1641"/>
      <c r="AM44" s="1681"/>
      <c r="AN44" s="1686">
        <v>0</v>
      </c>
      <c r="AO44" s="1642">
        <f t="shared" si="3"/>
        <v>0</v>
      </c>
      <c r="AP44" s="1641"/>
      <c r="AQ44" s="1641"/>
      <c r="AR44" s="1641"/>
      <c r="AS44" s="1641"/>
      <c r="AT44" s="1686"/>
      <c r="AU44" s="1686">
        <v>0</v>
      </c>
      <c r="AV44" s="1642">
        <f t="shared" si="4"/>
        <v>0</v>
      </c>
      <c r="AW44" s="1641"/>
      <c r="AX44" s="1641"/>
      <c r="AY44" s="1641"/>
      <c r="AZ44" s="1643"/>
      <c r="BA44" s="1644"/>
      <c r="BB44" s="1687">
        <v>0</v>
      </c>
      <c r="BC44" s="1686">
        <f>+BB44</f>
        <v>0</v>
      </c>
      <c r="BD44" s="1641"/>
      <c r="BE44" s="1641"/>
      <c r="BF44" s="1641"/>
      <c r="BG44" s="1641"/>
      <c r="BH44" s="1681"/>
      <c r="BI44" s="1686">
        <v>0</v>
      </c>
      <c r="BJ44" s="1681"/>
      <c r="BK44" s="1681"/>
      <c r="BL44" s="1681"/>
      <c r="BM44" s="1681"/>
      <c r="BN44" s="1681"/>
      <c r="BO44" s="1681"/>
      <c r="BP44" s="1686">
        <v>0</v>
      </c>
      <c r="BQ44" s="1681"/>
      <c r="BR44" s="1681"/>
      <c r="BS44" s="1681"/>
      <c r="BT44" s="1681"/>
      <c r="BU44" s="1681"/>
      <c r="BV44" s="1681"/>
      <c r="BW44" s="1686">
        <v>0</v>
      </c>
      <c r="BX44" s="1681"/>
      <c r="BY44" s="1681"/>
      <c r="BZ44" s="1681"/>
      <c r="CA44" s="1681"/>
      <c r="CB44" s="1681"/>
      <c r="CC44" s="1681"/>
      <c r="CD44" s="1686">
        <v>0</v>
      </c>
      <c r="CE44" s="1681"/>
      <c r="CF44" s="1681"/>
      <c r="CG44" s="1681"/>
      <c r="CH44" s="1681"/>
      <c r="CI44" s="1681"/>
      <c r="CJ44" s="1681"/>
      <c r="CK44" s="1686">
        <v>0</v>
      </c>
      <c r="CL44" s="1681"/>
      <c r="CM44" s="1681"/>
      <c r="CN44" s="1681"/>
      <c r="CO44" s="1681"/>
      <c r="CP44" s="1681"/>
      <c r="CQ44" s="1681"/>
      <c r="CR44" s="1686">
        <v>0</v>
      </c>
      <c r="CS44" s="1681"/>
      <c r="CT44" s="1681"/>
      <c r="CU44" s="1681"/>
      <c r="CV44" s="1681"/>
      <c r="CW44" s="1681"/>
      <c r="CX44" s="1688"/>
      <c r="CY44" s="1647">
        <f t="shared" si="0"/>
        <v>0.6</v>
      </c>
      <c r="CZ44" s="1642">
        <f t="shared" si="1"/>
        <v>0.6</v>
      </c>
      <c r="DA44" s="1642">
        <f t="shared" si="1"/>
        <v>0.6</v>
      </c>
      <c r="DB44" s="1648">
        <f t="shared" si="6"/>
        <v>1</v>
      </c>
      <c r="DC44" s="1649"/>
      <c r="DD44" s="1649"/>
      <c r="DE44" s="1649"/>
      <c r="DF44" s="1678"/>
      <c r="DG44" s="1678"/>
      <c r="DH44" s="1683"/>
      <c r="DI44" s="1642">
        <f t="shared" si="2"/>
        <v>0.6</v>
      </c>
      <c r="DJ44" s="1642">
        <f t="shared" si="2"/>
        <v>0.6</v>
      </c>
      <c r="DK44" s="1648">
        <f t="shared" si="5"/>
        <v>1</v>
      </c>
      <c r="DL44" s="1649"/>
      <c r="DM44" s="1649"/>
      <c r="DN44" s="1649"/>
      <c r="DO44" s="1678"/>
      <c r="DP44" s="1678"/>
      <c r="DQ44" s="1684"/>
      <c r="DR44" s="1642"/>
      <c r="DS44" s="1642"/>
      <c r="DT44" s="1648"/>
      <c r="DU44" s="1649"/>
      <c r="DV44" s="1649"/>
      <c r="DW44" s="1649"/>
      <c r="DX44" s="1678"/>
      <c r="DY44" s="1678"/>
      <c r="DZ44" s="1678"/>
      <c r="EA44" s="1642"/>
      <c r="EB44" s="1642"/>
      <c r="EC44" s="1648"/>
      <c r="ED44" s="1649"/>
      <c r="EE44" s="1649"/>
      <c r="EF44" s="1649"/>
      <c r="EG44" s="1678"/>
      <c r="EH44" s="1678"/>
      <c r="EI44" s="1678"/>
      <c r="EJ44" s="1549"/>
      <c r="EK44" s="1549"/>
      <c r="EL44" s="1549"/>
      <c r="EM44" s="1549"/>
      <c r="EN44" s="1549"/>
      <c r="EO44" s="1549"/>
      <c r="EP44" s="1549"/>
      <c r="EQ44" s="1549"/>
      <c r="ER44" s="1549"/>
      <c r="ES44" s="1549"/>
      <c r="ET44" s="1549"/>
      <c r="EU44" s="1549"/>
    </row>
    <row r="45" spans="1:151" s="1586" customFormat="1" ht="94.5" customHeight="1">
      <c r="A45" s="1628"/>
      <c r="B45" s="1628"/>
      <c r="C45" s="1629"/>
      <c r="D45" s="1629"/>
      <c r="E45" s="1629"/>
      <c r="F45" s="1678"/>
      <c r="G45" s="1630"/>
      <c r="H45" s="1631"/>
      <c r="I45" s="1664"/>
      <c r="J45" s="1629">
        <v>14</v>
      </c>
      <c r="K45" s="1629" t="s">
        <v>1450</v>
      </c>
      <c r="L45" s="1681" t="s">
        <v>1451</v>
      </c>
      <c r="M45" s="1680" t="s">
        <v>1446</v>
      </c>
      <c r="N45" s="1649">
        <v>2.1700000000000001E-2</v>
      </c>
      <c r="O45" s="1671">
        <v>42767</v>
      </c>
      <c r="P45" s="1671">
        <v>43100</v>
      </c>
      <c r="Q45" s="1653" t="s">
        <v>1452</v>
      </c>
      <c r="R45" s="1638">
        <v>0.5</v>
      </c>
      <c r="S45" s="1639">
        <v>0</v>
      </c>
      <c r="T45" s="1640">
        <v>0</v>
      </c>
      <c r="U45" s="1683">
        <f>+S45+S46</f>
        <v>0</v>
      </c>
      <c r="V45" s="1683">
        <f>+T45+T46</f>
        <v>0</v>
      </c>
      <c r="W45" s="1641"/>
      <c r="X45" s="1641"/>
      <c r="Y45" s="1640"/>
      <c r="Z45" s="1640">
        <v>0.2</v>
      </c>
      <c r="AA45" s="1640">
        <v>0.2</v>
      </c>
      <c r="AB45" s="1683">
        <f>+Z45+Z46</f>
        <v>0.2</v>
      </c>
      <c r="AC45" s="1683">
        <f>+AA45+AA46</f>
        <v>0.2</v>
      </c>
      <c r="AD45" s="1641"/>
      <c r="AE45" s="1641"/>
      <c r="AF45" s="1640"/>
      <c r="AG45" s="1640">
        <v>0.3</v>
      </c>
      <c r="AH45" s="1640">
        <v>0.3</v>
      </c>
      <c r="AI45" s="1683">
        <f>+AG45+AG46</f>
        <v>0.3</v>
      </c>
      <c r="AJ45" s="1683">
        <f>+AH45+AH46</f>
        <v>0.3</v>
      </c>
      <c r="AK45" s="1641"/>
      <c r="AL45" s="1641"/>
      <c r="AM45" s="1681" t="s">
        <v>1453</v>
      </c>
      <c r="AN45" s="1642">
        <v>0</v>
      </c>
      <c r="AO45" s="1642">
        <f t="shared" si="3"/>
        <v>0</v>
      </c>
      <c r="AP45" s="1683">
        <f>+AN45+AN46</f>
        <v>0</v>
      </c>
      <c r="AQ45" s="1683">
        <f>+AO45+AO46</f>
        <v>0</v>
      </c>
      <c r="AR45" s="1641"/>
      <c r="AS45" s="1641"/>
      <c r="AT45" s="1642"/>
      <c r="AU45" s="1642">
        <v>0</v>
      </c>
      <c r="AV45" s="1642">
        <f t="shared" si="4"/>
        <v>0</v>
      </c>
      <c r="AW45" s="1683">
        <f>+AU45+AU46</f>
        <v>0</v>
      </c>
      <c r="AX45" s="1683">
        <f>+AV45+AV46</f>
        <v>0</v>
      </c>
      <c r="AY45" s="1641"/>
      <c r="AZ45" s="1643"/>
      <c r="BA45" s="1644"/>
      <c r="BB45" s="1645">
        <v>0</v>
      </c>
      <c r="BC45" s="1642">
        <v>0</v>
      </c>
      <c r="BD45" s="1683">
        <f>+BB45+BB46</f>
        <v>0.15</v>
      </c>
      <c r="BE45" s="1683">
        <f>+BC45+BC46</f>
        <v>0.15</v>
      </c>
      <c r="BF45" s="1641"/>
      <c r="BG45" s="1641"/>
      <c r="BH45" s="1681" t="s">
        <v>1454</v>
      </c>
      <c r="BI45" s="1642">
        <v>0</v>
      </c>
      <c r="BJ45" s="1681"/>
      <c r="BK45" s="1681">
        <f>+BI45+BI46</f>
        <v>0.05</v>
      </c>
      <c r="BL45" s="1681">
        <f>+BJ45+BJ46</f>
        <v>0</v>
      </c>
      <c r="BM45" s="1681"/>
      <c r="BN45" s="1681"/>
      <c r="BO45" s="1681"/>
      <c r="BP45" s="1642">
        <v>0</v>
      </c>
      <c r="BQ45" s="1681"/>
      <c r="BR45" s="1681">
        <f>+BP45+BP46</f>
        <v>0.05</v>
      </c>
      <c r="BS45" s="1681">
        <f>+BQ45+BQ46</f>
        <v>0</v>
      </c>
      <c r="BT45" s="1681"/>
      <c r="BU45" s="1681"/>
      <c r="BV45" s="1681"/>
      <c r="BW45" s="1642">
        <v>0</v>
      </c>
      <c r="BX45" s="1681"/>
      <c r="BY45" s="1681">
        <f>+BW45+BW46</f>
        <v>0.05</v>
      </c>
      <c r="BZ45" s="1681">
        <f>+BX45+BX46</f>
        <v>0</v>
      </c>
      <c r="CA45" s="1681"/>
      <c r="CB45" s="1681"/>
      <c r="CC45" s="1681" t="s">
        <v>1455</v>
      </c>
      <c r="CD45" s="1642">
        <v>0</v>
      </c>
      <c r="CE45" s="1681"/>
      <c r="CF45" s="1681">
        <f>+CD45+CD46</f>
        <v>0.05</v>
      </c>
      <c r="CG45" s="1681">
        <f>+CE45+CE46</f>
        <v>0</v>
      </c>
      <c r="CH45" s="1681"/>
      <c r="CI45" s="1681"/>
      <c r="CJ45" s="1681"/>
      <c r="CK45" s="1642">
        <v>0</v>
      </c>
      <c r="CL45" s="1681"/>
      <c r="CM45" s="1681">
        <f>+CK45+CK46</f>
        <v>0.05</v>
      </c>
      <c r="CN45" s="1681">
        <f>+CL45+CL46</f>
        <v>0</v>
      </c>
      <c r="CO45" s="1681"/>
      <c r="CP45" s="1681"/>
      <c r="CQ45" s="1681"/>
      <c r="CR45" s="1642">
        <v>0</v>
      </c>
      <c r="CS45" s="1681"/>
      <c r="CT45" s="1681">
        <f>+CR45+CR46</f>
        <v>0.1</v>
      </c>
      <c r="CU45" s="1681">
        <f>+CS45+CS46</f>
        <v>0</v>
      </c>
      <c r="CV45" s="1681"/>
      <c r="CW45" s="1681"/>
      <c r="CX45" s="1689" t="s">
        <v>1451</v>
      </c>
      <c r="CY45" s="1647">
        <f t="shared" si="0"/>
        <v>0.5</v>
      </c>
      <c r="CZ45" s="1642">
        <f t="shared" si="1"/>
        <v>0.5</v>
      </c>
      <c r="DA45" s="1642">
        <f t="shared" si="1"/>
        <v>0.5</v>
      </c>
      <c r="DB45" s="1648">
        <f t="shared" si="6"/>
        <v>1</v>
      </c>
      <c r="DC45" s="1649">
        <f>U45+AB45+AI45</f>
        <v>0.5</v>
      </c>
      <c r="DD45" s="1649">
        <f>V45+AC45+AJ45</f>
        <v>0.5</v>
      </c>
      <c r="DE45" s="1649">
        <f>+DD45/DC45</f>
        <v>1</v>
      </c>
      <c r="DF45" s="1678"/>
      <c r="DG45" s="1678"/>
      <c r="DH45" s="1683"/>
      <c r="DI45" s="1642">
        <f t="shared" si="2"/>
        <v>0.5</v>
      </c>
      <c r="DJ45" s="1642">
        <f t="shared" si="2"/>
        <v>0.5</v>
      </c>
      <c r="DK45" s="1648">
        <f t="shared" si="5"/>
        <v>1</v>
      </c>
      <c r="DL45" s="1649">
        <f>DC45+AP45+AW45+BD45</f>
        <v>0.65</v>
      </c>
      <c r="DM45" s="1649">
        <f>DD45+AQ45+AX45+BE45</f>
        <v>0.65</v>
      </c>
      <c r="DN45" s="1649">
        <f>+DM45/DL45</f>
        <v>1</v>
      </c>
      <c r="DO45" s="1678"/>
      <c r="DP45" s="1678"/>
      <c r="DQ45" s="1684"/>
      <c r="DR45" s="1642"/>
      <c r="DS45" s="1642"/>
      <c r="DT45" s="1648"/>
      <c r="DU45" s="1649"/>
      <c r="DV45" s="1649"/>
      <c r="DW45" s="1649"/>
      <c r="DX45" s="1678"/>
      <c r="DY45" s="1678"/>
      <c r="DZ45" s="1678"/>
      <c r="EA45" s="1642"/>
      <c r="EB45" s="1642"/>
      <c r="EC45" s="1648"/>
      <c r="ED45" s="1649"/>
      <c r="EE45" s="1649"/>
      <c r="EF45" s="1649"/>
      <c r="EG45" s="1678"/>
      <c r="EH45" s="1678"/>
      <c r="EI45" s="1678"/>
      <c r="EJ45" s="1549"/>
      <c r="EK45" s="1549"/>
      <c r="EL45" s="1549"/>
      <c r="EM45" s="1549"/>
      <c r="EN45" s="1549"/>
      <c r="EO45" s="1549"/>
      <c r="EP45" s="1549"/>
      <c r="EQ45" s="1549"/>
      <c r="ER45" s="1549"/>
      <c r="ES45" s="1549"/>
      <c r="ET45" s="1549"/>
      <c r="EU45" s="1549"/>
    </row>
    <row r="46" spans="1:151" s="1586" customFormat="1" ht="78.75" customHeight="1">
      <c r="A46" s="1628"/>
      <c r="B46" s="1628"/>
      <c r="C46" s="1629"/>
      <c r="D46" s="1629"/>
      <c r="E46" s="1629"/>
      <c r="F46" s="1678"/>
      <c r="G46" s="1630"/>
      <c r="H46" s="1631"/>
      <c r="I46" s="1664"/>
      <c r="J46" s="1629"/>
      <c r="K46" s="1629"/>
      <c r="L46" s="1681"/>
      <c r="M46" s="1680"/>
      <c r="N46" s="1649"/>
      <c r="O46" s="1671"/>
      <c r="P46" s="1671"/>
      <c r="Q46" s="1653" t="s">
        <v>1456</v>
      </c>
      <c r="R46" s="1638">
        <v>0.5</v>
      </c>
      <c r="S46" s="1639">
        <v>0</v>
      </c>
      <c r="T46" s="1640">
        <v>0</v>
      </c>
      <c r="U46" s="1683"/>
      <c r="V46" s="1683"/>
      <c r="W46" s="1641"/>
      <c r="X46" s="1641"/>
      <c r="Y46" s="1640"/>
      <c r="Z46" s="1640">
        <v>0</v>
      </c>
      <c r="AA46" s="1640">
        <v>0</v>
      </c>
      <c r="AB46" s="1683"/>
      <c r="AC46" s="1683"/>
      <c r="AD46" s="1641"/>
      <c r="AE46" s="1641"/>
      <c r="AF46" s="1640"/>
      <c r="AG46" s="1640">
        <v>0</v>
      </c>
      <c r="AH46" s="1640">
        <v>0</v>
      </c>
      <c r="AI46" s="1683"/>
      <c r="AJ46" s="1683"/>
      <c r="AK46" s="1641"/>
      <c r="AL46" s="1641"/>
      <c r="AM46" s="1681"/>
      <c r="AN46" s="1642">
        <v>0</v>
      </c>
      <c r="AO46" s="1642">
        <f t="shared" si="3"/>
        <v>0</v>
      </c>
      <c r="AP46" s="1683"/>
      <c r="AQ46" s="1683"/>
      <c r="AR46" s="1641"/>
      <c r="AS46" s="1641"/>
      <c r="AT46" s="1642"/>
      <c r="AU46" s="1642">
        <v>0</v>
      </c>
      <c r="AV46" s="1642">
        <f t="shared" si="4"/>
        <v>0</v>
      </c>
      <c r="AW46" s="1683"/>
      <c r="AX46" s="1683"/>
      <c r="AY46" s="1641"/>
      <c r="AZ46" s="1643"/>
      <c r="BA46" s="1644"/>
      <c r="BB46" s="1645">
        <v>0.15</v>
      </c>
      <c r="BC46" s="1642">
        <v>0.15</v>
      </c>
      <c r="BD46" s="1683"/>
      <c r="BE46" s="1683"/>
      <c r="BF46" s="1641"/>
      <c r="BG46" s="1641"/>
      <c r="BH46" s="1681"/>
      <c r="BI46" s="1642">
        <v>0.05</v>
      </c>
      <c r="BJ46" s="1681"/>
      <c r="BK46" s="1681"/>
      <c r="BL46" s="1681"/>
      <c r="BM46" s="1681"/>
      <c r="BN46" s="1681"/>
      <c r="BO46" s="1681"/>
      <c r="BP46" s="1642">
        <v>0.05</v>
      </c>
      <c r="BQ46" s="1681"/>
      <c r="BR46" s="1681"/>
      <c r="BS46" s="1681"/>
      <c r="BT46" s="1681"/>
      <c r="BU46" s="1681"/>
      <c r="BV46" s="1681"/>
      <c r="BW46" s="1642">
        <v>0.05</v>
      </c>
      <c r="BX46" s="1681"/>
      <c r="BY46" s="1681"/>
      <c r="BZ46" s="1681"/>
      <c r="CA46" s="1681"/>
      <c r="CB46" s="1681"/>
      <c r="CC46" s="1681"/>
      <c r="CD46" s="1642">
        <v>0.05</v>
      </c>
      <c r="CE46" s="1681"/>
      <c r="CF46" s="1681"/>
      <c r="CG46" s="1681"/>
      <c r="CH46" s="1681"/>
      <c r="CI46" s="1681"/>
      <c r="CJ46" s="1681"/>
      <c r="CK46" s="1642">
        <v>0.05</v>
      </c>
      <c r="CL46" s="1681"/>
      <c r="CM46" s="1681"/>
      <c r="CN46" s="1681"/>
      <c r="CO46" s="1681"/>
      <c r="CP46" s="1681"/>
      <c r="CQ46" s="1681"/>
      <c r="CR46" s="1642">
        <v>0.1</v>
      </c>
      <c r="CS46" s="1681"/>
      <c r="CT46" s="1681"/>
      <c r="CU46" s="1681"/>
      <c r="CV46" s="1681"/>
      <c r="CW46" s="1681"/>
      <c r="CX46" s="1690"/>
      <c r="CY46" s="1647">
        <f t="shared" si="0"/>
        <v>0</v>
      </c>
      <c r="CZ46" s="1642">
        <f t="shared" si="1"/>
        <v>0</v>
      </c>
      <c r="DA46" s="1642">
        <f t="shared" si="1"/>
        <v>0</v>
      </c>
      <c r="DB46" s="1648" t="e">
        <f t="shared" si="6"/>
        <v>#DIV/0!</v>
      </c>
      <c r="DC46" s="1649"/>
      <c r="DD46" s="1649"/>
      <c r="DE46" s="1649"/>
      <c r="DF46" s="1678"/>
      <c r="DG46" s="1678"/>
      <c r="DH46" s="1683"/>
      <c r="DI46" s="1642">
        <f t="shared" si="2"/>
        <v>0.15</v>
      </c>
      <c r="DJ46" s="1642">
        <f t="shared" si="2"/>
        <v>0.15</v>
      </c>
      <c r="DK46" s="1648">
        <f t="shared" si="5"/>
        <v>1</v>
      </c>
      <c r="DL46" s="1649"/>
      <c r="DM46" s="1649"/>
      <c r="DN46" s="1649"/>
      <c r="DO46" s="1678"/>
      <c r="DP46" s="1678"/>
      <c r="DQ46" s="1684"/>
      <c r="DR46" s="1642"/>
      <c r="DS46" s="1642"/>
      <c r="DT46" s="1648"/>
      <c r="DU46" s="1649"/>
      <c r="DV46" s="1649"/>
      <c r="DW46" s="1649"/>
      <c r="DX46" s="1678"/>
      <c r="DY46" s="1678"/>
      <c r="DZ46" s="1678"/>
      <c r="EA46" s="1642"/>
      <c r="EB46" s="1642"/>
      <c r="EC46" s="1648"/>
      <c r="ED46" s="1649"/>
      <c r="EE46" s="1649"/>
      <c r="EF46" s="1649"/>
      <c r="EG46" s="1678"/>
      <c r="EH46" s="1678"/>
      <c r="EI46" s="1678"/>
      <c r="EJ46" s="1549"/>
      <c r="EK46" s="1549"/>
      <c r="EL46" s="1549"/>
      <c r="EM46" s="1549"/>
      <c r="EN46" s="1549"/>
      <c r="EO46" s="1549"/>
      <c r="EP46" s="1549"/>
      <c r="EQ46" s="1549"/>
      <c r="ER46" s="1549"/>
      <c r="ES46" s="1549"/>
      <c r="ET46" s="1549"/>
      <c r="EU46" s="1549"/>
    </row>
    <row r="47" spans="1:151" s="1586" customFormat="1" ht="78.75" customHeight="1">
      <c r="A47" s="1628"/>
      <c r="B47" s="1628"/>
      <c r="C47" s="1629"/>
      <c r="D47" s="1629"/>
      <c r="E47" s="1629"/>
      <c r="F47" s="1678"/>
      <c r="G47" s="1630"/>
      <c r="H47" s="1631"/>
      <c r="I47" s="1664"/>
      <c r="J47" s="1630">
        <v>15</v>
      </c>
      <c r="K47" s="1629" t="s">
        <v>1457</v>
      </c>
      <c r="L47" s="1681" t="s">
        <v>1458</v>
      </c>
      <c r="M47" s="1680" t="s">
        <v>1459</v>
      </c>
      <c r="N47" s="1649">
        <v>2.1700000000000001E-2</v>
      </c>
      <c r="O47" s="1671">
        <v>42795</v>
      </c>
      <c r="P47" s="1671">
        <v>43100</v>
      </c>
      <c r="Q47" s="1653" t="s">
        <v>1460</v>
      </c>
      <c r="R47" s="1638">
        <v>0.5</v>
      </c>
      <c r="S47" s="1639">
        <v>0</v>
      </c>
      <c r="T47" s="1640">
        <v>0</v>
      </c>
      <c r="U47" s="1641">
        <f>+S47+S48</f>
        <v>0</v>
      </c>
      <c r="V47" s="1641">
        <f>+T47+T48</f>
        <v>0</v>
      </c>
      <c r="W47" s="1641"/>
      <c r="X47" s="1641"/>
      <c r="Y47" s="1640"/>
      <c r="Z47" s="1640">
        <v>0.05</v>
      </c>
      <c r="AA47" s="1640">
        <v>0.05</v>
      </c>
      <c r="AB47" s="1641">
        <f>+Z47+Z48</f>
        <v>0.05</v>
      </c>
      <c r="AC47" s="1641">
        <f>+AA47+AA48</f>
        <v>0.05</v>
      </c>
      <c r="AD47" s="1641"/>
      <c r="AE47" s="1641"/>
      <c r="AF47" s="1640"/>
      <c r="AG47" s="1640">
        <v>0.05</v>
      </c>
      <c r="AH47" s="1640">
        <v>0.05</v>
      </c>
      <c r="AI47" s="1641">
        <f>+AG47+AG48</f>
        <v>0.05</v>
      </c>
      <c r="AJ47" s="1641">
        <f>+AH47+AH48</f>
        <v>0.05</v>
      </c>
      <c r="AK47" s="1641"/>
      <c r="AL47" s="1641"/>
      <c r="AM47" s="1681" t="s">
        <v>1461</v>
      </c>
      <c r="AN47" s="1642">
        <v>0.1</v>
      </c>
      <c r="AO47" s="1642">
        <f t="shared" si="3"/>
        <v>0.1</v>
      </c>
      <c r="AP47" s="1641">
        <f>+AN47+AN48</f>
        <v>0.1</v>
      </c>
      <c r="AQ47" s="1641">
        <f>+AO47+AO48</f>
        <v>0.1</v>
      </c>
      <c r="AR47" s="1641"/>
      <c r="AS47" s="1641"/>
      <c r="AT47" s="1642"/>
      <c r="AU47" s="1642">
        <v>0.1</v>
      </c>
      <c r="AV47" s="1642">
        <f t="shared" si="4"/>
        <v>0.1</v>
      </c>
      <c r="AW47" s="1641">
        <f>+AU47+AU48</f>
        <v>0.1</v>
      </c>
      <c r="AX47" s="1641">
        <f>+AV47+AV48</f>
        <v>0.1</v>
      </c>
      <c r="AY47" s="1641"/>
      <c r="AZ47" s="1643"/>
      <c r="BA47" s="1644" t="s">
        <v>1462</v>
      </c>
      <c r="BB47" s="1645">
        <v>0.2</v>
      </c>
      <c r="BC47" s="1642">
        <v>0.2</v>
      </c>
      <c r="BD47" s="1641">
        <f>+BB47+BB48</f>
        <v>0.2</v>
      </c>
      <c r="BE47" s="1641">
        <f>+BC47+BC48</f>
        <v>0.2</v>
      </c>
      <c r="BF47" s="1641"/>
      <c r="BG47" s="1641"/>
      <c r="BH47" s="1681" t="s">
        <v>1463</v>
      </c>
      <c r="BI47" s="1642">
        <v>0</v>
      </c>
      <c r="BJ47" s="1681"/>
      <c r="BK47" s="1681">
        <f>+BI47+BI48</f>
        <v>0</v>
      </c>
      <c r="BL47" s="1681">
        <f>+BJ47+BJ48</f>
        <v>0</v>
      </c>
      <c r="BM47" s="1681"/>
      <c r="BN47" s="1681"/>
      <c r="BO47" s="1681"/>
      <c r="BP47" s="1642">
        <v>0</v>
      </c>
      <c r="BQ47" s="1681"/>
      <c r="BR47" s="1681">
        <f>+BP47+BP48</f>
        <v>0.05</v>
      </c>
      <c r="BS47" s="1681">
        <f>+BQ47+BQ48</f>
        <v>0</v>
      </c>
      <c r="BT47" s="1681"/>
      <c r="BU47" s="1681"/>
      <c r="BV47" s="1681"/>
      <c r="BW47" s="1642">
        <v>0</v>
      </c>
      <c r="BX47" s="1681"/>
      <c r="BY47" s="1681">
        <f>+BW47+BW48</f>
        <v>0.15</v>
      </c>
      <c r="BZ47" s="1681">
        <f>+BX47+BX48</f>
        <v>0</v>
      </c>
      <c r="CA47" s="1681"/>
      <c r="CB47" s="1681"/>
      <c r="CC47" s="1681" t="s">
        <v>1464</v>
      </c>
      <c r="CD47" s="1642">
        <v>0</v>
      </c>
      <c r="CE47" s="1681"/>
      <c r="CF47" s="1681">
        <f>+CD47+CD48</f>
        <v>0.05</v>
      </c>
      <c r="CG47" s="1681">
        <f>+CE47+CE48</f>
        <v>0</v>
      </c>
      <c r="CH47" s="1681"/>
      <c r="CI47" s="1681"/>
      <c r="CJ47" s="1681"/>
      <c r="CK47" s="1642">
        <v>0</v>
      </c>
      <c r="CL47" s="1681"/>
      <c r="CM47" s="1681">
        <f>+CK47+CK48</f>
        <v>0.1</v>
      </c>
      <c r="CN47" s="1681">
        <f>+CL47+CL48</f>
        <v>0</v>
      </c>
      <c r="CO47" s="1681"/>
      <c r="CP47" s="1681"/>
      <c r="CQ47" s="1681"/>
      <c r="CR47" s="1642">
        <v>0</v>
      </c>
      <c r="CS47" s="1681"/>
      <c r="CT47" s="1681">
        <f>+CR47+CR48</f>
        <v>0.15</v>
      </c>
      <c r="CU47" s="1681">
        <f>+CS47+CS48</f>
        <v>0</v>
      </c>
      <c r="CV47" s="1681"/>
      <c r="CW47" s="1681"/>
      <c r="CX47" s="1689" t="s">
        <v>1458</v>
      </c>
      <c r="CY47" s="1647">
        <f t="shared" si="0"/>
        <v>0.30000000000000004</v>
      </c>
      <c r="CZ47" s="1642">
        <f t="shared" si="1"/>
        <v>0.1</v>
      </c>
      <c r="DA47" s="1642">
        <f t="shared" si="1"/>
        <v>0.1</v>
      </c>
      <c r="DB47" s="1648">
        <f t="shared" si="6"/>
        <v>1</v>
      </c>
      <c r="DC47" s="1649">
        <f>U47+AB47+AI47</f>
        <v>0.1</v>
      </c>
      <c r="DD47" s="1649">
        <f>V47+AC47+AJ47</f>
        <v>0.1</v>
      </c>
      <c r="DE47" s="1649">
        <f>+DD47/DC47</f>
        <v>1</v>
      </c>
      <c r="DF47" s="1678"/>
      <c r="DG47" s="1678"/>
      <c r="DH47" s="1683"/>
      <c r="DI47" s="1642">
        <f t="shared" si="2"/>
        <v>0.5</v>
      </c>
      <c r="DJ47" s="1642">
        <f t="shared" si="2"/>
        <v>0.5</v>
      </c>
      <c r="DK47" s="1648">
        <f t="shared" si="5"/>
        <v>1</v>
      </c>
      <c r="DL47" s="1649">
        <f>DC47+AP47+AW47+BD47</f>
        <v>0.5</v>
      </c>
      <c r="DM47" s="1649">
        <f>DD47+AQ47+AX47+BE47</f>
        <v>0.5</v>
      </c>
      <c r="DN47" s="1649">
        <f>+DM47/DL47</f>
        <v>1</v>
      </c>
      <c r="DO47" s="1678"/>
      <c r="DP47" s="1678"/>
      <c r="DQ47" s="1684"/>
      <c r="DR47" s="1642"/>
      <c r="DS47" s="1642"/>
      <c r="DT47" s="1648"/>
      <c r="DU47" s="1649"/>
      <c r="DV47" s="1649"/>
      <c r="DW47" s="1649"/>
      <c r="DX47" s="1678"/>
      <c r="DY47" s="1678"/>
      <c r="DZ47" s="1678"/>
      <c r="EA47" s="1642"/>
      <c r="EB47" s="1642"/>
      <c r="EC47" s="1648"/>
      <c r="ED47" s="1649"/>
      <c r="EE47" s="1649"/>
      <c r="EF47" s="1649"/>
      <c r="EG47" s="1678"/>
      <c r="EH47" s="1678"/>
      <c r="EI47" s="1678"/>
      <c r="EJ47" s="1549"/>
      <c r="EK47" s="1549"/>
      <c r="EL47" s="1549"/>
      <c r="EM47" s="1549"/>
      <c r="EN47" s="1549"/>
      <c r="EO47" s="1549"/>
      <c r="EP47" s="1549"/>
      <c r="EQ47" s="1549"/>
      <c r="ER47" s="1549"/>
      <c r="ES47" s="1549"/>
      <c r="ET47" s="1549"/>
      <c r="EU47" s="1549"/>
    </row>
    <row r="48" spans="1:151" s="1586" customFormat="1" ht="78.75" customHeight="1">
      <c r="A48" s="1628"/>
      <c r="B48" s="1628"/>
      <c r="C48" s="1629"/>
      <c r="D48" s="1629"/>
      <c r="E48" s="1629"/>
      <c r="F48" s="1678"/>
      <c r="G48" s="1630"/>
      <c r="H48" s="1631"/>
      <c r="I48" s="1664"/>
      <c r="J48" s="1630"/>
      <c r="K48" s="1629"/>
      <c r="L48" s="1681"/>
      <c r="M48" s="1680"/>
      <c r="N48" s="1649"/>
      <c r="O48" s="1671"/>
      <c r="P48" s="1671"/>
      <c r="Q48" s="1653" t="s">
        <v>1465</v>
      </c>
      <c r="R48" s="1638">
        <v>0.5</v>
      </c>
      <c r="S48" s="1639">
        <v>0</v>
      </c>
      <c r="T48" s="1640">
        <v>0</v>
      </c>
      <c r="U48" s="1641"/>
      <c r="V48" s="1641"/>
      <c r="W48" s="1641"/>
      <c r="X48" s="1641"/>
      <c r="Y48" s="1640"/>
      <c r="Z48" s="1640">
        <v>0</v>
      </c>
      <c r="AA48" s="1640">
        <v>0</v>
      </c>
      <c r="AB48" s="1641"/>
      <c r="AC48" s="1641"/>
      <c r="AD48" s="1641"/>
      <c r="AE48" s="1641"/>
      <c r="AF48" s="1640"/>
      <c r="AG48" s="1640">
        <v>0</v>
      </c>
      <c r="AH48" s="1640">
        <v>0</v>
      </c>
      <c r="AI48" s="1641"/>
      <c r="AJ48" s="1641"/>
      <c r="AK48" s="1641"/>
      <c r="AL48" s="1641"/>
      <c r="AM48" s="1681"/>
      <c r="AN48" s="1642">
        <v>0</v>
      </c>
      <c r="AO48" s="1642">
        <f t="shared" si="3"/>
        <v>0</v>
      </c>
      <c r="AP48" s="1641"/>
      <c r="AQ48" s="1641"/>
      <c r="AR48" s="1641"/>
      <c r="AS48" s="1641"/>
      <c r="AT48" s="1642"/>
      <c r="AU48" s="1642">
        <v>0</v>
      </c>
      <c r="AV48" s="1642">
        <f t="shared" si="4"/>
        <v>0</v>
      </c>
      <c r="AW48" s="1641"/>
      <c r="AX48" s="1641"/>
      <c r="AY48" s="1641"/>
      <c r="AZ48" s="1643"/>
      <c r="BA48" s="1644"/>
      <c r="BB48" s="1645">
        <v>0</v>
      </c>
      <c r="BC48" s="1642">
        <v>0</v>
      </c>
      <c r="BD48" s="1641"/>
      <c r="BE48" s="1641"/>
      <c r="BF48" s="1641"/>
      <c r="BG48" s="1641"/>
      <c r="BH48" s="1681"/>
      <c r="BI48" s="1642">
        <v>0</v>
      </c>
      <c r="BJ48" s="1681"/>
      <c r="BK48" s="1681"/>
      <c r="BL48" s="1681"/>
      <c r="BM48" s="1681"/>
      <c r="BN48" s="1681"/>
      <c r="BO48" s="1681"/>
      <c r="BP48" s="1642">
        <v>0.05</v>
      </c>
      <c r="BQ48" s="1681"/>
      <c r="BR48" s="1681"/>
      <c r="BS48" s="1681"/>
      <c r="BT48" s="1681"/>
      <c r="BU48" s="1681"/>
      <c r="BV48" s="1681"/>
      <c r="BW48" s="1642">
        <v>0.15</v>
      </c>
      <c r="BX48" s="1681"/>
      <c r="BY48" s="1681"/>
      <c r="BZ48" s="1681"/>
      <c r="CA48" s="1681"/>
      <c r="CB48" s="1681"/>
      <c r="CC48" s="1681"/>
      <c r="CD48" s="1642">
        <v>0.05</v>
      </c>
      <c r="CE48" s="1681"/>
      <c r="CF48" s="1681"/>
      <c r="CG48" s="1681"/>
      <c r="CH48" s="1681"/>
      <c r="CI48" s="1681"/>
      <c r="CJ48" s="1681"/>
      <c r="CK48" s="1642">
        <v>0.1</v>
      </c>
      <c r="CL48" s="1681"/>
      <c r="CM48" s="1681"/>
      <c r="CN48" s="1681"/>
      <c r="CO48" s="1681"/>
      <c r="CP48" s="1681"/>
      <c r="CQ48" s="1681"/>
      <c r="CR48" s="1642">
        <v>0.15</v>
      </c>
      <c r="CS48" s="1681"/>
      <c r="CT48" s="1681"/>
      <c r="CU48" s="1681"/>
      <c r="CV48" s="1681"/>
      <c r="CW48" s="1681"/>
      <c r="CX48" s="1690"/>
      <c r="CY48" s="1647">
        <f t="shared" si="0"/>
        <v>0</v>
      </c>
      <c r="CZ48" s="1642">
        <f t="shared" si="1"/>
        <v>0</v>
      </c>
      <c r="DA48" s="1642">
        <f t="shared" si="1"/>
        <v>0</v>
      </c>
      <c r="DB48" s="1648" t="e">
        <f t="shared" si="6"/>
        <v>#DIV/0!</v>
      </c>
      <c r="DC48" s="1649"/>
      <c r="DD48" s="1649"/>
      <c r="DE48" s="1649"/>
      <c r="DF48" s="1678"/>
      <c r="DG48" s="1678"/>
      <c r="DH48" s="1683"/>
      <c r="DI48" s="1642">
        <f t="shared" si="2"/>
        <v>0</v>
      </c>
      <c r="DJ48" s="1642">
        <f t="shared" si="2"/>
        <v>0</v>
      </c>
      <c r="DK48" s="1648" t="e">
        <f t="shared" si="5"/>
        <v>#DIV/0!</v>
      </c>
      <c r="DL48" s="1649"/>
      <c r="DM48" s="1649"/>
      <c r="DN48" s="1649"/>
      <c r="DO48" s="1678"/>
      <c r="DP48" s="1678"/>
      <c r="DQ48" s="1684"/>
      <c r="DR48" s="1642"/>
      <c r="DS48" s="1642"/>
      <c r="DT48" s="1648"/>
      <c r="DU48" s="1649"/>
      <c r="DV48" s="1649"/>
      <c r="DW48" s="1649"/>
      <c r="DX48" s="1678"/>
      <c r="DY48" s="1678"/>
      <c r="DZ48" s="1678"/>
      <c r="EA48" s="1642"/>
      <c r="EB48" s="1642"/>
      <c r="EC48" s="1648"/>
      <c r="ED48" s="1649"/>
      <c r="EE48" s="1649"/>
      <c r="EF48" s="1649"/>
      <c r="EG48" s="1678"/>
      <c r="EH48" s="1678"/>
      <c r="EI48" s="1678"/>
      <c r="EJ48" s="1549"/>
      <c r="EK48" s="1549"/>
      <c r="EL48" s="1549"/>
      <c r="EM48" s="1549"/>
      <c r="EN48" s="1549"/>
      <c r="EO48" s="1549"/>
      <c r="EP48" s="1549"/>
      <c r="EQ48" s="1549"/>
      <c r="ER48" s="1549"/>
      <c r="ES48" s="1549"/>
      <c r="ET48" s="1549"/>
      <c r="EU48" s="1549"/>
    </row>
    <row r="49" spans="1:184" s="1586" customFormat="1" ht="78.75" customHeight="1">
      <c r="A49" s="1628"/>
      <c r="B49" s="1628"/>
      <c r="C49" s="1629"/>
      <c r="D49" s="1629"/>
      <c r="E49" s="1629"/>
      <c r="F49" s="1678"/>
      <c r="G49" s="1630"/>
      <c r="H49" s="1631"/>
      <c r="I49" s="1664"/>
      <c r="J49" s="1630">
        <v>16</v>
      </c>
      <c r="K49" s="1629" t="s">
        <v>1466</v>
      </c>
      <c r="L49" s="1681" t="s">
        <v>1467</v>
      </c>
      <c r="M49" s="1680" t="s">
        <v>1459</v>
      </c>
      <c r="N49" s="1649">
        <v>2.1700000000000001E-2</v>
      </c>
      <c r="O49" s="1671">
        <v>42887</v>
      </c>
      <c r="P49" s="1671">
        <v>43100</v>
      </c>
      <c r="Q49" s="1653" t="s">
        <v>1468</v>
      </c>
      <c r="R49" s="1638">
        <v>0.4</v>
      </c>
      <c r="S49" s="1639">
        <v>0</v>
      </c>
      <c r="T49" s="1640">
        <v>0</v>
      </c>
      <c r="U49" s="1641">
        <f>+S49+S50</f>
        <v>0</v>
      </c>
      <c r="V49" s="1641">
        <f>+T49+T50</f>
        <v>0</v>
      </c>
      <c r="W49" s="1641"/>
      <c r="X49" s="1641"/>
      <c r="Y49" s="1640"/>
      <c r="Z49" s="1640">
        <v>0</v>
      </c>
      <c r="AA49" s="1640">
        <v>0</v>
      </c>
      <c r="AB49" s="1641">
        <f>+Z49+Z50</f>
        <v>0</v>
      </c>
      <c r="AC49" s="1641">
        <f>+AA49+AA50</f>
        <v>0</v>
      </c>
      <c r="AD49" s="1641"/>
      <c r="AE49" s="1641"/>
      <c r="AF49" s="1640"/>
      <c r="AG49" s="1640">
        <v>0</v>
      </c>
      <c r="AH49" s="1640">
        <v>0</v>
      </c>
      <c r="AI49" s="1641">
        <f>+AG49+AG50</f>
        <v>0</v>
      </c>
      <c r="AJ49" s="1641">
        <f>+AH49+AH50</f>
        <v>0</v>
      </c>
      <c r="AK49" s="1641"/>
      <c r="AL49" s="1641"/>
      <c r="AM49" s="1681" t="s">
        <v>1059</v>
      </c>
      <c r="AN49" s="1642">
        <v>0</v>
      </c>
      <c r="AO49" s="1642">
        <f t="shared" si="3"/>
        <v>0</v>
      </c>
      <c r="AP49" s="1641">
        <f>+AN49+AN50</f>
        <v>0</v>
      </c>
      <c r="AQ49" s="1641">
        <f>+AO49+AO50</f>
        <v>0</v>
      </c>
      <c r="AR49" s="1641"/>
      <c r="AS49" s="1641"/>
      <c r="AT49" s="1642"/>
      <c r="AU49" s="1642">
        <v>0</v>
      </c>
      <c r="AV49" s="1642">
        <f t="shared" si="4"/>
        <v>0</v>
      </c>
      <c r="AW49" s="1641">
        <f>+AU49+AU50</f>
        <v>0</v>
      </c>
      <c r="AX49" s="1641">
        <f>+AV49+AV50</f>
        <v>0</v>
      </c>
      <c r="AY49" s="1641"/>
      <c r="AZ49" s="1643"/>
      <c r="BA49" s="1644"/>
      <c r="BB49" s="1645">
        <v>0</v>
      </c>
      <c r="BC49" s="1642">
        <v>0</v>
      </c>
      <c r="BD49" s="1641">
        <f>+BB49+BB50</f>
        <v>0</v>
      </c>
      <c r="BE49" s="1641">
        <f>+BC49+BC50</f>
        <v>0</v>
      </c>
      <c r="BF49" s="1641"/>
      <c r="BG49" s="1641"/>
      <c r="BH49" s="1681"/>
      <c r="BI49" s="1642">
        <v>0</v>
      </c>
      <c r="BJ49" s="1681"/>
      <c r="BK49" s="1681">
        <f>+BI49+BI50</f>
        <v>0</v>
      </c>
      <c r="BL49" s="1681">
        <f>+BJ49+BJ50</f>
        <v>0</v>
      </c>
      <c r="BM49" s="1681"/>
      <c r="BN49" s="1681"/>
      <c r="BO49" s="1681"/>
      <c r="BP49" s="1642">
        <v>0</v>
      </c>
      <c r="BQ49" s="1681"/>
      <c r="BR49" s="1681">
        <f>+BP49+BP50</f>
        <v>0</v>
      </c>
      <c r="BS49" s="1681">
        <f>+BQ49+BQ50</f>
        <v>0</v>
      </c>
      <c r="BT49" s="1681"/>
      <c r="BU49" s="1681"/>
      <c r="BV49" s="1681"/>
      <c r="BW49" s="1642">
        <v>0</v>
      </c>
      <c r="BX49" s="1681"/>
      <c r="BY49" s="1681">
        <f>+BW49+BW50</f>
        <v>0</v>
      </c>
      <c r="BZ49" s="1681">
        <f>+BX49+BX50</f>
        <v>0</v>
      </c>
      <c r="CA49" s="1681"/>
      <c r="CB49" s="1681"/>
      <c r="CC49" s="1681"/>
      <c r="CD49" s="1642">
        <v>0.2</v>
      </c>
      <c r="CE49" s="1681"/>
      <c r="CF49" s="1681">
        <f>+CD49+CD50</f>
        <v>0.2</v>
      </c>
      <c r="CG49" s="1681">
        <f>+CE49+CE50</f>
        <v>0</v>
      </c>
      <c r="CH49" s="1681"/>
      <c r="CI49" s="1681"/>
      <c r="CJ49" s="1681"/>
      <c r="CK49" s="1642">
        <v>0.2</v>
      </c>
      <c r="CL49" s="1681"/>
      <c r="CM49" s="1681">
        <f>+CK49+CK50</f>
        <v>0.2</v>
      </c>
      <c r="CN49" s="1681">
        <f>+CL49+CL50</f>
        <v>0</v>
      </c>
      <c r="CO49" s="1681"/>
      <c r="CP49" s="1681"/>
      <c r="CQ49" s="1681"/>
      <c r="CR49" s="1642">
        <v>0</v>
      </c>
      <c r="CS49" s="1681"/>
      <c r="CT49" s="1681">
        <f>+CR49+CR50</f>
        <v>0.6</v>
      </c>
      <c r="CU49" s="1681">
        <f>+CS49+CS50</f>
        <v>0</v>
      </c>
      <c r="CV49" s="1681"/>
      <c r="CW49" s="1681"/>
      <c r="CX49" s="1689" t="s">
        <v>1467</v>
      </c>
      <c r="CY49" s="1647">
        <f t="shared" si="0"/>
        <v>0</v>
      </c>
      <c r="CZ49" s="1642">
        <f t="shared" si="1"/>
        <v>0</v>
      </c>
      <c r="DA49" s="1642">
        <f t="shared" si="1"/>
        <v>0</v>
      </c>
      <c r="DB49" s="1648" t="e">
        <f t="shared" si="6"/>
        <v>#DIV/0!</v>
      </c>
      <c r="DC49" s="1649">
        <f>U49+AB49+AI49</f>
        <v>0</v>
      </c>
      <c r="DD49" s="1649">
        <f>V49+AC49+AJ49</f>
        <v>0</v>
      </c>
      <c r="DE49" s="1649" t="e">
        <f>+DD49/DC49</f>
        <v>#DIV/0!</v>
      </c>
      <c r="DF49" s="1678"/>
      <c r="DG49" s="1678"/>
      <c r="DH49" s="1683"/>
      <c r="DI49" s="1642">
        <f t="shared" si="2"/>
        <v>0</v>
      </c>
      <c r="DJ49" s="1642">
        <f t="shared" si="2"/>
        <v>0</v>
      </c>
      <c r="DK49" s="1648" t="e">
        <f t="shared" si="5"/>
        <v>#DIV/0!</v>
      </c>
      <c r="DL49" s="1649">
        <f>DC49+AP49+AW49+BD49</f>
        <v>0</v>
      </c>
      <c r="DM49" s="1649">
        <f>DD49+AQ49+AX49+BE49</f>
        <v>0</v>
      </c>
      <c r="DN49" s="1649" t="e">
        <f>+DM49/DL49</f>
        <v>#DIV/0!</v>
      </c>
      <c r="DO49" s="1678"/>
      <c r="DP49" s="1678"/>
      <c r="DQ49" s="1684"/>
      <c r="DR49" s="1642"/>
      <c r="DS49" s="1642"/>
      <c r="DT49" s="1648"/>
      <c r="DU49" s="1649"/>
      <c r="DV49" s="1649"/>
      <c r="DW49" s="1649"/>
      <c r="DX49" s="1678"/>
      <c r="DY49" s="1678"/>
      <c r="DZ49" s="1678"/>
      <c r="EA49" s="1642"/>
      <c r="EB49" s="1642"/>
      <c r="EC49" s="1648"/>
      <c r="ED49" s="1649"/>
      <c r="EE49" s="1649"/>
      <c r="EF49" s="1649"/>
      <c r="EG49" s="1678"/>
      <c r="EH49" s="1678"/>
      <c r="EI49" s="1678"/>
      <c r="EJ49" s="1549"/>
      <c r="EK49" s="1549"/>
      <c r="EL49" s="1549"/>
      <c r="EM49" s="1549"/>
      <c r="EN49" s="1549"/>
      <c r="EO49" s="1549"/>
      <c r="EP49" s="1549"/>
      <c r="EQ49" s="1549"/>
      <c r="ER49" s="1549"/>
      <c r="ES49" s="1549"/>
      <c r="ET49" s="1549"/>
      <c r="EU49" s="1549"/>
    </row>
    <row r="50" spans="1:184" s="1586" customFormat="1" ht="78.75" customHeight="1">
      <c r="A50" s="1628"/>
      <c r="B50" s="1628"/>
      <c r="C50" s="1629"/>
      <c r="D50" s="1629"/>
      <c r="E50" s="1629"/>
      <c r="F50" s="1678"/>
      <c r="G50" s="1630"/>
      <c r="H50" s="1631"/>
      <c r="I50" s="1664"/>
      <c r="J50" s="1630"/>
      <c r="K50" s="1629"/>
      <c r="L50" s="1681"/>
      <c r="M50" s="1680"/>
      <c r="N50" s="1649"/>
      <c r="O50" s="1671"/>
      <c r="P50" s="1671"/>
      <c r="Q50" s="1653" t="s">
        <v>1469</v>
      </c>
      <c r="R50" s="1638">
        <v>0.6</v>
      </c>
      <c r="S50" s="1639">
        <v>0</v>
      </c>
      <c r="T50" s="1640">
        <v>0</v>
      </c>
      <c r="U50" s="1641"/>
      <c r="V50" s="1641"/>
      <c r="W50" s="1641"/>
      <c r="X50" s="1641"/>
      <c r="Y50" s="1640"/>
      <c r="Z50" s="1640">
        <v>0</v>
      </c>
      <c r="AA50" s="1640">
        <v>0</v>
      </c>
      <c r="AB50" s="1641"/>
      <c r="AC50" s="1641"/>
      <c r="AD50" s="1641"/>
      <c r="AE50" s="1641"/>
      <c r="AF50" s="1640"/>
      <c r="AG50" s="1640">
        <v>0</v>
      </c>
      <c r="AH50" s="1640">
        <v>0</v>
      </c>
      <c r="AI50" s="1641"/>
      <c r="AJ50" s="1641"/>
      <c r="AK50" s="1641"/>
      <c r="AL50" s="1641"/>
      <c r="AM50" s="1681"/>
      <c r="AN50" s="1642">
        <v>0</v>
      </c>
      <c r="AO50" s="1642">
        <f t="shared" si="3"/>
        <v>0</v>
      </c>
      <c r="AP50" s="1641"/>
      <c r="AQ50" s="1641"/>
      <c r="AR50" s="1641"/>
      <c r="AS50" s="1641"/>
      <c r="AT50" s="1642"/>
      <c r="AU50" s="1642">
        <v>0</v>
      </c>
      <c r="AV50" s="1642">
        <f t="shared" si="4"/>
        <v>0</v>
      </c>
      <c r="AW50" s="1641"/>
      <c r="AX50" s="1641"/>
      <c r="AY50" s="1641"/>
      <c r="AZ50" s="1643"/>
      <c r="BA50" s="1644"/>
      <c r="BB50" s="1645">
        <v>0</v>
      </c>
      <c r="BC50" s="1642">
        <v>0</v>
      </c>
      <c r="BD50" s="1641"/>
      <c r="BE50" s="1641"/>
      <c r="BF50" s="1641"/>
      <c r="BG50" s="1641"/>
      <c r="BH50" s="1681"/>
      <c r="BI50" s="1642">
        <v>0</v>
      </c>
      <c r="BJ50" s="1681"/>
      <c r="BK50" s="1681"/>
      <c r="BL50" s="1681"/>
      <c r="BM50" s="1681"/>
      <c r="BN50" s="1681"/>
      <c r="BO50" s="1681"/>
      <c r="BP50" s="1642">
        <v>0</v>
      </c>
      <c r="BQ50" s="1681"/>
      <c r="BR50" s="1681"/>
      <c r="BS50" s="1681"/>
      <c r="BT50" s="1681"/>
      <c r="BU50" s="1681"/>
      <c r="BV50" s="1681"/>
      <c r="BW50" s="1642">
        <v>0</v>
      </c>
      <c r="BX50" s="1681"/>
      <c r="BY50" s="1681"/>
      <c r="BZ50" s="1681"/>
      <c r="CA50" s="1681"/>
      <c r="CB50" s="1681"/>
      <c r="CC50" s="1681"/>
      <c r="CD50" s="1642">
        <v>0</v>
      </c>
      <c r="CE50" s="1681"/>
      <c r="CF50" s="1681"/>
      <c r="CG50" s="1681"/>
      <c r="CH50" s="1681"/>
      <c r="CI50" s="1681"/>
      <c r="CJ50" s="1681"/>
      <c r="CK50" s="1642">
        <v>0</v>
      </c>
      <c r="CL50" s="1681"/>
      <c r="CM50" s="1681"/>
      <c r="CN50" s="1681"/>
      <c r="CO50" s="1681"/>
      <c r="CP50" s="1681"/>
      <c r="CQ50" s="1681"/>
      <c r="CR50" s="1642">
        <v>0.6</v>
      </c>
      <c r="CS50" s="1681"/>
      <c r="CT50" s="1681"/>
      <c r="CU50" s="1681"/>
      <c r="CV50" s="1681"/>
      <c r="CW50" s="1681"/>
      <c r="CX50" s="1690"/>
      <c r="CY50" s="1647">
        <f t="shared" si="0"/>
        <v>0</v>
      </c>
      <c r="CZ50" s="1642">
        <f t="shared" si="1"/>
        <v>0</v>
      </c>
      <c r="DA50" s="1642">
        <f t="shared" si="1"/>
        <v>0</v>
      </c>
      <c r="DB50" s="1648" t="e">
        <f t="shared" si="6"/>
        <v>#DIV/0!</v>
      </c>
      <c r="DC50" s="1649"/>
      <c r="DD50" s="1649"/>
      <c r="DE50" s="1649"/>
      <c r="DF50" s="1678"/>
      <c r="DG50" s="1678"/>
      <c r="DH50" s="1683"/>
      <c r="DI50" s="1642">
        <f t="shared" si="2"/>
        <v>0</v>
      </c>
      <c r="DJ50" s="1642">
        <f t="shared" si="2"/>
        <v>0</v>
      </c>
      <c r="DK50" s="1648" t="e">
        <f t="shared" si="5"/>
        <v>#DIV/0!</v>
      </c>
      <c r="DL50" s="1649"/>
      <c r="DM50" s="1649"/>
      <c r="DN50" s="1649"/>
      <c r="DO50" s="1678"/>
      <c r="DP50" s="1678"/>
      <c r="DQ50" s="1684"/>
      <c r="DR50" s="1642"/>
      <c r="DS50" s="1642"/>
      <c r="DT50" s="1648"/>
      <c r="DU50" s="1649"/>
      <c r="DV50" s="1649"/>
      <c r="DW50" s="1649"/>
      <c r="DX50" s="1678"/>
      <c r="DY50" s="1678"/>
      <c r="DZ50" s="1678"/>
      <c r="EA50" s="1642"/>
      <c r="EB50" s="1642"/>
      <c r="EC50" s="1648"/>
      <c r="ED50" s="1649"/>
      <c r="EE50" s="1649"/>
      <c r="EF50" s="1649"/>
      <c r="EG50" s="1678"/>
      <c r="EH50" s="1678"/>
      <c r="EI50" s="1678"/>
      <c r="EJ50" s="1321"/>
      <c r="EK50" s="1321"/>
      <c r="EL50" s="1321"/>
      <c r="EM50" s="1321"/>
      <c r="EN50" s="1321"/>
      <c r="EO50" s="1321"/>
      <c r="EP50" s="1321"/>
      <c r="EQ50" s="1321"/>
      <c r="ER50" s="1321"/>
      <c r="ES50" s="1321"/>
      <c r="ET50" s="1321"/>
      <c r="EU50" s="1321"/>
      <c r="EV50" s="1333"/>
      <c r="EW50" s="1333"/>
      <c r="EX50" s="1333"/>
      <c r="EY50" s="1333"/>
      <c r="EZ50" s="1333"/>
      <c r="FA50" s="1333"/>
      <c r="FB50" s="1333"/>
      <c r="FC50" s="1333"/>
      <c r="FD50" s="1333"/>
      <c r="FE50" s="1333"/>
      <c r="FF50" s="1333"/>
      <c r="FG50" s="1333"/>
      <c r="FH50" s="1333"/>
      <c r="FI50" s="1333"/>
      <c r="FJ50" s="1333"/>
      <c r="FK50" s="1333"/>
      <c r="FL50" s="1333"/>
      <c r="FM50" s="1333"/>
      <c r="FN50" s="1333"/>
      <c r="FO50" s="1333"/>
      <c r="FP50" s="1333"/>
      <c r="FQ50" s="1333"/>
      <c r="FR50" s="1333"/>
      <c r="FS50" s="1333"/>
      <c r="FT50" s="1333"/>
      <c r="FU50" s="1333"/>
      <c r="FV50" s="1333"/>
      <c r="FW50" s="1333"/>
      <c r="FX50" s="1333"/>
      <c r="FY50" s="1333"/>
      <c r="FZ50" s="1333"/>
      <c r="GA50" s="1333"/>
      <c r="GB50" s="1333"/>
    </row>
    <row r="51" spans="1:184" s="1586" customFormat="1" ht="78.75" customHeight="1">
      <c r="A51" s="1628"/>
      <c r="B51" s="1628"/>
      <c r="C51" s="1629"/>
      <c r="D51" s="1629"/>
      <c r="E51" s="1629"/>
      <c r="F51" s="1678"/>
      <c r="G51" s="1630"/>
      <c r="H51" s="1631"/>
      <c r="I51" s="1664"/>
      <c r="J51" s="1630">
        <v>17</v>
      </c>
      <c r="K51" s="1629" t="s">
        <v>1470</v>
      </c>
      <c r="L51" s="1681" t="s">
        <v>1471</v>
      </c>
      <c r="M51" s="1680" t="s">
        <v>1459</v>
      </c>
      <c r="N51" s="1649">
        <v>2.1700000000000001E-2</v>
      </c>
      <c r="O51" s="1671">
        <v>42767</v>
      </c>
      <c r="P51" s="1671">
        <v>43100</v>
      </c>
      <c r="Q51" s="1653" t="s">
        <v>1472</v>
      </c>
      <c r="R51" s="1638">
        <v>0.4</v>
      </c>
      <c r="S51" s="1639">
        <v>0</v>
      </c>
      <c r="T51" s="1640">
        <v>0</v>
      </c>
      <c r="U51" s="1641">
        <f>+S51+S52+S53</f>
        <v>0</v>
      </c>
      <c r="V51" s="1641">
        <f>+T51+T52+T53</f>
        <v>0</v>
      </c>
      <c r="W51" s="1641"/>
      <c r="X51" s="1641"/>
      <c r="Y51" s="1640"/>
      <c r="Z51" s="1640">
        <v>0</v>
      </c>
      <c r="AA51" s="1640">
        <v>0</v>
      </c>
      <c r="AB51" s="1641">
        <f>+Z51+Z52+Z53</f>
        <v>8.0000000000000016E-2</v>
      </c>
      <c r="AC51" s="1641">
        <f>+AA51+AA52+AA53</f>
        <v>8.0000000000000016E-2</v>
      </c>
      <c r="AD51" s="1641"/>
      <c r="AE51" s="1641"/>
      <c r="AF51" s="1640"/>
      <c r="AG51" s="1640">
        <v>0</v>
      </c>
      <c r="AH51" s="1640">
        <v>0</v>
      </c>
      <c r="AI51" s="1641">
        <f>+AG51+AG52+AG53</f>
        <v>0.12</v>
      </c>
      <c r="AJ51" s="1641">
        <f>+AH51+AH52+AH53</f>
        <v>0.12</v>
      </c>
      <c r="AK51" s="1641"/>
      <c r="AL51" s="1641"/>
      <c r="AM51" s="1681" t="s">
        <v>1473</v>
      </c>
      <c r="AN51" s="1642">
        <v>4.0000000000000008E-2</v>
      </c>
      <c r="AO51" s="1642">
        <f t="shared" si="3"/>
        <v>4.0000000000000008E-2</v>
      </c>
      <c r="AP51" s="1641">
        <f>+AN51+AN52+AN53</f>
        <v>4.0000000000000008E-2</v>
      </c>
      <c r="AQ51" s="1641">
        <f>+AO51+AO52+AO53</f>
        <v>4.0000000000000008E-2</v>
      </c>
      <c r="AR51" s="1641"/>
      <c r="AS51" s="1641"/>
      <c r="AT51" s="1642"/>
      <c r="AU51" s="1642">
        <v>4.0000000000000008E-2</v>
      </c>
      <c r="AV51" s="1642">
        <f t="shared" si="4"/>
        <v>4.0000000000000008E-2</v>
      </c>
      <c r="AW51" s="1641">
        <f>+AU51+AU52+AU53</f>
        <v>4.0000000000000008E-2</v>
      </c>
      <c r="AX51" s="1641">
        <f>+AV51+AV52+AV53</f>
        <v>4.0000000000000008E-2</v>
      </c>
      <c r="AY51" s="1641"/>
      <c r="AZ51" s="1643"/>
      <c r="BA51" s="1644" t="s">
        <v>1474</v>
      </c>
      <c r="BB51" s="1645">
        <v>4.0000000000000008E-2</v>
      </c>
      <c r="BC51" s="1642">
        <v>0.04</v>
      </c>
      <c r="BD51" s="1641">
        <f>+BB51+BB52+BB53</f>
        <v>4.0000000000000008E-2</v>
      </c>
      <c r="BE51" s="1641">
        <f>+BC51+BC52+BC53</f>
        <v>0.04</v>
      </c>
      <c r="BF51" s="1641"/>
      <c r="BG51" s="1641"/>
      <c r="BH51" s="1681" t="s">
        <v>1475</v>
      </c>
      <c r="BI51" s="1642">
        <v>4.0000000000000008E-2</v>
      </c>
      <c r="BJ51" s="1681"/>
      <c r="BK51" s="1681">
        <f>+BI51+BI52+BI53</f>
        <v>4.0000000000000008E-2</v>
      </c>
      <c r="BL51" s="1681">
        <f>+BJ51+BJ52+BJ53</f>
        <v>0</v>
      </c>
      <c r="BM51" s="1681"/>
      <c r="BN51" s="1681"/>
      <c r="BO51" s="1681"/>
      <c r="BP51" s="1642">
        <v>4.0000000000000008E-2</v>
      </c>
      <c r="BQ51" s="1681"/>
      <c r="BR51" s="1681">
        <f>+BP51+BP52+BP53</f>
        <v>4.0000000000000008E-2</v>
      </c>
      <c r="BS51" s="1681">
        <f>+BQ51+BQ52+BQ53</f>
        <v>0</v>
      </c>
      <c r="BT51" s="1681"/>
      <c r="BU51" s="1681"/>
      <c r="BV51" s="1681"/>
      <c r="BW51" s="1642">
        <v>4.0000000000000008E-2</v>
      </c>
      <c r="BX51" s="1681"/>
      <c r="BY51" s="1681">
        <f>+BW51+BW52+BW53</f>
        <v>4.0000000000000008E-2</v>
      </c>
      <c r="BZ51" s="1681">
        <f>+BX51+BX52+BX53</f>
        <v>0</v>
      </c>
      <c r="CA51" s="1681"/>
      <c r="CB51" s="1681"/>
      <c r="CC51" s="1681" t="s">
        <v>1476</v>
      </c>
      <c r="CD51" s="1642">
        <v>0</v>
      </c>
      <c r="CE51" s="1681"/>
      <c r="CF51" s="1681">
        <f>+CD51+CD52+CD53</f>
        <v>0</v>
      </c>
      <c r="CG51" s="1681">
        <f>+CE51+CE52+CE53</f>
        <v>0</v>
      </c>
      <c r="CH51" s="1681"/>
      <c r="CI51" s="1681"/>
      <c r="CJ51" s="1681"/>
      <c r="CK51" s="1642">
        <v>4.0000000000000008E-2</v>
      </c>
      <c r="CL51" s="1681"/>
      <c r="CM51" s="1681">
        <f>+CK51+CK52+CK53</f>
        <v>0.20000000000000004</v>
      </c>
      <c r="CN51" s="1681">
        <f>+CL51+CL52+CL53</f>
        <v>0</v>
      </c>
      <c r="CO51" s="1681"/>
      <c r="CP51" s="1681"/>
      <c r="CQ51" s="1681"/>
      <c r="CR51" s="1642">
        <v>0.12</v>
      </c>
      <c r="CS51" s="1681"/>
      <c r="CT51" s="1681">
        <f>+CR51+CR52+CR53</f>
        <v>0.36</v>
      </c>
      <c r="CU51" s="1681">
        <f>+CS51+CS52+CS53</f>
        <v>0</v>
      </c>
      <c r="CV51" s="1681"/>
      <c r="CW51" s="1681"/>
      <c r="CX51" s="1689" t="s">
        <v>1471</v>
      </c>
      <c r="CY51" s="1647">
        <f t="shared" si="0"/>
        <v>8.0000000000000016E-2</v>
      </c>
      <c r="CZ51" s="1642">
        <f t="shared" si="1"/>
        <v>0</v>
      </c>
      <c r="DA51" s="1642">
        <f t="shared" si="1"/>
        <v>0</v>
      </c>
      <c r="DB51" s="1648" t="e">
        <f t="shared" si="6"/>
        <v>#DIV/0!</v>
      </c>
      <c r="DC51" s="1649">
        <f>U51+AB51+AI51</f>
        <v>0.2</v>
      </c>
      <c r="DD51" s="1649">
        <f>V51+AC51+AJ51</f>
        <v>0.2</v>
      </c>
      <c r="DE51" s="1649">
        <f>+DD51/DC51</f>
        <v>1</v>
      </c>
      <c r="DF51" s="1678"/>
      <c r="DG51" s="1678"/>
      <c r="DH51" s="1683"/>
      <c r="DI51" s="1642">
        <f t="shared" si="2"/>
        <v>0.12000000000000002</v>
      </c>
      <c r="DJ51" s="1642">
        <f t="shared" si="2"/>
        <v>0.12000000000000002</v>
      </c>
      <c r="DK51" s="1648">
        <f t="shared" si="5"/>
        <v>1</v>
      </c>
      <c r="DL51" s="1649">
        <f>DC51+AP51+AW51+BD51</f>
        <v>0.32000000000000006</v>
      </c>
      <c r="DM51" s="1649">
        <f>DD51+AQ51+AX51+BE51</f>
        <v>0.32</v>
      </c>
      <c r="DN51" s="1649">
        <f>+DM51/DL51</f>
        <v>0.99999999999999978</v>
      </c>
      <c r="DO51" s="1678"/>
      <c r="DP51" s="1678"/>
      <c r="DQ51" s="1684"/>
      <c r="DR51" s="1642"/>
      <c r="DS51" s="1642"/>
      <c r="DT51" s="1648"/>
      <c r="DU51" s="1649"/>
      <c r="DV51" s="1649"/>
      <c r="DW51" s="1649"/>
      <c r="DX51" s="1678"/>
      <c r="DY51" s="1678"/>
      <c r="DZ51" s="1678"/>
      <c r="EA51" s="1642"/>
      <c r="EB51" s="1642"/>
      <c r="EC51" s="1648"/>
      <c r="ED51" s="1649"/>
      <c r="EE51" s="1649"/>
      <c r="EF51" s="1649"/>
      <c r="EG51" s="1678"/>
      <c r="EH51" s="1678"/>
      <c r="EI51" s="1678"/>
      <c r="EJ51" s="1321"/>
      <c r="EK51" s="1321"/>
      <c r="EL51" s="1321"/>
      <c r="EM51" s="1321"/>
      <c r="EN51" s="1321"/>
      <c r="EO51" s="1321"/>
      <c r="EP51" s="1321"/>
      <c r="EQ51" s="1321"/>
      <c r="ER51" s="1321"/>
      <c r="ES51" s="1321"/>
      <c r="ET51" s="1321"/>
      <c r="EU51" s="1321"/>
      <c r="EV51" s="1333"/>
      <c r="EW51" s="1333"/>
      <c r="EX51" s="1333"/>
      <c r="EY51" s="1333"/>
      <c r="EZ51" s="1333"/>
      <c r="FA51" s="1333"/>
      <c r="FB51" s="1333"/>
      <c r="FC51" s="1333"/>
      <c r="FD51" s="1333"/>
      <c r="FE51" s="1333"/>
      <c r="FF51" s="1333"/>
      <c r="FG51" s="1333"/>
      <c r="FH51" s="1333"/>
      <c r="FI51" s="1333"/>
      <c r="FJ51" s="1333"/>
      <c r="FK51" s="1333"/>
      <c r="FL51" s="1333"/>
      <c r="FM51" s="1333"/>
      <c r="FN51" s="1333"/>
      <c r="FO51" s="1333"/>
      <c r="FP51" s="1333"/>
      <c r="FQ51" s="1333"/>
      <c r="FR51" s="1333"/>
      <c r="FS51" s="1333"/>
      <c r="FT51" s="1333"/>
      <c r="FU51" s="1333"/>
      <c r="FV51" s="1333"/>
      <c r="FW51" s="1333"/>
      <c r="FX51" s="1333"/>
      <c r="FY51" s="1333"/>
      <c r="FZ51" s="1333"/>
      <c r="GA51" s="1333"/>
      <c r="GB51" s="1333"/>
    </row>
    <row r="52" spans="1:184" s="1586" customFormat="1" ht="78.75" customHeight="1">
      <c r="A52" s="1628"/>
      <c r="B52" s="1628"/>
      <c r="C52" s="1629"/>
      <c r="D52" s="1629"/>
      <c r="E52" s="1629"/>
      <c r="F52" s="1678"/>
      <c r="G52" s="1630"/>
      <c r="H52" s="1631"/>
      <c r="I52" s="1664"/>
      <c r="J52" s="1630"/>
      <c r="K52" s="1629"/>
      <c r="L52" s="1681"/>
      <c r="M52" s="1680"/>
      <c r="N52" s="1649"/>
      <c r="O52" s="1671"/>
      <c r="P52" s="1671"/>
      <c r="Q52" s="1653" t="s">
        <v>1477</v>
      </c>
      <c r="R52" s="1638">
        <v>0.2</v>
      </c>
      <c r="S52" s="1639">
        <v>0</v>
      </c>
      <c r="T52" s="1640">
        <v>0</v>
      </c>
      <c r="U52" s="1641"/>
      <c r="V52" s="1641"/>
      <c r="W52" s="1641"/>
      <c r="X52" s="1641"/>
      <c r="Y52" s="1640"/>
      <c r="Z52" s="1640">
        <v>8.0000000000000016E-2</v>
      </c>
      <c r="AA52" s="1640">
        <v>8.0000000000000016E-2</v>
      </c>
      <c r="AB52" s="1641"/>
      <c r="AC52" s="1641"/>
      <c r="AD52" s="1641"/>
      <c r="AE52" s="1641"/>
      <c r="AF52" s="1640"/>
      <c r="AG52" s="1640">
        <v>0.12</v>
      </c>
      <c r="AH52" s="1640">
        <v>0.12</v>
      </c>
      <c r="AI52" s="1641"/>
      <c r="AJ52" s="1641"/>
      <c r="AK52" s="1641"/>
      <c r="AL52" s="1641"/>
      <c r="AM52" s="1681"/>
      <c r="AN52" s="1642">
        <v>0</v>
      </c>
      <c r="AO52" s="1642">
        <f t="shared" si="3"/>
        <v>0</v>
      </c>
      <c r="AP52" s="1641"/>
      <c r="AQ52" s="1641"/>
      <c r="AR52" s="1641"/>
      <c r="AS52" s="1641"/>
      <c r="AT52" s="1642"/>
      <c r="AU52" s="1642">
        <v>0</v>
      </c>
      <c r="AV52" s="1642">
        <f t="shared" si="4"/>
        <v>0</v>
      </c>
      <c r="AW52" s="1641"/>
      <c r="AX52" s="1641"/>
      <c r="AY52" s="1641"/>
      <c r="AZ52" s="1643"/>
      <c r="BA52" s="1644"/>
      <c r="BB52" s="1645">
        <v>0</v>
      </c>
      <c r="BC52" s="1642">
        <v>0</v>
      </c>
      <c r="BD52" s="1641"/>
      <c r="BE52" s="1641"/>
      <c r="BF52" s="1641"/>
      <c r="BG52" s="1641"/>
      <c r="BH52" s="1681"/>
      <c r="BI52" s="1642">
        <v>0</v>
      </c>
      <c r="BJ52" s="1681"/>
      <c r="BK52" s="1681"/>
      <c r="BL52" s="1681"/>
      <c r="BM52" s="1681"/>
      <c r="BN52" s="1681"/>
      <c r="BO52" s="1681"/>
      <c r="BP52" s="1642">
        <v>0</v>
      </c>
      <c r="BQ52" s="1681"/>
      <c r="BR52" s="1681"/>
      <c r="BS52" s="1681"/>
      <c r="BT52" s="1681"/>
      <c r="BU52" s="1681"/>
      <c r="BV52" s="1681"/>
      <c r="BW52" s="1642">
        <v>0</v>
      </c>
      <c r="BX52" s="1681"/>
      <c r="BY52" s="1681"/>
      <c r="BZ52" s="1681"/>
      <c r="CA52" s="1681"/>
      <c r="CB52" s="1681"/>
      <c r="CC52" s="1681"/>
      <c r="CD52" s="1642">
        <v>0</v>
      </c>
      <c r="CE52" s="1681"/>
      <c r="CF52" s="1681"/>
      <c r="CG52" s="1681"/>
      <c r="CH52" s="1681"/>
      <c r="CI52" s="1681"/>
      <c r="CJ52" s="1681"/>
      <c r="CK52" s="1642">
        <v>0</v>
      </c>
      <c r="CL52" s="1681"/>
      <c r="CM52" s="1681"/>
      <c r="CN52" s="1681"/>
      <c r="CO52" s="1681"/>
      <c r="CP52" s="1681"/>
      <c r="CQ52" s="1681"/>
      <c r="CR52" s="1642">
        <v>0</v>
      </c>
      <c r="CS52" s="1681"/>
      <c r="CT52" s="1681"/>
      <c r="CU52" s="1681"/>
      <c r="CV52" s="1681"/>
      <c r="CW52" s="1681"/>
      <c r="CX52" s="1691"/>
      <c r="CY52" s="1647">
        <f t="shared" si="0"/>
        <v>0.2</v>
      </c>
      <c r="CZ52" s="1642">
        <f t="shared" si="1"/>
        <v>0.2</v>
      </c>
      <c r="DA52" s="1642">
        <f t="shared" si="1"/>
        <v>0.2</v>
      </c>
      <c r="DB52" s="1648">
        <f t="shared" si="6"/>
        <v>1</v>
      </c>
      <c r="DC52" s="1649"/>
      <c r="DD52" s="1649"/>
      <c r="DE52" s="1649"/>
      <c r="DF52" s="1678"/>
      <c r="DG52" s="1678"/>
      <c r="DH52" s="1683"/>
      <c r="DI52" s="1642">
        <f t="shared" si="2"/>
        <v>0.2</v>
      </c>
      <c r="DJ52" s="1642">
        <f t="shared" si="2"/>
        <v>0.2</v>
      </c>
      <c r="DK52" s="1648">
        <f t="shared" si="5"/>
        <v>1</v>
      </c>
      <c r="DL52" s="1649"/>
      <c r="DM52" s="1649"/>
      <c r="DN52" s="1649"/>
      <c r="DO52" s="1678"/>
      <c r="DP52" s="1678"/>
      <c r="DQ52" s="1684"/>
      <c r="DR52" s="1642"/>
      <c r="DS52" s="1642"/>
      <c r="DT52" s="1648"/>
      <c r="DU52" s="1649"/>
      <c r="DV52" s="1649"/>
      <c r="DW52" s="1649"/>
      <c r="DX52" s="1678"/>
      <c r="DY52" s="1678"/>
      <c r="DZ52" s="1678"/>
      <c r="EA52" s="1642"/>
      <c r="EB52" s="1642"/>
      <c r="EC52" s="1648"/>
      <c r="ED52" s="1649"/>
      <c r="EE52" s="1649"/>
      <c r="EF52" s="1649"/>
      <c r="EG52" s="1678"/>
      <c r="EH52" s="1678"/>
      <c r="EI52" s="1678"/>
      <c r="EJ52" s="1321"/>
      <c r="EK52" s="1321"/>
      <c r="EL52" s="1321"/>
      <c r="EM52" s="1321"/>
      <c r="EN52" s="1321"/>
      <c r="EO52" s="1321"/>
      <c r="EP52" s="1321"/>
      <c r="EQ52" s="1321"/>
      <c r="ER52" s="1321"/>
      <c r="ES52" s="1321"/>
      <c r="ET52" s="1321"/>
      <c r="EU52" s="1321"/>
      <c r="EV52" s="1333"/>
      <c r="EW52" s="1333"/>
      <c r="EX52" s="1333"/>
      <c r="EY52" s="1333"/>
      <c r="EZ52" s="1333"/>
      <c r="FA52" s="1333"/>
      <c r="FB52" s="1333"/>
      <c r="FC52" s="1333"/>
      <c r="FD52" s="1333"/>
      <c r="FE52" s="1333"/>
      <c r="FF52" s="1333"/>
      <c r="FG52" s="1333"/>
      <c r="FH52" s="1333"/>
      <c r="FI52" s="1333"/>
      <c r="FJ52" s="1333"/>
      <c r="FK52" s="1333"/>
      <c r="FL52" s="1333"/>
      <c r="FM52" s="1333"/>
      <c r="FN52" s="1333"/>
      <c r="FO52" s="1333"/>
      <c r="FP52" s="1333"/>
      <c r="FQ52" s="1333"/>
      <c r="FR52" s="1333"/>
      <c r="FS52" s="1333"/>
      <c r="FT52" s="1333"/>
      <c r="FU52" s="1333"/>
      <c r="FV52" s="1333"/>
      <c r="FW52" s="1333"/>
      <c r="FX52" s="1333"/>
      <c r="FY52" s="1333"/>
      <c r="FZ52" s="1333"/>
      <c r="GA52" s="1333"/>
      <c r="GB52" s="1333"/>
    </row>
    <row r="53" spans="1:184" s="1586" customFormat="1" ht="78.75" customHeight="1">
      <c r="A53" s="1628"/>
      <c r="B53" s="1628"/>
      <c r="C53" s="1629"/>
      <c r="D53" s="1629"/>
      <c r="E53" s="1629"/>
      <c r="F53" s="1678"/>
      <c r="G53" s="1630"/>
      <c r="H53" s="1631"/>
      <c r="I53" s="1664"/>
      <c r="J53" s="1630"/>
      <c r="K53" s="1629"/>
      <c r="L53" s="1681"/>
      <c r="M53" s="1680"/>
      <c r="N53" s="1649"/>
      <c r="O53" s="1671"/>
      <c r="P53" s="1671"/>
      <c r="Q53" s="1653" t="s">
        <v>1478</v>
      </c>
      <c r="R53" s="1638">
        <v>0.4</v>
      </c>
      <c r="S53" s="1639">
        <v>0</v>
      </c>
      <c r="T53" s="1640">
        <v>0</v>
      </c>
      <c r="U53" s="1641"/>
      <c r="V53" s="1641"/>
      <c r="W53" s="1641"/>
      <c r="X53" s="1641"/>
      <c r="Y53" s="1640"/>
      <c r="Z53" s="1640">
        <v>0</v>
      </c>
      <c r="AA53" s="1640">
        <v>0</v>
      </c>
      <c r="AB53" s="1641"/>
      <c r="AC53" s="1641"/>
      <c r="AD53" s="1641"/>
      <c r="AE53" s="1641"/>
      <c r="AF53" s="1640"/>
      <c r="AG53" s="1640">
        <v>0</v>
      </c>
      <c r="AH53" s="1640">
        <v>0</v>
      </c>
      <c r="AI53" s="1641"/>
      <c r="AJ53" s="1641"/>
      <c r="AK53" s="1641"/>
      <c r="AL53" s="1641"/>
      <c r="AM53" s="1681"/>
      <c r="AN53" s="1642">
        <v>0</v>
      </c>
      <c r="AO53" s="1642">
        <f t="shared" si="3"/>
        <v>0</v>
      </c>
      <c r="AP53" s="1641"/>
      <c r="AQ53" s="1641"/>
      <c r="AR53" s="1641"/>
      <c r="AS53" s="1641"/>
      <c r="AT53" s="1642"/>
      <c r="AU53" s="1642">
        <v>0</v>
      </c>
      <c r="AV53" s="1642">
        <f t="shared" si="4"/>
        <v>0</v>
      </c>
      <c r="AW53" s="1641"/>
      <c r="AX53" s="1641"/>
      <c r="AY53" s="1641"/>
      <c r="AZ53" s="1643"/>
      <c r="BA53" s="1644"/>
      <c r="BB53" s="1645">
        <v>0</v>
      </c>
      <c r="BC53" s="1642">
        <v>0</v>
      </c>
      <c r="BD53" s="1641"/>
      <c r="BE53" s="1641"/>
      <c r="BF53" s="1641"/>
      <c r="BG53" s="1641"/>
      <c r="BH53" s="1681"/>
      <c r="BI53" s="1642">
        <v>0</v>
      </c>
      <c r="BJ53" s="1681"/>
      <c r="BK53" s="1681"/>
      <c r="BL53" s="1681"/>
      <c r="BM53" s="1681"/>
      <c r="BN53" s="1681"/>
      <c r="BO53" s="1681"/>
      <c r="BP53" s="1642">
        <v>0</v>
      </c>
      <c r="BQ53" s="1681"/>
      <c r="BR53" s="1681"/>
      <c r="BS53" s="1681"/>
      <c r="BT53" s="1681"/>
      <c r="BU53" s="1681"/>
      <c r="BV53" s="1681"/>
      <c r="BW53" s="1642">
        <v>0</v>
      </c>
      <c r="BX53" s="1681"/>
      <c r="BY53" s="1681"/>
      <c r="BZ53" s="1681"/>
      <c r="CA53" s="1681"/>
      <c r="CB53" s="1681"/>
      <c r="CC53" s="1681"/>
      <c r="CD53" s="1642">
        <v>0</v>
      </c>
      <c r="CE53" s="1681"/>
      <c r="CF53" s="1681"/>
      <c r="CG53" s="1681"/>
      <c r="CH53" s="1681"/>
      <c r="CI53" s="1681"/>
      <c r="CJ53" s="1681"/>
      <c r="CK53" s="1642">
        <v>0.16000000000000003</v>
      </c>
      <c r="CL53" s="1681"/>
      <c r="CM53" s="1681"/>
      <c r="CN53" s="1681"/>
      <c r="CO53" s="1681"/>
      <c r="CP53" s="1681"/>
      <c r="CQ53" s="1681"/>
      <c r="CR53" s="1642">
        <v>0.24</v>
      </c>
      <c r="CS53" s="1681"/>
      <c r="CT53" s="1681"/>
      <c r="CU53" s="1681"/>
      <c r="CV53" s="1681"/>
      <c r="CW53" s="1681"/>
      <c r="CX53" s="1690"/>
      <c r="CY53" s="1647">
        <f t="shared" si="0"/>
        <v>0</v>
      </c>
      <c r="CZ53" s="1642">
        <f t="shared" ref="CZ53:DA84" si="7">S53+Z53+AG53</f>
        <v>0</v>
      </c>
      <c r="DA53" s="1642">
        <f t="shared" si="7"/>
        <v>0</v>
      </c>
      <c r="DB53" s="1648" t="e">
        <f t="shared" si="6"/>
        <v>#DIV/0!</v>
      </c>
      <c r="DC53" s="1649"/>
      <c r="DD53" s="1649"/>
      <c r="DE53" s="1649"/>
      <c r="DF53" s="1678"/>
      <c r="DG53" s="1678"/>
      <c r="DH53" s="1683"/>
      <c r="DI53" s="1642">
        <f t="shared" ref="DI53:DJ84" si="8">CZ53+AN53+AU53+BB53</f>
        <v>0</v>
      </c>
      <c r="DJ53" s="1642">
        <f t="shared" si="8"/>
        <v>0</v>
      </c>
      <c r="DK53" s="1648" t="e">
        <f t="shared" si="5"/>
        <v>#DIV/0!</v>
      </c>
      <c r="DL53" s="1649"/>
      <c r="DM53" s="1649"/>
      <c r="DN53" s="1649"/>
      <c r="DO53" s="1678"/>
      <c r="DP53" s="1678"/>
      <c r="DQ53" s="1684"/>
      <c r="DR53" s="1642"/>
      <c r="DS53" s="1642"/>
      <c r="DT53" s="1648"/>
      <c r="DU53" s="1649"/>
      <c r="DV53" s="1649"/>
      <c r="DW53" s="1649"/>
      <c r="DX53" s="1678"/>
      <c r="DY53" s="1678"/>
      <c r="DZ53" s="1678"/>
      <c r="EA53" s="1642"/>
      <c r="EB53" s="1642"/>
      <c r="EC53" s="1648"/>
      <c r="ED53" s="1649"/>
      <c r="EE53" s="1649"/>
      <c r="EF53" s="1649"/>
      <c r="EG53" s="1678"/>
      <c r="EH53" s="1678"/>
      <c r="EI53" s="1678"/>
      <c r="EJ53" s="1321"/>
      <c r="EK53" s="1321"/>
      <c r="EL53" s="1321"/>
      <c r="EM53" s="1321"/>
      <c r="EN53" s="1321"/>
      <c r="EO53" s="1321"/>
      <c r="EP53" s="1321"/>
      <c r="EQ53" s="1321"/>
      <c r="ER53" s="1321"/>
      <c r="ES53" s="1321"/>
      <c r="ET53" s="1321"/>
      <c r="EU53" s="1321"/>
      <c r="EV53" s="1333"/>
      <c r="EW53" s="1333"/>
      <c r="EX53" s="1333"/>
      <c r="EY53" s="1333"/>
      <c r="EZ53" s="1333"/>
      <c r="FA53" s="1333"/>
      <c r="FB53" s="1333"/>
      <c r="FC53" s="1333"/>
      <c r="FD53" s="1333"/>
      <c r="FE53" s="1333"/>
      <c r="FF53" s="1333"/>
      <c r="FG53" s="1333"/>
      <c r="FH53" s="1333"/>
      <c r="FI53" s="1333"/>
      <c r="FJ53" s="1333"/>
      <c r="FK53" s="1333"/>
      <c r="FL53" s="1333"/>
      <c r="FM53" s="1333"/>
      <c r="FN53" s="1333"/>
      <c r="FO53" s="1333"/>
      <c r="FP53" s="1333"/>
      <c r="FQ53" s="1333"/>
      <c r="FR53" s="1333"/>
      <c r="FS53" s="1333"/>
      <c r="FT53" s="1333"/>
      <c r="FU53" s="1333"/>
      <c r="FV53" s="1333"/>
      <c r="FW53" s="1333"/>
      <c r="FX53" s="1333"/>
      <c r="FY53" s="1333"/>
      <c r="FZ53" s="1333"/>
      <c r="GA53" s="1333"/>
      <c r="GB53" s="1333"/>
    </row>
    <row r="54" spans="1:184" ht="126" customHeight="1">
      <c r="A54" s="1628" t="s">
        <v>1443</v>
      </c>
      <c r="B54" s="1628"/>
      <c r="C54" s="1629" t="s">
        <v>1358</v>
      </c>
      <c r="D54" s="1630">
        <v>5</v>
      </c>
      <c r="E54" s="1629" t="s">
        <v>1479</v>
      </c>
      <c r="F54" s="1692">
        <v>3400</v>
      </c>
      <c r="G54" s="1630" t="s">
        <v>393</v>
      </c>
      <c r="H54" s="1664">
        <v>1</v>
      </c>
      <c r="I54" s="1664">
        <f>+SUM(N54:N62)</f>
        <v>8.6800000000000002E-2</v>
      </c>
      <c r="J54" s="1629">
        <v>18</v>
      </c>
      <c r="K54" s="1629" t="s">
        <v>1480</v>
      </c>
      <c r="L54" s="1681" t="s">
        <v>1481</v>
      </c>
      <c r="M54" s="1680" t="s">
        <v>1459</v>
      </c>
      <c r="N54" s="1649">
        <v>2.1700000000000001E-2</v>
      </c>
      <c r="O54" s="1671">
        <v>42745</v>
      </c>
      <c r="P54" s="1671">
        <v>42825</v>
      </c>
      <c r="Q54" s="1653" t="s">
        <v>1482</v>
      </c>
      <c r="R54" s="1638">
        <v>0.5</v>
      </c>
      <c r="S54" s="1639">
        <v>0.1</v>
      </c>
      <c r="T54" s="1640">
        <v>0.1</v>
      </c>
      <c r="U54" s="1683">
        <f>+S54+S55</f>
        <v>0.1</v>
      </c>
      <c r="V54" s="1683">
        <f>+T54+T55</f>
        <v>0.1</v>
      </c>
      <c r="W54" s="1641">
        <f>(((U54*$N$54)+(U56*$N$56)+(U58*$N$58)+(U61*$N$61))*$H$54)/($N$54+$N$56+$N$58+$N$61)</f>
        <v>2.5000000000000001E-2</v>
      </c>
      <c r="X54" s="1641">
        <f>(((V54*$N$54)+(V56*$N$56)+(V58*$N$58)+(V61*$N$61))*$H$54)/($N$54+$N$56+$N$58+$N$61)</f>
        <v>2.5000000000000001E-2</v>
      </c>
      <c r="Y54" s="1640"/>
      <c r="Z54" s="1640">
        <v>0.15</v>
      </c>
      <c r="AA54" s="1640">
        <v>0.15</v>
      </c>
      <c r="AB54" s="1683">
        <f>+Z54+Z55</f>
        <v>0.35</v>
      </c>
      <c r="AC54" s="1683">
        <f>+AA54+AA55</f>
        <v>0.35</v>
      </c>
      <c r="AD54" s="1641">
        <f>(((AB54*$N$54)+(AB56*$N$56)+(AB58*$N$58)+(AB61*$N$61))*$H$54)/($N$54+$N$56+$N$58+$N$61)</f>
        <v>0.19249999999999998</v>
      </c>
      <c r="AE54" s="1641">
        <f>(((AC54*$N$54)+(AC56*$N$56)+(AC58*$N$58)+(AC61*$N$61))*$H$54)/($N$54+$N$56+$N$58+$N$61)</f>
        <v>0.19249999999999998</v>
      </c>
      <c r="AF54" s="1640"/>
      <c r="AG54" s="1640">
        <v>0.25</v>
      </c>
      <c r="AH54" s="1640">
        <v>0.25</v>
      </c>
      <c r="AI54" s="1683">
        <f>+AG54+AG55</f>
        <v>0.55000000000000004</v>
      </c>
      <c r="AJ54" s="1683">
        <f>+AH54+AH55</f>
        <v>0.55000000000000004</v>
      </c>
      <c r="AK54" s="1641">
        <f>(((AI54*$N$54)+(AI56*$N$56)+(AI58*$N$58)+(AI61*$N$61))*$H$54)/($N$54+$N$56+$N$58+$N$61)</f>
        <v>0.27500000000000002</v>
      </c>
      <c r="AL54" s="1641">
        <f>(((AJ54*$N$54)+(AJ56*$N$56)+(AJ58*$N$58)+(AJ61*$N$61))*$H$54)/($N$54+$N$56+$N$58+$N$61)</f>
        <v>0.27500000000000002</v>
      </c>
      <c r="AM54" s="1681" t="s">
        <v>1481</v>
      </c>
      <c r="AN54" s="1642">
        <v>0</v>
      </c>
      <c r="AO54" s="1642">
        <f t="shared" si="3"/>
        <v>0</v>
      </c>
      <c r="AP54" s="1683">
        <f>+AN54+AN55</f>
        <v>0</v>
      </c>
      <c r="AQ54" s="1683">
        <f>+AO54+AO55</f>
        <v>0</v>
      </c>
      <c r="AR54" s="1641">
        <f>(((AP54*$N$54)+(AP56*$N$56)+(AP58*$N$58)+(AP61*$N$61))*$H$54)/($N$54+$N$56+$N$58+$N$61)</f>
        <v>0.04</v>
      </c>
      <c r="AS54" s="1641">
        <f>(((AQ54*$N$54)+(AQ56*$N$56)+(AQ58*$N$58)+(AQ61*$N$61))*$H$54)/($N$54+$N$56+$N$58+$N$61)</f>
        <v>0.04</v>
      </c>
      <c r="AT54" s="1642"/>
      <c r="AU54" s="1642">
        <v>0</v>
      </c>
      <c r="AV54" s="1642">
        <f t="shared" si="4"/>
        <v>0</v>
      </c>
      <c r="AW54" s="1683">
        <f>+AU54+AU55</f>
        <v>0</v>
      </c>
      <c r="AX54" s="1683">
        <f>+AV54+AV55</f>
        <v>0</v>
      </c>
      <c r="AY54" s="1641">
        <f>(((AW54*$N$54)+(AW56*$N$56)+(AW58*$N$58)+(AW61*$N$61))*$H$54)/($N$54+$N$56+$N$58+$N$61)</f>
        <v>6.5000000000000002E-2</v>
      </c>
      <c r="AZ54" s="1643">
        <f>(((AX54*$N$54)+(AX56*$N$56)+(AX58*$N$58)+(AX61*$N$61))*$H$54)/($N$54+$N$56+$N$58+$N$61)</f>
        <v>6.5000000000000002E-2</v>
      </c>
      <c r="BA54" s="1644"/>
      <c r="BB54" s="1645">
        <v>0</v>
      </c>
      <c r="BC54" s="1642">
        <v>0</v>
      </c>
      <c r="BD54" s="1683">
        <f>+BB54+BB55</f>
        <v>0</v>
      </c>
      <c r="BE54" s="1683">
        <f>+BC54+BC55</f>
        <v>0</v>
      </c>
      <c r="BF54" s="1641">
        <f>(((BD54*$N$54)+(BD56*$N$56)+(BD58*$N$58)+(BD61*$N$61))*$H$54)/($N$54+$N$56+$N$58+$N$61)</f>
        <v>5.7500000000000009E-2</v>
      </c>
      <c r="BG54" s="1641">
        <f>(((BE54*$N$54)+(BE56*$N$56)+(BE58*$N$58)+(BE61*$N$61))*$H$54)/($N$54+$N$56+$N$58+$N$61)</f>
        <v>5.7500000000000009E-2</v>
      </c>
      <c r="BH54" s="1681"/>
      <c r="BI54" s="1642">
        <v>0</v>
      </c>
      <c r="BJ54" s="1681"/>
      <c r="BK54" s="1681">
        <f>+BI54+BI55</f>
        <v>0</v>
      </c>
      <c r="BL54" s="1681">
        <f>+BJ54+BJ55</f>
        <v>0</v>
      </c>
      <c r="BM54" s="1681">
        <f>(((BK54*$N$54)+(BK56*$N$56)+(BK58*$N$58)+(BK61*$N$61))*$H$54)/($N$54+$N$56+$N$58+$N$61)</f>
        <v>0.05</v>
      </c>
      <c r="BN54" s="1681">
        <f>(((BL54*$N$54)+(BL56*$N$56)+(BL58*$N$58)+(BL61*$N$61))*$H$54)/($N$54+$N$56+$N$58+$N$61)</f>
        <v>0</v>
      </c>
      <c r="BO54" s="1681"/>
      <c r="BP54" s="1642">
        <v>0</v>
      </c>
      <c r="BQ54" s="1681"/>
      <c r="BR54" s="1681">
        <f>+BP54+BP55</f>
        <v>0</v>
      </c>
      <c r="BS54" s="1681">
        <f>+BQ54+BQ55</f>
        <v>0</v>
      </c>
      <c r="BT54" s="1681">
        <f>(((BR54*$N$54)+(BR56*$N$56)+(BR58*$N$58)+(BR61*$N$61))*$H$54)/($N$54+$N$56+$N$58+$N$61)</f>
        <v>0.05</v>
      </c>
      <c r="BU54" s="1681">
        <f>(((BS54*$N$54)+(BS56*$N$56)+(BS58*$N$58)+(BS61*$N$61))*$H$54)/($N$54+$N$56+$N$58+$N$61)</f>
        <v>0</v>
      </c>
      <c r="BV54" s="1681"/>
      <c r="BW54" s="1642">
        <v>0</v>
      </c>
      <c r="BX54" s="1681"/>
      <c r="BY54" s="1681">
        <f>+BW54+BW55</f>
        <v>0</v>
      </c>
      <c r="BZ54" s="1681">
        <f>+BX54+BX55</f>
        <v>0</v>
      </c>
      <c r="CA54" s="1681">
        <f>(((BY54*$N$54)+(BY56*$N$56)+(BY58*$N$58)+(BY61*$N$61))*$H$54)/($N$54+$N$56+$N$58+$N$61)</f>
        <v>5.7500000000000009E-2</v>
      </c>
      <c r="CB54" s="1681">
        <f>(((BZ54*$N$54)+(BZ56*$N$56)+(BZ58*$N$58)+(BZ61*$N$61))*$H$54)/($N$54+$N$56+$N$58+$N$61)</f>
        <v>0</v>
      </c>
      <c r="CC54" s="1681"/>
      <c r="CD54" s="1642">
        <v>0</v>
      </c>
      <c r="CE54" s="1681"/>
      <c r="CF54" s="1681">
        <f>+CD54+CD55</f>
        <v>0</v>
      </c>
      <c r="CG54" s="1681">
        <f>+CE54+CE55</f>
        <v>0</v>
      </c>
      <c r="CH54" s="1681">
        <f>(((CF54*$N$54)+(CF56*$N$56)+(CF58*$N$58)+(CF61*$N$61))*$H$54)/($N$54+$N$56+$N$58+$N$61)</f>
        <v>5.7500000000000009E-2</v>
      </c>
      <c r="CI54" s="1681">
        <f>(((CG54*$N$54)+(CG56*$N$56)+(CG58*$N$58)+(CG61*$N$61))*$H$54)/($N$54+$N$56+$N$58+$N$61)</f>
        <v>0</v>
      </c>
      <c r="CJ54" s="1681"/>
      <c r="CK54" s="1642">
        <v>0</v>
      </c>
      <c r="CL54" s="1681"/>
      <c r="CM54" s="1681">
        <f>+CK54+CK55</f>
        <v>0</v>
      </c>
      <c r="CN54" s="1681">
        <f>+CL54+CL55</f>
        <v>0</v>
      </c>
      <c r="CO54" s="1681">
        <f>(((CM54*$N$54)+(CM56*$N$56)+(CM58*$N$58)+(CM61*$N$61))*$H$54)/($N$54+$N$56+$N$58+$N$61)</f>
        <v>0.04</v>
      </c>
      <c r="CP54" s="1681">
        <f>(((CN54*$N$54)+(CN56*$N$56)+(CN58*$N$58)+(CN61*$N$61))*$H$54)/($N$54+$N$56+$N$58+$N$61)</f>
        <v>0</v>
      </c>
      <c r="CQ54" s="1681"/>
      <c r="CR54" s="1642">
        <v>0</v>
      </c>
      <c r="CS54" s="1681"/>
      <c r="CT54" s="1681">
        <f>+CR54+CR55</f>
        <v>0</v>
      </c>
      <c r="CU54" s="1681">
        <f>+CS54+CS55</f>
        <v>0</v>
      </c>
      <c r="CV54" s="1681">
        <f>(((CT54*$N$54)+(CT56*$N$56)+(CT58*$N$58)+(CT61*$N$61))*$H$54)/($N$54+$N$56+$N$58+$N$61)</f>
        <v>0.09</v>
      </c>
      <c r="CW54" s="1681">
        <f>(((CU54*$N$54)+(CU56*$N$56)+(CU58*$N$58)+(CU61*$N$61))*$H$54)/($N$54+$N$56+$N$58+$N$61)</f>
        <v>0</v>
      </c>
      <c r="CX54" s="1682"/>
      <c r="CY54" s="1647">
        <f t="shared" si="0"/>
        <v>0.5</v>
      </c>
      <c r="CZ54" s="1642">
        <f t="shared" si="7"/>
        <v>0.5</v>
      </c>
      <c r="DA54" s="1642">
        <f t="shared" si="7"/>
        <v>0.5</v>
      </c>
      <c r="DB54" s="1648">
        <f t="shared" si="6"/>
        <v>1</v>
      </c>
      <c r="DC54" s="1649">
        <f>U54+AB54+AI54</f>
        <v>1</v>
      </c>
      <c r="DD54" s="1649">
        <f>V54+AC54+AJ54</f>
        <v>1</v>
      </c>
      <c r="DE54" s="1649">
        <f>+DD54/DC54</f>
        <v>1</v>
      </c>
      <c r="DF54" s="1684">
        <f>W54+AD54+AK54</f>
        <v>0.49249999999999999</v>
      </c>
      <c r="DG54" s="1684">
        <f>X54+AE54+AL54</f>
        <v>0.49249999999999999</v>
      </c>
      <c r="DH54" s="1683">
        <f>+DG54/DF54</f>
        <v>1</v>
      </c>
      <c r="DI54" s="1642">
        <f t="shared" si="8"/>
        <v>0.5</v>
      </c>
      <c r="DJ54" s="1642">
        <f t="shared" si="8"/>
        <v>0.5</v>
      </c>
      <c r="DK54" s="1648">
        <f t="shared" si="5"/>
        <v>1</v>
      </c>
      <c r="DL54" s="1649">
        <f>DC54+AP54+AW54+BD54</f>
        <v>1</v>
      </c>
      <c r="DM54" s="1649">
        <f>DD54+AQ54+AX54+BE54</f>
        <v>1</v>
      </c>
      <c r="DN54" s="1649">
        <f>+DM54/DL54</f>
        <v>1</v>
      </c>
      <c r="DO54" s="1678">
        <f>+DF54+AR54+AY54+BF54</f>
        <v>0.65499999999999992</v>
      </c>
      <c r="DP54" s="1678">
        <f>+DG54+AS54+AZ54+BG54</f>
        <v>0.65499999999999992</v>
      </c>
      <c r="DQ54" s="1693">
        <f>+DP54/DO54</f>
        <v>1</v>
      </c>
      <c r="DR54" s="1642"/>
      <c r="DS54" s="1642"/>
      <c r="DT54" s="1648"/>
      <c r="DU54" s="1649"/>
      <c r="DV54" s="1649"/>
      <c r="DW54" s="1649"/>
      <c r="DX54" s="1692"/>
      <c r="DY54" s="1692"/>
      <c r="DZ54" s="1692"/>
      <c r="EA54" s="1642"/>
      <c r="EB54" s="1642"/>
      <c r="EC54" s="1648"/>
      <c r="ED54" s="1649"/>
      <c r="EE54" s="1649"/>
      <c r="EF54" s="1649"/>
      <c r="EG54" s="1692"/>
      <c r="EH54" s="1692"/>
      <c r="EI54" s="1692"/>
      <c r="EJ54" s="1321"/>
      <c r="EK54" s="1321"/>
      <c r="EL54" s="1321"/>
      <c r="EM54" s="1321"/>
      <c r="EN54" s="1321"/>
      <c r="EO54" s="1321"/>
      <c r="EP54" s="1321"/>
      <c r="EQ54" s="1321"/>
      <c r="ER54" s="1321"/>
      <c r="ES54" s="1321"/>
      <c r="ET54" s="1321"/>
      <c r="EU54" s="1321"/>
      <c r="EV54" s="1321"/>
      <c r="EW54" s="1321"/>
      <c r="EX54" s="1321"/>
      <c r="EY54" s="1321"/>
      <c r="EZ54" s="1321"/>
      <c r="FA54" s="1321"/>
      <c r="FB54" s="1321"/>
      <c r="FC54" s="1321"/>
      <c r="FD54" s="1321"/>
      <c r="FE54" s="1321"/>
      <c r="FF54" s="1321"/>
      <c r="FG54" s="1321"/>
      <c r="FH54" s="1321"/>
      <c r="FI54" s="1321"/>
      <c r="FJ54" s="1321"/>
      <c r="FK54" s="1321"/>
      <c r="FL54" s="1321"/>
      <c r="FM54" s="1321"/>
      <c r="FN54" s="1321"/>
      <c r="FO54" s="1321"/>
      <c r="FP54" s="1321"/>
      <c r="FQ54" s="1321"/>
      <c r="FR54" s="1321"/>
      <c r="FS54" s="1321"/>
      <c r="FT54" s="1321"/>
      <c r="FU54" s="1321"/>
      <c r="FV54" s="1321"/>
      <c r="FW54" s="1321"/>
      <c r="FX54" s="1321"/>
      <c r="FY54" s="1321"/>
      <c r="FZ54" s="1321"/>
      <c r="GA54" s="1321"/>
      <c r="GB54" s="1321"/>
    </row>
    <row r="55" spans="1:184" ht="42" customHeight="1">
      <c r="A55" s="1628"/>
      <c r="B55" s="1628"/>
      <c r="C55" s="1629"/>
      <c r="D55" s="1630"/>
      <c r="E55" s="1629"/>
      <c r="F55" s="1692"/>
      <c r="G55" s="1630"/>
      <c r="H55" s="1630"/>
      <c r="I55" s="1664"/>
      <c r="J55" s="1629"/>
      <c r="K55" s="1629"/>
      <c r="L55" s="1681"/>
      <c r="M55" s="1680"/>
      <c r="N55" s="1649"/>
      <c r="O55" s="1671"/>
      <c r="P55" s="1671"/>
      <c r="Q55" s="1653" t="s">
        <v>1483</v>
      </c>
      <c r="R55" s="1638">
        <v>0.5</v>
      </c>
      <c r="S55" s="1639">
        <v>0</v>
      </c>
      <c r="T55" s="1640">
        <v>0</v>
      </c>
      <c r="U55" s="1683"/>
      <c r="V55" s="1683"/>
      <c r="W55" s="1641"/>
      <c r="X55" s="1641"/>
      <c r="Y55" s="1640"/>
      <c r="Z55" s="1640">
        <v>0.2</v>
      </c>
      <c r="AA55" s="1640">
        <v>0.2</v>
      </c>
      <c r="AB55" s="1683"/>
      <c r="AC55" s="1683"/>
      <c r="AD55" s="1641"/>
      <c r="AE55" s="1641"/>
      <c r="AF55" s="1640"/>
      <c r="AG55" s="1640">
        <v>0.3</v>
      </c>
      <c r="AH55" s="1640">
        <v>0.3</v>
      </c>
      <c r="AI55" s="1683"/>
      <c r="AJ55" s="1683"/>
      <c r="AK55" s="1641"/>
      <c r="AL55" s="1641"/>
      <c r="AM55" s="1681"/>
      <c r="AN55" s="1642">
        <v>0</v>
      </c>
      <c r="AO55" s="1642">
        <f t="shared" si="3"/>
        <v>0</v>
      </c>
      <c r="AP55" s="1683"/>
      <c r="AQ55" s="1683"/>
      <c r="AR55" s="1641"/>
      <c r="AS55" s="1641"/>
      <c r="AT55" s="1642"/>
      <c r="AU55" s="1642">
        <v>0</v>
      </c>
      <c r="AV55" s="1642">
        <f t="shared" si="4"/>
        <v>0</v>
      </c>
      <c r="AW55" s="1683"/>
      <c r="AX55" s="1683"/>
      <c r="AY55" s="1641"/>
      <c r="AZ55" s="1643"/>
      <c r="BA55" s="1644"/>
      <c r="BB55" s="1645">
        <v>0</v>
      </c>
      <c r="BC55" s="1642">
        <v>0</v>
      </c>
      <c r="BD55" s="1683"/>
      <c r="BE55" s="1683"/>
      <c r="BF55" s="1641"/>
      <c r="BG55" s="1641"/>
      <c r="BH55" s="1681"/>
      <c r="BI55" s="1642">
        <v>0</v>
      </c>
      <c r="BJ55" s="1681"/>
      <c r="BK55" s="1681"/>
      <c r="BL55" s="1681"/>
      <c r="BM55" s="1681"/>
      <c r="BN55" s="1681"/>
      <c r="BO55" s="1681"/>
      <c r="BP55" s="1642">
        <v>0</v>
      </c>
      <c r="BQ55" s="1681"/>
      <c r="BR55" s="1681"/>
      <c r="BS55" s="1681"/>
      <c r="BT55" s="1681"/>
      <c r="BU55" s="1681"/>
      <c r="BV55" s="1681"/>
      <c r="BW55" s="1642">
        <v>0</v>
      </c>
      <c r="BX55" s="1681"/>
      <c r="BY55" s="1681"/>
      <c r="BZ55" s="1681"/>
      <c r="CA55" s="1681"/>
      <c r="CB55" s="1681"/>
      <c r="CC55" s="1681"/>
      <c r="CD55" s="1642">
        <v>0</v>
      </c>
      <c r="CE55" s="1681"/>
      <c r="CF55" s="1681"/>
      <c r="CG55" s="1681"/>
      <c r="CH55" s="1681"/>
      <c r="CI55" s="1681"/>
      <c r="CJ55" s="1681"/>
      <c r="CK55" s="1642">
        <v>0</v>
      </c>
      <c r="CL55" s="1681"/>
      <c r="CM55" s="1681"/>
      <c r="CN55" s="1681"/>
      <c r="CO55" s="1681"/>
      <c r="CP55" s="1681"/>
      <c r="CQ55" s="1681"/>
      <c r="CR55" s="1642">
        <v>0</v>
      </c>
      <c r="CS55" s="1681"/>
      <c r="CT55" s="1681"/>
      <c r="CU55" s="1681"/>
      <c r="CV55" s="1681"/>
      <c r="CW55" s="1681"/>
      <c r="CX55" s="1688"/>
      <c r="CY55" s="1647">
        <f t="shared" si="0"/>
        <v>0.5</v>
      </c>
      <c r="CZ55" s="1642">
        <f t="shared" si="7"/>
        <v>0.5</v>
      </c>
      <c r="DA55" s="1642">
        <f t="shared" si="7"/>
        <v>0.5</v>
      </c>
      <c r="DB55" s="1648">
        <f t="shared" si="6"/>
        <v>1</v>
      </c>
      <c r="DC55" s="1649"/>
      <c r="DD55" s="1649"/>
      <c r="DE55" s="1649"/>
      <c r="DF55" s="1684"/>
      <c r="DG55" s="1684"/>
      <c r="DH55" s="1683"/>
      <c r="DI55" s="1642">
        <f t="shared" si="8"/>
        <v>0.5</v>
      </c>
      <c r="DJ55" s="1642">
        <f t="shared" si="8"/>
        <v>0.5</v>
      </c>
      <c r="DK55" s="1648">
        <f t="shared" si="5"/>
        <v>1</v>
      </c>
      <c r="DL55" s="1649"/>
      <c r="DM55" s="1649"/>
      <c r="DN55" s="1649"/>
      <c r="DO55" s="1678"/>
      <c r="DP55" s="1678"/>
      <c r="DQ55" s="1693"/>
      <c r="DR55" s="1642"/>
      <c r="DS55" s="1642"/>
      <c r="DT55" s="1648"/>
      <c r="DU55" s="1649"/>
      <c r="DV55" s="1649"/>
      <c r="DW55" s="1649"/>
      <c r="DX55" s="1692"/>
      <c r="DY55" s="1692"/>
      <c r="DZ55" s="1692"/>
      <c r="EA55" s="1642"/>
      <c r="EB55" s="1642"/>
      <c r="EC55" s="1648"/>
      <c r="ED55" s="1649"/>
      <c r="EE55" s="1649"/>
      <c r="EF55" s="1649"/>
      <c r="EG55" s="1692"/>
      <c r="EH55" s="1692"/>
      <c r="EI55" s="1692"/>
      <c r="EJ55" s="1321"/>
      <c r="EK55" s="1321"/>
      <c r="EL55" s="1321"/>
      <c r="EM55" s="1321"/>
      <c r="EN55" s="1321"/>
      <c r="EO55" s="1321"/>
      <c r="EP55" s="1321"/>
      <c r="EQ55" s="1321"/>
      <c r="ER55" s="1321"/>
      <c r="ES55" s="1321"/>
      <c r="ET55" s="1321"/>
      <c r="EU55" s="1321"/>
      <c r="EV55" s="1321"/>
      <c r="EW55" s="1321"/>
      <c r="EX55" s="1321"/>
      <c r="EY55" s="1321"/>
      <c r="EZ55" s="1321"/>
      <c r="FA55" s="1321"/>
      <c r="FB55" s="1321"/>
      <c r="FC55" s="1321"/>
      <c r="FD55" s="1321"/>
      <c r="FE55" s="1321"/>
      <c r="FF55" s="1321"/>
      <c r="FG55" s="1321"/>
      <c r="FH55" s="1321"/>
      <c r="FI55" s="1321"/>
      <c r="FJ55" s="1321"/>
      <c r="FK55" s="1321"/>
      <c r="FL55" s="1321"/>
      <c r="FM55" s="1321"/>
      <c r="FN55" s="1321"/>
      <c r="FO55" s="1321"/>
      <c r="FP55" s="1321"/>
      <c r="FQ55" s="1321"/>
      <c r="FR55" s="1321"/>
      <c r="FS55" s="1321"/>
      <c r="FT55" s="1321"/>
      <c r="FU55" s="1321"/>
      <c r="FV55" s="1321"/>
      <c r="FW55" s="1321"/>
      <c r="FX55" s="1321"/>
      <c r="FY55" s="1321"/>
      <c r="FZ55" s="1321"/>
      <c r="GA55" s="1321"/>
      <c r="GB55" s="1321"/>
    </row>
    <row r="56" spans="1:184" ht="78.75" customHeight="1">
      <c r="A56" s="1628"/>
      <c r="B56" s="1628"/>
      <c r="C56" s="1629"/>
      <c r="D56" s="1630"/>
      <c r="E56" s="1629"/>
      <c r="F56" s="1692"/>
      <c r="G56" s="1630"/>
      <c r="H56" s="1630"/>
      <c r="I56" s="1664"/>
      <c r="J56" s="1630">
        <v>19</v>
      </c>
      <c r="K56" s="1629" t="s">
        <v>1484</v>
      </c>
      <c r="L56" s="1681" t="s">
        <v>1485</v>
      </c>
      <c r="M56" s="1680" t="s">
        <v>1459</v>
      </c>
      <c r="N56" s="1649">
        <v>2.1700000000000001E-2</v>
      </c>
      <c r="O56" s="1671">
        <v>42767</v>
      </c>
      <c r="P56" s="1671">
        <v>43100</v>
      </c>
      <c r="Q56" s="1653" t="s">
        <v>1486</v>
      </c>
      <c r="R56" s="1638">
        <v>0.3</v>
      </c>
      <c r="S56" s="1639">
        <v>0</v>
      </c>
      <c r="T56" s="1640">
        <v>0</v>
      </c>
      <c r="U56" s="1641">
        <f>+S56+S57</f>
        <v>0</v>
      </c>
      <c r="V56" s="1641">
        <f>+T56+T57</f>
        <v>0</v>
      </c>
      <c r="W56" s="1641"/>
      <c r="X56" s="1641"/>
      <c r="Y56" s="1640"/>
      <c r="Z56" s="1640">
        <v>0.15</v>
      </c>
      <c r="AA56" s="1640">
        <v>0.15</v>
      </c>
      <c r="AB56" s="1641">
        <f>+Z56+Z57</f>
        <v>0.15</v>
      </c>
      <c r="AC56" s="1641">
        <f>+AA56+AA57</f>
        <v>0.15</v>
      </c>
      <c r="AD56" s="1641"/>
      <c r="AE56" s="1641"/>
      <c r="AF56" s="1640"/>
      <c r="AG56" s="1640">
        <v>0.15</v>
      </c>
      <c r="AH56" s="1640">
        <v>0.15</v>
      </c>
      <c r="AI56" s="1641">
        <f>+AG56+AG57</f>
        <v>0.15</v>
      </c>
      <c r="AJ56" s="1641">
        <f>+AH56+AH57</f>
        <v>0.15</v>
      </c>
      <c r="AK56" s="1641"/>
      <c r="AL56" s="1641"/>
      <c r="AM56" s="1681" t="s">
        <v>1487</v>
      </c>
      <c r="AN56" s="1642">
        <v>0</v>
      </c>
      <c r="AO56" s="1642">
        <f t="shared" si="3"/>
        <v>0</v>
      </c>
      <c r="AP56" s="1641">
        <f>+AN56+AN57</f>
        <v>0</v>
      </c>
      <c r="AQ56" s="1641">
        <f>+AO56+AO57</f>
        <v>0</v>
      </c>
      <c r="AR56" s="1641"/>
      <c r="AS56" s="1641"/>
      <c r="AT56" s="1642"/>
      <c r="AU56" s="1642">
        <v>0</v>
      </c>
      <c r="AV56" s="1642">
        <f t="shared" si="4"/>
        <v>0</v>
      </c>
      <c r="AW56" s="1641">
        <f>+AU56+AU57</f>
        <v>7.0000000000000007E-2</v>
      </c>
      <c r="AX56" s="1641">
        <f>+AV56+AV57</f>
        <v>7.0000000000000007E-2</v>
      </c>
      <c r="AY56" s="1641"/>
      <c r="AZ56" s="1643"/>
      <c r="BA56" s="1644" t="s">
        <v>1488</v>
      </c>
      <c r="BB56" s="1645">
        <v>0</v>
      </c>
      <c r="BC56" s="1642">
        <v>0</v>
      </c>
      <c r="BD56" s="1641">
        <f>+BB56+BB57</f>
        <v>7.0000000000000007E-2</v>
      </c>
      <c r="BE56" s="1641">
        <f>+BC56+BC57</f>
        <v>7.0000000000000007E-2</v>
      </c>
      <c r="BF56" s="1641"/>
      <c r="BG56" s="1641"/>
      <c r="BH56" s="1681" t="s">
        <v>1489</v>
      </c>
      <c r="BI56" s="1642">
        <v>0</v>
      </c>
      <c r="BJ56" s="1681"/>
      <c r="BK56" s="1681">
        <f>+BI56+BI57</f>
        <v>7.0000000000000007E-2</v>
      </c>
      <c r="BL56" s="1681">
        <f>+BJ56+BJ57</f>
        <v>0</v>
      </c>
      <c r="BM56" s="1681"/>
      <c r="BN56" s="1681"/>
      <c r="BO56" s="1681"/>
      <c r="BP56" s="1642">
        <v>0</v>
      </c>
      <c r="BQ56" s="1681"/>
      <c r="BR56" s="1681">
        <f>+BP56+BP57</f>
        <v>7.0000000000000007E-2</v>
      </c>
      <c r="BS56" s="1681">
        <f>+BQ56+BQ57</f>
        <v>0</v>
      </c>
      <c r="BT56" s="1681"/>
      <c r="BU56" s="1681"/>
      <c r="BV56" s="1681"/>
      <c r="BW56" s="1642">
        <v>0</v>
      </c>
      <c r="BX56" s="1681"/>
      <c r="BY56" s="1681">
        <f>+BW56+BW57</f>
        <v>7.0000000000000007E-2</v>
      </c>
      <c r="BZ56" s="1681">
        <f>+BX56+BX57</f>
        <v>0</v>
      </c>
      <c r="CA56" s="1681"/>
      <c r="CB56" s="1681"/>
      <c r="CC56" s="1681" t="s">
        <v>1489</v>
      </c>
      <c r="CD56" s="1642">
        <v>0</v>
      </c>
      <c r="CE56" s="1681"/>
      <c r="CF56" s="1681">
        <f>+CD56+CD57</f>
        <v>7.0000000000000007E-2</v>
      </c>
      <c r="CG56" s="1681">
        <f>+CE56+CE57</f>
        <v>0</v>
      </c>
      <c r="CH56" s="1681"/>
      <c r="CI56" s="1681"/>
      <c r="CJ56" s="1681"/>
      <c r="CK56" s="1642">
        <v>0</v>
      </c>
      <c r="CL56" s="1681"/>
      <c r="CM56" s="1681">
        <f>+CK56+CK57</f>
        <v>7.0000000000000007E-2</v>
      </c>
      <c r="CN56" s="1681">
        <f>+CL56+CL57</f>
        <v>0</v>
      </c>
      <c r="CO56" s="1681"/>
      <c r="CP56" s="1681"/>
      <c r="CQ56" s="1681"/>
      <c r="CR56" s="1642">
        <v>0</v>
      </c>
      <c r="CS56" s="1681"/>
      <c r="CT56" s="1681">
        <f>+CR56+CR57</f>
        <v>0.21</v>
      </c>
      <c r="CU56" s="1681">
        <f>+CS56+CS57</f>
        <v>0</v>
      </c>
      <c r="CV56" s="1681"/>
      <c r="CW56" s="1681"/>
      <c r="CX56" s="1689" t="s">
        <v>1485</v>
      </c>
      <c r="CY56" s="1647">
        <f t="shared" si="0"/>
        <v>0.3</v>
      </c>
      <c r="CZ56" s="1642">
        <f t="shared" si="7"/>
        <v>0.3</v>
      </c>
      <c r="DA56" s="1642">
        <f t="shared" si="7"/>
        <v>0.3</v>
      </c>
      <c r="DB56" s="1648">
        <f t="shared" si="6"/>
        <v>1</v>
      </c>
      <c r="DC56" s="1649">
        <f>U56+AB56+AI56</f>
        <v>0.3</v>
      </c>
      <c r="DD56" s="1649">
        <f>V56+AC56+AJ56</f>
        <v>0.3</v>
      </c>
      <c r="DE56" s="1649">
        <f>+DD56/DC56</f>
        <v>1</v>
      </c>
      <c r="DF56" s="1684"/>
      <c r="DG56" s="1684"/>
      <c r="DH56" s="1683"/>
      <c r="DI56" s="1642">
        <f t="shared" si="8"/>
        <v>0.3</v>
      </c>
      <c r="DJ56" s="1642">
        <f t="shared" si="8"/>
        <v>0.3</v>
      </c>
      <c r="DK56" s="1648">
        <f t="shared" si="5"/>
        <v>1</v>
      </c>
      <c r="DL56" s="1649">
        <f>DC56+AP56+AW56+BD56</f>
        <v>0.44</v>
      </c>
      <c r="DM56" s="1649">
        <f>DD56+AQ56+AX56+BE56</f>
        <v>0.44</v>
      </c>
      <c r="DN56" s="1649">
        <f>+DM56/DL56</f>
        <v>1</v>
      </c>
      <c r="DO56" s="1678"/>
      <c r="DP56" s="1678"/>
      <c r="DQ56" s="1693"/>
      <c r="DR56" s="1642"/>
      <c r="DS56" s="1642"/>
      <c r="DT56" s="1648"/>
      <c r="DU56" s="1649"/>
      <c r="DV56" s="1649"/>
      <c r="DW56" s="1649"/>
      <c r="DX56" s="1692"/>
      <c r="DY56" s="1692"/>
      <c r="DZ56" s="1692"/>
      <c r="EA56" s="1642"/>
      <c r="EB56" s="1642"/>
      <c r="EC56" s="1648"/>
      <c r="ED56" s="1649"/>
      <c r="EE56" s="1649"/>
      <c r="EF56" s="1649"/>
      <c r="EG56" s="1692"/>
      <c r="EH56" s="1692"/>
      <c r="EI56" s="1692"/>
      <c r="EJ56" s="1321"/>
      <c r="EK56" s="1321"/>
      <c r="EL56" s="1321"/>
      <c r="EM56" s="1321"/>
      <c r="EN56" s="1321"/>
      <c r="EO56" s="1321"/>
      <c r="EP56" s="1321"/>
      <c r="EQ56" s="1321"/>
      <c r="ER56" s="1321"/>
      <c r="ES56" s="1321"/>
      <c r="ET56" s="1321"/>
      <c r="EU56" s="1321"/>
      <c r="EV56" s="1321"/>
      <c r="EW56" s="1321"/>
      <c r="EX56" s="1321"/>
      <c r="EY56" s="1321"/>
      <c r="EZ56" s="1321"/>
      <c r="FA56" s="1321"/>
      <c r="FB56" s="1321"/>
      <c r="FC56" s="1321"/>
      <c r="FD56" s="1321"/>
      <c r="FE56" s="1321"/>
      <c r="FF56" s="1321"/>
      <c r="FG56" s="1321"/>
      <c r="FH56" s="1321"/>
      <c r="FI56" s="1321"/>
      <c r="FJ56" s="1321"/>
      <c r="FK56" s="1321"/>
      <c r="FL56" s="1321"/>
      <c r="FM56" s="1321"/>
      <c r="FN56" s="1321"/>
      <c r="FO56" s="1321"/>
      <c r="FP56" s="1321"/>
      <c r="FQ56" s="1321"/>
      <c r="FR56" s="1321"/>
      <c r="FS56" s="1321"/>
      <c r="FT56" s="1321"/>
      <c r="FU56" s="1321"/>
      <c r="FV56" s="1321"/>
      <c r="FW56" s="1321"/>
      <c r="FX56" s="1321"/>
      <c r="FY56" s="1321"/>
      <c r="FZ56" s="1321"/>
      <c r="GA56" s="1321"/>
      <c r="GB56" s="1321"/>
    </row>
    <row r="57" spans="1:184" ht="24" customHeight="1">
      <c r="A57" s="1628"/>
      <c r="B57" s="1628"/>
      <c r="C57" s="1629"/>
      <c r="D57" s="1630"/>
      <c r="E57" s="1629"/>
      <c r="F57" s="1692"/>
      <c r="G57" s="1630"/>
      <c r="H57" s="1630"/>
      <c r="I57" s="1664"/>
      <c r="J57" s="1630"/>
      <c r="K57" s="1629"/>
      <c r="L57" s="1681"/>
      <c r="M57" s="1680"/>
      <c r="N57" s="1649"/>
      <c r="O57" s="1671"/>
      <c r="P57" s="1671"/>
      <c r="Q57" s="1653" t="s">
        <v>1490</v>
      </c>
      <c r="R57" s="1638">
        <v>0.7</v>
      </c>
      <c r="S57" s="1639">
        <v>0</v>
      </c>
      <c r="T57" s="1640">
        <v>0</v>
      </c>
      <c r="U57" s="1641"/>
      <c r="V57" s="1641"/>
      <c r="W57" s="1641"/>
      <c r="X57" s="1641"/>
      <c r="Y57" s="1640"/>
      <c r="Z57" s="1640">
        <v>0</v>
      </c>
      <c r="AA57" s="1640">
        <v>0</v>
      </c>
      <c r="AB57" s="1641"/>
      <c r="AC57" s="1641"/>
      <c r="AD57" s="1641"/>
      <c r="AE57" s="1641"/>
      <c r="AF57" s="1640"/>
      <c r="AG57" s="1640">
        <v>0</v>
      </c>
      <c r="AH57" s="1640">
        <v>0</v>
      </c>
      <c r="AI57" s="1641"/>
      <c r="AJ57" s="1641"/>
      <c r="AK57" s="1641"/>
      <c r="AL57" s="1641"/>
      <c r="AM57" s="1681"/>
      <c r="AN57" s="1642">
        <v>0</v>
      </c>
      <c r="AO57" s="1642">
        <f t="shared" si="3"/>
        <v>0</v>
      </c>
      <c r="AP57" s="1641"/>
      <c r="AQ57" s="1641"/>
      <c r="AR57" s="1641"/>
      <c r="AS57" s="1641"/>
      <c r="AT57" s="1642"/>
      <c r="AU57" s="1642">
        <v>7.0000000000000007E-2</v>
      </c>
      <c r="AV57" s="1642">
        <f t="shared" si="4"/>
        <v>7.0000000000000007E-2</v>
      </c>
      <c r="AW57" s="1641"/>
      <c r="AX57" s="1641"/>
      <c r="AY57" s="1641"/>
      <c r="AZ57" s="1643"/>
      <c r="BA57" s="1644"/>
      <c r="BB57" s="1645">
        <v>7.0000000000000007E-2</v>
      </c>
      <c r="BC57" s="1642">
        <v>7.0000000000000007E-2</v>
      </c>
      <c r="BD57" s="1641"/>
      <c r="BE57" s="1641"/>
      <c r="BF57" s="1641"/>
      <c r="BG57" s="1641"/>
      <c r="BH57" s="1681"/>
      <c r="BI57" s="1642">
        <v>7.0000000000000007E-2</v>
      </c>
      <c r="BJ57" s="1681"/>
      <c r="BK57" s="1681"/>
      <c r="BL57" s="1681"/>
      <c r="BM57" s="1681"/>
      <c r="BN57" s="1681"/>
      <c r="BO57" s="1681"/>
      <c r="BP57" s="1642">
        <v>7.0000000000000007E-2</v>
      </c>
      <c r="BQ57" s="1681"/>
      <c r="BR57" s="1681"/>
      <c r="BS57" s="1681"/>
      <c r="BT57" s="1681"/>
      <c r="BU57" s="1681"/>
      <c r="BV57" s="1681"/>
      <c r="BW57" s="1642">
        <v>7.0000000000000007E-2</v>
      </c>
      <c r="BX57" s="1681"/>
      <c r="BY57" s="1681"/>
      <c r="BZ57" s="1681"/>
      <c r="CA57" s="1681"/>
      <c r="CB57" s="1681"/>
      <c r="CC57" s="1681"/>
      <c r="CD57" s="1642">
        <v>7.0000000000000007E-2</v>
      </c>
      <c r="CE57" s="1681"/>
      <c r="CF57" s="1681"/>
      <c r="CG57" s="1681"/>
      <c r="CH57" s="1681"/>
      <c r="CI57" s="1681"/>
      <c r="CJ57" s="1681"/>
      <c r="CK57" s="1642">
        <v>7.0000000000000007E-2</v>
      </c>
      <c r="CL57" s="1681"/>
      <c r="CM57" s="1681"/>
      <c r="CN57" s="1681"/>
      <c r="CO57" s="1681"/>
      <c r="CP57" s="1681"/>
      <c r="CQ57" s="1681"/>
      <c r="CR57" s="1642">
        <v>0.21</v>
      </c>
      <c r="CS57" s="1681"/>
      <c r="CT57" s="1681"/>
      <c r="CU57" s="1681"/>
      <c r="CV57" s="1681"/>
      <c r="CW57" s="1681"/>
      <c r="CX57" s="1690"/>
      <c r="CY57" s="1647">
        <f t="shared" si="0"/>
        <v>7.0000000000000007E-2</v>
      </c>
      <c r="CZ57" s="1642">
        <f t="shared" si="7"/>
        <v>0</v>
      </c>
      <c r="DA57" s="1642">
        <f t="shared" si="7"/>
        <v>0</v>
      </c>
      <c r="DB57" s="1648" t="e">
        <f t="shared" si="6"/>
        <v>#DIV/0!</v>
      </c>
      <c r="DC57" s="1649"/>
      <c r="DD57" s="1649"/>
      <c r="DE57" s="1649"/>
      <c r="DF57" s="1684"/>
      <c r="DG57" s="1684"/>
      <c r="DH57" s="1683"/>
      <c r="DI57" s="1642">
        <f t="shared" si="8"/>
        <v>0.14000000000000001</v>
      </c>
      <c r="DJ57" s="1642">
        <f t="shared" si="8"/>
        <v>0.14000000000000001</v>
      </c>
      <c r="DK57" s="1648">
        <f t="shared" si="5"/>
        <v>1</v>
      </c>
      <c r="DL57" s="1649"/>
      <c r="DM57" s="1649"/>
      <c r="DN57" s="1649"/>
      <c r="DO57" s="1678"/>
      <c r="DP57" s="1678"/>
      <c r="DQ57" s="1693"/>
      <c r="DR57" s="1642"/>
      <c r="DS57" s="1642"/>
      <c r="DT57" s="1648"/>
      <c r="DU57" s="1649"/>
      <c r="DV57" s="1649"/>
      <c r="DW57" s="1649"/>
      <c r="DX57" s="1692"/>
      <c r="DY57" s="1692"/>
      <c r="DZ57" s="1692"/>
      <c r="EA57" s="1642"/>
      <c r="EB57" s="1642"/>
      <c r="EC57" s="1648"/>
      <c r="ED57" s="1649"/>
      <c r="EE57" s="1649"/>
      <c r="EF57" s="1649"/>
      <c r="EG57" s="1692"/>
      <c r="EH57" s="1692"/>
      <c r="EI57" s="1692"/>
      <c r="EJ57" s="1321"/>
      <c r="EK57" s="1321"/>
      <c r="EL57" s="1321"/>
      <c r="EM57" s="1321"/>
      <c r="EN57" s="1321"/>
      <c r="EO57" s="1321"/>
      <c r="EP57" s="1321"/>
      <c r="EQ57" s="1321"/>
      <c r="ER57" s="1321"/>
      <c r="ES57" s="1321"/>
      <c r="ET57" s="1321"/>
      <c r="EU57" s="1321"/>
      <c r="EV57" s="1321"/>
      <c r="EW57" s="1321"/>
      <c r="EX57" s="1321"/>
      <c r="EY57" s="1321"/>
      <c r="EZ57" s="1321"/>
      <c r="FA57" s="1321"/>
      <c r="FB57" s="1321"/>
      <c r="FC57" s="1321"/>
      <c r="FD57" s="1321"/>
      <c r="FE57" s="1321"/>
      <c r="FF57" s="1321"/>
      <c r="FG57" s="1321"/>
      <c r="FH57" s="1321"/>
      <c r="FI57" s="1321"/>
      <c r="FJ57" s="1321"/>
      <c r="FK57" s="1321"/>
      <c r="FL57" s="1321"/>
      <c r="FM57" s="1321"/>
      <c r="FN57" s="1321"/>
      <c r="FO57" s="1321"/>
      <c r="FP57" s="1321"/>
      <c r="FQ57" s="1321"/>
      <c r="FR57" s="1321"/>
      <c r="FS57" s="1321"/>
      <c r="FT57" s="1321"/>
      <c r="FU57" s="1321"/>
      <c r="FV57" s="1321"/>
      <c r="FW57" s="1321"/>
      <c r="FX57" s="1321"/>
      <c r="FY57" s="1321"/>
      <c r="FZ57" s="1321"/>
      <c r="GA57" s="1321"/>
      <c r="GB57" s="1321"/>
    </row>
    <row r="58" spans="1:184" ht="78.75" customHeight="1">
      <c r="A58" s="1628"/>
      <c r="B58" s="1628"/>
      <c r="C58" s="1629"/>
      <c r="D58" s="1630"/>
      <c r="E58" s="1629"/>
      <c r="F58" s="1692"/>
      <c r="G58" s="1630"/>
      <c r="H58" s="1630"/>
      <c r="I58" s="1664"/>
      <c r="J58" s="1630">
        <v>20</v>
      </c>
      <c r="K58" s="1629" t="s">
        <v>1491</v>
      </c>
      <c r="L58" s="1681" t="s">
        <v>1492</v>
      </c>
      <c r="M58" s="1680" t="s">
        <v>1459</v>
      </c>
      <c r="N58" s="1649">
        <v>2.1700000000000001E-2</v>
      </c>
      <c r="O58" s="1671">
        <v>42772</v>
      </c>
      <c r="P58" s="1671">
        <v>43100</v>
      </c>
      <c r="Q58" s="1653" t="s">
        <v>1493</v>
      </c>
      <c r="R58" s="1638">
        <v>0.4</v>
      </c>
      <c r="S58" s="1639">
        <v>0</v>
      </c>
      <c r="T58" s="1640">
        <v>0</v>
      </c>
      <c r="U58" s="1641">
        <f>+S58+S59+S60</f>
        <v>0</v>
      </c>
      <c r="V58" s="1641">
        <f>+T58+T59+T60</f>
        <v>0</v>
      </c>
      <c r="W58" s="1641"/>
      <c r="X58" s="1641"/>
      <c r="Y58" s="1640"/>
      <c r="Z58" s="1640">
        <v>0.08</v>
      </c>
      <c r="AA58" s="1640">
        <v>0.08</v>
      </c>
      <c r="AB58" s="1641">
        <f>+Z58+Z59+Z60</f>
        <v>0.11</v>
      </c>
      <c r="AC58" s="1641">
        <f>+AA58+AA59+AA60</f>
        <v>0.11</v>
      </c>
      <c r="AD58" s="1641"/>
      <c r="AE58" s="1641"/>
      <c r="AF58" s="1640"/>
      <c r="AG58" s="1640">
        <v>0.04</v>
      </c>
      <c r="AH58" s="1640">
        <v>0.04</v>
      </c>
      <c r="AI58" s="1641">
        <f>+AG58+AG59+AG60</f>
        <v>0.16</v>
      </c>
      <c r="AJ58" s="1641">
        <f>+AH58+AH59+AH60</f>
        <v>0.16</v>
      </c>
      <c r="AK58" s="1641"/>
      <c r="AL58" s="1641"/>
      <c r="AM58" s="1689" t="s">
        <v>1494</v>
      </c>
      <c r="AN58" s="1642">
        <v>0.04</v>
      </c>
      <c r="AO58" s="1642">
        <f t="shared" si="3"/>
        <v>0.04</v>
      </c>
      <c r="AP58" s="1641">
        <f>+AN58+AN59+AN60</f>
        <v>0.1</v>
      </c>
      <c r="AQ58" s="1641">
        <f>+AO58+AO59+AO60</f>
        <v>0.1</v>
      </c>
      <c r="AR58" s="1641"/>
      <c r="AS58" s="1641"/>
      <c r="AT58" s="1642"/>
      <c r="AU58" s="1642">
        <v>0.04</v>
      </c>
      <c r="AV58" s="1642">
        <f t="shared" si="4"/>
        <v>0.04</v>
      </c>
      <c r="AW58" s="1641">
        <f>+AU58+AU59+AU60</f>
        <v>0.13</v>
      </c>
      <c r="AX58" s="1641">
        <f>+AV58+AV59+AV60</f>
        <v>0.13</v>
      </c>
      <c r="AY58" s="1641"/>
      <c r="AZ58" s="1643"/>
      <c r="BA58" s="1694" t="s">
        <v>1495</v>
      </c>
      <c r="BB58" s="1645">
        <v>0.04</v>
      </c>
      <c r="BC58" s="1642">
        <v>0.04</v>
      </c>
      <c r="BD58" s="1641">
        <f>+BB58+BB59+BB60</f>
        <v>0.1</v>
      </c>
      <c r="BE58" s="1641">
        <f>+BC58+BC59+BC60</f>
        <v>0.1</v>
      </c>
      <c r="BF58" s="1641"/>
      <c r="BG58" s="1641"/>
      <c r="BH58" s="1681" t="s">
        <v>1496</v>
      </c>
      <c r="BI58" s="1642">
        <v>0.04</v>
      </c>
      <c r="BJ58" s="1695"/>
      <c r="BK58" s="1695">
        <f>+BI58+BI59+BI60</f>
        <v>7.0000000000000007E-2</v>
      </c>
      <c r="BL58" s="1695">
        <f>+BJ58+BJ59+BJ60</f>
        <v>0</v>
      </c>
      <c r="BM58" s="1695"/>
      <c r="BN58" s="1695"/>
      <c r="BO58" s="1695"/>
      <c r="BP58" s="1642">
        <v>0.04</v>
      </c>
      <c r="BQ58" s="1695"/>
      <c r="BR58" s="1695">
        <f>+BP58+BP59+BP60</f>
        <v>7.0000000000000007E-2</v>
      </c>
      <c r="BS58" s="1695">
        <f>+BQ58+BQ59+BQ60</f>
        <v>0</v>
      </c>
      <c r="BT58" s="1695"/>
      <c r="BU58" s="1695"/>
      <c r="BV58" s="1695"/>
      <c r="BW58" s="1642">
        <v>0.04</v>
      </c>
      <c r="BX58" s="1695"/>
      <c r="BY58" s="1695">
        <f>+BW58+BW59+BW60</f>
        <v>0.1</v>
      </c>
      <c r="BZ58" s="1695">
        <f>+BX58+BX59+BX60</f>
        <v>0</v>
      </c>
      <c r="CA58" s="1695"/>
      <c r="CB58" s="1695"/>
      <c r="CC58" s="1681" t="s">
        <v>1497</v>
      </c>
      <c r="CD58" s="1642">
        <v>0.04</v>
      </c>
      <c r="CE58" s="1695"/>
      <c r="CF58" s="1695">
        <f>+CD58+CD59+CD60</f>
        <v>0.1</v>
      </c>
      <c r="CG58" s="1695">
        <f>+CE58+CE59+CE60</f>
        <v>0</v>
      </c>
      <c r="CH58" s="1695"/>
      <c r="CI58" s="1695"/>
      <c r="CJ58" s="1695"/>
      <c r="CK58" s="1642">
        <v>0</v>
      </c>
      <c r="CL58" s="1695"/>
      <c r="CM58" s="1695">
        <f>+CK58+CK59+CK60</f>
        <v>0.03</v>
      </c>
      <c r="CN58" s="1695">
        <f>+CL58+CL59+CL60</f>
        <v>0</v>
      </c>
      <c r="CO58" s="1695"/>
      <c r="CP58" s="1695"/>
      <c r="CQ58" s="1695"/>
      <c r="CR58" s="1642">
        <v>0</v>
      </c>
      <c r="CS58" s="1695"/>
      <c r="CT58" s="1695">
        <f>+CR58+CR59+CR60</f>
        <v>0.03</v>
      </c>
      <c r="CU58" s="1695">
        <f>+CS58+CS59+CS60</f>
        <v>0</v>
      </c>
      <c r="CV58" s="1695"/>
      <c r="CW58" s="1695"/>
      <c r="CX58" s="1689" t="s">
        <v>1492</v>
      </c>
      <c r="CY58" s="1647">
        <f t="shared" si="0"/>
        <v>0.2</v>
      </c>
      <c r="CZ58" s="1642">
        <f t="shared" si="7"/>
        <v>0.12</v>
      </c>
      <c r="DA58" s="1642">
        <f t="shared" si="7"/>
        <v>0.12</v>
      </c>
      <c r="DB58" s="1648">
        <f t="shared" si="6"/>
        <v>1</v>
      </c>
      <c r="DC58" s="1649">
        <f>U58+AB58+AI58</f>
        <v>0.27</v>
      </c>
      <c r="DD58" s="1649">
        <f>V58+AC58+AJ58</f>
        <v>0.27</v>
      </c>
      <c r="DE58" s="1649">
        <f>+DD58/DC58</f>
        <v>1</v>
      </c>
      <c r="DF58" s="1684"/>
      <c r="DG58" s="1684"/>
      <c r="DH58" s="1683"/>
      <c r="DI58" s="1642">
        <f t="shared" si="8"/>
        <v>0.24000000000000002</v>
      </c>
      <c r="DJ58" s="1642">
        <f t="shared" si="8"/>
        <v>0.24000000000000002</v>
      </c>
      <c r="DK58" s="1648">
        <f t="shared" si="5"/>
        <v>1</v>
      </c>
      <c r="DL58" s="1649">
        <f>DC58+AP58+AW58+BD58</f>
        <v>0.6</v>
      </c>
      <c r="DM58" s="1649">
        <f>DD58+AQ58+AX58+BE58</f>
        <v>0.6</v>
      </c>
      <c r="DN58" s="1649">
        <f>+DM58/DL58</f>
        <v>1</v>
      </c>
      <c r="DO58" s="1678"/>
      <c r="DP58" s="1678"/>
      <c r="DQ58" s="1693"/>
      <c r="DR58" s="1642"/>
      <c r="DS58" s="1642"/>
      <c r="DT58" s="1648"/>
      <c r="DU58" s="1649"/>
      <c r="DV58" s="1649"/>
      <c r="DW58" s="1649"/>
      <c r="DX58" s="1692"/>
      <c r="DY58" s="1692"/>
      <c r="DZ58" s="1692"/>
      <c r="EA58" s="1642"/>
      <c r="EB58" s="1642"/>
      <c r="EC58" s="1648"/>
      <c r="ED58" s="1649"/>
      <c r="EE58" s="1649"/>
      <c r="EF58" s="1649"/>
      <c r="EG58" s="1692"/>
      <c r="EH58" s="1692"/>
      <c r="EI58" s="1692"/>
      <c r="EJ58" s="1321"/>
      <c r="EK58" s="1321"/>
      <c r="EL58" s="1321"/>
      <c r="EM58" s="1321"/>
      <c r="EN58" s="1321"/>
      <c r="EO58" s="1321"/>
      <c r="EP58" s="1321"/>
      <c r="EQ58" s="1321"/>
      <c r="ER58" s="1321"/>
      <c r="ES58" s="1321"/>
      <c r="ET58" s="1321"/>
      <c r="EU58" s="1321"/>
      <c r="EV58" s="1321"/>
      <c r="EW58" s="1321"/>
      <c r="EX58" s="1321"/>
      <c r="EY58" s="1321"/>
      <c r="EZ58" s="1321"/>
      <c r="FA58" s="1321"/>
      <c r="FB58" s="1321"/>
      <c r="FC58" s="1321"/>
      <c r="FD58" s="1321"/>
      <c r="FE58" s="1321"/>
      <c r="FF58" s="1321"/>
      <c r="FG58" s="1321"/>
      <c r="FH58" s="1321"/>
      <c r="FI58" s="1321"/>
      <c r="FJ58" s="1321"/>
      <c r="FK58" s="1321"/>
      <c r="FL58" s="1321"/>
      <c r="FM58" s="1321"/>
      <c r="FN58" s="1321"/>
      <c r="FO58" s="1321"/>
      <c r="FP58" s="1321"/>
      <c r="FQ58" s="1321"/>
      <c r="FR58" s="1321"/>
      <c r="FS58" s="1321"/>
      <c r="FT58" s="1321"/>
      <c r="FU58" s="1321"/>
      <c r="FV58" s="1321"/>
      <c r="FW58" s="1321"/>
      <c r="FX58" s="1321"/>
      <c r="FY58" s="1321"/>
      <c r="FZ58" s="1321"/>
      <c r="GA58" s="1321"/>
      <c r="GB58" s="1321"/>
    </row>
    <row r="59" spans="1:184" ht="78.75" customHeight="1">
      <c r="A59" s="1628"/>
      <c r="B59" s="1628"/>
      <c r="C59" s="1629"/>
      <c r="D59" s="1630"/>
      <c r="E59" s="1629"/>
      <c r="F59" s="1692"/>
      <c r="G59" s="1630"/>
      <c r="H59" s="1630"/>
      <c r="I59" s="1664"/>
      <c r="J59" s="1630"/>
      <c r="K59" s="1629"/>
      <c r="L59" s="1681"/>
      <c r="M59" s="1680"/>
      <c r="N59" s="1649"/>
      <c r="O59" s="1671"/>
      <c r="P59" s="1671"/>
      <c r="Q59" s="1653" t="s">
        <v>1498</v>
      </c>
      <c r="R59" s="1638">
        <v>0.3</v>
      </c>
      <c r="S59" s="1639">
        <v>0</v>
      </c>
      <c r="T59" s="1640">
        <v>0</v>
      </c>
      <c r="U59" s="1641"/>
      <c r="V59" s="1641"/>
      <c r="W59" s="1641"/>
      <c r="X59" s="1641"/>
      <c r="Y59" s="1640"/>
      <c r="Z59" s="1640">
        <v>0.03</v>
      </c>
      <c r="AA59" s="1640">
        <v>0.03</v>
      </c>
      <c r="AB59" s="1641"/>
      <c r="AC59" s="1641"/>
      <c r="AD59" s="1641"/>
      <c r="AE59" s="1641"/>
      <c r="AF59" s="1640"/>
      <c r="AG59" s="1640">
        <v>0.09</v>
      </c>
      <c r="AH59" s="1640">
        <v>0.09</v>
      </c>
      <c r="AI59" s="1641"/>
      <c r="AJ59" s="1641"/>
      <c r="AK59" s="1641"/>
      <c r="AL59" s="1641"/>
      <c r="AM59" s="1691"/>
      <c r="AN59" s="1642">
        <v>0.03</v>
      </c>
      <c r="AO59" s="1642">
        <f t="shared" si="3"/>
        <v>0.03</v>
      </c>
      <c r="AP59" s="1641"/>
      <c r="AQ59" s="1641"/>
      <c r="AR59" s="1641"/>
      <c r="AS59" s="1641"/>
      <c r="AT59" s="1642"/>
      <c r="AU59" s="1642">
        <v>0.06</v>
      </c>
      <c r="AV59" s="1642">
        <f t="shared" si="4"/>
        <v>0.06</v>
      </c>
      <c r="AW59" s="1641"/>
      <c r="AX59" s="1641"/>
      <c r="AY59" s="1641"/>
      <c r="AZ59" s="1643"/>
      <c r="BA59" s="1694"/>
      <c r="BB59" s="1645">
        <v>0.03</v>
      </c>
      <c r="BC59" s="1642">
        <v>0.03</v>
      </c>
      <c r="BD59" s="1641"/>
      <c r="BE59" s="1641"/>
      <c r="BF59" s="1641"/>
      <c r="BG59" s="1641"/>
      <c r="BH59" s="1681"/>
      <c r="BI59" s="1642">
        <v>0</v>
      </c>
      <c r="BJ59" s="1681"/>
      <c r="BK59" s="1681"/>
      <c r="BL59" s="1681"/>
      <c r="BM59" s="1681"/>
      <c r="BN59" s="1681"/>
      <c r="BO59" s="1681"/>
      <c r="BP59" s="1642">
        <v>0</v>
      </c>
      <c r="BQ59" s="1681"/>
      <c r="BR59" s="1681"/>
      <c r="BS59" s="1681"/>
      <c r="BT59" s="1681"/>
      <c r="BU59" s="1681"/>
      <c r="BV59" s="1681"/>
      <c r="BW59" s="1642">
        <v>0.03</v>
      </c>
      <c r="BX59" s="1681"/>
      <c r="BY59" s="1681"/>
      <c r="BZ59" s="1681"/>
      <c r="CA59" s="1681"/>
      <c r="CB59" s="1681"/>
      <c r="CC59" s="1681"/>
      <c r="CD59" s="1642">
        <v>0.03</v>
      </c>
      <c r="CE59" s="1681"/>
      <c r="CF59" s="1681"/>
      <c r="CG59" s="1681"/>
      <c r="CH59" s="1681"/>
      <c r="CI59" s="1681"/>
      <c r="CJ59" s="1681"/>
      <c r="CK59" s="1642">
        <v>0</v>
      </c>
      <c r="CL59" s="1681"/>
      <c r="CM59" s="1681"/>
      <c r="CN59" s="1681"/>
      <c r="CO59" s="1681"/>
      <c r="CP59" s="1681"/>
      <c r="CQ59" s="1681"/>
      <c r="CR59" s="1642">
        <v>0</v>
      </c>
      <c r="CS59" s="1681"/>
      <c r="CT59" s="1681"/>
      <c r="CU59" s="1681"/>
      <c r="CV59" s="1681"/>
      <c r="CW59" s="1681"/>
      <c r="CX59" s="1691"/>
      <c r="CY59" s="1647">
        <f t="shared" si="0"/>
        <v>0.21</v>
      </c>
      <c r="CZ59" s="1642">
        <f t="shared" si="7"/>
        <v>0.12</v>
      </c>
      <c r="DA59" s="1642">
        <f t="shared" si="7"/>
        <v>0.12</v>
      </c>
      <c r="DB59" s="1648">
        <f t="shared" si="6"/>
        <v>1</v>
      </c>
      <c r="DC59" s="1649"/>
      <c r="DD59" s="1649"/>
      <c r="DE59" s="1649"/>
      <c r="DF59" s="1684"/>
      <c r="DG59" s="1684"/>
      <c r="DH59" s="1683"/>
      <c r="DI59" s="1642">
        <f t="shared" si="8"/>
        <v>0.24</v>
      </c>
      <c r="DJ59" s="1642">
        <f t="shared" si="8"/>
        <v>0.24</v>
      </c>
      <c r="DK59" s="1648">
        <f t="shared" si="5"/>
        <v>1</v>
      </c>
      <c r="DL59" s="1649"/>
      <c r="DM59" s="1649"/>
      <c r="DN59" s="1649"/>
      <c r="DO59" s="1678"/>
      <c r="DP59" s="1678"/>
      <c r="DQ59" s="1693"/>
      <c r="DR59" s="1642"/>
      <c r="DS59" s="1642"/>
      <c r="DT59" s="1648"/>
      <c r="DU59" s="1649"/>
      <c r="DV59" s="1649"/>
      <c r="DW59" s="1649"/>
      <c r="DX59" s="1692"/>
      <c r="DY59" s="1692"/>
      <c r="DZ59" s="1692"/>
      <c r="EA59" s="1642"/>
      <c r="EB59" s="1642"/>
      <c r="EC59" s="1648"/>
      <c r="ED59" s="1649"/>
      <c r="EE59" s="1649"/>
      <c r="EF59" s="1649"/>
      <c r="EG59" s="1692"/>
      <c r="EH59" s="1692"/>
      <c r="EI59" s="1692"/>
      <c r="EJ59" s="1321"/>
      <c r="EK59" s="1321"/>
      <c r="EL59" s="1321"/>
      <c r="EM59" s="1321"/>
      <c r="EN59" s="1321"/>
      <c r="EO59" s="1321"/>
      <c r="EP59" s="1321"/>
      <c r="EQ59" s="1321"/>
      <c r="ER59" s="1321"/>
      <c r="ES59" s="1321"/>
      <c r="ET59" s="1321"/>
      <c r="EU59" s="1321"/>
      <c r="EV59" s="1321"/>
      <c r="EW59" s="1321"/>
      <c r="EX59" s="1321"/>
      <c r="EY59" s="1321"/>
      <c r="EZ59" s="1321"/>
      <c r="FA59" s="1321"/>
      <c r="FB59" s="1321"/>
      <c r="FC59" s="1321"/>
      <c r="FD59" s="1321"/>
      <c r="FE59" s="1321"/>
      <c r="FF59" s="1321"/>
      <c r="FG59" s="1321"/>
      <c r="FH59" s="1321"/>
      <c r="FI59" s="1321"/>
      <c r="FJ59" s="1321"/>
      <c r="FK59" s="1321"/>
      <c r="FL59" s="1321"/>
      <c r="FM59" s="1321"/>
      <c r="FN59" s="1321"/>
      <c r="FO59" s="1321"/>
      <c r="FP59" s="1321"/>
      <c r="FQ59" s="1321"/>
      <c r="FR59" s="1321"/>
      <c r="FS59" s="1321"/>
      <c r="FT59" s="1321"/>
      <c r="FU59" s="1321"/>
      <c r="FV59" s="1321"/>
      <c r="FW59" s="1321"/>
      <c r="FX59" s="1321"/>
      <c r="FY59" s="1321"/>
      <c r="FZ59" s="1321"/>
      <c r="GA59" s="1321"/>
      <c r="GB59" s="1321"/>
    </row>
    <row r="60" spans="1:184" ht="78.75" customHeight="1">
      <c r="A60" s="1628"/>
      <c r="B60" s="1628"/>
      <c r="C60" s="1629"/>
      <c r="D60" s="1630"/>
      <c r="E60" s="1629"/>
      <c r="F60" s="1692"/>
      <c r="G60" s="1630"/>
      <c r="H60" s="1630"/>
      <c r="I60" s="1664"/>
      <c r="J60" s="1630"/>
      <c r="K60" s="1629"/>
      <c r="L60" s="1681"/>
      <c r="M60" s="1680"/>
      <c r="N60" s="1649"/>
      <c r="O60" s="1671"/>
      <c r="P60" s="1671"/>
      <c r="Q60" s="1653" t="s">
        <v>1499</v>
      </c>
      <c r="R60" s="1638">
        <v>0.3</v>
      </c>
      <c r="S60" s="1639">
        <v>0</v>
      </c>
      <c r="T60" s="1640">
        <v>0</v>
      </c>
      <c r="U60" s="1641"/>
      <c r="V60" s="1641"/>
      <c r="W60" s="1641"/>
      <c r="X60" s="1641"/>
      <c r="Y60" s="1640"/>
      <c r="Z60" s="1640">
        <v>0</v>
      </c>
      <c r="AA60" s="1640">
        <v>0</v>
      </c>
      <c r="AB60" s="1641"/>
      <c r="AC60" s="1641"/>
      <c r="AD60" s="1641"/>
      <c r="AE60" s="1641"/>
      <c r="AF60" s="1640"/>
      <c r="AG60" s="1640">
        <v>0.03</v>
      </c>
      <c r="AH60" s="1640">
        <v>0.03</v>
      </c>
      <c r="AI60" s="1641"/>
      <c r="AJ60" s="1641"/>
      <c r="AK60" s="1641"/>
      <c r="AL60" s="1641"/>
      <c r="AM60" s="1690"/>
      <c r="AN60" s="1642">
        <v>0.03</v>
      </c>
      <c r="AO60" s="1642">
        <f t="shared" si="3"/>
        <v>0.03</v>
      </c>
      <c r="AP60" s="1641"/>
      <c r="AQ60" s="1641"/>
      <c r="AR60" s="1641"/>
      <c r="AS60" s="1641"/>
      <c r="AT60" s="1642"/>
      <c r="AU60" s="1642">
        <v>0.03</v>
      </c>
      <c r="AV60" s="1642">
        <f t="shared" si="4"/>
        <v>0.03</v>
      </c>
      <c r="AW60" s="1641"/>
      <c r="AX60" s="1641"/>
      <c r="AY60" s="1641"/>
      <c r="AZ60" s="1643"/>
      <c r="BA60" s="1694"/>
      <c r="BB60" s="1645">
        <v>0.03</v>
      </c>
      <c r="BC60" s="1642">
        <v>0.03</v>
      </c>
      <c r="BD60" s="1641"/>
      <c r="BE60" s="1641"/>
      <c r="BF60" s="1641"/>
      <c r="BG60" s="1641"/>
      <c r="BH60" s="1681"/>
      <c r="BI60" s="1642">
        <v>0.03</v>
      </c>
      <c r="BJ60" s="1681"/>
      <c r="BK60" s="1681"/>
      <c r="BL60" s="1681"/>
      <c r="BM60" s="1681"/>
      <c r="BN60" s="1681"/>
      <c r="BO60" s="1681"/>
      <c r="BP60" s="1642">
        <v>0.03</v>
      </c>
      <c r="BQ60" s="1681"/>
      <c r="BR60" s="1681"/>
      <c r="BS60" s="1681"/>
      <c r="BT60" s="1681"/>
      <c r="BU60" s="1681"/>
      <c r="BV60" s="1681"/>
      <c r="BW60" s="1642">
        <v>0.03</v>
      </c>
      <c r="BX60" s="1681"/>
      <c r="BY60" s="1681"/>
      <c r="BZ60" s="1681"/>
      <c r="CA60" s="1681"/>
      <c r="CB60" s="1681"/>
      <c r="CC60" s="1681"/>
      <c r="CD60" s="1642">
        <v>0.03</v>
      </c>
      <c r="CE60" s="1681"/>
      <c r="CF60" s="1681"/>
      <c r="CG60" s="1681"/>
      <c r="CH60" s="1681"/>
      <c r="CI60" s="1681"/>
      <c r="CJ60" s="1681"/>
      <c r="CK60" s="1642">
        <v>0.03</v>
      </c>
      <c r="CL60" s="1681"/>
      <c r="CM60" s="1681"/>
      <c r="CN60" s="1681"/>
      <c r="CO60" s="1681"/>
      <c r="CP60" s="1681"/>
      <c r="CQ60" s="1681"/>
      <c r="CR60" s="1642">
        <v>0.03</v>
      </c>
      <c r="CS60" s="1681"/>
      <c r="CT60" s="1681"/>
      <c r="CU60" s="1681"/>
      <c r="CV60" s="1681"/>
      <c r="CW60" s="1681"/>
      <c r="CX60" s="1690"/>
      <c r="CY60" s="1647">
        <f t="shared" si="0"/>
        <v>0.09</v>
      </c>
      <c r="CZ60" s="1642">
        <f t="shared" si="7"/>
        <v>0.03</v>
      </c>
      <c r="DA60" s="1642">
        <f t="shared" si="7"/>
        <v>0.03</v>
      </c>
      <c r="DB60" s="1648">
        <f t="shared" si="6"/>
        <v>1</v>
      </c>
      <c r="DC60" s="1649"/>
      <c r="DD60" s="1649"/>
      <c r="DE60" s="1649"/>
      <c r="DF60" s="1684"/>
      <c r="DG60" s="1684"/>
      <c r="DH60" s="1683"/>
      <c r="DI60" s="1642">
        <f t="shared" si="8"/>
        <v>0.12</v>
      </c>
      <c r="DJ60" s="1642">
        <f t="shared" si="8"/>
        <v>0.12</v>
      </c>
      <c r="DK60" s="1648">
        <f t="shared" si="5"/>
        <v>1</v>
      </c>
      <c r="DL60" s="1649"/>
      <c r="DM60" s="1649"/>
      <c r="DN60" s="1649"/>
      <c r="DO60" s="1678"/>
      <c r="DP60" s="1678"/>
      <c r="DQ60" s="1693"/>
      <c r="DR60" s="1642"/>
      <c r="DS60" s="1642"/>
      <c r="DT60" s="1648"/>
      <c r="DU60" s="1649"/>
      <c r="DV60" s="1649"/>
      <c r="DW60" s="1649"/>
      <c r="DX60" s="1692"/>
      <c r="DY60" s="1692"/>
      <c r="DZ60" s="1692"/>
      <c r="EA60" s="1642"/>
      <c r="EB60" s="1642"/>
      <c r="EC60" s="1648"/>
      <c r="ED60" s="1649"/>
      <c r="EE60" s="1649"/>
      <c r="EF60" s="1649"/>
      <c r="EG60" s="1692"/>
      <c r="EH60" s="1692"/>
      <c r="EI60" s="1692"/>
      <c r="EJ60" s="1321"/>
      <c r="EK60" s="1321"/>
      <c r="EL60" s="1321"/>
      <c r="EM60" s="1321"/>
      <c r="EN60" s="1321"/>
      <c r="EO60" s="1321"/>
      <c r="EP60" s="1321"/>
      <c r="EQ60" s="1321"/>
      <c r="ER60" s="1321"/>
      <c r="ES60" s="1321"/>
      <c r="ET60" s="1321"/>
      <c r="EU60" s="1321"/>
      <c r="EV60" s="1321"/>
      <c r="EW60" s="1321"/>
      <c r="EX60" s="1321"/>
      <c r="EY60" s="1321"/>
      <c r="EZ60" s="1321"/>
      <c r="FA60" s="1321"/>
      <c r="FB60" s="1321"/>
      <c r="FC60" s="1321"/>
      <c r="FD60" s="1321"/>
      <c r="FE60" s="1321"/>
      <c r="FF60" s="1321"/>
      <c r="FG60" s="1321"/>
      <c r="FH60" s="1321"/>
      <c r="FI60" s="1321"/>
      <c r="FJ60" s="1321"/>
      <c r="FK60" s="1321"/>
      <c r="FL60" s="1321"/>
      <c r="FM60" s="1321"/>
      <c r="FN60" s="1321"/>
      <c r="FO60" s="1321"/>
      <c r="FP60" s="1321"/>
      <c r="FQ60" s="1321"/>
      <c r="FR60" s="1321"/>
      <c r="FS60" s="1321"/>
      <c r="FT60" s="1321"/>
      <c r="FU60" s="1321"/>
      <c r="FV60" s="1321"/>
      <c r="FW60" s="1321"/>
      <c r="FX60" s="1321"/>
      <c r="FY60" s="1321"/>
      <c r="FZ60" s="1321"/>
      <c r="GA60" s="1321"/>
      <c r="GB60" s="1321"/>
    </row>
    <row r="61" spans="1:184" ht="78.75" customHeight="1">
      <c r="A61" s="1628"/>
      <c r="B61" s="1628"/>
      <c r="C61" s="1629"/>
      <c r="D61" s="1630"/>
      <c r="E61" s="1629"/>
      <c r="F61" s="1692"/>
      <c r="G61" s="1630"/>
      <c r="H61" s="1630"/>
      <c r="I61" s="1664"/>
      <c r="J61" s="1630">
        <v>21</v>
      </c>
      <c r="K61" s="1629" t="s">
        <v>1500</v>
      </c>
      <c r="L61" s="1681" t="s">
        <v>1501</v>
      </c>
      <c r="M61" s="1680" t="s">
        <v>1459</v>
      </c>
      <c r="N61" s="1649">
        <v>2.1700000000000001E-2</v>
      </c>
      <c r="O61" s="1671">
        <v>42772</v>
      </c>
      <c r="P61" s="1671">
        <v>43100</v>
      </c>
      <c r="Q61" s="1653" t="s">
        <v>1502</v>
      </c>
      <c r="R61" s="1638">
        <v>0.4</v>
      </c>
      <c r="S61" s="1639">
        <v>0</v>
      </c>
      <c r="T61" s="1640">
        <v>0</v>
      </c>
      <c r="U61" s="1641">
        <f>+S61+S62</f>
        <v>0</v>
      </c>
      <c r="V61" s="1641">
        <f>+T61+T62</f>
        <v>0</v>
      </c>
      <c r="W61" s="1641"/>
      <c r="X61" s="1641"/>
      <c r="Y61" s="1640"/>
      <c r="Z61" s="1640">
        <v>0.16</v>
      </c>
      <c r="AA61" s="1640">
        <v>0.16</v>
      </c>
      <c r="AB61" s="1641">
        <f>+Z61+Z62</f>
        <v>0.16</v>
      </c>
      <c r="AC61" s="1641">
        <f>+AA61+AA62</f>
        <v>0.16</v>
      </c>
      <c r="AD61" s="1641"/>
      <c r="AE61" s="1641"/>
      <c r="AF61" s="1640"/>
      <c r="AG61" s="1640">
        <v>0.24</v>
      </c>
      <c r="AH61" s="1640">
        <v>0.24</v>
      </c>
      <c r="AI61" s="1641">
        <f>+AG61+AG62</f>
        <v>0.24</v>
      </c>
      <c r="AJ61" s="1641">
        <f>+AH61+AH62</f>
        <v>0.24</v>
      </c>
      <c r="AK61" s="1641"/>
      <c r="AL61" s="1641"/>
      <c r="AM61" s="1681" t="s">
        <v>1503</v>
      </c>
      <c r="AN61" s="1642">
        <v>0</v>
      </c>
      <c r="AO61" s="1642">
        <f t="shared" si="3"/>
        <v>0</v>
      </c>
      <c r="AP61" s="1641">
        <f>+AN61+AN62</f>
        <v>0.06</v>
      </c>
      <c r="AQ61" s="1641">
        <f>+AO61+AO62</f>
        <v>0.06</v>
      </c>
      <c r="AR61" s="1641"/>
      <c r="AS61" s="1641"/>
      <c r="AT61" s="1642"/>
      <c r="AU61" s="1642">
        <v>0</v>
      </c>
      <c r="AV61" s="1642">
        <f t="shared" si="4"/>
        <v>0</v>
      </c>
      <c r="AW61" s="1641">
        <f>+AU61+AU62</f>
        <v>0.06</v>
      </c>
      <c r="AX61" s="1641">
        <f>+AV61+AV62</f>
        <v>0.06</v>
      </c>
      <c r="AY61" s="1641"/>
      <c r="AZ61" s="1643"/>
      <c r="BA61" s="1644" t="s">
        <v>1504</v>
      </c>
      <c r="BB61" s="1645">
        <v>0</v>
      </c>
      <c r="BC61" s="1642">
        <v>0</v>
      </c>
      <c r="BD61" s="1641">
        <f>+BB61+BB62</f>
        <v>0.06</v>
      </c>
      <c r="BE61" s="1641">
        <f>+BC61+BC62</f>
        <v>0.06</v>
      </c>
      <c r="BF61" s="1641"/>
      <c r="BG61" s="1641"/>
      <c r="BH61" s="1681" t="s">
        <v>1505</v>
      </c>
      <c r="BI61" s="1642">
        <v>0</v>
      </c>
      <c r="BJ61" s="1681"/>
      <c r="BK61" s="1681">
        <f>+BI61+BI62</f>
        <v>0.06</v>
      </c>
      <c r="BL61" s="1681">
        <f>+BJ61+BJ62</f>
        <v>0</v>
      </c>
      <c r="BM61" s="1681"/>
      <c r="BN61" s="1681"/>
      <c r="BO61" s="1681"/>
      <c r="BP61" s="1642">
        <v>0</v>
      </c>
      <c r="BQ61" s="1681"/>
      <c r="BR61" s="1681">
        <f>+BP61+BP62</f>
        <v>0.06</v>
      </c>
      <c r="BS61" s="1681">
        <f>+BQ61+BQ62</f>
        <v>0</v>
      </c>
      <c r="BT61" s="1681"/>
      <c r="BU61" s="1681"/>
      <c r="BV61" s="1681"/>
      <c r="BW61" s="1642">
        <v>0</v>
      </c>
      <c r="BX61" s="1681"/>
      <c r="BY61" s="1681">
        <f>+BW61+BW62</f>
        <v>0.06</v>
      </c>
      <c r="BZ61" s="1681">
        <f>+BX61+BX62</f>
        <v>0</v>
      </c>
      <c r="CA61" s="1681"/>
      <c r="CB61" s="1681"/>
      <c r="CC61" s="1681" t="s">
        <v>1505</v>
      </c>
      <c r="CD61" s="1642">
        <v>0</v>
      </c>
      <c r="CE61" s="1681"/>
      <c r="CF61" s="1681">
        <f>+CD61+CD62</f>
        <v>0.06</v>
      </c>
      <c r="CG61" s="1681">
        <f>+CE61+CE62</f>
        <v>0</v>
      </c>
      <c r="CH61" s="1681"/>
      <c r="CI61" s="1681"/>
      <c r="CJ61" s="1681"/>
      <c r="CK61" s="1642">
        <v>0</v>
      </c>
      <c r="CL61" s="1681"/>
      <c r="CM61" s="1681">
        <f>+CK61+CK62</f>
        <v>0.06</v>
      </c>
      <c r="CN61" s="1681">
        <f>+CL61+CL62</f>
        <v>0</v>
      </c>
      <c r="CO61" s="1681"/>
      <c r="CP61" s="1681"/>
      <c r="CQ61" s="1681"/>
      <c r="CR61" s="1642">
        <v>0</v>
      </c>
      <c r="CS61" s="1681"/>
      <c r="CT61" s="1681">
        <f>+CR61+CR62</f>
        <v>0.12</v>
      </c>
      <c r="CU61" s="1681">
        <f>+CS61+CS62</f>
        <v>0</v>
      </c>
      <c r="CV61" s="1681"/>
      <c r="CW61" s="1681"/>
      <c r="CX61" s="1689" t="s">
        <v>1501</v>
      </c>
      <c r="CY61" s="1647">
        <f t="shared" si="0"/>
        <v>0.4</v>
      </c>
      <c r="CZ61" s="1642">
        <f t="shared" si="7"/>
        <v>0.4</v>
      </c>
      <c r="DA61" s="1642">
        <f t="shared" si="7"/>
        <v>0.4</v>
      </c>
      <c r="DB61" s="1648">
        <f t="shared" si="6"/>
        <v>1</v>
      </c>
      <c r="DC61" s="1649">
        <f>U61+AB61+AI61</f>
        <v>0.4</v>
      </c>
      <c r="DD61" s="1649">
        <f>V61+AC61+AJ61</f>
        <v>0.4</v>
      </c>
      <c r="DE61" s="1649">
        <f>+DD61/DC61</f>
        <v>1</v>
      </c>
      <c r="DF61" s="1684"/>
      <c r="DG61" s="1684"/>
      <c r="DH61" s="1683"/>
      <c r="DI61" s="1642">
        <f t="shared" si="8"/>
        <v>0.4</v>
      </c>
      <c r="DJ61" s="1642">
        <f t="shared" si="8"/>
        <v>0.4</v>
      </c>
      <c r="DK61" s="1648">
        <f t="shared" si="5"/>
        <v>1</v>
      </c>
      <c r="DL61" s="1649">
        <f>DC61+AP61+AW61+BD61</f>
        <v>0.58000000000000007</v>
      </c>
      <c r="DM61" s="1649">
        <f>DD61+AQ61+AX61+BE61</f>
        <v>0.58000000000000007</v>
      </c>
      <c r="DN61" s="1649">
        <f>+DM61/DL61</f>
        <v>1</v>
      </c>
      <c r="DO61" s="1678"/>
      <c r="DP61" s="1678"/>
      <c r="DQ61" s="1693"/>
      <c r="DR61" s="1642"/>
      <c r="DS61" s="1642"/>
      <c r="DT61" s="1648"/>
      <c r="DU61" s="1649"/>
      <c r="DV61" s="1649"/>
      <c r="DW61" s="1649"/>
      <c r="DX61" s="1692"/>
      <c r="DY61" s="1692"/>
      <c r="DZ61" s="1692"/>
      <c r="EA61" s="1642"/>
      <c r="EB61" s="1642"/>
      <c r="EC61" s="1648"/>
      <c r="ED61" s="1649"/>
      <c r="EE61" s="1649"/>
      <c r="EF61" s="1649"/>
      <c r="EG61" s="1692"/>
      <c r="EH61" s="1692"/>
      <c r="EI61" s="1692"/>
      <c r="EJ61" s="1321"/>
      <c r="EK61" s="1321"/>
      <c r="EL61" s="1321"/>
      <c r="EM61" s="1321"/>
      <c r="EN61" s="1321"/>
      <c r="EO61" s="1321"/>
      <c r="EP61" s="1321"/>
      <c r="EQ61" s="1321"/>
      <c r="ER61" s="1321"/>
      <c r="ES61" s="1321"/>
      <c r="ET61" s="1321"/>
      <c r="EU61" s="1321"/>
      <c r="EV61" s="1321"/>
      <c r="EW61" s="1321"/>
      <c r="EX61" s="1321"/>
      <c r="EY61" s="1321"/>
      <c r="EZ61" s="1321"/>
      <c r="FA61" s="1321"/>
      <c r="FB61" s="1321"/>
      <c r="FC61" s="1321"/>
      <c r="FD61" s="1321"/>
      <c r="FE61" s="1321"/>
      <c r="FF61" s="1321"/>
      <c r="FG61" s="1321"/>
      <c r="FH61" s="1321"/>
      <c r="FI61" s="1321"/>
      <c r="FJ61" s="1321"/>
      <c r="FK61" s="1321"/>
      <c r="FL61" s="1321"/>
      <c r="FM61" s="1321"/>
      <c r="FN61" s="1321"/>
      <c r="FO61" s="1321"/>
      <c r="FP61" s="1321"/>
      <c r="FQ61" s="1321"/>
      <c r="FR61" s="1321"/>
      <c r="FS61" s="1321"/>
      <c r="FT61" s="1321"/>
      <c r="FU61" s="1321"/>
      <c r="FV61" s="1321"/>
      <c r="FW61" s="1321"/>
      <c r="FX61" s="1321"/>
      <c r="FY61" s="1321"/>
      <c r="FZ61" s="1321"/>
      <c r="GA61" s="1321"/>
      <c r="GB61" s="1321"/>
    </row>
    <row r="62" spans="1:184" ht="54" customHeight="1">
      <c r="A62" s="1628"/>
      <c r="B62" s="1628"/>
      <c r="C62" s="1629"/>
      <c r="D62" s="1630"/>
      <c r="E62" s="1629"/>
      <c r="F62" s="1692"/>
      <c r="G62" s="1630"/>
      <c r="H62" s="1630"/>
      <c r="I62" s="1664"/>
      <c r="J62" s="1630"/>
      <c r="K62" s="1629"/>
      <c r="L62" s="1681"/>
      <c r="M62" s="1680"/>
      <c r="N62" s="1649"/>
      <c r="O62" s="1671"/>
      <c r="P62" s="1671"/>
      <c r="Q62" s="1653" t="s">
        <v>1506</v>
      </c>
      <c r="R62" s="1638">
        <v>0.6</v>
      </c>
      <c r="S62" s="1639">
        <v>0</v>
      </c>
      <c r="T62" s="1640">
        <v>0</v>
      </c>
      <c r="U62" s="1641"/>
      <c r="V62" s="1641"/>
      <c r="W62" s="1641"/>
      <c r="X62" s="1641"/>
      <c r="Y62" s="1640"/>
      <c r="Z62" s="1640">
        <v>0</v>
      </c>
      <c r="AA62" s="1640">
        <v>0</v>
      </c>
      <c r="AB62" s="1641"/>
      <c r="AC62" s="1641"/>
      <c r="AD62" s="1641"/>
      <c r="AE62" s="1641"/>
      <c r="AF62" s="1640"/>
      <c r="AG62" s="1640">
        <v>0</v>
      </c>
      <c r="AH62" s="1640">
        <v>0</v>
      </c>
      <c r="AI62" s="1641"/>
      <c r="AJ62" s="1641"/>
      <c r="AK62" s="1641"/>
      <c r="AL62" s="1641"/>
      <c r="AM62" s="1681"/>
      <c r="AN62" s="1642">
        <v>0.06</v>
      </c>
      <c r="AO62" s="1642">
        <f t="shared" si="3"/>
        <v>0.06</v>
      </c>
      <c r="AP62" s="1641"/>
      <c r="AQ62" s="1641"/>
      <c r="AR62" s="1641"/>
      <c r="AS62" s="1641"/>
      <c r="AT62" s="1642"/>
      <c r="AU62" s="1642">
        <v>0.06</v>
      </c>
      <c r="AV62" s="1642">
        <f t="shared" si="4"/>
        <v>0.06</v>
      </c>
      <c r="AW62" s="1641"/>
      <c r="AX62" s="1641"/>
      <c r="AY62" s="1641"/>
      <c r="AZ62" s="1643"/>
      <c r="BA62" s="1644"/>
      <c r="BB62" s="1645">
        <v>0.06</v>
      </c>
      <c r="BC62" s="1642">
        <v>0.06</v>
      </c>
      <c r="BD62" s="1641"/>
      <c r="BE62" s="1641"/>
      <c r="BF62" s="1641"/>
      <c r="BG62" s="1641"/>
      <c r="BH62" s="1681"/>
      <c r="BI62" s="1642">
        <v>0.06</v>
      </c>
      <c r="BJ62" s="1681"/>
      <c r="BK62" s="1681"/>
      <c r="BL62" s="1681"/>
      <c r="BM62" s="1681"/>
      <c r="BN62" s="1681"/>
      <c r="BO62" s="1681"/>
      <c r="BP62" s="1642">
        <v>0.06</v>
      </c>
      <c r="BQ62" s="1681"/>
      <c r="BR62" s="1681"/>
      <c r="BS62" s="1681"/>
      <c r="BT62" s="1681"/>
      <c r="BU62" s="1681"/>
      <c r="BV62" s="1681"/>
      <c r="BW62" s="1642">
        <v>0.06</v>
      </c>
      <c r="BX62" s="1681"/>
      <c r="BY62" s="1681"/>
      <c r="BZ62" s="1681"/>
      <c r="CA62" s="1681"/>
      <c r="CB62" s="1681"/>
      <c r="CC62" s="1681"/>
      <c r="CD62" s="1642">
        <v>0.06</v>
      </c>
      <c r="CE62" s="1681"/>
      <c r="CF62" s="1681"/>
      <c r="CG62" s="1681"/>
      <c r="CH62" s="1681"/>
      <c r="CI62" s="1681"/>
      <c r="CJ62" s="1681"/>
      <c r="CK62" s="1642">
        <v>0.06</v>
      </c>
      <c r="CL62" s="1681"/>
      <c r="CM62" s="1681"/>
      <c r="CN62" s="1681"/>
      <c r="CO62" s="1681"/>
      <c r="CP62" s="1681"/>
      <c r="CQ62" s="1681"/>
      <c r="CR62" s="1642">
        <v>0.12</v>
      </c>
      <c r="CS62" s="1681"/>
      <c r="CT62" s="1681"/>
      <c r="CU62" s="1681"/>
      <c r="CV62" s="1681"/>
      <c r="CW62" s="1681"/>
      <c r="CX62" s="1690"/>
      <c r="CY62" s="1647">
        <f t="shared" si="0"/>
        <v>0.12</v>
      </c>
      <c r="CZ62" s="1642">
        <f t="shared" si="7"/>
        <v>0</v>
      </c>
      <c r="DA62" s="1642">
        <f t="shared" si="7"/>
        <v>0</v>
      </c>
      <c r="DB62" s="1648" t="e">
        <f t="shared" si="6"/>
        <v>#DIV/0!</v>
      </c>
      <c r="DC62" s="1649"/>
      <c r="DD62" s="1649"/>
      <c r="DE62" s="1649"/>
      <c r="DF62" s="1684"/>
      <c r="DG62" s="1684"/>
      <c r="DH62" s="1683"/>
      <c r="DI62" s="1642">
        <f t="shared" si="8"/>
        <v>0.18</v>
      </c>
      <c r="DJ62" s="1642">
        <f t="shared" si="8"/>
        <v>0.18</v>
      </c>
      <c r="DK62" s="1648">
        <f t="shared" si="5"/>
        <v>1</v>
      </c>
      <c r="DL62" s="1649"/>
      <c r="DM62" s="1649"/>
      <c r="DN62" s="1649"/>
      <c r="DO62" s="1678"/>
      <c r="DP62" s="1678"/>
      <c r="DQ62" s="1693"/>
      <c r="DR62" s="1642"/>
      <c r="DS62" s="1642"/>
      <c r="DT62" s="1648"/>
      <c r="DU62" s="1649"/>
      <c r="DV62" s="1649"/>
      <c r="DW62" s="1649"/>
      <c r="DX62" s="1692"/>
      <c r="DY62" s="1692"/>
      <c r="DZ62" s="1692"/>
      <c r="EA62" s="1642"/>
      <c r="EB62" s="1642"/>
      <c r="EC62" s="1648"/>
      <c r="ED62" s="1649"/>
      <c r="EE62" s="1649"/>
      <c r="EF62" s="1649"/>
      <c r="EG62" s="1692"/>
      <c r="EH62" s="1692"/>
      <c r="EI62" s="1692"/>
      <c r="EJ62" s="1321"/>
      <c r="EK62" s="1321"/>
      <c r="EL62" s="1321"/>
      <c r="EM62" s="1321"/>
      <c r="EN62" s="1321"/>
      <c r="EO62" s="1321"/>
      <c r="EP62" s="1321"/>
      <c r="EQ62" s="1321"/>
      <c r="ER62" s="1321"/>
      <c r="ES62" s="1321"/>
      <c r="ET62" s="1321"/>
      <c r="EU62" s="1321"/>
      <c r="EV62" s="1321"/>
      <c r="EW62" s="1321"/>
      <c r="EX62" s="1321"/>
      <c r="EY62" s="1321"/>
      <c r="EZ62" s="1321"/>
      <c r="FA62" s="1321"/>
      <c r="FB62" s="1321"/>
      <c r="FC62" s="1321"/>
      <c r="FD62" s="1321"/>
      <c r="FE62" s="1321"/>
      <c r="FF62" s="1321"/>
      <c r="FG62" s="1321"/>
      <c r="FH62" s="1321"/>
      <c r="FI62" s="1321"/>
      <c r="FJ62" s="1321"/>
      <c r="FK62" s="1321"/>
      <c r="FL62" s="1321"/>
      <c r="FM62" s="1321"/>
      <c r="FN62" s="1321"/>
      <c r="FO62" s="1321"/>
      <c r="FP62" s="1321"/>
      <c r="FQ62" s="1321"/>
      <c r="FR62" s="1321"/>
      <c r="FS62" s="1321"/>
      <c r="FT62" s="1321"/>
      <c r="FU62" s="1321"/>
      <c r="FV62" s="1321"/>
      <c r="FW62" s="1321"/>
      <c r="FX62" s="1321"/>
      <c r="FY62" s="1321"/>
      <c r="FZ62" s="1321"/>
      <c r="GA62" s="1321"/>
      <c r="GB62" s="1321"/>
    </row>
    <row r="63" spans="1:184" ht="141.75" customHeight="1">
      <c r="A63" s="1628" t="s">
        <v>1443</v>
      </c>
      <c r="B63" s="1628"/>
      <c r="C63" s="1629" t="s">
        <v>1358</v>
      </c>
      <c r="D63" s="1630">
        <v>6</v>
      </c>
      <c r="E63" s="1629" t="s">
        <v>1507</v>
      </c>
      <c r="F63" s="1692">
        <v>4200</v>
      </c>
      <c r="G63" s="1630" t="s">
        <v>393</v>
      </c>
      <c r="H63" s="1664">
        <v>1</v>
      </c>
      <c r="I63" s="1664">
        <f>+SUM(N63:N74)</f>
        <v>0.13020000000000001</v>
      </c>
      <c r="J63" s="1630">
        <v>22</v>
      </c>
      <c r="K63" s="1629" t="s">
        <v>1508</v>
      </c>
      <c r="L63" s="1681" t="s">
        <v>1509</v>
      </c>
      <c r="M63" s="1680" t="s">
        <v>1459</v>
      </c>
      <c r="N63" s="1649">
        <v>2.1700000000000001E-2</v>
      </c>
      <c r="O63" s="1671">
        <v>42826</v>
      </c>
      <c r="P63" s="1671">
        <v>42916</v>
      </c>
      <c r="Q63" s="1653" t="s">
        <v>1510</v>
      </c>
      <c r="R63" s="1638">
        <v>0.5</v>
      </c>
      <c r="S63" s="1639">
        <v>0</v>
      </c>
      <c r="T63" s="1640">
        <v>0</v>
      </c>
      <c r="U63" s="1641">
        <f>+S63+S64</f>
        <v>0</v>
      </c>
      <c r="V63" s="1641">
        <f>+T63+T64</f>
        <v>0</v>
      </c>
      <c r="W63" s="1641">
        <f>(((U63*$N$63)+(U65*$N$65)+(U67*$N$67)+(U69*$N$69)+(U71*$N$71)+(U73*$N$73))*$H$63)/($N$63+$N$65+$N$67+$N$69+$N$71+$N$73)</f>
        <v>1.6666666666666666E-2</v>
      </c>
      <c r="X63" s="1641">
        <f>(((V63*$N$63)+(V65*$N$65)+(V67*$N$67)+(V69*$N$69)+(V71*$N$71)+(V73*$N$73))*$H$63)/($N$63+$N$65+$N$67+$N$69+$N$71+$N$73)</f>
        <v>1.6666666666666666E-2</v>
      </c>
      <c r="Y63" s="1640"/>
      <c r="Z63" s="1640">
        <v>0</v>
      </c>
      <c r="AA63" s="1640">
        <v>0</v>
      </c>
      <c r="AB63" s="1641">
        <f>+Z63+Z64</f>
        <v>0</v>
      </c>
      <c r="AC63" s="1641">
        <f>+AA63+AA64</f>
        <v>0</v>
      </c>
      <c r="AD63" s="1641">
        <f>(((AB63*$N$63)+(AB65*$N$65)+(AB67*$N$67)+(AB69*$N$69)+(AB71*$N$71)+(AB73*$N$73))*$H$63)/($N$63+$N$65+$N$67+$N$69+$N$71+$N$73)</f>
        <v>0.19333333333333333</v>
      </c>
      <c r="AE63" s="1641">
        <f>(((AC63*$N$63)+(AC65*$N$65)+(AC67*$N$67)+(AC69*$N$69)+(AC71*$N$71)+(AC73*$N$73))*$H$63)/($N$63+$N$65+$N$67+$N$69+$N$71+$N$73)</f>
        <v>0.19333333333333333</v>
      </c>
      <c r="AF63" s="1640"/>
      <c r="AG63" s="1640">
        <v>0</v>
      </c>
      <c r="AH63" s="1640">
        <v>0</v>
      </c>
      <c r="AI63" s="1641">
        <f>+AG63+AG64</f>
        <v>0</v>
      </c>
      <c r="AJ63" s="1641">
        <f>+AH63+AH64</f>
        <v>0</v>
      </c>
      <c r="AK63" s="1641">
        <f>(((AI63*$N$63)+(AI65*$N$65)+(AI67*$N$67)+(AI69*$N$69)+(AI71*$N$71)+(AI73*$N$73))*$H$63)/($N$63+$N$65+$N$67+$N$69+$N$71+$N$73)</f>
        <v>0.17333333333333334</v>
      </c>
      <c r="AL63" s="1641">
        <f>(((AJ63*$N$63)+(AJ65*$N$65)+(AJ67*$N$67)+(AJ69*$N$69)+(AJ71*$N$71)+(AJ73*$N$73))*$H$63)/($N$63+$N$65+$N$67+$N$69+$N$71+$N$73)</f>
        <v>0.17333333333333334</v>
      </c>
      <c r="AM63" s="1681" t="s">
        <v>1059</v>
      </c>
      <c r="AN63" s="1642">
        <v>0.1</v>
      </c>
      <c r="AO63" s="1642">
        <f t="shared" si="3"/>
        <v>0.1</v>
      </c>
      <c r="AP63" s="1641">
        <f>+AN63+AN64</f>
        <v>0.2</v>
      </c>
      <c r="AQ63" s="1641">
        <f>+AO63+AO64</f>
        <v>0.2</v>
      </c>
      <c r="AR63" s="1641">
        <f>(((AP63*$N$63)+(AP65*$N$65)+(AP67*$N$67)+(AP69*$N$69)+(AP71*$N$71)+(AP73*$N$73))*$H$63)/($N$63+$N$65+$N$67+$N$69+$N$71+$N$73)</f>
        <v>8.3333333333333329E-2</v>
      </c>
      <c r="AS63" s="1641">
        <f>(((AQ63*$N$63)+(AQ65*$N$65)+(AQ67*$N$67)+(AQ69*$N$69)+(AQ71*$N$71)+(AQ73*$N$73))*$H$63)/($N$63+$N$65+$N$67+$N$69+$N$71+$N$73)</f>
        <v>8.3333333333333329E-2</v>
      </c>
      <c r="AT63" s="1642"/>
      <c r="AU63" s="1642">
        <v>0.2</v>
      </c>
      <c r="AV63" s="1642">
        <f t="shared" si="4"/>
        <v>0.2</v>
      </c>
      <c r="AW63" s="1641">
        <f>+AU63+AU64</f>
        <v>0.30000000000000004</v>
      </c>
      <c r="AX63" s="1641">
        <f>+AV63+AV64</f>
        <v>0.30000000000000004</v>
      </c>
      <c r="AY63" s="1641">
        <f>(((AW63*$N$63)+(AW65*$N$65)+(AW67*$N$67)+(AW69*$N$69)+(AW71*$N$71)+(AW73*$N$73))*$H$63)/($N$63+$N$65+$N$67+$N$69+$N$71+$N$73)</f>
        <v>0.12833333333333333</v>
      </c>
      <c r="AZ63" s="1643">
        <f>(((AX63*$N$63)+(AX65*$N$65)+(AX67*$N$67)+(AX69*$N$69)+(AX71*$N$71)+(AX73*$N$73))*$H$63)/($N$63+$N$65+$N$67+$N$69+$N$71+$N$73)</f>
        <v>0.12833333333333333</v>
      </c>
      <c r="BA63" s="1644" t="s">
        <v>1511</v>
      </c>
      <c r="BB63" s="1645">
        <v>0.2</v>
      </c>
      <c r="BC63" s="1642">
        <v>0.2</v>
      </c>
      <c r="BD63" s="1641">
        <f>+BB63+BB64</f>
        <v>0.5</v>
      </c>
      <c r="BE63" s="1641">
        <f>+BC63+BC64</f>
        <v>0.5</v>
      </c>
      <c r="BF63" s="1641">
        <f>(((BD63*$N$63)+(BD65*$N$65)+(BD67*$N$67)+(BD69*$N$69)+(BD71*$N$71)+(BD73*$N$73))*$H$63)/($N$63+$N$65+$N$67+$N$69+$N$71+$N$73)</f>
        <v>0.15333333333333332</v>
      </c>
      <c r="BG63" s="1641">
        <f>(((BE63*$N$63)+(BE65*$N$65)+(BE67*$N$67)+(BE69*$N$69)+(BE71*$N$71)+(BE73*$N$73))*$H$63)/($N$63+$N$65+$N$67+$N$69+$N$71+$N$73)</f>
        <v>0.15333333333333332</v>
      </c>
      <c r="BH63" s="1681" t="s">
        <v>1509</v>
      </c>
      <c r="BI63" s="1642">
        <v>0</v>
      </c>
      <c r="BJ63" s="1681"/>
      <c r="BK63" s="1681">
        <f>+BI63+BI64</f>
        <v>0</v>
      </c>
      <c r="BL63" s="1681">
        <f>+BJ63+BJ64</f>
        <v>0</v>
      </c>
      <c r="BM63" s="1681">
        <f>(((BK63*$N$63)+(BK65*$N$65)+(BK67*$N$67)+(BK69*$N$69)+(BK71*$N$71)+(BK73*$N$73))*$H$63)/($N$63+$N$65+$N$67+$N$69+$N$71+$N$73)</f>
        <v>3.4999999999999996E-2</v>
      </c>
      <c r="BN63" s="1681">
        <f>(((BL63*$N$63)+(BL65*$N$65)+(BL67*$N$67)+(BL69*$N$69)+(BL71*$N$71)+(BL73*$N$73))*$H$63)/($N$63+$N$65+$N$67+$N$69+$N$71+$N$73)</f>
        <v>0</v>
      </c>
      <c r="BO63" s="1681"/>
      <c r="BP63" s="1642">
        <v>0</v>
      </c>
      <c r="BQ63" s="1681"/>
      <c r="BR63" s="1681">
        <f>+BP63+BP64</f>
        <v>0</v>
      </c>
      <c r="BS63" s="1681">
        <f>+BQ63+BQ64</f>
        <v>0</v>
      </c>
      <c r="BT63" s="1681">
        <f>(((BR63*$N$63)+(BR65*$N$65)+(BR67*$N$67)+(BR69*$N$69)+(BR71*$N$71)+(BR73*$N$73))*$H$63)/($N$63+$N$65+$N$67+$N$69+$N$71+$N$73)</f>
        <v>3.4999999999999996E-2</v>
      </c>
      <c r="BU63" s="1681">
        <f>(((BS63*$N$63)+(BS65*$N$65)+(BS67*$N$67)+(BS69*$N$69)+(BS71*$N$71)+(BS73*$N$73))*$H$63)/($N$63+$N$65+$N$67+$N$69+$N$71+$N$73)</f>
        <v>0</v>
      </c>
      <c r="BV63" s="1681"/>
      <c r="BW63" s="1642">
        <v>0</v>
      </c>
      <c r="BX63" s="1681"/>
      <c r="BY63" s="1681">
        <f>+BW63+BW64</f>
        <v>0</v>
      </c>
      <c r="BZ63" s="1681">
        <f>+BX63+BX64</f>
        <v>0</v>
      </c>
      <c r="CA63" s="1681">
        <f>(((BY63*$N$63)+(BY65*$N$65)+(BY67*$N$67)+(BY69*$N$69)+(BY71*$N$71)+(BY73*$N$73))*$H$63)/($N$63+$N$65+$N$67+$N$69+$N$71+$N$73)</f>
        <v>4.3333333333333335E-2</v>
      </c>
      <c r="CB63" s="1681">
        <f>(((BZ63*$N$63)+(BZ65*$N$65)+(BZ67*$N$67)+(BZ69*$N$69)+(BZ71*$N$71)+(BZ73*$N$73))*$H$63)/($N$63+$N$65+$N$67+$N$69+$N$71+$N$73)</f>
        <v>0</v>
      </c>
      <c r="CC63" s="1681"/>
      <c r="CD63" s="1642">
        <v>0</v>
      </c>
      <c r="CE63" s="1681"/>
      <c r="CF63" s="1681">
        <f>+CD63+CD64</f>
        <v>0</v>
      </c>
      <c r="CG63" s="1681">
        <f>+CE63+CE64</f>
        <v>0</v>
      </c>
      <c r="CH63" s="1681">
        <f>(((CF63*$N$63)+(CF65*$N$65)+(CF67*$N$67)+(CF69*$N$69)+(CF71*$N$71)+(CF73*$N$73))*$H$63)/($N$63+$N$65+$N$67+$N$69+$N$71+$N$73)</f>
        <v>4.3333333333333335E-2</v>
      </c>
      <c r="CI63" s="1681">
        <f>(((CG63*$N$63)+(CG65*$N$65)+(CG67*$N$67)+(CG69*$N$69)+(CG71*$N$71)+(CG73*$N$73))*$H$63)/($N$63+$N$65+$N$67+$N$69+$N$71+$N$73)</f>
        <v>0</v>
      </c>
      <c r="CJ63" s="1681"/>
      <c r="CK63" s="1642">
        <v>0</v>
      </c>
      <c r="CL63" s="1681"/>
      <c r="CM63" s="1681">
        <f>+CK63+CK64</f>
        <v>0</v>
      </c>
      <c r="CN63" s="1681">
        <f>+CL63+CL64</f>
        <v>0</v>
      </c>
      <c r="CO63" s="1681">
        <f>(((CM63*$N$63)+(CM65*$N$65)+(CM67*$N$67)+(CM69*$N$69)+(CM71*$N$71)+(CM73*$N$73))*$H$63)/($N$63+$N$65+$N$67+$N$69+$N$71+$N$73)</f>
        <v>3.4999999999999996E-2</v>
      </c>
      <c r="CP63" s="1681">
        <f>(((CN63*$N$63)+(CN65*$N$65)+(CN67*$N$67)+(CN69*$N$69)+(CN71*$N$71)+(CN73*$N$73))*$H$63)/($N$63+$N$65+$N$67+$N$69+$N$71+$N$73)</f>
        <v>0</v>
      </c>
      <c r="CQ63" s="1681"/>
      <c r="CR63" s="1642">
        <v>0</v>
      </c>
      <c r="CS63" s="1681"/>
      <c r="CT63" s="1681">
        <f>+CR63+CR64</f>
        <v>0</v>
      </c>
      <c r="CU63" s="1681">
        <f>+CS63+CS64</f>
        <v>0</v>
      </c>
      <c r="CV63" s="1681">
        <f>(((CT63*$N$63)+(CT65*$N$65)+(CT67*$N$67)+(CT69*$N$69)+(CT71*$N$71)+(CT73*$N$73))*$H$63)/($N$63+$N$65+$N$67+$N$69+$N$71+$N$73)</f>
        <v>5.9999999999999991E-2</v>
      </c>
      <c r="CW63" s="1681">
        <f>(((CU63*$N$63)+(CU65*$N$65)+(CU67*$N$67)+(CU69*$N$69)+(CU71*$N$71)+(CU73*$N$73))*$H$63)/($N$63+$N$65+$N$67+$N$69+$N$71+$N$73)</f>
        <v>0</v>
      </c>
      <c r="CX63" s="1682"/>
      <c r="CY63" s="1647">
        <f t="shared" si="0"/>
        <v>0.30000000000000004</v>
      </c>
      <c r="CZ63" s="1642">
        <f t="shared" si="7"/>
        <v>0</v>
      </c>
      <c r="DA63" s="1642">
        <f t="shared" si="7"/>
        <v>0</v>
      </c>
      <c r="DB63" s="1648" t="e">
        <f t="shared" si="6"/>
        <v>#DIV/0!</v>
      </c>
      <c r="DC63" s="1649">
        <f>U63+AB63+AI63</f>
        <v>0</v>
      </c>
      <c r="DD63" s="1649">
        <f>V63+AC63+AJ63</f>
        <v>0</v>
      </c>
      <c r="DE63" s="1649" t="e">
        <f>+DD63/DC63</f>
        <v>#DIV/0!</v>
      </c>
      <c r="DF63" s="1684">
        <f>W63+AD63+AK63</f>
        <v>0.3833333333333333</v>
      </c>
      <c r="DG63" s="1684">
        <f>X63+AE63+AL63</f>
        <v>0.3833333333333333</v>
      </c>
      <c r="DH63" s="1683">
        <f>+DG63/DF63</f>
        <v>1</v>
      </c>
      <c r="DI63" s="1642">
        <f t="shared" si="8"/>
        <v>0.5</v>
      </c>
      <c r="DJ63" s="1642">
        <f t="shared" si="8"/>
        <v>0.5</v>
      </c>
      <c r="DK63" s="1648">
        <f t="shared" si="5"/>
        <v>1</v>
      </c>
      <c r="DL63" s="1649">
        <f>DC63+AP63+AW63+BD63</f>
        <v>1</v>
      </c>
      <c r="DM63" s="1649">
        <f>DD63+AQ63+AX63+BE63</f>
        <v>1</v>
      </c>
      <c r="DN63" s="1649">
        <f>+DM63/DL63</f>
        <v>1</v>
      </c>
      <c r="DO63" s="1696">
        <f>+DF63+AR63+AY63+BF63</f>
        <v>0.74833333333333329</v>
      </c>
      <c r="DP63" s="1696">
        <f>+DG63+AS63+AZ63+BG63</f>
        <v>0.74833333333333329</v>
      </c>
      <c r="DQ63" s="1697">
        <f>+DP63/DO63</f>
        <v>1</v>
      </c>
      <c r="DR63" s="1642"/>
      <c r="DS63" s="1642"/>
      <c r="DT63" s="1648"/>
      <c r="DU63" s="1649"/>
      <c r="DV63" s="1649"/>
      <c r="DW63" s="1649"/>
      <c r="DX63" s="1692"/>
      <c r="DY63" s="1692"/>
      <c r="DZ63" s="1692"/>
      <c r="EA63" s="1642"/>
      <c r="EB63" s="1642"/>
      <c r="EC63" s="1648"/>
      <c r="ED63" s="1649"/>
      <c r="EE63" s="1649"/>
      <c r="EF63" s="1649"/>
      <c r="EG63" s="1692"/>
      <c r="EH63" s="1692"/>
      <c r="EI63" s="1692"/>
      <c r="EJ63" s="1321"/>
      <c r="EK63" s="1321"/>
      <c r="EL63" s="1321"/>
      <c r="EM63" s="1321"/>
      <c r="EN63" s="1321"/>
      <c r="EO63" s="1321"/>
      <c r="EP63" s="1321"/>
      <c r="EQ63" s="1321"/>
      <c r="ER63" s="1321"/>
      <c r="ES63" s="1321"/>
      <c r="ET63" s="1321"/>
      <c r="EU63" s="1321"/>
      <c r="EV63" s="1321"/>
      <c r="EW63" s="1321"/>
      <c r="EX63" s="1321"/>
      <c r="EY63" s="1321"/>
      <c r="EZ63" s="1321"/>
      <c r="FA63" s="1321"/>
      <c r="FB63" s="1321"/>
      <c r="FC63" s="1321"/>
      <c r="FD63" s="1321"/>
      <c r="FE63" s="1321"/>
      <c r="FF63" s="1321"/>
      <c r="FG63" s="1321"/>
      <c r="FH63" s="1321"/>
      <c r="FI63" s="1321"/>
      <c r="FJ63" s="1321"/>
      <c r="FK63" s="1321"/>
      <c r="FL63" s="1321"/>
      <c r="FM63" s="1321"/>
      <c r="FN63" s="1321"/>
      <c r="FO63" s="1321"/>
      <c r="FP63" s="1321"/>
      <c r="FQ63" s="1321"/>
      <c r="FR63" s="1321"/>
      <c r="FS63" s="1321"/>
      <c r="FT63" s="1321"/>
      <c r="FU63" s="1321"/>
      <c r="FV63" s="1321"/>
      <c r="FW63" s="1321"/>
      <c r="FX63" s="1321"/>
      <c r="FY63" s="1321"/>
      <c r="FZ63" s="1321"/>
      <c r="GA63" s="1321"/>
      <c r="GB63" s="1321"/>
    </row>
    <row r="64" spans="1:184" ht="88.5" customHeight="1">
      <c r="A64" s="1628"/>
      <c r="B64" s="1628"/>
      <c r="C64" s="1629"/>
      <c r="D64" s="1630"/>
      <c r="E64" s="1629"/>
      <c r="F64" s="1692"/>
      <c r="G64" s="1630"/>
      <c r="H64" s="1630"/>
      <c r="I64" s="1664"/>
      <c r="J64" s="1630"/>
      <c r="K64" s="1629"/>
      <c r="L64" s="1681"/>
      <c r="M64" s="1680"/>
      <c r="N64" s="1649"/>
      <c r="O64" s="1671"/>
      <c r="P64" s="1671"/>
      <c r="Q64" s="1653" t="s">
        <v>1512</v>
      </c>
      <c r="R64" s="1638">
        <v>0.5</v>
      </c>
      <c r="S64" s="1639">
        <v>0</v>
      </c>
      <c r="T64" s="1640">
        <v>0</v>
      </c>
      <c r="U64" s="1641"/>
      <c r="V64" s="1641"/>
      <c r="W64" s="1641"/>
      <c r="X64" s="1641"/>
      <c r="Y64" s="1640"/>
      <c r="Z64" s="1640">
        <v>0</v>
      </c>
      <c r="AA64" s="1640">
        <v>0</v>
      </c>
      <c r="AB64" s="1641"/>
      <c r="AC64" s="1641"/>
      <c r="AD64" s="1641"/>
      <c r="AE64" s="1641"/>
      <c r="AF64" s="1640"/>
      <c r="AG64" s="1640">
        <v>0</v>
      </c>
      <c r="AH64" s="1640">
        <v>0</v>
      </c>
      <c r="AI64" s="1641"/>
      <c r="AJ64" s="1641"/>
      <c r="AK64" s="1641"/>
      <c r="AL64" s="1641"/>
      <c r="AM64" s="1681"/>
      <c r="AN64" s="1642">
        <v>0.1</v>
      </c>
      <c r="AO64" s="1642">
        <f t="shared" si="3"/>
        <v>0.1</v>
      </c>
      <c r="AP64" s="1641"/>
      <c r="AQ64" s="1641"/>
      <c r="AR64" s="1641"/>
      <c r="AS64" s="1641"/>
      <c r="AT64" s="1642"/>
      <c r="AU64" s="1642">
        <v>0.1</v>
      </c>
      <c r="AV64" s="1642">
        <f t="shared" si="4"/>
        <v>0.1</v>
      </c>
      <c r="AW64" s="1641"/>
      <c r="AX64" s="1641"/>
      <c r="AY64" s="1641"/>
      <c r="AZ64" s="1643"/>
      <c r="BA64" s="1644"/>
      <c r="BB64" s="1645">
        <v>0.3</v>
      </c>
      <c r="BC64" s="1642">
        <v>0.3</v>
      </c>
      <c r="BD64" s="1641"/>
      <c r="BE64" s="1641"/>
      <c r="BF64" s="1641"/>
      <c r="BG64" s="1641"/>
      <c r="BH64" s="1681"/>
      <c r="BI64" s="1642">
        <v>0</v>
      </c>
      <c r="BJ64" s="1681"/>
      <c r="BK64" s="1681"/>
      <c r="BL64" s="1681"/>
      <c r="BM64" s="1681"/>
      <c r="BN64" s="1681"/>
      <c r="BO64" s="1681"/>
      <c r="BP64" s="1642">
        <v>0</v>
      </c>
      <c r="BQ64" s="1681"/>
      <c r="BR64" s="1681"/>
      <c r="BS64" s="1681"/>
      <c r="BT64" s="1681"/>
      <c r="BU64" s="1681"/>
      <c r="BV64" s="1681"/>
      <c r="BW64" s="1642">
        <v>0</v>
      </c>
      <c r="BX64" s="1681"/>
      <c r="BY64" s="1681"/>
      <c r="BZ64" s="1681"/>
      <c r="CA64" s="1681"/>
      <c r="CB64" s="1681"/>
      <c r="CC64" s="1681"/>
      <c r="CD64" s="1642">
        <v>0</v>
      </c>
      <c r="CE64" s="1681"/>
      <c r="CF64" s="1681"/>
      <c r="CG64" s="1681"/>
      <c r="CH64" s="1681"/>
      <c r="CI64" s="1681"/>
      <c r="CJ64" s="1681"/>
      <c r="CK64" s="1642">
        <v>0</v>
      </c>
      <c r="CL64" s="1681"/>
      <c r="CM64" s="1681"/>
      <c r="CN64" s="1681"/>
      <c r="CO64" s="1681"/>
      <c r="CP64" s="1681"/>
      <c r="CQ64" s="1681"/>
      <c r="CR64" s="1642">
        <v>0</v>
      </c>
      <c r="CS64" s="1681"/>
      <c r="CT64" s="1681"/>
      <c r="CU64" s="1681"/>
      <c r="CV64" s="1681"/>
      <c r="CW64" s="1681"/>
      <c r="CX64" s="1688"/>
      <c r="CY64" s="1647">
        <f t="shared" si="0"/>
        <v>0.2</v>
      </c>
      <c r="CZ64" s="1642">
        <f t="shared" si="7"/>
        <v>0</v>
      </c>
      <c r="DA64" s="1642">
        <f t="shared" si="7"/>
        <v>0</v>
      </c>
      <c r="DB64" s="1648" t="e">
        <f t="shared" si="6"/>
        <v>#DIV/0!</v>
      </c>
      <c r="DC64" s="1649"/>
      <c r="DD64" s="1649"/>
      <c r="DE64" s="1649"/>
      <c r="DF64" s="1684"/>
      <c r="DG64" s="1684"/>
      <c r="DH64" s="1683"/>
      <c r="DI64" s="1642">
        <f t="shared" si="8"/>
        <v>0.5</v>
      </c>
      <c r="DJ64" s="1642">
        <f t="shared" si="8"/>
        <v>0.5</v>
      </c>
      <c r="DK64" s="1648">
        <f t="shared" si="5"/>
        <v>1</v>
      </c>
      <c r="DL64" s="1649"/>
      <c r="DM64" s="1649"/>
      <c r="DN64" s="1649"/>
      <c r="DO64" s="1696"/>
      <c r="DP64" s="1696"/>
      <c r="DQ64" s="1697"/>
      <c r="DR64" s="1642"/>
      <c r="DS64" s="1642"/>
      <c r="DT64" s="1648"/>
      <c r="DU64" s="1649"/>
      <c r="DV64" s="1649"/>
      <c r="DW64" s="1649"/>
      <c r="DX64" s="1692"/>
      <c r="DY64" s="1692"/>
      <c r="DZ64" s="1692"/>
      <c r="EA64" s="1642"/>
      <c r="EB64" s="1642"/>
      <c r="EC64" s="1648"/>
      <c r="ED64" s="1649"/>
      <c r="EE64" s="1649"/>
      <c r="EF64" s="1649"/>
      <c r="EG64" s="1692"/>
      <c r="EH64" s="1692"/>
      <c r="EI64" s="1692"/>
      <c r="EJ64" s="1321"/>
      <c r="EK64" s="1321"/>
      <c r="EL64" s="1321"/>
      <c r="EM64" s="1321"/>
      <c r="EN64" s="1321"/>
      <c r="EO64" s="1321"/>
      <c r="EP64" s="1321"/>
      <c r="EQ64" s="1321"/>
      <c r="ER64" s="1321"/>
      <c r="ES64" s="1321"/>
      <c r="ET64" s="1321"/>
      <c r="EU64" s="1321"/>
      <c r="EV64" s="1321"/>
      <c r="EW64" s="1321"/>
      <c r="EX64" s="1321"/>
      <c r="EY64" s="1321"/>
      <c r="EZ64" s="1321"/>
      <c r="FA64" s="1321"/>
      <c r="FB64" s="1321"/>
      <c r="FC64" s="1321"/>
      <c r="FD64" s="1321"/>
      <c r="FE64" s="1321"/>
      <c r="FF64" s="1321"/>
      <c r="FG64" s="1321"/>
      <c r="FH64" s="1321"/>
      <c r="FI64" s="1321"/>
      <c r="FJ64" s="1321"/>
      <c r="FK64" s="1321"/>
      <c r="FL64" s="1321"/>
      <c r="FM64" s="1321"/>
      <c r="FN64" s="1321"/>
      <c r="FO64" s="1321"/>
      <c r="FP64" s="1321"/>
      <c r="FQ64" s="1321"/>
      <c r="FR64" s="1321"/>
      <c r="FS64" s="1321"/>
      <c r="FT64" s="1321"/>
      <c r="FU64" s="1321"/>
      <c r="FV64" s="1321"/>
      <c r="FW64" s="1321"/>
      <c r="FX64" s="1321"/>
      <c r="FY64" s="1321"/>
      <c r="FZ64" s="1321"/>
      <c r="GA64" s="1321"/>
      <c r="GB64" s="1321"/>
    </row>
    <row r="65" spans="1:184" ht="78.75" customHeight="1">
      <c r="A65" s="1628"/>
      <c r="B65" s="1628"/>
      <c r="C65" s="1629"/>
      <c r="D65" s="1630"/>
      <c r="E65" s="1629"/>
      <c r="F65" s="1692"/>
      <c r="G65" s="1630"/>
      <c r="H65" s="1630"/>
      <c r="I65" s="1664"/>
      <c r="J65" s="1630">
        <v>23</v>
      </c>
      <c r="K65" s="1629" t="s">
        <v>1513</v>
      </c>
      <c r="L65" s="1681" t="s">
        <v>1514</v>
      </c>
      <c r="M65" s="1680" t="s">
        <v>1459</v>
      </c>
      <c r="N65" s="1649">
        <v>2.1700000000000001E-2</v>
      </c>
      <c r="O65" s="1671">
        <v>42795</v>
      </c>
      <c r="P65" s="1671">
        <v>43100</v>
      </c>
      <c r="Q65" s="1653" t="s">
        <v>1515</v>
      </c>
      <c r="R65" s="1638">
        <v>0.4</v>
      </c>
      <c r="S65" s="1639">
        <v>0</v>
      </c>
      <c r="T65" s="1640">
        <v>0</v>
      </c>
      <c r="U65" s="1641">
        <f>+S65+S66</f>
        <v>0</v>
      </c>
      <c r="V65" s="1641">
        <f>+T65+T66</f>
        <v>0</v>
      </c>
      <c r="W65" s="1641"/>
      <c r="X65" s="1641"/>
      <c r="Y65" s="1640"/>
      <c r="Z65" s="1640">
        <v>0</v>
      </c>
      <c r="AA65" s="1640">
        <v>0</v>
      </c>
      <c r="AB65" s="1641">
        <f>+Z65+Z66</f>
        <v>0</v>
      </c>
      <c r="AC65" s="1641">
        <f>+AA65+AA66</f>
        <v>0</v>
      </c>
      <c r="AD65" s="1641"/>
      <c r="AE65" s="1641"/>
      <c r="AF65" s="1640"/>
      <c r="AG65" s="1640">
        <v>0.04</v>
      </c>
      <c r="AH65" s="1640">
        <v>0.04</v>
      </c>
      <c r="AI65" s="1641">
        <f>+AG65+AG66</f>
        <v>0.1</v>
      </c>
      <c r="AJ65" s="1641">
        <f>+AH65+AH66</f>
        <v>0.1</v>
      </c>
      <c r="AK65" s="1641"/>
      <c r="AL65" s="1641"/>
      <c r="AM65" s="1681" t="s">
        <v>1516</v>
      </c>
      <c r="AN65" s="1642">
        <v>0.08</v>
      </c>
      <c r="AO65" s="1642">
        <f t="shared" si="3"/>
        <v>0.08</v>
      </c>
      <c r="AP65" s="1641">
        <f>+AN65+AN66</f>
        <v>0.14000000000000001</v>
      </c>
      <c r="AQ65" s="1641">
        <f>+AO65+AO66</f>
        <v>0.14000000000000001</v>
      </c>
      <c r="AR65" s="1641"/>
      <c r="AS65" s="1641"/>
      <c r="AT65" s="1642"/>
      <c r="AU65" s="1642">
        <v>0.12</v>
      </c>
      <c r="AV65" s="1642">
        <f t="shared" si="4"/>
        <v>0.12</v>
      </c>
      <c r="AW65" s="1641">
        <f>+AU65+AU66</f>
        <v>0.18</v>
      </c>
      <c r="AX65" s="1641">
        <f>+AV65+AV66</f>
        <v>0.18</v>
      </c>
      <c r="AY65" s="1641"/>
      <c r="AZ65" s="1643"/>
      <c r="BA65" s="1644" t="s">
        <v>1517</v>
      </c>
      <c r="BB65" s="1645">
        <v>0.16</v>
      </c>
      <c r="BC65" s="1642">
        <v>0.16</v>
      </c>
      <c r="BD65" s="1641">
        <f>+BB65+BB66</f>
        <v>0.22</v>
      </c>
      <c r="BE65" s="1641">
        <f>+BC65+BC66</f>
        <v>0.22</v>
      </c>
      <c r="BF65" s="1641"/>
      <c r="BG65" s="1641"/>
      <c r="BH65" s="1681" t="s">
        <v>1518</v>
      </c>
      <c r="BI65" s="1642">
        <v>0</v>
      </c>
      <c r="BJ65" s="1681"/>
      <c r="BK65" s="1681">
        <f>+BI65+BI66</f>
        <v>0.06</v>
      </c>
      <c r="BL65" s="1681">
        <f>+BJ65+BJ66</f>
        <v>0</v>
      </c>
      <c r="BM65" s="1681"/>
      <c r="BN65" s="1681"/>
      <c r="BO65" s="1681"/>
      <c r="BP65" s="1642">
        <v>0</v>
      </c>
      <c r="BQ65" s="1681"/>
      <c r="BR65" s="1681">
        <f>+BP65+BP66</f>
        <v>0.06</v>
      </c>
      <c r="BS65" s="1681">
        <f>+BQ65+BQ66</f>
        <v>0</v>
      </c>
      <c r="BT65" s="1681"/>
      <c r="BU65" s="1681"/>
      <c r="BV65" s="1681"/>
      <c r="BW65" s="1642">
        <v>0</v>
      </c>
      <c r="BX65" s="1681"/>
      <c r="BY65" s="1681">
        <f>+BW65+BW66</f>
        <v>0.06</v>
      </c>
      <c r="BZ65" s="1681">
        <f>+BX65+BX66</f>
        <v>0</v>
      </c>
      <c r="CA65" s="1681"/>
      <c r="CB65" s="1681"/>
      <c r="CC65" s="1681" t="s">
        <v>1519</v>
      </c>
      <c r="CD65" s="1642">
        <v>0</v>
      </c>
      <c r="CE65" s="1681"/>
      <c r="CF65" s="1681">
        <f>+CD65+CD66</f>
        <v>0.06</v>
      </c>
      <c r="CG65" s="1681">
        <f>+CE65+CE66</f>
        <v>0</v>
      </c>
      <c r="CH65" s="1681"/>
      <c r="CI65" s="1681"/>
      <c r="CJ65" s="1681"/>
      <c r="CK65" s="1642">
        <v>0</v>
      </c>
      <c r="CL65" s="1681"/>
      <c r="CM65" s="1681">
        <f>+CK65+CK66</f>
        <v>0.06</v>
      </c>
      <c r="CN65" s="1681">
        <f>+CL65+CL66</f>
        <v>0</v>
      </c>
      <c r="CO65" s="1681"/>
      <c r="CP65" s="1681"/>
      <c r="CQ65" s="1681"/>
      <c r="CR65" s="1642">
        <v>0</v>
      </c>
      <c r="CS65" s="1681"/>
      <c r="CT65" s="1681">
        <f>+CR65+CR66</f>
        <v>0.06</v>
      </c>
      <c r="CU65" s="1681">
        <f>+CS65+CS66</f>
        <v>0</v>
      </c>
      <c r="CV65" s="1681"/>
      <c r="CW65" s="1681"/>
      <c r="CX65" s="1689" t="s">
        <v>1514</v>
      </c>
      <c r="CY65" s="1647">
        <f t="shared" si="0"/>
        <v>0.24</v>
      </c>
      <c r="CZ65" s="1642">
        <f t="shared" si="7"/>
        <v>0.04</v>
      </c>
      <c r="DA65" s="1642">
        <f t="shared" si="7"/>
        <v>0.04</v>
      </c>
      <c r="DB65" s="1648">
        <f t="shared" si="6"/>
        <v>1</v>
      </c>
      <c r="DC65" s="1649">
        <f>U65+AB65+AI65</f>
        <v>0.1</v>
      </c>
      <c r="DD65" s="1649">
        <f>V65+AC65+AJ65</f>
        <v>0.1</v>
      </c>
      <c r="DE65" s="1649">
        <f>+DD65/DC65</f>
        <v>1</v>
      </c>
      <c r="DF65" s="1684"/>
      <c r="DG65" s="1684"/>
      <c r="DH65" s="1683"/>
      <c r="DI65" s="1642">
        <f t="shared" si="8"/>
        <v>0.4</v>
      </c>
      <c r="DJ65" s="1642">
        <f t="shared" si="8"/>
        <v>0.4</v>
      </c>
      <c r="DK65" s="1648">
        <f t="shared" si="5"/>
        <v>1</v>
      </c>
      <c r="DL65" s="1649">
        <f>DC65+AP65+AW65+BD65</f>
        <v>0.64</v>
      </c>
      <c r="DM65" s="1649">
        <f>DD65+AQ65+AX65+BE65</f>
        <v>0.64</v>
      </c>
      <c r="DN65" s="1649">
        <f>+DM65/DL65</f>
        <v>1</v>
      </c>
      <c r="DO65" s="1696"/>
      <c r="DP65" s="1696"/>
      <c r="DQ65" s="1697"/>
      <c r="DR65" s="1642"/>
      <c r="DS65" s="1642"/>
      <c r="DT65" s="1648"/>
      <c r="DU65" s="1649"/>
      <c r="DV65" s="1649"/>
      <c r="DW65" s="1649"/>
      <c r="DX65" s="1692"/>
      <c r="DY65" s="1692"/>
      <c r="DZ65" s="1692"/>
      <c r="EA65" s="1642"/>
      <c r="EB65" s="1642"/>
      <c r="EC65" s="1648"/>
      <c r="ED65" s="1649"/>
      <c r="EE65" s="1649"/>
      <c r="EF65" s="1649"/>
      <c r="EG65" s="1692"/>
      <c r="EH65" s="1692"/>
      <c r="EI65" s="1692"/>
      <c r="EJ65" s="1321"/>
      <c r="EK65" s="1321"/>
      <c r="EL65" s="1321"/>
      <c r="EM65" s="1321"/>
      <c r="EN65" s="1321"/>
      <c r="EO65" s="1321"/>
      <c r="EP65" s="1321"/>
      <c r="EQ65" s="1321"/>
      <c r="ER65" s="1321"/>
      <c r="ES65" s="1321"/>
      <c r="ET65" s="1321"/>
      <c r="EU65" s="1321"/>
      <c r="EV65" s="1321"/>
      <c r="EW65" s="1321"/>
      <c r="EX65" s="1321"/>
      <c r="EY65" s="1321"/>
      <c r="EZ65" s="1321"/>
      <c r="FA65" s="1321"/>
      <c r="FB65" s="1321"/>
      <c r="FC65" s="1321"/>
      <c r="FD65" s="1321"/>
      <c r="FE65" s="1321"/>
      <c r="FF65" s="1321"/>
      <c r="FG65" s="1321"/>
      <c r="FH65" s="1321"/>
      <c r="FI65" s="1321"/>
      <c r="FJ65" s="1321"/>
      <c r="FK65" s="1321"/>
      <c r="FL65" s="1321"/>
      <c r="FM65" s="1321"/>
      <c r="FN65" s="1321"/>
      <c r="FO65" s="1321"/>
      <c r="FP65" s="1321"/>
      <c r="FQ65" s="1321"/>
      <c r="FR65" s="1321"/>
      <c r="FS65" s="1321"/>
      <c r="FT65" s="1321"/>
      <c r="FU65" s="1321"/>
      <c r="FV65" s="1321"/>
      <c r="FW65" s="1321"/>
      <c r="FX65" s="1321"/>
      <c r="FY65" s="1321"/>
      <c r="FZ65" s="1321"/>
      <c r="GA65" s="1321"/>
      <c r="GB65" s="1321"/>
    </row>
    <row r="66" spans="1:184" ht="78.75" customHeight="1">
      <c r="A66" s="1628"/>
      <c r="B66" s="1628"/>
      <c r="C66" s="1629"/>
      <c r="D66" s="1630"/>
      <c r="E66" s="1629"/>
      <c r="F66" s="1692"/>
      <c r="G66" s="1630"/>
      <c r="H66" s="1630"/>
      <c r="I66" s="1664"/>
      <c r="J66" s="1630"/>
      <c r="K66" s="1629"/>
      <c r="L66" s="1681"/>
      <c r="M66" s="1680"/>
      <c r="N66" s="1649"/>
      <c r="O66" s="1671"/>
      <c r="P66" s="1671"/>
      <c r="Q66" s="1653" t="s">
        <v>1520</v>
      </c>
      <c r="R66" s="1638">
        <v>0.6</v>
      </c>
      <c r="S66" s="1639">
        <v>0</v>
      </c>
      <c r="T66" s="1640">
        <v>0</v>
      </c>
      <c r="U66" s="1641"/>
      <c r="V66" s="1641"/>
      <c r="W66" s="1641"/>
      <c r="X66" s="1641"/>
      <c r="Y66" s="1640"/>
      <c r="Z66" s="1640">
        <v>0</v>
      </c>
      <c r="AA66" s="1640">
        <v>0</v>
      </c>
      <c r="AB66" s="1641"/>
      <c r="AC66" s="1641"/>
      <c r="AD66" s="1641"/>
      <c r="AE66" s="1641"/>
      <c r="AF66" s="1640"/>
      <c r="AG66" s="1640">
        <v>0.06</v>
      </c>
      <c r="AH66" s="1640">
        <v>0.06</v>
      </c>
      <c r="AI66" s="1641"/>
      <c r="AJ66" s="1641"/>
      <c r="AK66" s="1641"/>
      <c r="AL66" s="1641"/>
      <c r="AM66" s="1681"/>
      <c r="AN66" s="1642">
        <v>0.06</v>
      </c>
      <c r="AO66" s="1642">
        <f t="shared" si="3"/>
        <v>0.06</v>
      </c>
      <c r="AP66" s="1641"/>
      <c r="AQ66" s="1641"/>
      <c r="AR66" s="1641"/>
      <c r="AS66" s="1641"/>
      <c r="AT66" s="1642"/>
      <c r="AU66" s="1642">
        <v>0.06</v>
      </c>
      <c r="AV66" s="1642">
        <f t="shared" si="4"/>
        <v>0.06</v>
      </c>
      <c r="AW66" s="1641"/>
      <c r="AX66" s="1641"/>
      <c r="AY66" s="1641"/>
      <c r="AZ66" s="1643"/>
      <c r="BA66" s="1644"/>
      <c r="BB66" s="1645">
        <v>0.06</v>
      </c>
      <c r="BC66" s="1642">
        <v>0.06</v>
      </c>
      <c r="BD66" s="1641"/>
      <c r="BE66" s="1641"/>
      <c r="BF66" s="1641"/>
      <c r="BG66" s="1641"/>
      <c r="BH66" s="1681"/>
      <c r="BI66" s="1642">
        <v>0.06</v>
      </c>
      <c r="BJ66" s="1681"/>
      <c r="BK66" s="1681"/>
      <c r="BL66" s="1681"/>
      <c r="BM66" s="1681"/>
      <c r="BN66" s="1681"/>
      <c r="BO66" s="1681"/>
      <c r="BP66" s="1642">
        <v>0.06</v>
      </c>
      <c r="BQ66" s="1681"/>
      <c r="BR66" s="1681"/>
      <c r="BS66" s="1681"/>
      <c r="BT66" s="1681"/>
      <c r="BU66" s="1681"/>
      <c r="BV66" s="1681"/>
      <c r="BW66" s="1642">
        <v>0.06</v>
      </c>
      <c r="BX66" s="1681"/>
      <c r="BY66" s="1681"/>
      <c r="BZ66" s="1681"/>
      <c r="CA66" s="1681"/>
      <c r="CB66" s="1681"/>
      <c r="CC66" s="1681"/>
      <c r="CD66" s="1642">
        <v>0.06</v>
      </c>
      <c r="CE66" s="1681"/>
      <c r="CF66" s="1681"/>
      <c r="CG66" s="1681"/>
      <c r="CH66" s="1681"/>
      <c r="CI66" s="1681"/>
      <c r="CJ66" s="1681"/>
      <c r="CK66" s="1642">
        <v>0.06</v>
      </c>
      <c r="CL66" s="1681"/>
      <c r="CM66" s="1681"/>
      <c r="CN66" s="1681"/>
      <c r="CO66" s="1681"/>
      <c r="CP66" s="1681"/>
      <c r="CQ66" s="1681"/>
      <c r="CR66" s="1642">
        <v>0.06</v>
      </c>
      <c r="CS66" s="1681"/>
      <c r="CT66" s="1681"/>
      <c r="CU66" s="1681"/>
      <c r="CV66" s="1681"/>
      <c r="CW66" s="1681"/>
      <c r="CX66" s="1690"/>
      <c r="CY66" s="1647">
        <f t="shared" si="0"/>
        <v>0.18</v>
      </c>
      <c r="CZ66" s="1642">
        <f t="shared" si="7"/>
        <v>0.06</v>
      </c>
      <c r="DA66" s="1642">
        <f t="shared" si="7"/>
        <v>0.06</v>
      </c>
      <c r="DB66" s="1648">
        <f t="shared" si="6"/>
        <v>1</v>
      </c>
      <c r="DC66" s="1649"/>
      <c r="DD66" s="1649"/>
      <c r="DE66" s="1649"/>
      <c r="DF66" s="1684"/>
      <c r="DG66" s="1684"/>
      <c r="DH66" s="1683"/>
      <c r="DI66" s="1642">
        <f t="shared" si="8"/>
        <v>0.24</v>
      </c>
      <c r="DJ66" s="1642">
        <f t="shared" si="8"/>
        <v>0.24</v>
      </c>
      <c r="DK66" s="1648">
        <f t="shared" si="5"/>
        <v>1</v>
      </c>
      <c r="DL66" s="1649"/>
      <c r="DM66" s="1649"/>
      <c r="DN66" s="1649"/>
      <c r="DO66" s="1696"/>
      <c r="DP66" s="1696"/>
      <c r="DQ66" s="1697"/>
      <c r="DR66" s="1642"/>
      <c r="DS66" s="1642"/>
      <c r="DT66" s="1648"/>
      <c r="DU66" s="1649"/>
      <c r="DV66" s="1649"/>
      <c r="DW66" s="1649"/>
      <c r="DX66" s="1692"/>
      <c r="DY66" s="1692"/>
      <c r="DZ66" s="1692"/>
      <c r="EA66" s="1642"/>
      <c r="EB66" s="1642"/>
      <c r="EC66" s="1648"/>
      <c r="ED66" s="1649"/>
      <c r="EE66" s="1649"/>
      <c r="EF66" s="1649"/>
      <c r="EG66" s="1692"/>
      <c r="EH66" s="1692"/>
      <c r="EI66" s="1692"/>
      <c r="EJ66" s="1321"/>
      <c r="EK66" s="1321"/>
      <c r="EL66" s="1321"/>
      <c r="EM66" s="1321"/>
      <c r="EN66" s="1321"/>
      <c r="EO66" s="1321"/>
      <c r="EP66" s="1321"/>
      <c r="EQ66" s="1321"/>
      <c r="ER66" s="1321"/>
      <c r="ES66" s="1321"/>
      <c r="ET66" s="1321"/>
      <c r="EU66" s="1321"/>
      <c r="EV66" s="1321"/>
      <c r="EW66" s="1321"/>
      <c r="EX66" s="1321"/>
      <c r="EY66" s="1321"/>
      <c r="EZ66" s="1321"/>
      <c r="FA66" s="1321"/>
      <c r="FB66" s="1321"/>
      <c r="FC66" s="1321"/>
      <c r="FD66" s="1321"/>
      <c r="FE66" s="1321"/>
      <c r="FF66" s="1321"/>
      <c r="FG66" s="1321"/>
      <c r="FH66" s="1321"/>
      <c r="FI66" s="1321"/>
      <c r="FJ66" s="1321"/>
      <c r="FK66" s="1321"/>
      <c r="FL66" s="1321"/>
      <c r="FM66" s="1321"/>
      <c r="FN66" s="1321"/>
      <c r="FO66" s="1321"/>
      <c r="FP66" s="1321"/>
      <c r="FQ66" s="1321"/>
      <c r="FR66" s="1321"/>
      <c r="FS66" s="1321"/>
      <c r="FT66" s="1321"/>
      <c r="FU66" s="1321"/>
      <c r="FV66" s="1321"/>
      <c r="FW66" s="1321"/>
      <c r="FX66" s="1321"/>
      <c r="FY66" s="1321"/>
      <c r="FZ66" s="1321"/>
      <c r="GA66" s="1321"/>
      <c r="GB66" s="1321"/>
    </row>
    <row r="67" spans="1:184" ht="78.75" customHeight="1">
      <c r="A67" s="1628"/>
      <c r="B67" s="1628"/>
      <c r="C67" s="1629"/>
      <c r="D67" s="1630"/>
      <c r="E67" s="1629"/>
      <c r="F67" s="1692"/>
      <c r="G67" s="1630"/>
      <c r="H67" s="1630"/>
      <c r="I67" s="1664"/>
      <c r="J67" s="1630">
        <v>24</v>
      </c>
      <c r="K67" s="1629" t="s">
        <v>1480</v>
      </c>
      <c r="L67" s="1681" t="s">
        <v>1521</v>
      </c>
      <c r="M67" s="1680" t="s">
        <v>1459</v>
      </c>
      <c r="N67" s="1649">
        <v>2.1700000000000001E-2</v>
      </c>
      <c r="O67" s="1671">
        <v>42745</v>
      </c>
      <c r="P67" s="1671">
        <v>42825</v>
      </c>
      <c r="Q67" s="1653" t="s">
        <v>1522</v>
      </c>
      <c r="R67" s="1638">
        <v>0.5</v>
      </c>
      <c r="S67" s="1639">
        <v>0.1</v>
      </c>
      <c r="T67" s="1640">
        <v>0.1</v>
      </c>
      <c r="U67" s="1641">
        <f>+S67+S68</f>
        <v>0.1</v>
      </c>
      <c r="V67" s="1641">
        <f>+T67+T68</f>
        <v>0.1</v>
      </c>
      <c r="W67" s="1641"/>
      <c r="X67" s="1641"/>
      <c r="Y67" s="1640"/>
      <c r="Z67" s="1640">
        <v>0.15</v>
      </c>
      <c r="AA67" s="1640">
        <v>0.15</v>
      </c>
      <c r="AB67" s="1641">
        <f>+Z67+Z68</f>
        <v>0.35</v>
      </c>
      <c r="AC67" s="1641">
        <f>+AA67+AA68</f>
        <v>0.35</v>
      </c>
      <c r="AD67" s="1641"/>
      <c r="AE67" s="1641"/>
      <c r="AF67" s="1640"/>
      <c r="AG67" s="1640">
        <v>0.25</v>
      </c>
      <c r="AH67" s="1640">
        <v>0.25</v>
      </c>
      <c r="AI67" s="1641">
        <f>+AG67+AG68</f>
        <v>0.55000000000000004</v>
      </c>
      <c r="AJ67" s="1641">
        <f>+AH67+AH68</f>
        <v>0.55000000000000004</v>
      </c>
      <c r="AK67" s="1641"/>
      <c r="AL67" s="1641"/>
      <c r="AM67" s="1681" t="s">
        <v>1521</v>
      </c>
      <c r="AN67" s="1642">
        <v>0</v>
      </c>
      <c r="AO67" s="1642">
        <f t="shared" si="3"/>
        <v>0</v>
      </c>
      <c r="AP67" s="1641">
        <f>+AN67+AN68</f>
        <v>0</v>
      </c>
      <c r="AQ67" s="1641">
        <f>+AO67+AO68</f>
        <v>0</v>
      </c>
      <c r="AR67" s="1641"/>
      <c r="AS67" s="1641"/>
      <c r="AT67" s="1642"/>
      <c r="AU67" s="1642">
        <v>0</v>
      </c>
      <c r="AV67" s="1642">
        <f t="shared" si="4"/>
        <v>0</v>
      </c>
      <c r="AW67" s="1641">
        <f>+AU67+AU68</f>
        <v>0</v>
      </c>
      <c r="AX67" s="1641">
        <f>+AV67+AV68</f>
        <v>0</v>
      </c>
      <c r="AY67" s="1641"/>
      <c r="AZ67" s="1643"/>
      <c r="BA67" s="1644"/>
      <c r="BB67" s="1645">
        <v>0</v>
      </c>
      <c r="BC67" s="1642">
        <v>0</v>
      </c>
      <c r="BD67" s="1641">
        <f>+BB67+BB68</f>
        <v>0</v>
      </c>
      <c r="BE67" s="1641">
        <f>+BC67+BC68</f>
        <v>0</v>
      </c>
      <c r="BF67" s="1641"/>
      <c r="BG67" s="1641"/>
      <c r="BH67" s="1681"/>
      <c r="BI67" s="1642">
        <v>0</v>
      </c>
      <c r="BJ67" s="1681"/>
      <c r="BK67" s="1681">
        <f>+BI67+BI68</f>
        <v>0</v>
      </c>
      <c r="BL67" s="1681">
        <f>+BJ67+BJ68</f>
        <v>0</v>
      </c>
      <c r="BM67" s="1681"/>
      <c r="BN67" s="1681"/>
      <c r="BO67" s="1681"/>
      <c r="BP67" s="1642">
        <v>0</v>
      </c>
      <c r="BQ67" s="1681"/>
      <c r="BR67" s="1681">
        <f>+BP67+BP68</f>
        <v>0</v>
      </c>
      <c r="BS67" s="1681">
        <f>+BQ67+BQ68</f>
        <v>0</v>
      </c>
      <c r="BT67" s="1681"/>
      <c r="BU67" s="1681"/>
      <c r="BV67" s="1681"/>
      <c r="BW67" s="1642">
        <v>0</v>
      </c>
      <c r="BX67" s="1681"/>
      <c r="BY67" s="1681">
        <f>+BW67+BW68</f>
        <v>0</v>
      </c>
      <c r="BZ67" s="1681">
        <f>+BX67+BX68</f>
        <v>0</v>
      </c>
      <c r="CA67" s="1681"/>
      <c r="CB67" s="1681"/>
      <c r="CC67" s="1681"/>
      <c r="CD67" s="1642">
        <v>0</v>
      </c>
      <c r="CE67" s="1681"/>
      <c r="CF67" s="1681">
        <f>+CD67+CD68</f>
        <v>0</v>
      </c>
      <c r="CG67" s="1681">
        <f>+CE67+CE68</f>
        <v>0</v>
      </c>
      <c r="CH67" s="1681"/>
      <c r="CI67" s="1681"/>
      <c r="CJ67" s="1681"/>
      <c r="CK67" s="1642">
        <v>0</v>
      </c>
      <c r="CL67" s="1681"/>
      <c r="CM67" s="1681">
        <f>+CK67+CK68</f>
        <v>0</v>
      </c>
      <c r="CN67" s="1681">
        <f>+CL67+CL68</f>
        <v>0</v>
      </c>
      <c r="CO67" s="1681"/>
      <c r="CP67" s="1681"/>
      <c r="CQ67" s="1681"/>
      <c r="CR67" s="1642">
        <v>0</v>
      </c>
      <c r="CS67" s="1681"/>
      <c r="CT67" s="1681">
        <f>+CR67+CR68</f>
        <v>0</v>
      </c>
      <c r="CU67" s="1681">
        <f>+CS67+CS68</f>
        <v>0</v>
      </c>
      <c r="CV67" s="1681"/>
      <c r="CW67" s="1681"/>
      <c r="CX67" s="1682"/>
      <c r="CY67" s="1647">
        <f t="shared" si="0"/>
        <v>0.5</v>
      </c>
      <c r="CZ67" s="1642">
        <f t="shared" si="7"/>
        <v>0.5</v>
      </c>
      <c r="DA67" s="1642">
        <f t="shared" si="7"/>
        <v>0.5</v>
      </c>
      <c r="DB67" s="1648">
        <f t="shared" si="6"/>
        <v>1</v>
      </c>
      <c r="DC67" s="1649">
        <f>U67+AB67+AI67</f>
        <v>1</v>
      </c>
      <c r="DD67" s="1649">
        <f>V67+AC67+AJ67</f>
        <v>1</v>
      </c>
      <c r="DE67" s="1649">
        <f>+DD67/DC67</f>
        <v>1</v>
      </c>
      <c r="DF67" s="1684"/>
      <c r="DG67" s="1684"/>
      <c r="DH67" s="1683"/>
      <c r="DI67" s="1642">
        <f t="shared" si="8"/>
        <v>0.5</v>
      </c>
      <c r="DJ67" s="1642">
        <f t="shared" si="8"/>
        <v>0.5</v>
      </c>
      <c r="DK67" s="1648">
        <f t="shared" si="5"/>
        <v>1</v>
      </c>
      <c r="DL67" s="1649">
        <f>DC67+AP67+AW67+BD67</f>
        <v>1</v>
      </c>
      <c r="DM67" s="1649">
        <f>DD67+AQ67+AX67+BE67</f>
        <v>1</v>
      </c>
      <c r="DN67" s="1649">
        <f>+DM67/DL67</f>
        <v>1</v>
      </c>
      <c r="DO67" s="1696"/>
      <c r="DP67" s="1696"/>
      <c r="DQ67" s="1697"/>
      <c r="DR67" s="1642"/>
      <c r="DS67" s="1642"/>
      <c r="DT67" s="1648"/>
      <c r="DU67" s="1649"/>
      <c r="DV67" s="1649"/>
      <c r="DW67" s="1649"/>
      <c r="DX67" s="1692"/>
      <c r="DY67" s="1692"/>
      <c r="DZ67" s="1692"/>
      <c r="EA67" s="1642"/>
      <c r="EB67" s="1642"/>
      <c r="EC67" s="1648"/>
      <c r="ED67" s="1649"/>
      <c r="EE67" s="1649"/>
      <c r="EF67" s="1649"/>
      <c r="EG67" s="1692"/>
      <c r="EH67" s="1692"/>
      <c r="EI67" s="1692"/>
      <c r="EJ67" s="1321"/>
      <c r="EK67" s="1321"/>
      <c r="EL67" s="1321"/>
      <c r="EM67" s="1321"/>
      <c r="EN67" s="1321"/>
      <c r="EO67" s="1321"/>
      <c r="EP67" s="1321"/>
      <c r="EQ67" s="1321"/>
      <c r="ER67" s="1321"/>
      <c r="ES67" s="1321"/>
      <c r="ET67" s="1321"/>
      <c r="EU67" s="1321"/>
      <c r="EV67" s="1321"/>
      <c r="EW67" s="1321"/>
      <c r="EX67" s="1321"/>
      <c r="EY67" s="1321"/>
      <c r="EZ67" s="1321"/>
      <c r="FA67" s="1321"/>
      <c r="FB67" s="1321"/>
      <c r="FC67" s="1321"/>
      <c r="FD67" s="1321"/>
      <c r="FE67" s="1321"/>
      <c r="FF67" s="1321"/>
      <c r="FG67" s="1321"/>
      <c r="FH67" s="1321"/>
      <c r="FI67" s="1321"/>
      <c r="FJ67" s="1321"/>
      <c r="FK67" s="1321"/>
      <c r="FL67" s="1321"/>
      <c r="FM67" s="1321"/>
      <c r="FN67" s="1321"/>
      <c r="FO67" s="1321"/>
      <c r="FP67" s="1321"/>
      <c r="FQ67" s="1321"/>
      <c r="FR67" s="1321"/>
      <c r="FS67" s="1321"/>
      <c r="FT67" s="1321"/>
      <c r="FU67" s="1321"/>
      <c r="FV67" s="1321"/>
      <c r="FW67" s="1321"/>
      <c r="FX67" s="1321"/>
      <c r="FY67" s="1321"/>
      <c r="FZ67" s="1321"/>
      <c r="GA67" s="1321"/>
      <c r="GB67" s="1321"/>
    </row>
    <row r="68" spans="1:184" ht="78.75" customHeight="1">
      <c r="A68" s="1628"/>
      <c r="B68" s="1628"/>
      <c r="C68" s="1629"/>
      <c r="D68" s="1630"/>
      <c r="E68" s="1629"/>
      <c r="F68" s="1692"/>
      <c r="G68" s="1630"/>
      <c r="H68" s="1630"/>
      <c r="I68" s="1664"/>
      <c r="J68" s="1630"/>
      <c r="K68" s="1629"/>
      <c r="L68" s="1681"/>
      <c r="M68" s="1680"/>
      <c r="N68" s="1649"/>
      <c r="O68" s="1671"/>
      <c r="P68" s="1671"/>
      <c r="Q68" s="1653" t="s">
        <v>1523</v>
      </c>
      <c r="R68" s="1638">
        <v>0.5</v>
      </c>
      <c r="S68" s="1639">
        <v>0</v>
      </c>
      <c r="T68" s="1640">
        <v>0</v>
      </c>
      <c r="U68" s="1641"/>
      <c r="V68" s="1641"/>
      <c r="W68" s="1641"/>
      <c r="X68" s="1641"/>
      <c r="Y68" s="1640"/>
      <c r="Z68" s="1640">
        <v>0.2</v>
      </c>
      <c r="AA68" s="1640">
        <v>0.2</v>
      </c>
      <c r="AB68" s="1641"/>
      <c r="AC68" s="1641"/>
      <c r="AD68" s="1641"/>
      <c r="AE68" s="1641"/>
      <c r="AF68" s="1640"/>
      <c r="AG68" s="1640">
        <v>0.3</v>
      </c>
      <c r="AH68" s="1640">
        <v>0.3</v>
      </c>
      <c r="AI68" s="1641"/>
      <c r="AJ68" s="1641"/>
      <c r="AK68" s="1641"/>
      <c r="AL68" s="1641"/>
      <c r="AM68" s="1681"/>
      <c r="AN68" s="1642">
        <v>0</v>
      </c>
      <c r="AO68" s="1642">
        <f t="shared" si="3"/>
        <v>0</v>
      </c>
      <c r="AP68" s="1641"/>
      <c r="AQ68" s="1641"/>
      <c r="AR68" s="1641"/>
      <c r="AS68" s="1641"/>
      <c r="AT68" s="1642"/>
      <c r="AU68" s="1642">
        <v>0</v>
      </c>
      <c r="AV68" s="1642">
        <f t="shared" si="4"/>
        <v>0</v>
      </c>
      <c r="AW68" s="1641"/>
      <c r="AX68" s="1641"/>
      <c r="AY68" s="1641"/>
      <c r="AZ68" s="1643"/>
      <c r="BA68" s="1644"/>
      <c r="BB68" s="1645">
        <v>0</v>
      </c>
      <c r="BC68" s="1642">
        <v>0</v>
      </c>
      <c r="BD68" s="1641"/>
      <c r="BE68" s="1641"/>
      <c r="BF68" s="1641"/>
      <c r="BG68" s="1641"/>
      <c r="BH68" s="1681"/>
      <c r="BI68" s="1642">
        <v>0</v>
      </c>
      <c r="BJ68" s="1681"/>
      <c r="BK68" s="1681"/>
      <c r="BL68" s="1681"/>
      <c r="BM68" s="1681"/>
      <c r="BN68" s="1681"/>
      <c r="BO68" s="1681"/>
      <c r="BP68" s="1642">
        <v>0</v>
      </c>
      <c r="BQ68" s="1681"/>
      <c r="BR68" s="1681"/>
      <c r="BS68" s="1681"/>
      <c r="BT68" s="1681"/>
      <c r="BU68" s="1681"/>
      <c r="BV68" s="1681"/>
      <c r="BW68" s="1642">
        <v>0</v>
      </c>
      <c r="BX68" s="1681"/>
      <c r="BY68" s="1681"/>
      <c r="BZ68" s="1681"/>
      <c r="CA68" s="1681"/>
      <c r="CB68" s="1681"/>
      <c r="CC68" s="1681"/>
      <c r="CD68" s="1642">
        <v>0</v>
      </c>
      <c r="CE68" s="1681"/>
      <c r="CF68" s="1681"/>
      <c r="CG68" s="1681"/>
      <c r="CH68" s="1681"/>
      <c r="CI68" s="1681"/>
      <c r="CJ68" s="1681"/>
      <c r="CK68" s="1642">
        <v>0</v>
      </c>
      <c r="CL68" s="1681"/>
      <c r="CM68" s="1681"/>
      <c r="CN68" s="1681"/>
      <c r="CO68" s="1681"/>
      <c r="CP68" s="1681"/>
      <c r="CQ68" s="1681"/>
      <c r="CR68" s="1642">
        <v>0</v>
      </c>
      <c r="CS68" s="1681"/>
      <c r="CT68" s="1681"/>
      <c r="CU68" s="1681"/>
      <c r="CV68" s="1681"/>
      <c r="CW68" s="1681"/>
      <c r="CX68" s="1688"/>
      <c r="CY68" s="1647">
        <f t="shared" si="0"/>
        <v>0.5</v>
      </c>
      <c r="CZ68" s="1642">
        <f t="shared" si="7"/>
        <v>0.5</v>
      </c>
      <c r="DA68" s="1642">
        <f t="shared" si="7"/>
        <v>0.5</v>
      </c>
      <c r="DB68" s="1648">
        <f t="shared" si="6"/>
        <v>1</v>
      </c>
      <c r="DC68" s="1649"/>
      <c r="DD68" s="1649"/>
      <c r="DE68" s="1649"/>
      <c r="DF68" s="1684"/>
      <c r="DG68" s="1684"/>
      <c r="DH68" s="1683"/>
      <c r="DI68" s="1642">
        <f t="shared" si="8"/>
        <v>0.5</v>
      </c>
      <c r="DJ68" s="1642">
        <f t="shared" si="8"/>
        <v>0.5</v>
      </c>
      <c r="DK68" s="1648">
        <f t="shared" si="5"/>
        <v>1</v>
      </c>
      <c r="DL68" s="1649"/>
      <c r="DM68" s="1649"/>
      <c r="DN68" s="1649"/>
      <c r="DO68" s="1696"/>
      <c r="DP68" s="1696"/>
      <c r="DQ68" s="1697"/>
      <c r="DR68" s="1642"/>
      <c r="DS68" s="1642"/>
      <c r="DT68" s="1648"/>
      <c r="DU68" s="1649"/>
      <c r="DV68" s="1649"/>
      <c r="DW68" s="1649"/>
      <c r="DX68" s="1692"/>
      <c r="DY68" s="1692"/>
      <c r="DZ68" s="1692"/>
      <c r="EA68" s="1642"/>
      <c r="EB68" s="1642"/>
      <c r="EC68" s="1648"/>
      <c r="ED68" s="1649"/>
      <c r="EE68" s="1649"/>
      <c r="EF68" s="1649"/>
      <c r="EG68" s="1692"/>
      <c r="EH68" s="1692"/>
      <c r="EI68" s="1692"/>
      <c r="EJ68" s="1321"/>
      <c r="EK68" s="1321"/>
      <c r="EL68" s="1321"/>
      <c r="EM68" s="1321"/>
      <c r="EN68" s="1321"/>
      <c r="EO68" s="1321"/>
      <c r="EP68" s="1321"/>
      <c r="EQ68" s="1321"/>
      <c r="ER68" s="1321"/>
      <c r="ES68" s="1321"/>
      <c r="ET68" s="1321"/>
      <c r="EU68" s="1321"/>
      <c r="EV68" s="1321"/>
      <c r="EW68" s="1321"/>
      <c r="EX68" s="1321"/>
      <c r="EY68" s="1321"/>
      <c r="EZ68" s="1321"/>
      <c r="FA68" s="1321"/>
      <c r="FB68" s="1321"/>
      <c r="FC68" s="1321"/>
      <c r="FD68" s="1321"/>
      <c r="FE68" s="1321"/>
      <c r="FF68" s="1321"/>
      <c r="FG68" s="1321"/>
      <c r="FH68" s="1321"/>
      <c r="FI68" s="1321"/>
      <c r="FJ68" s="1321"/>
      <c r="FK68" s="1321"/>
      <c r="FL68" s="1321"/>
      <c r="FM68" s="1321"/>
      <c r="FN68" s="1321"/>
      <c r="FO68" s="1321"/>
      <c r="FP68" s="1321"/>
      <c r="FQ68" s="1321"/>
      <c r="FR68" s="1321"/>
      <c r="FS68" s="1321"/>
      <c r="FT68" s="1321"/>
      <c r="FU68" s="1321"/>
      <c r="FV68" s="1321"/>
      <c r="FW68" s="1321"/>
      <c r="FX68" s="1321"/>
      <c r="FY68" s="1321"/>
      <c r="FZ68" s="1321"/>
      <c r="GA68" s="1321"/>
      <c r="GB68" s="1321"/>
    </row>
    <row r="69" spans="1:184" ht="31.5" customHeight="1">
      <c r="A69" s="1628"/>
      <c r="B69" s="1628"/>
      <c r="C69" s="1629"/>
      <c r="D69" s="1630"/>
      <c r="E69" s="1629"/>
      <c r="F69" s="1692"/>
      <c r="G69" s="1630"/>
      <c r="H69" s="1630"/>
      <c r="I69" s="1664"/>
      <c r="J69" s="1630">
        <v>25</v>
      </c>
      <c r="K69" s="1629" t="s">
        <v>1524</v>
      </c>
      <c r="L69" s="1681" t="s">
        <v>1525</v>
      </c>
      <c r="M69" s="1680" t="s">
        <v>1459</v>
      </c>
      <c r="N69" s="1649">
        <v>2.1700000000000001E-2</v>
      </c>
      <c r="O69" s="1671">
        <v>42772</v>
      </c>
      <c r="P69" s="1671">
        <v>43100</v>
      </c>
      <c r="Q69" s="1653" t="s">
        <v>1526</v>
      </c>
      <c r="R69" s="1638">
        <v>0.6</v>
      </c>
      <c r="S69" s="1639">
        <v>0</v>
      </c>
      <c r="T69" s="1640">
        <v>0</v>
      </c>
      <c r="U69" s="1641">
        <f>+S69+S70</f>
        <v>0</v>
      </c>
      <c r="V69" s="1641">
        <f>+T69+T70</f>
        <v>0</v>
      </c>
      <c r="W69" s="1641"/>
      <c r="X69" s="1641"/>
      <c r="Y69" s="1640"/>
      <c r="Z69" s="1640">
        <v>0.6</v>
      </c>
      <c r="AA69" s="1640">
        <v>0.6</v>
      </c>
      <c r="AB69" s="1641">
        <f>+Z69+Z70</f>
        <v>0.6</v>
      </c>
      <c r="AC69" s="1641">
        <f>+AA69+AA70</f>
        <v>0.6</v>
      </c>
      <c r="AD69" s="1641"/>
      <c r="AE69" s="1641"/>
      <c r="AF69" s="1640"/>
      <c r="AG69" s="1640">
        <v>0</v>
      </c>
      <c r="AH69" s="1640">
        <v>0</v>
      </c>
      <c r="AI69" s="1641">
        <f>+AG69+AG70</f>
        <v>0</v>
      </c>
      <c r="AJ69" s="1641">
        <f>+AH69+AH70</f>
        <v>0</v>
      </c>
      <c r="AK69" s="1641"/>
      <c r="AL69" s="1641"/>
      <c r="AM69" s="1681" t="s">
        <v>1527</v>
      </c>
      <c r="AN69" s="1642">
        <v>0</v>
      </c>
      <c r="AO69" s="1642">
        <f t="shared" si="3"/>
        <v>0</v>
      </c>
      <c r="AP69" s="1641">
        <f>+AN69+AN70</f>
        <v>0</v>
      </c>
      <c r="AQ69" s="1641">
        <f>+AO69+AO70</f>
        <v>0</v>
      </c>
      <c r="AR69" s="1641"/>
      <c r="AS69" s="1641"/>
      <c r="AT69" s="1642"/>
      <c r="AU69" s="1642">
        <v>0</v>
      </c>
      <c r="AV69" s="1642">
        <f t="shared" si="4"/>
        <v>0</v>
      </c>
      <c r="AW69" s="1641">
        <f>+AU69+AU70</f>
        <v>0.08</v>
      </c>
      <c r="AX69" s="1641">
        <f>+AV69+AV70</f>
        <v>0.08</v>
      </c>
      <c r="AY69" s="1641"/>
      <c r="AZ69" s="1643"/>
      <c r="BA69" s="1644" t="s">
        <v>1528</v>
      </c>
      <c r="BB69" s="1645">
        <v>0</v>
      </c>
      <c r="BC69" s="1642">
        <v>0</v>
      </c>
      <c r="BD69" s="1641">
        <f>+BB69+BB70</f>
        <v>0.04</v>
      </c>
      <c r="BE69" s="1641">
        <f>+BC69+BC70</f>
        <v>0.04</v>
      </c>
      <c r="BF69" s="1641"/>
      <c r="BG69" s="1641"/>
      <c r="BH69" s="1681" t="s">
        <v>1529</v>
      </c>
      <c r="BI69" s="1642">
        <v>0</v>
      </c>
      <c r="BJ69" s="1681"/>
      <c r="BK69" s="1681">
        <f>+BI69+BI70</f>
        <v>0.04</v>
      </c>
      <c r="BL69" s="1681">
        <f>+BJ69+BJ70</f>
        <v>0</v>
      </c>
      <c r="BM69" s="1681"/>
      <c r="BN69" s="1681"/>
      <c r="BO69" s="1681"/>
      <c r="BP69" s="1642">
        <v>0</v>
      </c>
      <c r="BQ69" s="1681"/>
      <c r="BR69" s="1681">
        <f>+BP69+BP70</f>
        <v>0.04</v>
      </c>
      <c r="BS69" s="1681">
        <f>+BQ69+BQ70</f>
        <v>0</v>
      </c>
      <c r="BT69" s="1681"/>
      <c r="BU69" s="1681"/>
      <c r="BV69" s="1681"/>
      <c r="BW69" s="1642">
        <v>0</v>
      </c>
      <c r="BX69" s="1681"/>
      <c r="BY69" s="1681">
        <f>+BW69+BW70</f>
        <v>0.04</v>
      </c>
      <c r="BZ69" s="1681">
        <f>+BX69+BX70</f>
        <v>0</v>
      </c>
      <c r="CA69" s="1681"/>
      <c r="CB69" s="1681"/>
      <c r="CC69" s="1681" t="s">
        <v>1530</v>
      </c>
      <c r="CD69" s="1642">
        <v>0</v>
      </c>
      <c r="CE69" s="1681"/>
      <c r="CF69" s="1681">
        <f>+CD69+CD70</f>
        <v>0.04</v>
      </c>
      <c r="CG69" s="1681">
        <f>+CE69+CE70</f>
        <v>0</v>
      </c>
      <c r="CH69" s="1681"/>
      <c r="CI69" s="1681"/>
      <c r="CJ69" s="1681"/>
      <c r="CK69" s="1642">
        <v>0</v>
      </c>
      <c r="CL69" s="1681"/>
      <c r="CM69" s="1681">
        <f>+CK69+CK70</f>
        <v>0.04</v>
      </c>
      <c r="CN69" s="1681">
        <f>+CL69+CL70</f>
        <v>0</v>
      </c>
      <c r="CO69" s="1681"/>
      <c r="CP69" s="1681"/>
      <c r="CQ69" s="1681"/>
      <c r="CR69" s="1642">
        <v>0</v>
      </c>
      <c r="CS69" s="1681"/>
      <c r="CT69" s="1681">
        <f>+CR69+CR70</f>
        <v>0.08</v>
      </c>
      <c r="CU69" s="1681">
        <f>+CS69+CS70</f>
        <v>0</v>
      </c>
      <c r="CV69" s="1681"/>
      <c r="CW69" s="1681"/>
      <c r="CX69" s="1689" t="s">
        <v>1525</v>
      </c>
      <c r="CY69" s="1647">
        <f t="shared" si="0"/>
        <v>0.6</v>
      </c>
      <c r="CZ69" s="1642">
        <f t="shared" si="7"/>
        <v>0.6</v>
      </c>
      <c r="DA69" s="1642">
        <f t="shared" si="7"/>
        <v>0.6</v>
      </c>
      <c r="DB69" s="1648">
        <f t="shared" si="6"/>
        <v>1</v>
      </c>
      <c r="DC69" s="1649">
        <f>U69+AB69+AI69</f>
        <v>0.6</v>
      </c>
      <c r="DD69" s="1649">
        <f>V69+AC69+AJ69</f>
        <v>0.6</v>
      </c>
      <c r="DE69" s="1649">
        <f>+DD69/DC69</f>
        <v>1</v>
      </c>
      <c r="DF69" s="1684"/>
      <c r="DG69" s="1684"/>
      <c r="DH69" s="1683"/>
      <c r="DI69" s="1642">
        <f t="shared" si="8"/>
        <v>0.6</v>
      </c>
      <c r="DJ69" s="1642">
        <f t="shared" si="8"/>
        <v>0.6</v>
      </c>
      <c r="DK69" s="1648">
        <f t="shared" si="5"/>
        <v>1</v>
      </c>
      <c r="DL69" s="1649">
        <f>DC69+AP69+AW69+BD69</f>
        <v>0.72</v>
      </c>
      <c r="DM69" s="1649">
        <f>DD69+AQ69+AX69+BE69</f>
        <v>0.72</v>
      </c>
      <c r="DN69" s="1649">
        <f>+DM69/DL69</f>
        <v>1</v>
      </c>
      <c r="DO69" s="1696"/>
      <c r="DP69" s="1696"/>
      <c r="DQ69" s="1697"/>
      <c r="DR69" s="1642"/>
      <c r="DS69" s="1642"/>
      <c r="DT69" s="1648"/>
      <c r="DU69" s="1649"/>
      <c r="DV69" s="1649"/>
      <c r="DW69" s="1649"/>
      <c r="DX69" s="1692"/>
      <c r="DY69" s="1692"/>
      <c r="DZ69" s="1692"/>
      <c r="EA69" s="1642"/>
      <c r="EB69" s="1642"/>
      <c r="EC69" s="1648"/>
      <c r="ED69" s="1649"/>
      <c r="EE69" s="1649"/>
      <c r="EF69" s="1649"/>
      <c r="EG69" s="1692"/>
      <c r="EH69" s="1692"/>
      <c r="EI69" s="1692"/>
      <c r="EJ69" s="1321"/>
      <c r="EK69" s="1321"/>
      <c r="EL69" s="1321"/>
      <c r="EM69" s="1321"/>
      <c r="EN69" s="1321"/>
      <c r="EO69" s="1321"/>
      <c r="EP69" s="1321"/>
      <c r="EQ69" s="1321"/>
      <c r="ER69" s="1321"/>
      <c r="ES69" s="1321"/>
      <c r="ET69" s="1321"/>
      <c r="EU69" s="1321"/>
      <c r="EV69" s="1321"/>
      <c r="EW69" s="1321"/>
      <c r="EX69" s="1321"/>
      <c r="EY69" s="1321"/>
      <c r="EZ69" s="1321"/>
      <c r="FA69" s="1321"/>
      <c r="FB69" s="1321"/>
      <c r="FC69" s="1321"/>
      <c r="FD69" s="1321"/>
      <c r="FE69" s="1321"/>
      <c r="FF69" s="1321"/>
      <c r="FG69" s="1321"/>
      <c r="FH69" s="1321"/>
      <c r="FI69" s="1321"/>
      <c r="FJ69" s="1321"/>
      <c r="FK69" s="1321"/>
      <c r="FL69" s="1321"/>
      <c r="FM69" s="1321"/>
      <c r="FN69" s="1321"/>
      <c r="FO69" s="1321"/>
      <c r="FP69" s="1321"/>
      <c r="FQ69" s="1321"/>
      <c r="FR69" s="1321"/>
      <c r="FS69" s="1321"/>
      <c r="FT69" s="1321"/>
      <c r="FU69" s="1321"/>
      <c r="FV69" s="1321"/>
      <c r="FW69" s="1321"/>
      <c r="FX69" s="1321"/>
      <c r="FY69" s="1321"/>
      <c r="FZ69" s="1321"/>
      <c r="GA69" s="1321"/>
      <c r="GB69" s="1321"/>
    </row>
    <row r="70" spans="1:184" ht="78.75" customHeight="1">
      <c r="A70" s="1628"/>
      <c r="B70" s="1628"/>
      <c r="C70" s="1629"/>
      <c r="D70" s="1630"/>
      <c r="E70" s="1629"/>
      <c r="F70" s="1692"/>
      <c r="G70" s="1630"/>
      <c r="H70" s="1630"/>
      <c r="I70" s="1664"/>
      <c r="J70" s="1630"/>
      <c r="K70" s="1629"/>
      <c r="L70" s="1681"/>
      <c r="M70" s="1680"/>
      <c r="N70" s="1649"/>
      <c r="O70" s="1671"/>
      <c r="P70" s="1671"/>
      <c r="Q70" s="1653" t="s">
        <v>1487</v>
      </c>
      <c r="R70" s="1638">
        <v>0.4</v>
      </c>
      <c r="S70" s="1639">
        <v>0</v>
      </c>
      <c r="T70" s="1640">
        <v>0</v>
      </c>
      <c r="U70" s="1641"/>
      <c r="V70" s="1641"/>
      <c r="W70" s="1641"/>
      <c r="X70" s="1641"/>
      <c r="Y70" s="1640"/>
      <c r="Z70" s="1640">
        <v>0</v>
      </c>
      <c r="AA70" s="1640">
        <v>0</v>
      </c>
      <c r="AB70" s="1641"/>
      <c r="AC70" s="1641"/>
      <c r="AD70" s="1641"/>
      <c r="AE70" s="1641"/>
      <c r="AF70" s="1640"/>
      <c r="AG70" s="1640">
        <v>0</v>
      </c>
      <c r="AH70" s="1640">
        <v>0</v>
      </c>
      <c r="AI70" s="1641"/>
      <c r="AJ70" s="1641"/>
      <c r="AK70" s="1641"/>
      <c r="AL70" s="1641"/>
      <c r="AM70" s="1681"/>
      <c r="AN70" s="1642">
        <v>0</v>
      </c>
      <c r="AO70" s="1642">
        <f t="shared" si="3"/>
        <v>0</v>
      </c>
      <c r="AP70" s="1641"/>
      <c r="AQ70" s="1641"/>
      <c r="AR70" s="1641"/>
      <c r="AS70" s="1641"/>
      <c r="AT70" s="1642"/>
      <c r="AU70" s="1642">
        <v>0.08</v>
      </c>
      <c r="AV70" s="1642">
        <f t="shared" si="4"/>
        <v>0.08</v>
      </c>
      <c r="AW70" s="1641"/>
      <c r="AX70" s="1641"/>
      <c r="AY70" s="1641"/>
      <c r="AZ70" s="1643"/>
      <c r="BA70" s="1644"/>
      <c r="BB70" s="1645">
        <v>0.04</v>
      </c>
      <c r="BC70" s="1642">
        <v>0.04</v>
      </c>
      <c r="BD70" s="1641"/>
      <c r="BE70" s="1641"/>
      <c r="BF70" s="1641"/>
      <c r="BG70" s="1641"/>
      <c r="BH70" s="1681"/>
      <c r="BI70" s="1642">
        <v>0.04</v>
      </c>
      <c r="BJ70" s="1681"/>
      <c r="BK70" s="1681"/>
      <c r="BL70" s="1681"/>
      <c r="BM70" s="1681"/>
      <c r="BN70" s="1681"/>
      <c r="BO70" s="1681"/>
      <c r="BP70" s="1642">
        <v>0.04</v>
      </c>
      <c r="BQ70" s="1681"/>
      <c r="BR70" s="1681"/>
      <c r="BS70" s="1681"/>
      <c r="BT70" s="1681"/>
      <c r="BU70" s="1681"/>
      <c r="BV70" s="1681"/>
      <c r="BW70" s="1642">
        <v>0.04</v>
      </c>
      <c r="BX70" s="1681"/>
      <c r="BY70" s="1681"/>
      <c r="BZ70" s="1681"/>
      <c r="CA70" s="1681"/>
      <c r="CB70" s="1681"/>
      <c r="CC70" s="1681"/>
      <c r="CD70" s="1642">
        <v>0.04</v>
      </c>
      <c r="CE70" s="1681"/>
      <c r="CF70" s="1681"/>
      <c r="CG70" s="1681"/>
      <c r="CH70" s="1681"/>
      <c r="CI70" s="1681"/>
      <c r="CJ70" s="1681"/>
      <c r="CK70" s="1642">
        <v>0.04</v>
      </c>
      <c r="CL70" s="1681"/>
      <c r="CM70" s="1681"/>
      <c r="CN70" s="1681"/>
      <c r="CO70" s="1681"/>
      <c r="CP70" s="1681"/>
      <c r="CQ70" s="1681"/>
      <c r="CR70" s="1642">
        <v>0.08</v>
      </c>
      <c r="CS70" s="1681"/>
      <c r="CT70" s="1681"/>
      <c r="CU70" s="1681"/>
      <c r="CV70" s="1681"/>
      <c r="CW70" s="1681"/>
      <c r="CX70" s="1690"/>
      <c r="CY70" s="1647">
        <f t="shared" si="0"/>
        <v>0.08</v>
      </c>
      <c r="CZ70" s="1642">
        <f t="shared" si="7"/>
        <v>0</v>
      </c>
      <c r="DA70" s="1642">
        <f t="shared" si="7"/>
        <v>0</v>
      </c>
      <c r="DB70" s="1648" t="e">
        <f t="shared" si="6"/>
        <v>#DIV/0!</v>
      </c>
      <c r="DC70" s="1649"/>
      <c r="DD70" s="1649"/>
      <c r="DE70" s="1649"/>
      <c r="DF70" s="1684"/>
      <c r="DG70" s="1684"/>
      <c r="DH70" s="1683"/>
      <c r="DI70" s="1642">
        <f t="shared" si="8"/>
        <v>0.12</v>
      </c>
      <c r="DJ70" s="1642">
        <f t="shared" si="8"/>
        <v>0.12</v>
      </c>
      <c r="DK70" s="1648">
        <f t="shared" si="5"/>
        <v>1</v>
      </c>
      <c r="DL70" s="1649"/>
      <c r="DM70" s="1649"/>
      <c r="DN70" s="1649"/>
      <c r="DO70" s="1696"/>
      <c r="DP70" s="1696"/>
      <c r="DQ70" s="1697"/>
      <c r="DR70" s="1642"/>
      <c r="DS70" s="1642"/>
      <c r="DT70" s="1648"/>
      <c r="DU70" s="1649"/>
      <c r="DV70" s="1649"/>
      <c r="DW70" s="1649"/>
      <c r="DX70" s="1692"/>
      <c r="DY70" s="1692"/>
      <c r="DZ70" s="1692"/>
      <c r="EA70" s="1642"/>
      <c r="EB70" s="1642"/>
      <c r="EC70" s="1648"/>
      <c r="ED70" s="1649"/>
      <c r="EE70" s="1649"/>
      <c r="EF70" s="1649"/>
      <c r="EG70" s="1692"/>
      <c r="EH70" s="1692"/>
      <c r="EI70" s="1692"/>
      <c r="EJ70" s="1321"/>
      <c r="EK70" s="1321"/>
      <c r="EL70" s="1321"/>
      <c r="EM70" s="1321"/>
      <c r="EN70" s="1321"/>
      <c r="EO70" s="1321"/>
      <c r="EP70" s="1321"/>
      <c r="EQ70" s="1321"/>
      <c r="ER70" s="1321"/>
      <c r="ES70" s="1321"/>
      <c r="ET70" s="1321"/>
      <c r="EU70" s="1321"/>
      <c r="EV70" s="1321"/>
      <c r="EW70" s="1321"/>
      <c r="EX70" s="1321"/>
      <c r="EY70" s="1321"/>
      <c r="EZ70" s="1321"/>
      <c r="FA70" s="1321"/>
      <c r="FB70" s="1321"/>
      <c r="FC70" s="1321"/>
      <c r="FD70" s="1321"/>
      <c r="FE70" s="1321"/>
      <c r="FF70" s="1321"/>
      <c r="FG70" s="1321"/>
      <c r="FH70" s="1321"/>
      <c r="FI70" s="1321"/>
      <c r="FJ70" s="1321"/>
      <c r="FK70" s="1321"/>
      <c r="FL70" s="1321"/>
      <c r="FM70" s="1321"/>
      <c r="FN70" s="1321"/>
      <c r="FO70" s="1321"/>
      <c r="FP70" s="1321"/>
      <c r="FQ70" s="1321"/>
      <c r="FR70" s="1321"/>
      <c r="FS70" s="1321"/>
      <c r="FT70" s="1321"/>
      <c r="FU70" s="1321"/>
      <c r="FV70" s="1321"/>
      <c r="FW70" s="1321"/>
      <c r="FX70" s="1321"/>
      <c r="FY70" s="1321"/>
      <c r="FZ70" s="1321"/>
      <c r="GA70" s="1321"/>
      <c r="GB70" s="1321"/>
    </row>
    <row r="71" spans="1:184" ht="31.5" customHeight="1">
      <c r="A71" s="1628"/>
      <c r="B71" s="1628"/>
      <c r="C71" s="1629"/>
      <c r="D71" s="1630"/>
      <c r="E71" s="1629"/>
      <c r="F71" s="1692"/>
      <c r="G71" s="1630"/>
      <c r="H71" s="1630"/>
      <c r="I71" s="1664"/>
      <c r="J71" s="1630">
        <v>26</v>
      </c>
      <c r="K71" s="1629" t="s">
        <v>1491</v>
      </c>
      <c r="L71" s="1681" t="s">
        <v>1492</v>
      </c>
      <c r="M71" s="1680" t="s">
        <v>1459</v>
      </c>
      <c r="N71" s="1649">
        <v>2.1700000000000001E-2</v>
      </c>
      <c r="O71" s="1671">
        <v>42772</v>
      </c>
      <c r="P71" s="1671">
        <v>43100</v>
      </c>
      <c r="Q71" s="1653" t="s">
        <v>1498</v>
      </c>
      <c r="R71" s="1638">
        <v>0.5</v>
      </c>
      <c r="S71" s="1639">
        <v>0</v>
      </c>
      <c r="T71" s="1640">
        <v>0</v>
      </c>
      <c r="U71" s="1641">
        <f>+S71+S72</f>
        <v>0</v>
      </c>
      <c r="V71" s="1641">
        <f>+T71+T72</f>
        <v>0</v>
      </c>
      <c r="W71" s="1641"/>
      <c r="X71" s="1641"/>
      <c r="Y71" s="1640"/>
      <c r="Z71" s="1640">
        <v>0.05</v>
      </c>
      <c r="AA71" s="1640">
        <v>0.05</v>
      </c>
      <c r="AB71" s="1641">
        <f>+Z71+Z72</f>
        <v>0.05</v>
      </c>
      <c r="AC71" s="1641">
        <f>+AA71+AA72</f>
        <v>0.05</v>
      </c>
      <c r="AD71" s="1641"/>
      <c r="AE71" s="1641"/>
      <c r="AF71" s="1640"/>
      <c r="AG71" s="1640">
        <v>0.15</v>
      </c>
      <c r="AH71" s="1640">
        <v>0.15</v>
      </c>
      <c r="AI71" s="1641">
        <f>+AG71+AG72</f>
        <v>0.15</v>
      </c>
      <c r="AJ71" s="1641">
        <f>+AH71+AH72</f>
        <v>0.15</v>
      </c>
      <c r="AK71" s="1641"/>
      <c r="AL71" s="1641"/>
      <c r="AM71" s="1681" t="s">
        <v>1531</v>
      </c>
      <c r="AN71" s="1642">
        <v>0.05</v>
      </c>
      <c r="AO71" s="1642">
        <f t="shared" si="3"/>
        <v>0.05</v>
      </c>
      <c r="AP71" s="1641">
        <f>+AN71+AN72</f>
        <v>0.1</v>
      </c>
      <c r="AQ71" s="1641">
        <f>+AO71+AO72</f>
        <v>0.1</v>
      </c>
      <c r="AR71" s="1641"/>
      <c r="AS71" s="1641"/>
      <c r="AT71" s="1642"/>
      <c r="AU71" s="1642">
        <v>0.1</v>
      </c>
      <c r="AV71" s="1642">
        <f t="shared" si="4"/>
        <v>0.1</v>
      </c>
      <c r="AW71" s="1641">
        <f>+AU71+AU72</f>
        <v>0.15000000000000002</v>
      </c>
      <c r="AX71" s="1641">
        <f>+AV71+AV72</f>
        <v>0.15000000000000002</v>
      </c>
      <c r="AY71" s="1641"/>
      <c r="AZ71" s="1643"/>
      <c r="BA71" s="1644" t="s">
        <v>1532</v>
      </c>
      <c r="BB71" s="1645">
        <v>0.05</v>
      </c>
      <c r="BC71" s="1642">
        <v>0.05</v>
      </c>
      <c r="BD71" s="1641">
        <f>+BB71+BB72</f>
        <v>0.1</v>
      </c>
      <c r="BE71" s="1641">
        <f>+BC71+BC72</f>
        <v>0.1</v>
      </c>
      <c r="BF71" s="1641"/>
      <c r="BG71" s="1641"/>
      <c r="BH71" s="1681" t="s">
        <v>1533</v>
      </c>
      <c r="BI71" s="1642">
        <v>0</v>
      </c>
      <c r="BJ71" s="1681"/>
      <c r="BK71" s="1681">
        <f>+BI71+BI72</f>
        <v>0.05</v>
      </c>
      <c r="BL71" s="1681">
        <f>+BJ71+BJ72</f>
        <v>0</v>
      </c>
      <c r="BM71" s="1681"/>
      <c r="BN71" s="1681"/>
      <c r="BO71" s="1681"/>
      <c r="BP71" s="1642">
        <v>0</v>
      </c>
      <c r="BQ71" s="1681"/>
      <c r="BR71" s="1681">
        <f>+BP71+BP72</f>
        <v>0.05</v>
      </c>
      <c r="BS71" s="1681">
        <f>+BQ71+BQ72</f>
        <v>0</v>
      </c>
      <c r="BT71" s="1681"/>
      <c r="BU71" s="1681"/>
      <c r="BV71" s="1681"/>
      <c r="BW71" s="1642">
        <v>0.05</v>
      </c>
      <c r="BX71" s="1681"/>
      <c r="BY71" s="1681">
        <f>+BW71+BW72</f>
        <v>0.1</v>
      </c>
      <c r="BZ71" s="1681">
        <f>+BX71+BX72</f>
        <v>0</v>
      </c>
      <c r="CA71" s="1681"/>
      <c r="CB71" s="1681"/>
      <c r="CC71" s="1681" t="s">
        <v>1497</v>
      </c>
      <c r="CD71" s="1642">
        <v>0.05</v>
      </c>
      <c r="CE71" s="1681"/>
      <c r="CF71" s="1681">
        <f>+CD71+CD72</f>
        <v>0.1</v>
      </c>
      <c r="CG71" s="1681">
        <f>+CE71+CE72</f>
        <v>0</v>
      </c>
      <c r="CH71" s="1681"/>
      <c r="CI71" s="1681"/>
      <c r="CJ71" s="1681"/>
      <c r="CK71" s="1642">
        <v>0</v>
      </c>
      <c r="CL71" s="1681"/>
      <c r="CM71" s="1681">
        <f>+CK71+CK72</f>
        <v>0.05</v>
      </c>
      <c r="CN71" s="1681">
        <f>+CL71+CL72</f>
        <v>0</v>
      </c>
      <c r="CO71" s="1681"/>
      <c r="CP71" s="1681"/>
      <c r="CQ71" s="1681"/>
      <c r="CR71" s="1642">
        <v>0</v>
      </c>
      <c r="CS71" s="1681"/>
      <c r="CT71" s="1681">
        <f>+CR71+CR72</f>
        <v>0.1</v>
      </c>
      <c r="CU71" s="1681">
        <f>+CS71+CS72</f>
        <v>0</v>
      </c>
      <c r="CV71" s="1681"/>
      <c r="CW71" s="1681"/>
      <c r="CX71" s="1689" t="s">
        <v>1492</v>
      </c>
      <c r="CY71" s="1647">
        <f t="shared" si="0"/>
        <v>0.35</v>
      </c>
      <c r="CZ71" s="1642">
        <f t="shared" si="7"/>
        <v>0.2</v>
      </c>
      <c r="DA71" s="1642">
        <f t="shared" si="7"/>
        <v>0.2</v>
      </c>
      <c r="DB71" s="1648">
        <f t="shared" si="6"/>
        <v>1</v>
      </c>
      <c r="DC71" s="1649">
        <f>U71+AB71+AI71</f>
        <v>0.2</v>
      </c>
      <c r="DD71" s="1649">
        <f>V71+AC71+AJ71</f>
        <v>0.2</v>
      </c>
      <c r="DE71" s="1649">
        <f>+DD71/DC71</f>
        <v>1</v>
      </c>
      <c r="DF71" s="1684"/>
      <c r="DG71" s="1684"/>
      <c r="DH71" s="1683"/>
      <c r="DI71" s="1642">
        <f t="shared" si="8"/>
        <v>0.39999999999999997</v>
      </c>
      <c r="DJ71" s="1642">
        <f t="shared" si="8"/>
        <v>0.39999999999999997</v>
      </c>
      <c r="DK71" s="1648">
        <f t="shared" si="5"/>
        <v>1</v>
      </c>
      <c r="DL71" s="1649">
        <f>DC71+AP71+AW71+BD71</f>
        <v>0.55000000000000004</v>
      </c>
      <c r="DM71" s="1649">
        <f>DD71+AQ71+AX71+BE71</f>
        <v>0.55000000000000004</v>
      </c>
      <c r="DN71" s="1649">
        <f>+DM71/DL71</f>
        <v>1</v>
      </c>
      <c r="DO71" s="1696"/>
      <c r="DP71" s="1696"/>
      <c r="DQ71" s="1697"/>
      <c r="DR71" s="1642"/>
      <c r="DS71" s="1642"/>
      <c r="DT71" s="1648"/>
      <c r="DU71" s="1649"/>
      <c r="DV71" s="1649"/>
      <c r="DW71" s="1649"/>
      <c r="DX71" s="1692"/>
      <c r="DY71" s="1692"/>
      <c r="DZ71" s="1692"/>
      <c r="EA71" s="1642"/>
      <c r="EB71" s="1642"/>
      <c r="EC71" s="1648"/>
      <c r="ED71" s="1649"/>
      <c r="EE71" s="1649"/>
      <c r="EF71" s="1649"/>
      <c r="EG71" s="1692"/>
      <c r="EH71" s="1692"/>
      <c r="EI71" s="1692"/>
      <c r="EJ71" s="1321"/>
      <c r="EK71" s="1321"/>
      <c r="EL71" s="1321"/>
      <c r="EM71" s="1321"/>
      <c r="EN71" s="1321"/>
      <c r="EO71" s="1321"/>
      <c r="EP71" s="1321"/>
      <c r="EQ71" s="1321"/>
      <c r="ER71" s="1321"/>
      <c r="ES71" s="1321"/>
      <c r="ET71" s="1321"/>
      <c r="EU71" s="1321"/>
      <c r="EV71" s="1321"/>
      <c r="EW71" s="1321"/>
      <c r="EX71" s="1321"/>
      <c r="EY71" s="1321"/>
      <c r="EZ71" s="1321"/>
      <c r="FA71" s="1321"/>
      <c r="FB71" s="1321"/>
      <c r="FC71" s="1321"/>
      <c r="FD71" s="1321"/>
      <c r="FE71" s="1321"/>
      <c r="FF71" s="1321"/>
      <c r="FG71" s="1321"/>
      <c r="FH71" s="1321"/>
      <c r="FI71" s="1321"/>
      <c r="FJ71" s="1321"/>
      <c r="FK71" s="1321"/>
      <c r="FL71" s="1321"/>
      <c r="FM71" s="1321"/>
      <c r="FN71" s="1321"/>
      <c r="FO71" s="1321"/>
      <c r="FP71" s="1321"/>
      <c r="FQ71" s="1321"/>
      <c r="FR71" s="1321"/>
      <c r="FS71" s="1321"/>
      <c r="FT71" s="1321"/>
      <c r="FU71" s="1321"/>
      <c r="FV71" s="1321"/>
      <c r="FW71" s="1321"/>
      <c r="FX71" s="1321"/>
      <c r="FY71" s="1321"/>
      <c r="FZ71" s="1321"/>
      <c r="GA71" s="1321"/>
      <c r="GB71" s="1321"/>
    </row>
    <row r="72" spans="1:184" ht="78.75" customHeight="1">
      <c r="A72" s="1628"/>
      <c r="B72" s="1628"/>
      <c r="C72" s="1629"/>
      <c r="D72" s="1630"/>
      <c r="E72" s="1629"/>
      <c r="F72" s="1692"/>
      <c r="G72" s="1630"/>
      <c r="H72" s="1630"/>
      <c r="I72" s="1664"/>
      <c r="J72" s="1630"/>
      <c r="K72" s="1629"/>
      <c r="L72" s="1681"/>
      <c r="M72" s="1680"/>
      <c r="N72" s="1649"/>
      <c r="O72" s="1671"/>
      <c r="P72" s="1671"/>
      <c r="Q72" s="1653" t="s">
        <v>1499</v>
      </c>
      <c r="R72" s="1638">
        <v>0.5</v>
      </c>
      <c r="S72" s="1639">
        <v>0</v>
      </c>
      <c r="T72" s="1640">
        <v>0</v>
      </c>
      <c r="U72" s="1641"/>
      <c r="V72" s="1641"/>
      <c r="W72" s="1641"/>
      <c r="X72" s="1641"/>
      <c r="Y72" s="1640"/>
      <c r="Z72" s="1640">
        <v>0</v>
      </c>
      <c r="AA72" s="1640">
        <v>0</v>
      </c>
      <c r="AB72" s="1641"/>
      <c r="AC72" s="1641"/>
      <c r="AD72" s="1641"/>
      <c r="AE72" s="1641"/>
      <c r="AF72" s="1640"/>
      <c r="AG72" s="1640">
        <v>0</v>
      </c>
      <c r="AH72" s="1640">
        <v>0</v>
      </c>
      <c r="AI72" s="1641"/>
      <c r="AJ72" s="1641"/>
      <c r="AK72" s="1641"/>
      <c r="AL72" s="1641"/>
      <c r="AM72" s="1681"/>
      <c r="AN72" s="1642">
        <v>0.05</v>
      </c>
      <c r="AO72" s="1642">
        <f t="shared" si="3"/>
        <v>0.05</v>
      </c>
      <c r="AP72" s="1641"/>
      <c r="AQ72" s="1641"/>
      <c r="AR72" s="1641"/>
      <c r="AS72" s="1641"/>
      <c r="AT72" s="1642"/>
      <c r="AU72" s="1642">
        <v>0.05</v>
      </c>
      <c r="AV72" s="1642">
        <f t="shared" si="4"/>
        <v>0.05</v>
      </c>
      <c r="AW72" s="1641"/>
      <c r="AX72" s="1641"/>
      <c r="AY72" s="1641"/>
      <c r="AZ72" s="1643"/>
      <c r="BA72" s="1644"/>
      <c r="BB72" s="1645">
        <v>0.05</v>
      </c>
      <c r="BC72" s="1642">
        <v>0.05</v>
      </c>
      <c r="BD72" s="1641"/>
      <c r="BE72" s="1641"/>
      <c r="BF72" s="1641"/>
      <c r="BG72" s="1641"/>
      <c r="BH72" s="1681"/>
      <c r="BI72" s="1642">
        <v>0.05</v>
      </c>
      <c r="BJ72" s="1681"/>
      <c r="BK72" s="1681"/>
      <c r="BL72" s="1681"/>
      <c r="BM72" s="1681"/>
      <c r="BN72" s="1681"/>
      <c r="BO72" s="1681"/>
      <c r="BP72" s="1642">
        <v>0.05</v>
      </c>
      <c r="BQ72" s="1681"/>
      <c r="BR72" s="1681"/>
      <c r="BS72" s="1681"/>
      <c r="BT72" s="1681"/>
      <c r="BU72" s="1681"/>
      <c r="BV72" s="1681"/>
      <c r="BW72" s="1642">
        <v>0.05</v>
      </c>
      <c r="BX72" s="1681"/>
      <c r="BY72" s="1681"/>
      <c r="BZ72" s="1681"/>
      <c r="CA72" s="1681"/>
      <c r="CB72" s="1681"/>
      <c r="CC72" s="1681"/>
      <c r="CD72" s="1642">
        <v>0.05</v>
      </c>
      <c r="CE72" s="1681"/>
      <c r="CF72" s="1681"/>
      <c r="CG72" s="1681"/>
      <c r="CH72" s="1681"/>
      <c r="CI72" s="1681"/>
      <c r="CJ72" s="1681"/>
      <c r="CK72" s="1642">
        <v>0.05</v>
      </c>
      <c r="CL72" s="1681"/>
      <c r="CM72" s="1681"/>
      <c r="CN72" s="1681"/>
      <c r="CO72" s="1681"/>
      <c r="CP72" s="1681"/>
      <c r="CQ72" s="1681"/>
      <c r="CR72" s="1642">
        <v>0.1</v>
      </c>
      <c r="CS72" s="1681"/>
      <c r="CT72" s="1681"/>
      <c r="CU72" s="1681"/>
      <c r="CV72" s="1681"/>
      <c r="CW72" s="1681"/>
      <c r="CX72" s="1690"/>
      <c r="CY72" s="1647">
        <f t="shared" si="0"/>
        <v>0.1</v>
      </c>
      <c r="CZ72" s="1642">
        <f t="shared" si="7"/>
        <v>0</v>
      </c>
      <c r="DA72" s="1642">
        <f t="shared" si="7"/>
        <v>0</v>
      </c>
      <c r="DB72" s="1648" t="e">
        <f t="shared" si="6"/>
        <v>#DIV/0!</v>
      </c>
      <c r="DC72" s="1649"/>
      <c r="DD72" s="1649"/>
      <c r="DE72" s="1649"/>
      <c r="DF72" s="1684"/>
      <c r="DG72" s="1684"/>
      <c r="DH72" s="1683"/>
      <c r="DI72" s="1642">
        <f t="shared" si="8"/>
        <v>0.15000000000000002</v>
      </c>
      <c r="DJ72" s="1642">
        <f t="shared" si="8"/>
        <v>0.15000000000000002</v>
      </c>
      <c r="DK72" s="1648">
        <f t="shared" si="5"/>
        <v>1</v>
      </c>
      <c r="DL72" s="1649"/>
      <c r="DM72" s="1649"/>
      <c r="DN72" s="1649"/>
      <c r="DO72" s="1696"/>
      <c r="DP72" s="1696"/>
      <c r="DQ72" s="1697"/>
      <c r="DR72" s="1642"/>
      <c r="DS72" s="1642"/>
      <c r="DT72" s="1648"/>
      <c r="DU72" s="1649"/>
      <c r="DV72" s="1649"/>
      <c r="DW72" s="1649"/>
      <c r="DX72" s="1692"/>
      <c r="DY72" s="1692"/>
      <c r="DZ72" s="1692"/>
      <c r="EA72" s="1642"/>
      <c r="EB72" s="1642"/>
      <c r="EC72" s="1648"/>
      <c r="ED72" s="1649"/>
      <c r="EE72" s="1649"/>
      <c r="EF72" s="1649"/>
      <c r="EG72" s="1692"/>
      <c r="EH72" s="1692"/>
      <c r="EI72" s="1692"/>
      <c r="EJ72" s="1321"/>
      <c r="EK72" s="1321"/>
      <c r="EL72" s="1321"/>
      <c r="EM72" s="1321"/>
      <c r="EN72" s="1321"/>
      <c r="EO72" s="1321"/>
      <c r="EP72" s="1321"/>
      <c r="EQ72" s="1321"/>
      <c r="ER72" s="1321"/>
      <c r="ES72" s="1321"/>
      <c r="ET72" s="1321"/>
      <c r="EU72" s="1321"/>
      <c r="EV72" s="1321"/>
      <c r="EW72" s="1321"/>
      <c r="EX72" s="1321"/>
      <c r="EY72" s="1321"/>
      <c r="EZ72" s="1321"/>
      <c r="FA72" s="1321"/>
      <c r="FB72" s="1321"/>
      <c r="FC72" s="1321"/>
      <c r="FD72" s="1321"/>
      <c r="FE72" s="1321"/>
      <c r="FF72" s="1321"/>
      <c r="FG72" s="1321"/>
      <c r="FH72" s="1321"/>
      <c r="FI72" s="1321"/>
      <c r="FJ72" s="1321"/>
      <c r="FK72" s="1321"/>
      <c r="FL72" s="1321"/>
      <c r="FM72" s="1321"/>
      <c r="FN72" s="1321"/>
      <c r="FO72" s="1321"/>
      <c r="FP72" s="1321"/>
      <c r="FQ72" s="1321"/>
      <c r="FR72" s="1321"/>
      <c r="FS72" s="1321"/>
      <c r="FT72" s="1321"/>
      <c r="FU72" s="1321"/>
      <c r="FV72" s="1321"/>
      <c r="FW72" s="1321"/>
      <c r="FX72" s="1321"/>
      <c r="FY72" s="1321"/>
      <c r="FZ72" s="1321"/>
      <c r="GA72" s="1321"/>
      <c r="GB72" s="1321"/>
    </row>
    <row r="73" spans="1:184" ht="31.5" customHeight="1">
      <c r="A73" s="1628"/>
      <c r="B73" s="1628"/>
      <c r="C73" s="1629"/>
      <c r="D73" s="1630"/>
      <c r="E73" s="1629"/>
      <c r="F73" s="1692"/>
      <c r="G73" s="1630"/>
      <c r="H73" s="1630"/>
      <c r="I73" s="1664"/>
      <c r="J73" s="1630">
        <v>27</v>
      </c>
      <c r="K73" s="1629" t="s">
        <v>1534</v>
      </c>
      <c r="L73" s="1681" t="s">
        <v>1535</v>
      </c>
      <c r="M73" s="1680" t="s">
        <v>1459</v>
      </c>
      <c r="N73" s="1649">
        <v>2.1700000000000001E-2</v>
      </c>
      <c r="O73" s="1671">
        <v>42772</v>
      </c>
      <c r="P73" s="1671">
        <v>43100</v>
      </c>
      <c r="Q73" s="1653" t="s">
        <v>1502</v>
      </c>
      <c r="R73" s="1638">
        <v>0.4</v>
      </c>
      <c r="S73" s="1639">
        <v>0</v>
      </c>
      <c r="T73" s="1640">
        <v>0</v>
      </c>
      <c r="U73" s="1641">
        <f>+S73+S74</f>
        <v>0</v>
      </c>
      <c r="V73" s="1641">
        <f>+T73+T74</f>
        <v>0</v>
      </c>
      <c r="W73" s="1641"/>
      <c r="X73" s="1641"/>
      <c r="Y73" s="1640"/>
      <c r="Z73" s="1640">
        <v>0.16</v>
      </c>
      <c r="AA73" s="1640">
        <v>0.16</v>
      </c>
      <c r="AB73" s="1641">
        <f>+Z73+Z74</f>
        <v>0.16</v>
      </c>
      <c r="AC73" s="1641">
        <f>+AA73+AA74</f>
        <v>0.16</v>
      </c>
      <c r="AD73" s="1641"/>
      <c r="AE73" s="1641"/>
      <c r="AF73" s="1640"/>
      <c r="AG73" s="1640">
        <v>0.24</v>
      </c>
      <c r="AH73" s="1640">
        <v>0.24</v>
      </c>
      <c r="AI73" s="1641">
        <f>+AG73+AG74</f>
        <v>0.24</v>
      </c>
      <c r="AJ73" s="1641">
        <f>+AH73+AH74</f>
        <v>0.24</v>
      </c>
      <c r="AK73" s="1641"/>
      <c r="AL73" s="1641"/>
      <c r="AM73" s="1681" t="s">
        <v>1503</v>
      </c>
      <c r="AN73" s="1642">
        <v>0</v>
      </c>
      <c r="AO73" s="1642">
        <f t="shared" si="3"/>
        <v>0</v>
      </c>
      <c r="AP73" s="1641">
        <f>+AN73+AN74</f>
        <v>0.06</v>
      </c>
      <c r="AQ73" s="1641">
        <f>+AO73+AO74</f>
        <v>0.06</v>
      </c>
      <c r="AR73" s="1641"/>
      <c r="AS73" s="1641"/>
      <c r="AT73" s="1642"/>
      <c r="AU73" s="1642">
        <v>0</v>
      </c>
      <c r="AV73" s="1642">
        <f t="shared" si="4"/>
        <v>0</v>
      </c>
      <c r="AW73" s="1641">
        <f>+AU73+AU74</f>
        <v>0.06</v>
      </c>
      <c r="AX73" s="1641">
        <f>+AV73+AV74</f>
        <v>0.06</v>
      </c>
      <c r="AY73" s="1641"/>
      <c r="AZ73" s="1643"/>
      <c r="BA73" s="1644" t="s">
        <v>1504</v>
      </c>
      <c r="BB73" s="1645">
        <v>0</v>
      </c>
      <c r="BC73" s="1642">
        <v>0</v>
      </c>
      <c r="BD73" s="1641">
        <f>+BB73+BB74</f>
        <v>0.06</v>
      </c>
      <c r="BE73" s="1641">
        <f>+BC73+BC74</f>
        <v>0.06</v>
      </c>
      <c r="BF73" s="1641"/>
      <c r="BG73" s="1641"/>
      <c r="BH73" s="1681" t="s">
        <v>1505</v>
      </c>
      <c r="BI73" s="1642">
        <v>0</v>
      </c>
      <c r="BJ73" s="1681"/>
      <c r="BK73" s="1681">
        <f>+BI73+BI74</f>
        <v>0.06</v>
      </c>
      <c r="BL73" s="1681">
        <f>+BJ73+BJ74</f>
        <v>0</v>
      </c>
      <c r="BM73" s="1681"/>
      <c r="BN73" s="1681"/>
      <c r="BO73" s="1681"/>
      <c r="BP73" s="1642">
        <v>0</v>
      </c>
      <c r="BQ73" s="1681"/>
      <c r="BR73" s="1681">
        <f>+BP73+BP74</f>
        <v>0.06</v>
      </c>
      <c r="BS73" s="1681">
        <f>+BQ73+BQ74</f>
        <v>0</v>
      </c>
      <c r="BT73" s="1681"/>
      <c r="BU73" s="1681"/>
      <c r="BV73" s="1681"/>
      <c r="BW73" s="1642">
        <v>0</v>
      </c>
      <c r="BX73" s="1681"/>
      <c r="BY73" s="1681">
        <f>+BW73+BW74</f>
        <v>0.06</v>
      </c>
      <c r="BZ73" s="1681">
        <f>+BX73+BX74</f>
        <v>0</v>
      </c>
      <c r="CA73" s="1681"/>
      <c r="CB73" s="1681"/>
      <c r="CC73" s="1681" t="s">
        <v>1536</v>
      </c>
      <c r="CD73" s="1642">
        <v>0</v>
      </c>
      <c r="CE73" s="1681"/>
      <c r="CF73" s="1681">
        <f>+CD73+CD74</f>
        <v>0.06</v>
      </c>
      <c r="CG73" s="1681">
        <f>+CE73+CE74</f>
        <v>0</v>
      </c>
      <c r="CH73" s="1681"/>
      <c r="CI73" s="1681"/>
      <c r="CJ73" s="1681"/>
      <c r="CK73" s="1642">
        <v>0</v>
      </c>
      <c r="CL73" s="1681"/>
      <c r="CM73" s="1681">
        <f>+CK73+CK74</f>
        <v>0.06</v>
      </c>
      <c r="CN73" s="1681">
        <f>+CL73+CL74</f>
        <v>0</v>
      </c>
      <c r="CO73" s="1681"/>
      <c r="CP73" s="1681"/>
      <c r="CQ73" s="1681"/>
      <c r="CR73" s="1642">
        <v>0</v>
      </c>
      <c r="CS73" s="1681"/>
      <c r="CT73" s="1681">
        <f>+CR73+CR74</f>
        <v>0.12</v>
      </c>
      <c r="CU73" s="1681">
        <f>+CS73+CS74</f>
        <v>0</v>
      </c>
      <c r="CV73" s="1681"/>
      <c r="CW73" s="1681"/>
      <c r="CX73" s="1689" t="s">
        <v>1535</v>
      </c>
      <c r="CY73" s="1647">
        <f t="shared" si="0"/>
        <v>0.4</v>
      </c>
      <c r="CZ73" s="1642">
        <f t="shared" si="7"/>
        <v>0.4</v>
      </c>
      <c r="DA73" s="1642">
        <f t="shared" si="7"/>
        <v>0.4</v>
      </c>
      <c r="DB73" s="1648">
        <f t="shared" si="6"/>
        <v>1</v>
      </c>
      <c r="DC73" s="1649">
        <f>U73+AB73+AI73</f>
        <v>0.4</v>
      </c>
      <c r="DD73" s="1649">
        <f>V73+AC73+AJ73</f>
        <v>0.4</v>
      </c>
      <c r="DE73" s="1649">
        <f>+DD73/DC73</f>
        <v>1</v>
      </c>
      <c r="DF73" s="1684"/>
      <c r="DG73" s="1684"/>
      <c r="DH73" s="1683"/>
      <c r="DI73" s="1642">
        <f t="shared" si="8"/>
        <v>0.4</v>
      </c>
      <c r="DJ73" s="1642">
        <f t="shared" si="8"/>
        <v>0.4</v>
      </c>
      <c r="DK73" s="1648">
        <f t="shared" si="5"/>
        <v>1</v>
      </c>
      <c r="DL73" s="1649">
        <f>DC73+AP73+AW73+BD73</f>
        <v>0.58000000000000007</v>
      </c>
      <c r="DM73" s="1649">
        <f>DD73+AQ73+AX73+BE73</f>
        <v>0.58000000000000007</v>
      </c>
      <c r="DN73" s="1649">
        <f>+DM73+DL73</f>
        <v>1.1600000000000001</v>
      </c>
      <c r="DO73" s="1696"/>
      <c r="DP73" s="1696"/>
      <c r="DQ73" s="1697"/>
      <c r="DR73" s="1642"/>
      <c r="DS73" s="1642"/>
      <c r="DT73" s="1648"/>
      <c r="DU73" s="1649"/>
      <c r="DV73" s="1649"/>
      <c r="DW73" s="1649"/>
      <c r="DX73" s="1692"/>
      <c r="DY73" s="1692"/>
      <c r="DZ73" s="1692"/>
      <c r="EA73" s="1642"/>
      <c r="EB73" s="1642"/>
      <c r="EC73" s="1648"/>
      <c r="ED73" s="1649"/>
      <c r="EE73" s="1649"/>
      <c r="EF73" s="1649"/>
      <c r="EG73" s="1692"/>
      <c r="EH73" s="1692"/>
      <c r="EI73" s="1692"/>
      <c r="EJ73" s="1321"/>
      <c r="EK73" s="1321"/>
      <c r="EL73" s="1321"/>
      <c r="EM73" s="1321"/>
      <c r="EN73" s="1321"/>
      <c r="EO73" s="1321"/>
      <c r="EP73" s="1321"/>
      <c r="EQ73" s="1321"/>
      <c r="ER73" s="1321"/>
      <c r="ES73" s="1321"/>
      <c r="ET73" s="1321"/>
      <c r="EU73" s="1321"/>
      <c r="EV73" s="1321"/>
      <c r="EW73" s="1321"/>
      <c r="EX73" s="1321"/>
      <c r="EY73" s="1321"/>
      <c r="EZ73" s="1321"/>
      <c r="FA73" s="1321"/>
      <c r="FB73" s="1321"/>
      <c r="FC73" s="1321"/>
      <c r="FD73" s="1321"/>
      <c r="FE73" s="1321"/>
      <c r="FF73" s="1321"/>
      <c r="FG73" s="1321"/>
      <c r="FH73" s="1321"/>
      <c r="FI73" s="1321"/>
      <c r="FJ73" s="1321"/>
      <c r="FK73" s="1321"/>
      <c r="FL73" s="1321"/>
      <c r="FM73" s="1321"/>
      <c r="FN73" s="1321"/>
      <c r="FO73" s="1321"/>
      <c r="FP73" s="1321"/>
      <c r="FQ73" s="1321"/>
      <c r="FR73" s="1321"/>
      <c r="FS73" s="1321"/>
      <c r="FT73" s="1321"/>
      <c r="FU73" s="1321"/>
      <c r="FV73" s="1321"/>
      <c r="FW73" s="1321"/>
      <c r="FX73" s="1321"/>
      <c r="FY73" s="1321"/>
      <c r="FZ73" s="1321"/>
      <c r="GA73" s="1321"/>
      <c r="GB73" s="1321"/>
    </row>
    <row r="74" spans="1:184" ht="65.25" customHeight="1">
      <c r="A74" s="1628"/>
      <c r="B74" s="1628"/>
      <c r="C74" s="1629"/>
      <c r="D74" s="1630"/>
      <c r="E74" s="1629"/>
      <c r="F74" s="1692"/>
      <c r="G74" s="1630"/>
      <c r="H74" s="1630"/>
      <c r="I74" s="1664"/>
      <c r="J74" s="1630"/>
      <c r="K74" s="1629"/>
      <c r="L74" s="1681"/>
      <c r="M74" s="1680"/>
      <c r="N74" s="1649"/>
      <c r="O74" s="1671"/>
      <c r="P74" s="1671"/>
      <c r="Q74" s="1653" t="s">
        <v>1506</v>
      </c>
      <c r="R74" s="1638">
        <v>0.6</v>
      </c>
      <c r="S74" s="1639">
        <v>0</v>
      </c>
      <c r="T74" s="1640">
        <v>0</v>
      </c>
      <c r="U74" s="1641"/>
      <c r="V74" s="1641"/>
      <c r="W74" s="1641"/>
      <c r="X74" s="1641"/>
      <c r="Y74" s="1640"/>
      <c r="Z74" s="1640">
        <v>0</v>
      </c>
      <c r="AA74" s="1640">
        <v>0</v>
      </c>
      <c r="AB74" s="1641"/>
      <c r="AC74" s="1641"/>
      <c r="AD74" s="1641"/>
      <c r="AE74" s="1641"/>
      <c r="AF74" s="1640"/>
      <c r="AG74" s="1640">
        <v>0</v>
      </c>
      <c r="AH74" s="1640">
        <v>0</v>
      </c>
      <c r="AI74" s="1641"/>
      <c r="AJ74" s="1641"/>
      <c r="AK74" s="1641"/>
      <c r="AL74" s="1641"/>
      <c r="AM74" s="1681"/>
      <c r="AN74" s="1642">
        <v>0.06</v>
      </c>
      <c r="AO74" s="1642">
        <f t="shared" si="3"/>
        <v>0.06</v>
      </c>
      <c r="AP74" s="1641"/>
      <c r="AQ74" s="1641"/>
      <c r="AR74" s="1641"/>
      <c r="AS74" s="1641"/>
      <c r="AT74" s="1642"/>
      <c r="AU74" s="1642">
        <v>0.06</v>
      </c>
      <c r="AV74" s="1642">
        <f t="shared" si="4"/>
        <v>0.06</v>
      </c>
      <c r="AW74" s="1641"/>
      <c r="AX74" s="1641"/>
      <c r="AY74" s="1641"/>
      <c r="AZ74" s="1643"/>
      <c r="BA74" s="1644"/>
      <c r="BB74" s="1645">
        <v>0.06</v>
      </c>
      <c r="BC74" s="1642">
        <v>0.06</v>
      </c>
      <c r="BD74" s="1641"/>
      <c r="BE74" s="1641"/>
      <c r="BF74" s="1641"/>
      <c r="BG74" s="1641"/>
      <c r="BH74" s="1681"/>
      <c r="BI74" s="1642">
        <v>0.06</v>
      </c>
      <c r="BJ74" s="1681"/>
      <c r="BK74" s="1681"/>
      <c r="BL74" s="1681"/>
      <c r="BM74" s="1681"/>
      <c r="BN74" s="1681"/>
      <c r="BO74" s="1681"/>
      <c r="BP74" s="1642">
        <v>0.06</v>
      </c>
      <c r="BQ74" s="1681"/>
      <c r="BR74" s="1681"/>
      <c r="BS74" s="1681"/>
      <c r="BT74" s="1681"/>
      <c r="BU74" s="1681"/>
      <c r="BV74" s="1681"/>
      <c r="BW74" s="1642">
        <v>0.06</v>
      </c>
      <c r="BX74" s="1681"/>
      <c r="BY74" s="1681"/>
      <c r="BZ74" s="1681"/>
      <c r="CA74" s="1681"/>
      <c r="CB74" s="1681"/>
      <c r="CC74" s="1681"/>
      <c r="CD74" s="1642">
        <v>0.06</v>
      </c>
      <c r="CE74" s="1681"/>
      <c r="CF74" s="1681"/>
      <c r="CG74" s="1681"/>
      <c r="CH74" s="1681"/>
      <c r="CI74" s="1681"/>
      <c r="CJ74" s="1681"/>
      <c r="CK74" s="1642">
        <v>0.06</v>
      </c>
      <c r="CL74" s="1681"/>
      <c r="CM74" s="1681"/>
      <c r="CN74" s="1681"/>
      <c r="CO74" s="1681"/>
      <c r="CP74" s="1681"/>
      <c r="CQ74" s="1681"/>
      <c r="CR74" s="1642">
        <v>0.12</v>
      </c>
      <c r="CS74" s="1681"/>
      <c r="CT74" s="1681"/>
      <c r="CU74" s="1681"/>
      <c r="CV74" s="1681"/>
      <c r="CW74" s="1681"/>
      <c r="CX74" s="1690"/>
      <c r="CY74" s="1647">
        <f t="shared" si="0"/>
        <v>0.12</v>
      </c>
      <c r="CZ74" s="1642">
        <f t="shared" si="7"/>
        <v>0</v>
      </c>
      <c r="DA74" s="1642">
        <f t="shared" si="7"/>
        <v>0</v>
      </c>
      <c r="DB74" s="1648" t="e">
        <f t="shared" si="6"/>
        <v>#DIV/0!</v>
      </c>
      <c r="DC74" s="1649"/>
      <c r="DD74" s="1649"/>
      <c r="DE74" s="1649"/>
      <c r="DF74" s="1684"/>
      <c r="DG74" s="1684"/>
      <c r="DH74" s="1683"/>
      <c r="DI74" s="1642">
        <f t="shared" si="8"/>
        <v>0.18</v>
      </c>
      <c r="DJ74" s="1642">
        <f t="shared" si="8"/>
        <v>0.18</v>
      </c>
      <c r="DK74" s="1648">
        <f t="shared" si="5"/>
        <v>1</v>
      </c>
      <c r="DL74" s="1649"/>
      <c r="DM74" s="1649"/>
      <c r="DN74" s="1649"/>
      <c r="DO74" s="1696"/>
      <c r="DP74" s="1696"/>
      <c r="DQ74" s="1697"/>
      <c r="DR74" s="1642"/>
      <c r="DS74" s="1642"/>
      <c r="DT74" s="1648"/>
      <c r="DU74" s="1649"/>
      <c r="DV74" s="1649"/>
      <c r="DW74" s="1649"/>
      <c r="DX74" s="1692"/>
      <c r="DY74" s="1692"/>
      <c r="DZ74" s="1692"/>
      <c r="EA74" s="1642"/>
      <c r="EB74" s="1642"/>
      <c r="EC74" s="1648"/>
      <c r="ED74" s="1649"/>
      <c r="EE74" s="1649"/>
      <c r="EF74" s="1649"/>
      <c r="EG74" s="1692"/>
      <c r="EH74" s="1692"/>
      <c r="EI74" s="1692"/>
      <c r="EJ74" s="1321"/>
      <c r="EK74" s="1321"/>
      <c r="EL74" s="1321"/>
      <c r="EM74" s="1321"/>
      <c r="EN74" s="1321"/>
      <c r="EO74" s="1321"/>
      <c r="EP74" s="1321"/>
      <c r="EQ74" s="1321"/>
      <c r="ER74" s="1321"/>
      <c r="ES74" s="1321"/>
      <c r="ET74" s="1321"/>
      <c r="EU74" s="1321"/>
      <c r="EV74" s="1321"/>
      <c r="EW74" s="1321"/>
      <c r="EX74" s="1321"/>
      <c r="EY74" s="1321"/>
      <c r="EZ74" s="1321"/>
      <c r="FA74" s="1321"/>
      <c r="FB74" s="1321"/>
      <c r="FC74" s="1321"/>
      <c r="FD74" s="1321"/>
      <c r="FE74" s="1321"/>
      <c r="FF74" s="1321"/>
      <c r="FG74" s="1321"/>
      <c r="FH74" s="1321"/>
      <c r="FI74" s="1321"/>
      <c r="FJ74" s="1321"/>
      <c r="FK74" s="1321"/>
      <c r="FL74" s="1321"/>
      <c r="FM74" s="1321"/>
      <c r="FN74" s="1321"/>
      <c r="FO74" s="1321"/>
      <c r="FP74" s="1321"/>
      <c r="FQ74" s="1321"/>
      <c r="FR74" s="1321"/>
      <c r="FS74" s="1321"/>
      <c r="FT74" s="1321"/>
      <c r="FU74" s="1321"/>
      <c r="FV74" s="1321"/>
      <c r="FW74" s="1321"/>
      <c r="FX74" s="1321"/>
      <c r="FY74" s="1321"/>
      <c r="FZ74" s="1321"/>
      <c r="GA74" s="1321"/>
      <c r="GB74" s="1321"/>
    </row>
    <row r="75" spans="1:184" ht="78.75" customHeight="1">
      <c r="A75" s="1628" t="s">
        <v>1537</v>
      </c>
      <c r="B75" s="1628"/>
      <c r="C75" s="1629" t="s">
        <v>1538</v>
      </c>
      <c r="D75" s="1630">
        <v>7</v>
      </c>
      <c r="E75" s="1629" t="s">
        <v>1539</v>
      </c>
      <c r="F75" s="1663">
        <v>0.4</v>
      </c>
      <c r="G75" s="1630" t="s">
        <v>393</v>
      </c>
      <c r="H75" s="1663">
        <v>0.3</v>
      </c>
      <c r="I75" s="1664">
        <f>+SUM(N75:N80)</f>
        <v>4.3400000000000001E-2</v>
      </c>
      <c r="J75" s="1630">
        <v>29</v>
      </c>
      <c r="K75" s="1629" t="s">
        <v>1540</v>
      </c>
      <c r="L75" s="1698" t="s">
        <v>1541</v>
      </c>
      <c r="M75" s="1634" t="s">
        <v>1542</v>
      </c>
      <c r="N75" s="1649">
        <v>2.1700000000000001E-2</v>
      </c>
      <c r="O75" s="1671">
        <v>42751</v>
      </c>
      <c r="P75" s="1671">
        <v>42916</v>
      </c>
      <c r="Q75" s="1653" t="s">
        <v>1543</v>
      </c>
      <c r="R75" s="1638">
        <v>0.5</v>
      </c>
      <c r="S75" s="1639">
        <v>2.5000000000000001E-2</v>
      </c>
      <c r="T75" s="1640">
        <v>2.5000000000000001E-2</v>
      </c>
      <c r="U75" s="1641">
        <f>+S75+S76+S77</f>
        <v>2.5000000000000001E-2</v>
      </c>
      <c r="V75" s="1641">
        <f>+T75+T76+T77</f>
        <v>2.5000000000000001E-2</v>
      </c>
      <c r="W75" s="1641">
        <f>(((U75*$N$75)+(U78*$N$78))*$H$75)/($N$75+$N$78)</f>
        <v>5.6249999999999998E-3</v>
      </c>
      <c r="X75" s="1641">
        <f>(((V75*$N$75)+(V78*$N$78))*$H$75)/($N$75+$N$78)</f>
        <v>5.6249999999999998E-3</v>
      </c>
      <c r="Y75" s="1640"/>
      <c r="Z75" s="1640">
        <v>2.5000000000000001E-2</v>
      </c>
      <c r="AA75" s="1640">
        <v>2.5000000000000001E-2</v>
      </c>
      <c r="AB75" s="1641">
        <f>+Z75+Z76+Z77</f>
        <v>2.5000000000000001E-2</v>
      </c>
      <c r="AC75" s="1641">
        <f>+AA75+AA76+AA77</f>
        <v>2.5000000000000001E-2</v>
      </c>
      <c r="AD75" s="1641">
        <f>(((AB75*$N$75)+(AB78*$N$78))*$H$75)/($N$75+$N$78)</f>
        <v>9.3750000000000014E-3</v>
      </c>
      <c r="AE75" s="1641">
        <f>(((AC75*$N$75)+(AC78*$N$78))*$H$75)/($N$75+$N$78)</f>
        <v>9.3750000000000014E-3</v>
      </c>
      <c r="AF75" s="1640"/>
      <c r="AG75" s="1640">
        <v>2.5000000000000001E-2</v>
      </c>
      <c r="AH75" s="1640">
        <v>2.5000000000000001E-2</v>
      </c>
      <c r="AI75" s="1641">
        <f>+AG75+AG76+AG77</f>
        <v>2.5000000000000001E-2</v>
      </c>
      <c r="AJ75" s="1641">
        <f>+AH75+AH76+AH77</f>
        <v>2.5000000000000001E-2</v>
      </c>
      <c r="AK75" s="1641">
        <f>(((AI75*$N$75)+(AI78*$N$78))*$H$75)/($N$75+$N$78)</f>
        <v>1.125E-2</v>
      </c>
      <c r="AL75" s="1641">
        <f>(((AJ75*$N$75)+(AJ78*$N$78))*$H$75)/($N$75+$N$78)</f>
        <v>1.125E-2</v>
      </c>
      <c r="AM75" s="1633" t="s">
        <v>1544</v>
      </c>
      <c r="AN75" s="1642">
        <v>0.125</v>
      </c>
      <c r="AO75" s="1642">
        <f t="shared" si="3"/>
        <v>0.125</v>
      </c>
      <c r="AP75" s="1641">
        <f>+AN75+AN76+AN77</f>
        <v>0.2</v>
      </c>
      <c r="AQ75" s="1641">
        <f>+AO75+AO76+AO77</f>
        <v>0.2</v>
      </c>
      <c r="AR75" s="1641">
        <f>(((AP75*$N$75)+(AP78*$N$78))*$H$75)/($N$75+$N$78)</f>
        <v>4.3749999999999997E-2</v>
      </c>
      <c r="AS75" s="1641">
        <f>(((AQ75*$N$75)+(AQ78*$N$78))*$H$75)/($N$75+$N$78)</f>
        <v>4.3749999999999997E-2</v>
      </c>
      <c r="AT75" s="1642"/>
      <c r="AU75" s="1642">
        <v>0.15</v>
      </c>
      <c r="AV75" s="1642">
        <f t="shared" si="4"/>
        <v>0.15</v>
      </c>
      <c r="AW75" s="1641">
        <f>+AU75+AU76+AU77</f>
        <v>0.22499999999999998</v>
      </c>
      <c r="AX75" s="1641">
        <f>+AV75+AV76+AV77</f>
        <v>0.22499999999999998</v>
      </c>
      <c r="AY75" s="1641">
        <f>(((AW75*$N$75)+(AW78*$N$78))*$H$75)/($N$75+$N$78)</f>
        <v>4.7500000000000001E-2</v>
      </c>
      <c r="AZ75" s="1643">
        <f>(((AX75*$N$75)+(AX78*$N$78))*$H$75)/($N$75+$N$78)</f>
        <v>4.7500000000000001E-2</v>
      </c>
      <c r="BA75" s="1644" t="s">
        <v>1545</v>
      </c>
      <c r="BB75" s="1645">
        <v>0.15</v>
      </c>
      <c r="BC75" s="1642">
        <v>0.15</v>
      </c>
      <c r="BD75" s="1641">
        <f>+BB75+BB76+BB77</f>
        <v>0.25</v>
      </c>
      <c r="BE75" s="1641">
        <f>+BC75+BC76+BC77</f>
        <v>0.25</v>
      </c>
      <c r="BF75" s="1641">
        <f>(((BD75*$N$75)+(BD78*$N$78))*$H$75)/($N$75+$N$78)</f>
        <v>5.1250000000000004E-2</v>
      </c>
      <c r="BG75" s="1641">
        <f>(((BE75*$N$75)+(BE78*$N$78))*$H$75)/($N$75+$N$78)</f>
        <v>5.1254999999999995E-2</v>
      </c>
      <c r="BH75" s="1633" t="s">
        <v>1546</v>
      </c>
      <c r="BI75" s="1642">
        <v>0</v>
      </c>
      <c r="BJ75" s="1633"/>
      <c r="BK75" s="1633">
        <f>+BI75+BI76+BI77</f>
        <v>6.25E-2</v>
      </c>
      <c r="BL75" s="1633">
        <f>+BJ75+BJ76+BJ77</f>
        <v>0</v>
      </c>
      <c r="BM75" s="1633">
        <f>(((BK75*$N$75)+(BK78*$N$78))*$H$75)/($N$75+$N$78)</f>
        <v>2.8749999999999994E-2</v>
      </c>
      <c r="BN75" s="1633">
        <f>(((BL75*$N$75)+(BL78*$N$78))*$H$75)/($N$75+$N$78)</f>
        <v>0</v>
      </c>
      <c r="BO75" s="1633"/>
      <c r="BP75" s="1642">
        <v>0</v>
      </c>
      <c r="BQ75" s="1633"/>
      <c r="BR75" s="1633">
        <f>+BP75+BP76+BP77</f>
        <v>6.25E-2</v>
      </c>
      <c r="BS75" s="1633">
        <f>+BQ75+BQ76+BQ77</f>
        <v>0</v>
      </c>
      <c r="BT75" s="1633">
        <f>(((BR75*$N$75)+(BR78*$N$78))*$H$75)/($N$75+$N$78)</f>
        <v>2.8749999999999994E-2</v>
      </c>
      <c r="BU75" s="1633">
        <f>(((BS75*$N$75)+(BS78*$N$78))*$H$75)/($N$75+$N$78)</f>
        <v>0</v>
      </c>
      <c r="BV75" s="1633"/>
      <c r="BW75" s="1642">
        <v>0</v>
      </c>
      <c r="BX75" s="1633"/>
      <c r="BY75" s="1633">
        <f>+BW75+BW76+BW77</f>
        <v>6.25E-2</v>
      </c>
      <c r="BZ75" s="1633">
        <f>+BX75+BX76+BX77</f>
        <v>0</v>
      </c>
      <c r="CA75" s="1633">
        <f>(((BY75*$N$75)+(BY78*$N$78))*$H$75)/($N$75+$N$78)</f>
        <v>2.8749999999999994E-2</v>
      </c>
      <c r="CB75" s="1633">
        <f>(((BZ75*$N$75)+(BZ78*$N$78))*$H$75)/($N$75+$N$78)</f>
        <v>0</v>
      </c>
      <c r="CC75" s="1633"/>
      <c r="CD75" s="1642">
        <v>0</v>
      </c>
      <c r="CE75" s="1633"/>
      <c r="CF75" s="1633">
        <f>+CD75+CD76+CD77</f>
        <v>2.5000000000000001E-2</v>
      </c>
      <c r="CG75" s="1633">
        <f>+CE75+CE76+CE77</f>
        <v>0</v>
      </c>
      <c r="CH75" s="1633">
        <f>(((CF75*$N$75)+(CF78*$N$78))*$H$75)/($N$75+$N$78)</f>
        <v>0.03</v>
      </c>
      <c r="CI75" s="1633">
        <f>(((CG75*$N$75)+(CG78*$N$78))*$H$75)/($N$75+$N$78)</f>
        <v>0</v>
      </c>
      <c r="CJ75" s="1633"/>
      <c r="CK75" s="1642">
        <v>0</v>
      </c>
      <c r="CL75" s="1633"/>
      <c r="CM75" s="1633">
        <f>+CK75+CK76+CK77</f>
        <v>2.5000000000000001E-2</v>
      </c>
      <c r="CN75" s="1633">
        <f>+CL75+CL76+CL77</f>
        <v>0</v>
      </c>
      <c r="CO75" s="1633">
        <f>(((CM75*$N$75)+(CM78*$N$78))*$H$75)/($N$75+$N$78)</f>
        <v>9.3749999999999997E-3</v>
      </c>
      <c r="CP75" s="1633">
        <f>(((CN75*$N$75)+(CN78*$N$78))*$H$75)/($N$75+$N$78)</f>
        <v>0</v>
      </c>
      <c r="CQ75" s="1633"/>
      <c r="CR75" s="1642">
        <v>0</v>
      </c>
      <c r="CS75" s="1633"/>
      <c r="CT75" s="1633">
        <f>+CR75+CR76+CR77</f>
        <v>1.2500000000000001E-2</v>
      </c>
      <c r="CU75" s="1633">
        <f>+CS75+CS76+CS77</f>
        <v>0</v>
      </c>
      <c r="CV75" s="1633">
        <f>(((CT75*$N$75)+(CT78*$N$78))*$H$75)/($N$75+$N$78)</f>
        <v>5.6249999999999998E-3</v>
      </c>
      <c r="CW75" s="1633">
        <f>(((CU75*$N$75)+(CU78*$N$78))*$H$75)/($N$75+$N$78)</f>
        <v>0</v>
      </c>
      <c r="CX75" s="1699"/>
      <c r="CY75" s="1647">
        <f t="shared" si="0"/>
        <v>0.35</v>
      </c>
      <c r="CZ75" s="1642">
        <f t="shared" si="7"/>
        <v>7.5000000000000011E-2</v>
      </c>
      <c r="DA75" s="1642">
        <f t="shared" si="7"/>
        <v>7.5000000000000011E-2</v>
      </c>
      <c r="DB75" s="1648">
        <f t="shared" si="6"/>
        <v>1</v>
      </c>
      <c r="DC75" s="1700">
        <f>U75+AB75+AI75</f>
        <v>7.5000000000000011E-2</v>
      </c>
      <c r="DD75" s="1700">
        <f>V75+AC75+AJ75</f>
        <v>7.5000000000000011E-2</v>
      </c>
      <c r="DE75" s="1649">
        <f>+DD75/DC75</f>
        <v>1</v>
      </c>
      <c r="DF75" s="1663">
        <f>W75+AD75+AK75</f>
        <v>2.6250000000000002E-2</v>
      </c>
      <c r="DG75" s="1663">
        <f>X75+AE75+AL75</f>
        <v>2.6250000000000002E-2</v>
      </c>
      <c r="DH75" s="1665">
        <f>+DG75/DF75</f>
        <v>1</v>
      </c>
      <c r="DI75" s="1642">
        <f t="shared" si="8"/>
        <v>0.5</v>
      </c>
      <c r="DJ75" s="1642">
        <f t="shared" si="8"/>
        <v>0.5</v>
      </c>
      <c r="DK75" s="1648">
        <f t="shared" si="5"/>
        <v>1</v>
      </c>
      <c r="DL75" s="1649">
        <f>DC75+AP75+AW75+BD75</f>
        <v>0.75</v>
      </c>
      <c r="DM75" s="1649">
        <f>DD75+AQ75+AX75+BE75</f>
        <v>0.75</v>
      </c>
      <c r="DN75" s="1649">
        <f>+DM75/DL75</f>
        <v>1</v>
      </c>
      <c r="DO75" s="1663">
        <f>+DF75+AR75+AY75+BF75</f>
        <v>0.16875000000000001</v>
      </c>
      <c r="DP75" s="1663">
        <f>+DG75+AS75+AZ75+BG75</f>
        <v>0.16875499999999999</v>
      </c>
      <c r="DQ75" s="1701">
        <f>+DP75/DO75</f>
        <v>1.0000296296296296</v>
      </c>
      <c r="DR75" s="1642"/>
      <c r="DS75" s="1642"/>
      <c r="DT75" s="1648"/>
      <c r="DU75" s="1649"/>
      <c r="DV75" s="1649"/>
      <c r="DW75" s="1649"/>
      <c r="DX75" s="1663"/>
      <c r="DY75" s="1663"/>
      <c r="DZ75" s="1663"/>
      <c r="EA75" s="1642"/>
      <c r="EB75" s="1642"/>
      <c r="EC75" s="1648"/>
      <c r="ED75" s="1649"/>
      <c r="EE75" s="1649"/>
      <c r="EF75" s="1649"/>
      <c r="EG75" s="1663"/>
      <c r="EH75" s="1663"/>
      <c r="EI75" s="1663"/>
      <c r="EJ75" s="1321"/>
      <c r="EK75" s="1321"/>
      <c r="EL75" s="1321"/>
      <c r="EM75" s="1321"/>
      <c r="EN75" s="1321"/>
      <c r="EO75" s="1321"/>
      <c r="EP75" s="1321"/>
      <c r="EQ75" s="1321"/>
      <c r="ER75" s="1321"/>
      <c r="ES75" s="1321"/>
      <c r="ET75" s="1321"/>
      <c r="EU75" s="1321"/>
      <c r="EV75" s="1321"/>
      <c r="EW75" s="1321"/>
      <c r="EX75" s="1321"/>
      <c r="EY75" s="1321"/>
      <c r="EZ75" s="1321"/>
      <c r="FA75" s="1321"/>
      <c r="FB75" s="1321"/>
      <c r="FC75" s="1321"/>
      <c r="FD75" s="1321"/>
      <c r="FE75" s="1321"/>
      <c r="FF75" s="1321"/>
      <c r="FG75" s="1321"/>
      <c r="FH75" s="1321"/>
      <c r="FI75" s="1321"/>
      <c r="FJ75" s="1321"/>
      <c r="FK75" s="1321"/>
      <c r="FL75" s="1321"/>
      <c r="FM75" s="1321"/>
      <c r="FN75" s="1321"/>
      <c r="FO75" s="1321"/>
      <c r="FP75" s="1321"/>
      <c r="FQ75" s="1321"/>
      <c r="FR75" s="1321"/>
      <c r="FS75" s="1321"/>
      <c r="FT75" s="1321"/>
      <c r="FU75" s="1321"/>
      <c r="FV75" s="1321"/>
      <c r="FW75" s="1321"/>
      <c r="FX75" s="1321"/>
      <c r="FY75" s="1321"/>
      <c r="FZ75" s="1321"/>
      <c r="GA75" s="1321"/>
      <c r="GB75" s="1321"/>
    </row>
    <row r="76" spans="1:184" ht="78.75" customHeight="1">
      <c r="A76" s="1628"/>
      <c r="B76" s="1628"/>
      <c r="C76" s="1629"/>
      <c r="D76" s="1630"/>
      <c r="E76" s="1629"/>
      <c r="F76" s="1663"/>
      <c r="G76" s="1630"/>
      <c r="H76" s="1663"/>
      <c r="I76" s="1664"/>
      <c r="J76" s="1630"/>
      <c r="K76" s="1629"/>
      <c r="L76" s="1702"/>
      <c r="M76" s="1634"/>
      <c r="N76" s="1649"/>
      <c r="O76" s="1671"/>
      <c r="P76" s="1671"/>
      <c r="Q76" s="1653" t="s">
        <v>1547</v>
      </c>
      <c r="R76" s="1492">
        <v>0.25</v>
      </c>
      <c r="S76" s="1639">
        <v>0</v>
      </c>
      <c r="T76" s="1640">
        <v>0</v>
      </c>
      <c r="U76" s="1641"/>
      <c r="V76" s="1641"/>
      <c r="W76" s="1641"/>
      <c r="X76" s="1641"/>
      <c r="Y76" s="1640"/>
      <c r="Z76" s="1640">
        <v>0</v>
      </c>
      <c r="AA76" s="1640">
        <v>0</v>
      </c>
      <c r="AB76" s="1641"/>
      <c r="AC76" s="1641"/>
      <c r="AD76" s="1641"/>
      <c r="AE76" s="1641"/>
      <c r="AF76" s="1640"/>
      <c r="AG76" s="1640">
        <v>0</v>
      </c>
      <c r="AH76" s="1640">
        <v>0</v>
      </c>
      <c r="AI76" s="1641"/>
      <c r="AJ76" s="1641"/>
      <c r="AK76" s="1641"/>
      <c r="AL76" s="1641"/>
      <c r="AM76" s="1633"/>
      <c r="AN76" s="1642">
        <v>7.4999999999999997E-2</v>
      </c>
      <c r="AO76" s="1642">
        <f t="shared" si="3"/>
        <v>7.4999999999999997E-2</v>
      </c>
      <c r="AP76" s="1641"/>
      <c r="AQ76" s="1641"/>
      <c r="AR76" s="1641"/>
      <c r="AS76" s="1641"/>
      <c r="AT76" s="1642"/>
      <c r="AU76" s="1642">
        <v>7.4999999999999997E-2</v>
      </c>
      <c r="AV76" s="1642">
        <f t="shared" si="4"/>
        <v>7.4999999999999997E-2</v>
      </c>
      <c r="AW76" s="1641"/>
      <c r="AX76" s="1641"/>
      <c r="AY76" s="1641"/>
      <c r="AZ76" s="1643"/>
      <c r="BA76" s="1644"/>
      <c r="BB76" s="1645">
        <v>0.1</v>
      </c>
      <c r="BC76" s="1642">
        <v>0.1</v>
      </c>
      <c r="BD76" s="1641"/>
      <c r="BE76" s="1641"/>
      <c r="BF76" s="1641"/>
      <c r="BG76" s="1641"/>
      <c r="BH76" s="1633"/>
      <c r="BI76" s="1642">
        <v>0</v>
      </c>
      <c r="BJ76" s="1633"/>
      <c r="BK76" s="1633"/>
      <c r="BL76" s="1633"/>
      <c r="BM76" s="1633"/>
      <c r="BN76" s="1633"/>
      <c r="BO76" s="1633"/>
      <c r="BP76" s="1642">
        <v>0</v>
      </c>
      <c r="BQ76" s="1633"/>
      <c r="BR76" s="1633"/>
      <c r="BS76" s="1633"/>
      <c r="BT76" s="1633"/>
      <c r="BU76" s="1633"/>
      <c r="BV76" s="1633"/>
      <c r="BW76" s="1642">
        <v>0</v>
      </c>
      <c r="BX76" s="1633"/>
      <c r="BY76" s="1633"/>
      <c r="BZ76" s="1633"/>
      <c r="CA76" s="1633"/>
      <c r="CB76" s="1633"/>
      <c r="CC76" s="1633"/>
      <c r="CD76" s="1642">
        <v>0</v>
      </c>
      <c r="CE76" s="1633"/>
      <c r="CF76" s="1633"/>
      <c r="CG76" s="1633"/>
      <c r="CH76" s="1633"/>
      <c r="CI76" s="1633"/>
      <c r="CJ76" s="1633"/>
      <c r="CK76" s="1642">
        <v>0</v>
      </c>
      <c r="CL76" s="1633"/>
      <c r="CM76" s="1633"/>
      <c r="CN76" s="1633"/>
      <c r="CO76" s="1633"/>
      <c r="CP76" s="1633"/>
      <c r="CQ76" s="1633"/>
      <c r="CR76" s="1642">
        <v>0</v>
      </c>
      <c r="CS76" s="1633"/>
      <c r="CT76" s="1633"/>
      <c r="CU76" s="1633"/>
      <c r="CV76" s="1633"/>
      <c r="CW76" s="1633"/>
      <c r="CX76" s="1703"/>
      <c r="CY76" s="1647">
        <f t="shared" si="0"/>
        <v>0.15</v>
      </c>
      <c r="CZ76" s="1642">
        <f t="shared" si="7"/>
        <v>0</v>
      </c>
      <c r="DA76" s="1642">
        <f t="shared" si="7"/>
        <v>0</v>
      </c>
      <c r="DB76" s="1648" t="e">
        <f t="shared" si="6"/>
        <v>#DIV/0!</v>
      </c>
      <c r="DC76" s="1700"/>
      <c r="DD76" s="1700"/>
      <c r="DE76" s="1649"/>
      <c r="DF76" s="1663"/>
      <c r="DG76" s="1663"/>
      <c r="DH76" s="1665"/>
      <c r="DI76" s="1642">
        <f t="shared" si="8"/>
        <v>0.25</v>
      </c>
      <c r="DJ76" s="1642">
        <f t="shared" si="8"/>
        <v>0.25</v>
      </c>
      <c r="DK76" s="1648">
        <f t="shared" si="5"/>
        <v>1</v>
      </c>
      <c r="DL76" s="1649"/>
      <c r="DM76" s="1649"/>
      <c r="DN76" s="1649"/>
      <c r="DO76" s="1663"/>
      <c r="DP76" s="1663"/>
      <c r="DQ76" s="1701"/>
      <c r="DR76" s="1642"/>
      <c r="DS76" s="1642"/>
      <c r="DT76" s="1648"/>
      <c r="DU76" s="1649"/>
      <c r="DV76" s="1649"/>
      <c r="DW76" s="1649"/>
      <c r="DX76" s="1663"/>
      <c r="DY76" s="1663"/>
      <c r="DZ76" s="1663"/>
      <c r="EA76" s="1642"/>
      <c r="EB76" s="1642"/>
      <c r="EC76" s="1648"/>
      <c r="ED76" s="1649"/>
      <c r="EE76" s="1649"/>
      <c r="EF76" s="1649"/>
      <c r="EG76" s="1663"/>
      <c r="EH76" s="1663"/>
      <c r="EI76" s="1663"/>
      <c r="EJ76" s="1321"/>
      <c r="EK76" s="1321"/>
      <c r="EL76" s="1321"/>
      <c r="EM76" s="1321"/>
      <c r="EN76" s="1321"/>
      <c r="EO76" s="1321"/>
      <c r="EP76" s="1321"/>
      <c r="EQ76" s="1321"/>
      <c r="ER76" s="1321"/>
      <c r="ES76" s="1321"/>
      <c r="ET76" s="1321"/>
      <c r="EU76" s="1321"/>
      <c r="EV76" s="1321"/>
      <c r="EW76" s="1321"/>
      <c r="EX76" s="1321"/>
      <c r="EY76" s="1321"/>
      <c r="EZ76" s="1321"/>
      <c r="FA76" s="1321"/>
      <c r="FB76" s="1321"/>
      <c r="FC76" s="1321"/>
      <c r="FD76" s="1321"/>
      <c r="FE76" s="1321"/>
      <c r="FF76" s="1321"/>
      <c r="FG76" s="1321"/>
      <c r="FH76" s="1321"/>
      <c r="FI76" s="1321"/>
      <c r="FJ76" s="1321"/>
      <c r="FK76" s="1321"/>
      <c r="FL76" s="1321"/>
      <c r="FM76" s="1321"/>
      <c r="FN76" s="1321"/>
      <c r="FO76" s="1321"/>
      <c r="FP76" s="1321"/>
      <c r="FQ76" s="1321"/>
      <c r="FR76" s="1321"/>
      <c r="FS76" s="1321"/>
      <c r="FT76" s="1321"/>
      <c r="FU76" s="1321"/>
      <c r="FV76" s="1321"/>
      <c r="FW76" s="1321"/>
      <c r="FX76" s="1321"/>
      <c r="FY76" s="1321"/>
      <c r="FZ76" s="1321"/>
      <c r="GA76" s="1321"/>
      <c r="GB76" s="1321"/>
    </row>
    <row r="77" spans="1:184" ht="78.75" customHeight="1">
      <c r="A77" s="1628"/>
      <c r="B77" s="1628"/>
      <c r="C77" s="1629"/>
      <c r="D77" s="1630"/>
      <c r="E77" s="1629"/>
      <c r="F77" s="1663"/>
      <c r="G77" s="1630"/>
      <c r="H77" s="1663"/>
      <c r="I77" s="1664"/>
      <c r="J77" s="1630"/>
      <c r="K77" s="1629"/>
      <c r="L77" s="1704"/>
      <c r="M77" s="1634"/>
      <c r="N77" s="1649"/>
      <c r="O77" s="1671"/>
      <c r="P77" s="1671"/>
      <c r="Q77" s="1653" t="s">
        <v>1548</v>
      </c>
      <c r="R77" s="1492">
        <v>0.25</v>
      </c>
      <c r="S77" s="1639">
        <v>0</v>
      </c>
      <c r="T77" s="1640">
        <v>0</v>
      </c>
      <c r="U77" s="1641"/>
      <c r="V77" s="1641"/>
      <c r="W77" s="1641"/>
      <c r="X77" s="1641"/>
      <c r="Y77" s="1640"/>
      <c r="Z77" s="1640">
        <v>0</v>
      </c>
      <c r="AA77" s="1640">
        <v>0</v>
      </c>
      <c r="AB77" s="1641"/>
      <c r="AC77" s="1641"/>
      <c r="AD77" s="1641"/>
      <c r="AE77" s="1641"/>
      <c r="AF77" s="1640"/>
      <c r="AG77" s="1640">
        <v>0</v>
      </c>
      <c r="AH77" s="1640">
        <v>0</v>
      </c>
      <c r="AI77" s="1641"/>
      <c r="AJ77" s="1641"/>
      <c r="AK77" s="1641"/>
      <c r="AL77" s="1641"/>
      <c r="AM77" s="1633"/>
      <c r="AN77" s="1642">
        <v>0</v>
      </c>
      <c r="AO77" s="1642">
        <f t="shared" si="3"/>
        <v>0</v>
      </c>
      <c r="AP77" s="1641"/>
      <c r="AQ77" s="1641"/>
      <c r="AR77" s="1641"/>
      <c r="AS77" s="1641"/>
      <c r="AT77" s="1642"/>
      <c r="AU77" s="1642">
        <v>0</v>
      </c>
      <c r="AV77" s="1642">
        <f t="shared" si="4"/>
        <v>0</v>
      </c>
      <c r="AW77" s="1641"/>
      <c r="AX77" s="1641"/>
      <c r="AY77" s="1641"/>
      <c r="AZ77" s="1643"/>
      <c r="BA77" s="1644"/>
      <c r="BB77" s="1645">
        <v>0</v>
      </c>
      <c r="BC77" s="1642">
        <v>0</v>
      </c>
      <c r="BD77" s="1641"/>
      <c r="BE77" s="1641"/>
      <c r="BF77" s="1641"/>
      <c r="BG77" s="1641"/>
      <c r="BH77" s="1633"/>
      <c r="BI77" s="1642">
        <v>6.25E-2</v>
      </c>
      <c r="BJ77" s="1633"/>
      <c r="BK77" s="1633"/>
      <c r="BL77" s="1633"/>
      <c r="BM77" s="1633"/>
      <c r="BN77" s="1633"/>
      <c r="BO77" s="1633"/>
      <c r="BP77" s="1642">
        <v>6.25E-2</v>
      </c>
      <c r="BQ77" s="1633"/>
      <c r="BR77" s="1633"/>
      <c r="BS77" s="1633"/>
      <c r="BT77" s="1633"/>
      <c r="BU77" s="1633"/>
      <c r="BV77" s="1633"/>
      <c r="BW77" s="1642">
        <v>6.25E-2</v>
      </c>
      <c r="BX77" s="1633"/>
      <c r="BY77" s="1633"/>
      <c r="BZ77" s="1633"/>
      <c r="CA77" s="1633"/>
      <c r="CB77" s="1633"/>
      <c r="CC77" s="1633"/>
      <c r="CD77" s="1642">
        <v>2.5000000000000001E-2</v>
      </c>
      <c r="CE77" s="1633"/>
      <c r="CF77" s="1633"/>
      <c r="CG77" s="1633"/>
      <c r="CH77" s="1633"/>
      <c r="CI77" s="1633"/>
      <c r="CJ77" s="1633"/>
      <c r="CK77" s="1642">
        <v>2.5000000000000001E-2</v>
      </c>
      <c r="CL77" s="1633"/>
      <c r="CM77" s="1633"/>
      <c r="CN77" s="1633"/>
      <c r="CO77" s="1633"/>
      <c r="CP77" s="1633"/>
      <c r="CQ77" s="1633"/>
      <c r="CR77" s="1642">
        <v>1.2500000000000001E-2</v>
      </c>
      <c r="CS77" s="1633"/>
      <c r="CT77" s="1633"/>
      <c r="CU77" s="1633"/>
      <c r="CV77" s="1633"/>
      <c r="CW77" s="1633"/>
      <c r="CX77" s="1705"/>
      <c r="CY77" s="1647">
        <f t="shared" si="0"/>
        <v>0</v>
      </c>
      <c r="CZ77" s="1642">
        <f t="shared" si="7"/>
        <v>0</v>
      </c>
      <c r="DA77" s="1642">
        <f t="shared" si="7"/>
        <v>0</v>
      </c>
      <c r="DB77" s="1648" t="e">
        <f t="shared" si="6"/>
        <v>#DIV/0!</v>
      </c>
      <c r="DC77" s="1700"/>
      <c r="DD77" s="1700"/>
      <c r="DE77" s="1649"/>
      <c r="DF77" s="1663"/>
      <c r="DG77" s="1663"/>
      <c r="DH77" s="1665"/>
      <c r="DI77" s="1642">
        <f t="shared" si="8"/>
        <v>0</v>
      </c>
      <c r="DJ77" s="1642">
        <f t="shared" si="8"/>
        <v>0</v>
      </c>
      <c r="DK77" s="1648" t="e">
        <f t="shared" si="5"/>
        <v>#DIV/0!</v>
      </c>
      <c r="DL77" s="1649"/>
      <c r="DM77" s="1649"/>
      <c r="DN77" s="1649"/>
      <c r="DO77" s="1663"/>
      <c r="DP77" s="1663"/>
      <c r="DQ77" s="1701"/>
      <c r="DR77" s="1642"/>
      <c r="DS77" s="1642"/>
      <c r="DT77" s="1648"/>
      <c r="DU77" s="1649"/>
      <c r="DV77" s="1649"/>
      <c r="DW77" s="1649"/>
      <c r="DX77" s="1663"/>
      <c r="DY77" s="1663"/>
      <c r="DZ77" s="1663"/>
      <c r="EA77" s="1642"/>
      <c r="EB77" s="1642"/>
      <c r="EC77" s="1648"/>
      <c r="ED77" s="1649"/>
      <c r="EE77" s="1649"/>
      <c r="EF77" s="1649"/>
      <c r="EG77" s="1663"/>
      <c r="EH77" s="1663"/>
      <c r="EI77" s="1663"/>
      <c r="EJ77" s="1321"/>
      <c r="EK77" s="1321"/>
      <c r="EL77" s="1321"/>
      <c r="EM77" s="1321"/>
      <c r="EN77" s="1321"/>
      <c r="EO77" s="1321"/>
      <c r="EP77" s="1321"/>
      <c r="EQ77" s="1321"/>
      <c r="ER77" s="1321"/>
      <c r="ES77" s="1321"/>
      <c r="ET77" s="1321"/>
      <c r="EU77" s="1321"/>
      <c r="EV77" s="1321"/>
      <c r="EW77" s="1321"/>
      <c r="EX77" s="1321"/>
      <c r="EY77" s="1321"/>
      <c r="EZ77" s="1321"/>
      <c r="FA77" s="1321"/>
      <c r="FB77" s="1321"/>
      <c r="FC77" s="1321"/>
      <c r="FD77" s="1321"/>
      <c r="FE77" s="1321"/>
      <c r="FF77" s="1321"/>
      <c r="FG77" s="1321"/>
      <c r="FH77" s="1321"/>
      <c r="FI77" s="1321"/>
      <c r="FJ77" s="1321"/>
      <c r="FK77" s="1321"/>
      <c r="FL77" s="1321"/>
      <c r="FM77" s="1321"/>
      <c r="FN77" s="1321"/>
      <c r="FO77" s="1321"/>
      <c r="FP77" s="1321"/>
      <c r="FQ77" s="1321"/>
      <c r="FR77" s="1321"/>
      <c r="FS77" s="1321"/>
      <c r="FT77" s="1321"/>
      <c r="FU77" s="1321"/>
      <c r="FV77" s="1321"/>
      <c r="FW77" s="1321"/>
      <c r="FX77" s="1321"/>
      <c r="FY77" s="1321"/>
      <c r="FZ77" s="1321"/>
      <c r="GA77" s="1321"/>
      <c r="GB77" s="1321"/>
    </row>
    <row r="78" spans="1:184" ht="78.75" customHeight="1">
      <c r="A78" s="1628"/>
      <c r="B78" s="1628"/>
      <c r="C78" s="1629"/>
      <c r="D78" s="1630"/>
      <c r="E78" s="1629"/>
      <c r="F78" s="1663"/>
      <c r="G78" s="1630"/>
      <c r="H78" s="1663"/>
      <c r="I78" s="1664"/>
      <c r="J78" s="1630">
        <v>30</v>
      </c>
      <c r="K78" s="1629" t="s">
        <v>1549</v>
      </c>
      <c r="L78" s="1633" t="s">
        <v>1550</v>
      </c>
      <c r="M78" s="1634" t="s">
        <v>1542</v>
      </c>
      <c r="N78" s="1649">
        <v>2.1700000000000001E-2</v>
      </c>
      <c r="O78" s="1671">
        <v>42751</v>
      </c>
      <c r="P78" s="1671">
        <v>43099</v>
      </c>
      <c r="Q78" s="1653" t="s">
        <v>1551</v>
      </c>
      <c r="R78" s="1638">
        <v>0.25</v>
      </c>
      <c r="S78" s="1639">
        <v>1.2500000000000001E-2</v>
      </c>
      <c r="T78" s="1640">
        <v>1.2500000000000001E-2</v>
      </c>
      <c r="U78" s="1641">
        <f>+S78+S79+S80</f>
        <v>1.2500000000000001E-2</v>
      </c>
      <c r="V78" s="1641">
        <f>+T78+T79+T80</f>
        <v>1.2500000000000001E-2</v>
      </c>
      <c r="W78" s="1641"/>
      <c r="X78" s="1641"/>
      <c r="Y78" s="1640"/>
      <c r="Z78" s="1640">
        <v>1.2500000000000001E-2</v>
      </c>
      <c r="AA78" s="1640">
        <v>1.2500000000000001E-2</v>
      </c>
      <c r="AB78" s="1641">
        <f>+Z78+Z79+Z80</f>
        <v>3.7500000000000006E-2</v>
      </c>
      <c r="AC78" s="1641">
        <f>+AA78+AA79+AA80</f>
        <v>3.7500000000000006E-2</v>
      </c>
      <c r="AD78" s="1641"/>
      <c r="AE78" s="1641"/>
      <c r="AF78" s="1640"/>
      <c r="AG78" s="1640">
        <v>1.2500000000000001E-2</v>
      </c>
      <c r="AH78" s="1640">
        <v>1.2500000000000001E-2</v>
      </c>
      <c r="AI78" s="1641">
        <f>+AG78+AG79+AG80</f>
        <v>0.05</v>
      </c>
      <c r="AJ78" s="1641">
        <f>+AH78+AH79+AH80</f>
        <v>0.05</v>
      </c>
      <c r="AK78" s="1641"/>
      <c r="AL78" s="1641"/>
      <c r="AM78" s="1633" t="s">
        <v>1552</v>
      </c>
      <c r="AN78" s="1642">
        <v>2.9166666666666664E-2</v>
      </c>
      <c r="AO78" s="1642">
        <f t="shared" si="3"/>
        <v>2.9166666666666664E-2</v>
      </c>
      <c r="AP78" s="1641">
        <f>+AN78+AN79+AN80</f>
        <v>9.1666666666666674E-2</v>
      </c>
      <c r="AQ78" s="1641">
        <f>+AO78+AO79+AO80</f>
        <v>9.1666666666666674E-2</v>
      </c>
      <c r="AR78" s="1641"/>
      <c r="AS78" s="1641"/>
      <c r="AT78" s="1642"/>
      <c r="AU78" s="1642">
        <v>2.9166666666666664E-2</v>
      </c>
      <c r="AV78" s="1642">
        <f t="shared" si="4"/>
        <v>2.9166666666666664E-2</v>
      </c>
      <c r="AW78" s="1641">
        <f>+AU78+AU79+AU80</f>
        <v>9.1666666666666674E-2</v>
      </c>
      <c r="AX78" s="1641">
        <f>+AV78+AV79+AV80</f>
        <v>9.1666666666666674E-2</v>
      </c>
      <c r="AY78" s="1641"/>
      <c r="AZ78" s="1643"/>
      <c r="BA78" s="1644" t="s">
        <v>1553</v>
      </c>
      <c r="BB78" s="1645">
        <v>2.9166666666666664E-2</v>
      </c>
      <c r="BC78" s="1642">
        <v>2.92E-2</v>
      </c>
      <c r="BD78" s="1641">
        <f>+BB78+BB79+BB80</f>
        <v>9.1666666666666674E-2</v>
      </c>
      <c r="BE78" s="1641">
        <f>+BC78+BC79+BC80</f>
        <v>9.1700000000000004E-2</v>
      </c>
      <c r="BF78" s="1641"/>
      <c r="BG78" s="1641"/>
      <c r="BH78" s="1633" t="s">
        <v>1554</v>
      </c>
      <c r="BI78" s="1642">
        <v>4.1666666666666664E-2</v>
      </c>
      <c r="BJ78" s="1633"/>
      <c r="BK78" s="1633">
        <f>+BI78+BI79+BI80</f>
        <v>0.12916666666666665</v>
      </c>
      <c r="BL78" s="1633">
        <f>+BJ78+BJ79+BJ80</f>
        <v>0</v>
      </c>
      <c r="BM78" s="1633"/>
      <c r="BN78" s="1633"/>
      <c r="BO78" s="1633"/>
      <c r="BP78" s="1642">
        <v>4.1666666666666664E-2</v>
      </c>
      <c r="BQ78" s="1633"/>
      <c r="BR78" s="1633">
        <f>+BP78+BP79+BP80</f>
        <v>0.12916666666666665</v>
      </c>
      <c r="BS78" s="1633">
        <f>+BQ78+BQ79+BQ80</f>
        <v>0</v>
      </c>
      <c r="BT78" s="1633"/>
      <c r="BU78" s="1633"/>
      <c r="BV78" s="1633"/>
      <c r="BW78" s="1642">
        <v>4.1666666666666664E-2</v>
      </c>
      <c r="BX78" s="1633"/>
      <c r="BY78" s="1633">
        <f>+BW78+BW79+BW80</f>
        <v>0.12916666666666665</v>
      </c>
      <c r="BZ78" s="1633">
        <f>+BX78+BX79+BX80</f>
        <v>0</v>
      </c>
      <c r="CA78" s="1633"/>
      <c r="CB78" s="1633"/>
      <c r="CC78" s="1633" t="s">
        <v>1555</v>
      </c>
      <c r="CD78" s="1642">
        <v>0</v>
      </c>
      <c r="CE78" s="1633"/>
      <c r="CF78" s="1633">
        <f>+CD78+CD79+CD80</f>
        <v>0.17499999999999999</v>
      </c>
      <c r="CG78" s="1633">
        <f>+CE78+CE79+CE80</f>
        <v>0</v>
      </c>
      <c r="CH78" s="1633"/>
      <c r="CI78" s="1633"/>
      <c r="CJ78" s="1633"/>
      <c r="CK78" s="1642">
        <v>0</v>
      </c>
      <c r="CL78" s="1633"/>
      <c r="CM78" s="1633">
        <f>+CK78+CK79+CK80</f>
        <v>3.7499999999999999E-2</v>
      </c>
      <c r="CN78" s="1633">
        <f>+CL78+CL79+CL80</f>
        <v>0</v>
      </c>
      <c r="CO78" s="1633"/>
      <c r="CP78" s="1633"/>
      <c r="CQ78" s="1633"/>
      <c r="CR78" s="1642">
        <v>0</v>
      </c>
      <c r="CS78" s="1633"/>
      <c r="CT78" s="1633">
        <f>+CR78+CR79+CR80</f>
        <v>2.5000000000000001E-2</v>
      </c>
      <c r="CU78" s="1633">
        <f>+CS78+CS79+CS80</f>
        <v>0</v>
      </c>
      <c r="CV78" s="1633"/>
      <c r="CW78" s="1633"/>
      <c r="CX78" s="1646" t="s">
        <v>1550</v>
      </c>
      <c r="CY78" s="1647">
        <f t="shared" si="0"/>
        <v>9.5833333333333326E-2</v>
      </c>
      <c r="CZ78" s="1642">
        <f t="shared" si="7"/>
        <v>3.7500000000000006E-2</v>
      </c>
      <c r="DA78" s="1642">
        <f t="shared" si="7"/>
        <v>3.7500000000000006E-2</v>
      </c>
      <c r="DB78" s="1648">
        <f t="shared" si="6"/>
        <v>1</v>
      </c>
      <c r="DC78" s="1700">
        <f>U78+AB78+AI78</f>
        <v>0.1</v>
      </c>
      <c r="DD78" s="1700">
        <f>V78+AC78+AJ78</f>
        <v>0.1</v>
      </c>
      <c r="DE78" s="1649">
        <f>+DD78/DC78</f>
        <v>1</v>
      </c>
      <c r="DF78" s="1663"/>
      <c r="DG78" s="1663"/>
      <c r="DH78" s="1665"/>
      <c r="DI78" s="1642">
        <f t="shared" si="8"/>
        <v>0.12499999999999999</v>
      </c>
      <c r="DJ78" s="1642">
        <f t="shared" si="8"/>
        <v>0.12503333333333333</v>
      </c>
      <c r="DK78" s="1648">
        <f t="shared" si="5"/>
        <v>1.0002666666666666</v>
      </c>
      <c r="DL78" s="1649">
        <f>DC78+AP78+AW78+BD78</f>
        <v>0.375</v>
      </c>
      <c r="DM78" s="1649">
        <f>DD78+AQ78+AX78+BE78</f>
        <v>0.37503333333333333</v>
      </c>
      <c r="DN78" s="1649">
        <f>+DM78/DL78</f>
        <v>1.0000888888888888</v>
      </c>
      <c r="DO78" s="1663"/>
      <c r="DP78" s="1663"/>
      <c r="DQ78" s="1701"/>
      <c r="DR78" s="1642"/>
      <c r="DS78" s="1642"/>
      <c r="DT78" s="1648"/>
      <c r="DU78" s="1649"/>
      <c r="DV78" s="1649"/>
      <c r="DW78" s="1649"/>
      <c r="DX78" s="1663"/>
      <c r="DY78" s="1663"/>
      <c r="DZ78" s="1663"/>
      <c r="EA78" s="1642"/>
      <c r="EB78" s="1642"/>
      <c r="EC78" s="1648"/>
      <c r="ED78" s="1649"/>
      <c r="EE78" s="1649"/>
      <c r="EF78" s="1649"/>
      <c r="EG78" s="1663"/>
      <c r="EH78" s="1663"/>
      <c r="EI78" s="1663"/>
      <c r="EJ78" s="1321"/>
      <c r="EK78" s="1321"/>
      <c r="EL78" s="1321"/>
      <c r="EM78" s="1321"/>
      <c r="EN78" s="1321"/>
      <c r="EO78" s="1321"/>
      <c r="EP78" s="1321"/>
      <c r="EQ78" s="1321"/>
      <c r="ER78" s="1321"/>
      <c r="ES78" s="1321"/>
      <c r="ET78" s="1321"/>
      <c r="EU78" s="1321"/>
      <c r="EV78" s="1321"/>
      <c r="EW78" s="1321"/>
      <c r="EX78" s="1321"/>
      <c r="EY78" s="1321"/>
      <c r="EZ78" s="1321"/>
      <c r="FA78" s="1321"/>
      <c r="FB78" s="1321"/>
      <c r="FC78" s="1321"/>
      <c r="FD78" s="1321"/>
      <c r="FE78" s="1321"/>
      <c r="FF78" s="1321"/>
      <c r="FG78" s="1321"/>
      <c r="FH78" s="1321"/>
      <c r="FI78" s="1321"/>
      <c r="FJ78" s="1321"/>
      <c r="FK78" s="1321"/>
      <c r="FL78" s="1321"/>
      <c r="FM78" s="1321"/>
      <c r="FN78" s="1321"/>
      <c r="FO78" s="1321"/>
      <c r="FP78" s="1321"/>
      <c r="FQ78" s="1321"/>
      <c r="FR78" s="1321"/>
      <c r="FS78" s="1321"/>
      <c r="FT78" s="1321"/>
      <c r="FU78" s="1321"/>
      <c r="FV78" s="1321"/>
      <c r="FW78" s="1321"/>
      <c r="FX78" s="1321"/>
      <c r="FY78" s="1321"/>
      <c r="FZ78" s="1321"/>
      <c r="GA78" s="1321"/>
      <c r="GB78" s="1321"/>
    </row>
    <row r="79" spans="1:184" ht="78.75" customHeight="1">
      <c r="A79" s="1628"/>
      <c r="B79" s="1628"/>
      <c r="C79" s="1629"/>
      <c r="D79" s="1630"/>
      <c r="E79" s="1629"/>
      <c r="F79" s="1663"/>
      <c r="G79" s="1630"/>
      <c r="H79" s="1663"/>
      <c r="I79" s="1664"/>
      <c r="J79" s="1630"/>
      <c r="K79" s="1629"/>
      <c r="L79" s="1633"/>
      <c r="M79" s="1634"/>
      <c r="N79" s="1649"/>
      <c r="O79" s="1671"/>
      <c r="P79" s="1671"/>
      <c r="Q79" s="1653" t="s">
        <v>1556</v>
      </c>
      <c r="R79" s="1492">
        <v>0.25</v>
      </c>
      <c r="S79" s="1639">
        <v>0</v>
      </c>
      <c r="T79" s="1640">
        <v>0</v>
      </c>
      <c r="U79" s="1641"/>
      <c r="V79" s="1641"/>
      <c r="W79" s="1641"/>
      <c r="X79" s="1641"/>
      <c r="Y79" s="1640"/>
      <c r="Z79" s="1640">
        <v>0</v>
      </c>
      <c r="AA79" s="1640">
        <v>0</v>
      </c>
      <c r="AB79" s="1641"/>
      <c r="AC79" s="1641"/>
      <c r="AD79" s="1641"/>
      <c r="AE79" s="1641"/>
      <c r="AF79" s="1640"/>
      <c r="AG79" s="1640">
        <v>1.2500000000000001E-2</v>
      </c>
      <c r="AH79" s="1640">
        <v>1.2500000000000001E-2</v>
      </c>
      <c r="AI79" s="1641"/>
      <c r="AJ79" s="1641"/>
      <c r="AK79" s="1641"/>
      <c r="AL79" s="1641"/>
      <c r="AM79" s="1633"/>
      <c r="AN79" s="1642">
        <v>1.2500000000000001E-2</v>
      </c>
      <c r="AO79" s="1642">
        <f t="shared" si="3"/>
        <v>1.2500000000000001E-2</v>
      </c>
      <c r="AP79" s="1641"/>
      <c r="AQ79" s="1641"/>
      <c r="AR79" s="1641"/>
      <c r="AS79" s="1641"/>
      <c r="AT79" s="1642"/>
      <c r="AU79" s="1642">
        <v>1.2500000000000001E-2</v>
      </c>
      <c r="AV79" s="1642">
        <f t="shared" si="4"/>
        <v>1.2500000000000001E-2</v>
      </c>
      <c r="AW79" s="1641"/>
      <c r="AX79" s="1641"/>
      <c r="AY79" s="1641"/>
      <c r="AZ79" s="1643"/>
      <c r="BA79" s="1644"/>
      <c r="BB79" s="1645">
        <v>1.2500000000000001E-2</v>
      </c>
      <c r="BC79" s="1642">
        <v>1.2500000000000001E-2</v>
      </c>
      <c r="BD79" s="1641"/>
      <c r="BE79" s="1641"/>
      <c r="BF79" s="1641"/>
      <c r="BG79" s="1641"/>
      <c r="BH79" s="1633"/>
      <c r="BI79" s="1642">
        <v>1.2500000000000001E-2</v>
      </c>
      <c r="BJ79" s="1633"/>
      <c r="BK79" s="1633"/>
      <c r="BL79" s="1633"/>
      <c r="BM79" s="1633"/>
      <c r="BN79" s="1633"/>
      <c r="BO79" s="1633"/>
      <c r="BP79" s="1642">
        <v>1.2500000000000001E-2</v>
      </c>
      <c r="BQ79" s="1633"/>
      <c r="BR79" s="1633"/>
      <c r="BS79" s="1633"/>
      <c r="BT79" s="1633"/>
      <c r="BU79" s="1633"/>
      <c r="BV79" s="1633"/>
      <c r="BW79" s="1642">
        <v>1.2500000000000001E-2</v>
      </c>
      <c r="BX79" s="1633"/>
      <c r="BY79" s="1633"/>
      <c r="BZ79" s="1633"/>
      <c r="CA79" s="1633"/>
      <c r="CB79" s="1633"/>
      <c r="CC79" s="1633"/>
      <c r="CD79" s="1642">
        <v>0.1</v>
      </c>
      <c r="CE79" s="1633"/>
      <c r="CF79" s="1633"/>
      <c r="CG79" s="1633"/>
      <c r="CH79" s="1633"/>
      <c r="CI79" s="1633"/>
      <c r="CJ79" s="1633"/>
      <c r="CK79" s="1642">
        <v>3.7499999999999999E-2</v>
      </c>
      <c r="CL79" s="1633"/>
      <c r="CM79" s="1633"/>
      <c r="CN79" s="1633"/>
      <c r="CO79" s="1633"/>
      <c r="CP79" s="1633"/>
      <c r="CQ79" s="1633"/>
      <c r="CR79" s="1642">
        <v>2.5000000000000001E-2</v>
      </c>
      <c r="CS79" s="1633"/>
      <c r="CT79" s="1633"/>
      <c r="CU79" s="1633"/>
      <c r="CV79" s="1633"/>
      <c r="CW79" s="1633"/>
      <c r="CX79" s="1652"/>
      <c r="CY79" s="1647">
        <f t="shared" si="0"/>
        <v>3.7500000000000006E-2</v>
      </c>
      <c r="CZ79" s="1642">
        <f t="shared" si="7"/>
        <v>1.2500000000000001E-2</v>
      </c>
      <c r="DA79" s="1642">
        <f t="shared" si="7"/>
        <v>1.2500000000000001E-2</v>
      </c>
      <c r="DB79" s="1648">
        <f t="shared" si="6"/>
        <v>1</v>
      </c>
      <c r="DC79" s="1700"/>
      <c r="DD79" s="1700"/>
      <c r="DE79" s="1649"/>
      <c r="DF79" s="1663"/>
      <c r="DG79" s="1663"/>
      <c r="DH79" s="1665"/>
      <c r="DI79" s="1642">
        <f t="shared" si="8"/>
        <v>0.05</v>
      </c>
      <c r="DJ79" s="1642">
        <f t="shared" si="8"/>
        <v>0.05</v>
      </c>
      <c r="DK79" s="1648">
        <f t="shared" si="5"/>
        <v>1</v>
      </c>
      <c r="DL79" s="1649"/>
      <c r="DM79" s="1649"/>
      <c r="DN79" s="1649"/>
      <c r="DO79" s="1663"/>
      <c r="DP79" s="1663"/>
      <c r="DQ79" s="1701"/>
      <c r="DR79" s="1642"/>
      <c r="DS79" s="1642"/>
      <c r="DT79" s="1648"/>
      <c r="DU79" s="1649"/>
      <c r="DV79" s="1649"/>
      <c r="DW79" s="1649"/>
      <c r="DX79" s="1663"/>
      <c r="DY79" s="1663"/>
      <c r="DZ79" s="1663"/>
      <c r="EA79" s="1642"/>
      <c r="EB79" s="1642"/>
      <c r="EC79" s="1648"/>
      <c r="ED79" s="1649"/>
      <c r="EE79" s="1649"/>
      <c r="EF79" s="1649"/>
      <c r="EG79" s="1663"/>
      <c r="EH79" s="1663"/>
      <c r="EI79" s="1663"/>
      <c r="EJ79" s="1321"/>
      <c r="EK79" s="1321"/>
      <c r="EL79" s="1321"/>
      <c r="EM79" s="1321"/>
      <c r="EN79" s="1321"/>
      <c r="EO79" s="1321"/>
      <c r="EP79" s="1321"/>
      <c r="EQ79" s="1321"/>
      <c r="ER79" s="1321"/>
      <c r="ES79" s="1321"/>
      <c r="ET79" s="1321"/>
      <c r="EU79" s="1321"/>
      <c r="EV79" s="1321"/>
      <c r="EW79" s="1321"/>
      <c r="EX79" s="1321"/>
      <c r="EY79" s="1321"/>
      <c r="EZ79" s="1321"/>
      <c r="FA79" s="1321"/>
      <c r="FB79" s="1321"/>
      <c r="FC79" s="1321"/>
      <c r="FD79" s="1321"/>
      <c r="FE79" s="1321"/>
      <c r="FF79" s="1321"/>
      <c r="FG79" s="1321"/>
      <c r="FH79" s="1321"/>
      <c r="FI79" s="1321"/>
      <c r="FJ79" s="1321"/>
      <c r="FK79" s="1321"/>
      <c r="FL79" s="1321"/>
      <c r="FM79" s="1321"/>
      <c r="FN79" s="1321"/>
      <c r="FO79" s="1321"/>
      <c r="FP79" s="1321"/>
      <c r="FQ79" s="1321"/>
      <c r="FR79" s="1321"/>
      <c r="FS79" s="1321"/>
      <c r="FT79" s="1321"/>
      <c r="FU79" s="1321"/>
      <c r="FV79" s="1321"/>
      <c r="FW79" s="1321"/>
      <c r="FX79" s="1321"/>
      <c r="FY79" s="1321"/>
      <c r="FZ79" s="1321"/>
      <c r="GA79" s="1321"/>
      <c r="GB79" s="1321"/>
    </row>
    <row r="80" spans="1:184" ht="78.75" customHeight="1">
      <c r="A80" s="1628"/>
      <c r="B80" s="1628"/>
      <c r="C80" s="1629"/>
      <c r="D80" s="1630"/>
      <c r="E80" s="1629"/>
      <c r="F80" s="1663"/>
      <c r="G80" s="1630"/>
      <c r="H80" s="1663"/>
      <c r="I80" s="1664"/>
      <c r="J80" s="1630"/>
      <c r="K80" s="1629"/>
      <c r="L80" s="1633"/>
      <c r="M80" s="1634"/>
      <c r="N80" s="1649"/>
      <c r="O80" s="1671"/>
      <c r="P80" s="1671"/>
      <c r="Q80" s="1653" t="s">
        <v>1557</v>
      </c>
      <c r="R80" s="1492">
        <v>0.5</v>
      </c>
      <c r="S80" s="1639">
        <v>0</v>
      </c>
      <c r="T80" s="1640">
        <v>0</v>
      </c>
      <c r="U80" s="1641"/>
      <c r="V80" s="1641"/>
      <c r="W80" s="1641"/>
      <c r="X80" s="1641"/>
      <c r="Y80" s="1640"/>
      <c r="Z80" s="1640">
        <v>2.5000000000000001E-2</v>
      </c>
      <c r="AA80" s="1640">
        <v>2.5000000000000001E-2</v>
      </c>
      <c r="AB80" s="1641"/>
      <c r="AC80" s="1641"/>
      <c r="AD80" s="1641"/>
      <c r="AE80" s="1641"/>
      <c r="AF80" s="1640"/>
      <c r="AG80" s="1640">
        <v>2.5000000000000001E-2</v>
      </c>
      <c r="AH80" s="1640">
        <v>2.5000000000000001E-2</v>
      </c>
      <c r="AI80" s="1641"/>
      <c r="AJ80" s="1641"/>
      <c r="AK80" s="1641"/>
      <c r="AL80" s="1641"/>
      <c r="AM80" s="1633"/>
      <c r="AN80" s="1642">
        <v>0.05</v>
      </c>
      <c r="AO80" s="1642">
        <f t="shared" si="3"/>
        <v>0.05</v>
      </c>
      <c r="AP80" s="1641"/>
      <c r="AQ80" s="1641"/>
      <c r="AR80" s="1641"/>
      <c r="AS80" s="1641"/>
      <c r="AT80" s="1642"/>
      <c r="AU80" s="1642">
        <v>0.05</v>
      </c>
      <c r="AV80" s="1642">
        <f t="shared" si="4"/>
        <v>0.05</v>
      </c>
      <c r="AW80" s="1641"/>
      <c r="AX80" s="1641"/>
      <c r="AY80" s="1641"/>
      <c r="AZ80" s="1643"/>
      <c r="BA80" s="1644"/>
      <c r="BB80" s="1645">
        <v>0.05</v>
      </c>
      <c r="BC80" s="1642">
        <v>0.05</v>
      </c>
      <c r="BD80" s="1641"/>
      <c r="BE80" s="1641"/>
      <c r="BF80" s="1641"/>
      <c r="BG80" s="1641"/>
      <c r="BH80" s="1633"/>
      <c r="BI80" s="1642">
        <v>7.4999999999999997E-2</v>
      </c>
      <c r="BJ80" s="1633"/>
      <c r="BK80" s="1633"/>
      <c r="BL80" s="1633"/>
      <c r="BM80" s="1633"/>
      <c r="BN80" s="1633"/>
      <c r="BO80" s="1633"/>
      <c r="BP80" s="1642">
        <v>7.4999999999999997E-2</v>
      </c>
      <c r="BQ80" s="1633"/>
      <c r="BR80" s="1633"/>
      <c r="BS80" s="1633"/>
      <c r="BT80" s="1633"/>
      <c r="BU80" s="1633"/>
      <c r="BV80" s="1633"/>
      <c r="BW80" s="1642">
        <v>7.4999999999999997E-2</v>
      </c>
      <c r="BX80" s="1633"/>
      <c r="BY80" s="1633"/>
      <c r="BZ80" s="1633"/>
      <c r="CA80" s="1633"/>
      <c r="CB80" s="1633"/>
      <c r="CC80" s="1633"/>
      <c r="CD80" s="1642">
        <v>7.4999999999999997E-2</v>
      </c>
      <c r="CE80" s="1633"/>
      <c r="CF80" s="1633"/>
      <c r="CG80" s="1633"/>
      <c r="CH80" s="1633"/>
      <c r="CI80" s="1633"/>
      <c r="CJ80" s="1633"/>
      <c r="CK80" s="1642">
        <v>0</v>
      </c>
      <c r="CL80" s="1633"/>
      <c r="CM80" s="1633"/>
      <c r="CN80" s="1633"/>
      <c r="CO80" s="1633"/>
      <c r="CP80" s="1633"/>
      <c r="CQ80" s="1633"/>
      <c r="CR80" s="1642">
        <v>0</v>
      </c>
      <c r="CS80" s="1633"/>
      <c r="CT80" s="1633"/>
      <c r="CU80" s="1633"/>
      <c r="CV80" s="1633"/>
      <c r="CW80" s="1633"/>
      <c r="CX80" s="1654"/>
      <c r="CY80" s="1647">
        <f t="shared" si="0"/>
        <v>0.15000000000000002</v>
      </c>
      <c r="CZ80" s="1642">
        <f t="shared" si="7"/>
        <v>0.05</v>
      </c>
      <c r="DA80" s="1642">
        <f t="shared" si="7"/>
        <v>0.05</v>
      </c>
      <c r="DB80" s="1648">
        <f t="shared" si="6"/>
        <v>1</v>
      </c>
      <c r="DC80" s="1700"/>
      <c r="DD80" s="1700"/>
      <c r="DE80" s="1649"/>
      <c r="DF80" s="1663"/>
      <c r="DG80" s="1663"/>
      <c r="DH80" s="1665"/>
      <c r="DI80" s="1642">
        <f t="shared" si="8"/>
        <v>0.2</v>
      </c>
      <c r="DJ80" s="1642">
        <f t="shared" si="8"/>
        <v>0.2</v>
      </c>
      <c r="DK80" s="1648">
        <f t="shared" si="5"/>
        <v>1</v>
      </c>
      <c r="DL80" s="1649"/>
      <c r="DM80" s="1649"/>
      <c r="DN80" s="1649"/>
      <c r="DO80" s="1663"/>
      <c r="DP80" s="1663"/>
      <c r="DQ80" s="1701"/>
      <c r="DR80" s="1642"/>
      <c r="DS80" s="1642"/>
      <c r="DT80" s="1648"/>
      <c r="DU80" s="1649"/>
      <c r="DV80" s="1649"/>
      <c r="DW80" s="1649"/>
      <c r="DX80" s="1663"/>
      <c r="DY80" s="1663"/>
      <c r="DZ80" s="1663"/>
      <c r="EA80" s="1642"/>
      <c r="EB80" s="1642"/>
      <c r="EC80" s="1648"/>
      <c r="ED80" s="1649"/>
      <c r="EE80" s="1649"/>
      <c r="EF80" s="1649"/>
      <c r="EG80" s="1663"/>
      <c r="EH80" s="1663"/>
      <c r="EI80" s="1663"/>
      <c r="EJ80" s="1321"/>
      <c r="EK80" s="1321"/>
      <c r="EL80" s="1321"/>
      <c r="EM80" s="1321"/>
      <c r="EN80" s="1321"/>
      <c r="EO80" s="1321"/>
      <c r="EP80" s="1321"/>
      <c r="EQ80" s="1321"/>
      <c r="ER80" s="1321"/>
      <c r="ES80" s="1321"/>
      <c r="ET80" s="1321"/>
      <c r="EU80" s="1321"/>
      <c r="EV80" s="1321"/>
      <c r="EW80" s="1321"/>
      <c r="EX80" s="1321"/>
      <c r="EY80" s="1321"/>
      <c r="EZ80" s="1321"/>
      <c r="FA80" s="1321"/>
      <c r="FB80" s="1321"/>
      <c r="FC80" s="1321"/>
      <c r="FD80" s="1321"/>
      <c r="FE80" s="1321"/>
      <c r="FF80" s="1321"/>
      <c r="FG80" s="1321"/>
      <c r="FH80" s="1321"/>
      <c r="FI80" s="1321"/>
      <c r="FJ80" s="1321"/>
      <c r="FK80" s="1321"/>
      <c r="FL80" s="1321"/>
      <c r="FM80" s="1321"/>
      <c r="FN80" s="1321"/>
      <c r="FO80" s="1321"/>
      <c r="FP80" s="1321"/>
      <c r="FQ80" s="1321"/>
      <c r="FR80" s="1321"/>
      <c r="FS80" s="1321"/>
      <c r="FT80" s="1321"/>
      <c r="FU80" s="1321"/>
      <c r="FV80" s="1321"/>
      <c r="FW80" s="1321"/>
      <c r="FX80" s="1321"/>
      <c r="FY80" s="1321"/>
      <c r="FZ80" s="1321"/>
      <c r="GA80" s="1321"/>
      <c r="GB80" s="1321"/>
    </row>
    <row r="81" spans="1:184" s="1541" customFormat="1" ht="78.75" customHeight="1">
      <c r="A81" s="1706" t="s">
        <v>1558</v>
      </c>
      <c r="B81" s="1706"/>
      <c r="C81" s="1378" t="s">
        <v>1538</v>
      </c>
      <c r="D81" s="1385">
        <v>8</v>
      </c>
      <c r="E81" s="1378" t="s">
        <v>1559</v>
      </c>
      <c r="F81" s="1707">
        <v>0.6</v>
      </c>
      <c r="G81" s="1385" t="s">
        <v>393</v>
      </c>
      <c r="H81" s="1529">
        <v>0.16</v>
      </c>
      <c r="I81" s="1529">
        <f>+SUM(N81:N122)</f>
        <v>0.26040000000000002</v>
      </c>
      <c r="J81" s="1385">
        <v>32</v>
      </c>
      <c r="K81" s="1378" t="s">
        <v>1560</v>
      </c>
      <c r="L81" s="1633" t="s">
        <v>1561</v>
      </c>
      <c r="M81" s="1708" t="s">
        <v>1562</v>
      </c>
      <c r="N81" s="1709">
        <v>2.1700000000000001E-2</v>
      </c>
      <c r="O81" s="1710">
        <v>42736</v>
      </c>
      <c r="P81" s="1710">
        <v>43100</v>
      </c>
      <c r="Q81" s="1653" t="s">
        <v>1563</v>
      </c>
      <c r="R81" s="1492">
        <v>0.34</v>
      </c>
      <c r="S81" s="1711">
        <v>0</v>
      </c>
      <c r="T81" s="1712">
        <v>0</v>
      </c>
      <c r="U81" s="1713">
        <f>+S81+S82+S83</f>
        <v>4.2900000000000008E-2</v>
      </c>
      <c r="V81" s="1713">
        <f>+T81+T82+T83</f>
        <v>4.2900000000000008E-2</v>
      </c>
      <c r="W81" s="1713">
        <f>(((U81*$N$81)+(U84+$N$84)+(U86*$N$86)+(U88*$N$88)+(U90*$N$90)+(U103*$N$103)+(U105*$N$105)+(U108*$N$108)+(U110+$N$110)+(U113*$N$113)+(U119*$N$119)*(U122*$N$122))*$H$81)*($N$81+$N$84+$N$86+$N$88+$N$90+$N$103+$N$105+$N$108+$N$110+$N$113+$N$119+$N$122)</f>
        <v>7.4550607211546667E-3</v>
      </c>
      <c r="X81" s="1713">
        <f>(((V81*$N$81)+(V84+$N$84)+(V86*$N$86)+(V88*$N$88)+(V90*$N$90)+(V103*$N$103)+(V105*$N$105)+(V108*$N$108)+(V110+$N$110)+(V113*$N$113)+(V119*$N$119)*(V122*$N$122))*$H$81)*($N$81+$N$84+$N$86+$N$88+$N$90+$N$103+$N$105+$N$108+$N$110+$N$113+$N$119+$N$122)</f>
        <v>7.4550607211546667E-3</v>
      </c>
      <c r="Y81" s="1712"/>
      <c r="Z81" s="1712">
        <v>0</v>
      </c>
      <c r="AA81" s="1712">
        <v>0</v>
      </c>
      <c r="AB81" s="1713">
        <f>+Z81+Z82+Z83</f>
        <v>5.9400000000000008E-2</v>
      </c>
      <c r="AC81" s="1713">
        <f>+AA81+AA82+AA83</f>
        <v>5.9400000000000008E-2</v>
      </c>
      <c r="AD81" s="1713">
        <f>(((AB81*$N$81)+(AB84+$N$84)+(AB86*$N$86)+(AB88*$N$88)+(AB90*$N$90)+(AB103*$N$103)+(AB105*$N$105)+(AB108*$N$108)+(AB110+$N$110)+(AB113*$N$113)+(AB119*$N$119)*(AB122*$N$122))*$H$81)*($N$81+$N$84+$N$86+$N$88+$N$90+$N$103+$N$105+$N$108+$N$110+$N$113+$N$119+$N$122)</f>
        <v>8.4227341209890672E-3</v>
      </c>
      <c r="AE81" s="1713">
        <f>(((AC81*$N$81)+(AC84+$N$84)+(AC86*$N$86)+(AC88*$N$88)+(AC90*$N$90)+(AC103*$N$103)+(AC105*$N$105)+(AC108*$N$108)+(AC110+$N$110)+(AC113*$N$113)+(AC119*$N$119)*(AC122*$N$122))*$H$81)*($N$81+$N$84+$N$86+$N$88+$N$90+$N$103+$N$105+$N$108+$N$110+$N$113+$N$119+$N$122)</f>
        <v>8.4227341209890672E-3</v>
      </c>
      <c r="AF81" s="1712"/>
      <c r="AG81" s="1712">
        <v>8.5000000000000006E-2</v>
      </c>
      <c r="AH81" s="1712">
        <v>8.5000000000000006E-2</v>
      </c>
      <c r="AI81" s="1713">
        <f>+AG81+AG82+AG83</f>
        <v>0.14440000000000003</v>
      </c>
      <c r="AJ81" s="1713">
        <f>+AH81+AH82+AH83</f>
        <v>0.14440000000000003</v>
      </c>
      <c r="AK81" s="1713">
        <f>(((AI81*$N$81)+(AI84+$N$84)+(AI86*$N$86)+(AI88*$N$88)+(AI90*$N$90)+(AI103*$N$103)+(AI105*$N$105)+(AI108*$N$108)+(AI110+$N$110)+(AI113*$N$113)+(AI119*$N$119)*(AI122*$N$122))*$H$81)*($N$81+$N$84+$N$86+$N$88+$N$90+$N$103+$N$105+$N$108+$N$110+$N$113+$N$119+$N$122)</f>
        <v>1.2234117198908268E-2</v>
      </c>
      <c r="AL81" s="1713">
        <f>(((AJ81*$N$81)+(AJ84+$N$84)+(AJ86*$N$86)+(AJ88*$N$88)+(AJ90*$N$90)+(AJ103*$N$103)+(AJ105*$N$105)+(AJ108*$N$108)+(AJ110+$N$110)+(AJ113*$N$113)+(AJ119*$N$119)*(AJ122*$N$122))*$H$81)*($N$81+$N$84+$N$86+$N$88+$N$90+$N$103+$N$105+$N$108+$N$110+$N$113+$N$119+$N$122)</f>
        <v>1.2234117198908268E-2</v>
      </c>
      <c r="AM81" s="1633" t="s">
        <v>1564</v>
      </c>
      <c r="AN81" s="1398">
        <v>0</v>
      </c>
      <c r="AO81" s="1642">
        <f t="shared" si="3"/>
        <v>0</v>
      </c>
      <c r="AP81" s="1713">
        <f>+AN81+AN82+AN83</f>
        <v>6.6000000000000003E-2</v>
      </c>
      <c r="AQ81" s="1713">
        <f>+AO81+AO82+AO83</f>
        <v>6.6000000000000003E-2</v>
      </c>
      <c r="AR81" s="1713">
        <f>(((AP81*$N$81)+(AP84+$N$84)+(AP86*$N$86)+(AP88*$N$88)+(AP90*$N$90)+(AP103*$N$103)+(AP105*$N$105)+(AP108*$N$108)+(AP110+$N$110)+(AP113*$N$113)+(AP119*$N$119)*(AP122*$N$122))*$H$81)*($N$81+$N$84+$N$86+$N$88+$N$90+$N$103+$N$105+$N$108+$N$110+$N$113+$N$119+$N$122)</f>
        <v>1.377675936869867E-2</v>
      </c>
      <c r="AS81" s="1713">
        <f>(((AQ81*$N$81)+(AQ84+$N$84)+(AQ86*$N$86)+(AQ88*$N$88)+(AQ90*$N$90)+(AQ103*$N$103)+(AQ105*$N$105)+(AQ108*$N$108)+(AQ110+$N$110)+(AQ113*$N$113)+(AQ119*$N$119)*(AQ122*$N$122))*$H$81)*($N$81+$N$84+$N$86+$N$88+$N$90+$N$103+$N$105+$N$108+$N$110+$N$113+$N$119+$N$122)</f>
        <v>1.377675936869867E-2</v>
      </c>
      <c r="AT81" s="1398"/>
      <c r="AU81" s="1398">
        <v>0</v>
      </c>
      <c r="AV81" s="1642">
        <f t="shared" si="4"/>
        <v>0</v>
      </c>
      <c r="AW81" s="1713">
        <f>+AU81+AU82+AU83</f>
        <v>6.6000000000000003E-2</v>
      </c>
      <c r="AX81" s="1713">
        <f>+AV81+AV82+AV83</f>
        <v>6.6000000000000003E-2</v>
      </c>
      <c r="AY81" s="1713">
        <f>(((AW81*$N$81)+(AW84+$N$84)+(AW86*$N$86)+(AW88*$N$88)+(AW90*$N$90)+(AW103*$N$103)+(AW105*$N$105)+(AW108*$N$108)+(AW110+$N$110)+(AW113*$N$113)+(AW119*$N$119)*(AW122*$N$122))*$H$81)*($N$81+$N$84+$N$86+$N$88+$N$90+$N$103+$N$105+$N$108+$N$110+$N$113+$N$119+$N$122)</f>
        <v>1.383557058381083E-2</v>
      </c>
      <c r="AZ81" s="1714">
        <f>(((AX81*$N$81)+(AX84+$N$84)+(AX86*$N$86)+(AX88*$N$88)+(AX90*$N$90)+(AX103*$N$103)+(AX105*$N$105)+(AX108*$N$108)+(AX110+$N$110)+(AX113*$N$113)+(AX119*$N$119)*(AX122*$N$122))*$H$81)*($N$81+$N$84+$N$86+$N$88+$N$90+$N$103+$N$105+$N$108+$N$110+$N$113+$N$119+$N$122)</f>
        <v>1.383557058381083E-2</v>
      </c>
      <c r="BA81" s="1644" t="s">
        <v>1565</v>
      </c>
      <c r="BB81" s="1715">
        <v>8.5000000000000006E-2</v>
      </c>
      <c r="BC81" s="1398">
        <f>+BB81</f>
        <v>8.5000000000000006E-2</v>
      </c>
      <c r="BD81" s="1713">
        <f>+BB81+BB82+BB83</f>
        <v>0.13450000000000001</v>
      </c>
      <c r="BE81" s="1713">
        <f>+BC81+BC82+BC83</f>
        <v>0.13450000000000001</v>
      </c>
      <c r="BF81" s="1713">
        <f>(((BD81*$N$81)+(BD84+$N$84)+(BD86*$N$86)+(BD88*$N$88)+(BD90*$N$90)+(BD103*$N$103)+(BD105*$N$105)+(BD108*$N$108)+(BD110+$N$110)+(BD113*$N$113)+(BD119*$N$119)*(BD122*$N$122))*$H$81)*($N$81+$N$84+$N$86+$N$88+$N$90+$N$103+$N$105+$N$108+$N$110+$N$113+$N$119+$N$122)</f>
        <v>1.701476253642667E-2</v>
      </c>
      <c r="BG81" s="1713">
        <f>(((BE81*$N$81)+(BE84+$N$84)+(BE86*$N$86)+(BE88*$N$88)+(BE90*$N$90)+(BE103*$N$103)+(BE105*$N$105)+(BE108*$N$108)+(BE110+$N$110)+(BE113*$N$113)+(BE119*$N$119)*(BE122*$N$122))*$H$81)*($N$81+$N$84+$N$86+$N$88+$N$90+$N$103+$N$105+$N$108+$N$110+$N$113+$N$119+$N$122)</f>
        <v>1.3663560360426668E-2</v>
      </c>
      <c r="BH81" s="1633" t="s">
        <v>1566</v>
      </c>
      <c r="BI81" s="1398">
        <v>0</v>
      </c>
      <c r="BJ81" s="1633"/>
      <c r="BK81" s="1633">
        <f>+BI81+BI82+BI83</f>
        <v>6.6000000000000003E-2</v>
      </c>
      <c r="BL81" s="1633">
        <f>+BJ81+BJ82+BJ83</f>
        <v>0</v>
      </c>
      <c r="BM81" s="1633">
        <f>(((BK81*$N$81)+(BK84+$N$84)+(BK86*$N$86)+(BK88*$N$88)+(BK90*$N$90)+(BK103*$N$103)+(BK105*$N$105)+(BK108*$N$108)+(BK110+$N$110)+(BK113*$N$113)+(BK119*$N$119)*(BK122*$N$122))*$H$81)*($N$81+$N$84+$N$86+$N$88+$N$90+$N$103+$N$105+$N$108+$N$110+$N$113+$N$119+$N$122)</f>
        <v>7.3843833087569076E-3</v>
      </c>
      <c r="BN81" s="1633">
        <f>(((BL81*$N$81)+(BL84+$N$84)+(BL86*$N$86)+(BL88*$N$88)+(BL90*$N$90)+(BL103*$N$103)+(BL105*$N$105)+(BL108*$N$108)+(BL110+$N$110)+(BL113*$N$113)+(BL119*$N$119)*(BL122*$N$122))*$H$81)*($N$81+$N$84+$N$86+$N$88+$N$90+$N$103+$N$105+$N$108+$N$110+$N$113+$N$119+$N$122)</f>
        <v>1.8082176000000002E-3</v>
      </c>
      <c r="BO81" s="1633"/>
      <c r="BP81" s="1398">
        <v>0</v>
      </c>
      <c r="BQ81" s="1633"/>
      <c r="BR81" s="1633">
        <f>+BP81+BP82+BP83</f>
        <v>4.9500000000000002E-2</v>
      </c>
      <c r="BS81" s="1633">
        <f>+BQ81+BQ82+BQ83</f>
        <v>0</v>
      </c>
      <c r="BT81" s="1633">
        <f>(((BR81*$N$81)+(BR84+$N$84)+(BR86*$N$86)+(BR88*$N$88)+(BR90*$N$90)+(BR103*$N$103)+(BR105*$N$105)+(BR108*$N$108)+(BR110+$N$110)+(BR113*$N$113)+(BR119*$N$119)*(BR122*$N$122))*$H$81)*($N$81+$N$84+$N$86+$N$88+$N$90+$N$103+$N$105+$N$108+$N$110+$N$113+$N$119+$N$122)</f>
        <v>6.1191727494986671E-3</v>
      </c>
      <c r="BU81" s="1633">
        <f>(((BS81*$N$81)+(BS84+$N$84)+(BS86*$N$86)+(BS88*$N$88)+(BS90*$N$90)+(BS103*$N$103)+(BS105*$N$105)+(BS108*$N$108)+(BS110+$N$110)+(BS113*$N$113)+(BS119*$N$119)*(BS122*$N$122))*$H$81)*($N$81+$N$84+$N$86+$N$88+$N$90+$N$103+$N$105+$N$108+$N$110+$N$113+$N$119+$N$122)</f>
        <v>1.8082176000000002E-3</v>
      </c>
      <c r="BV81" s="1633"/>
      <c r="BW81" s="1398">
        <v>8.5000000000000006E-2</v>
      </c>
      <c r="BX81" s="1633"/>
      <c r="BY81" s="1633">
        <f>+BW81+BW82+BW83</f>
        <v>0.13450000000000001</v>
      </c>
      <c r="BZ81" s="1633">
        <f>+BX81+BX82+BX83</f>
        <v>0</v>
      </c>
      <c r="CA81" s="1633">
        <f>(((BY81*$N$81)+(BY84+$N$84)+(BY86*$N$86)+(BY88*$N$88)+(BY90*$N$90)+(BY103*$N$103)+(BY105*$N$105)+(BY108*$N$108)+(BY110+$N$110)+(BY113*$N$113)+(BY119*$N$119)*(BY122*$N$122))*$H$81)*($N$81+$N$84+$N$86+$N$88+$N$90+$N$103+$N$105+$N$108+$N$110+$N$113+$N$119+$N$122)</f>
        <v>6.2498217450666664E-3</v>
      </c>
      <c r="CB81" s="1633">
        <f>(((BZ81*$N$81)+(BZ84+$N$84)+(BZ86*$N$86)+(BZ88*$N$88)+(BZ90*$N$90)+(BZ103*$N$103)+(BZ105*$N$105)+(BZ108*$N$108)+(BZ110+$N$110)+(BZ113*$N$113)+(BZ119*$N$119)*(BZ122*$N$122))*$H$81)*($N$81+$N$84+$N$86+$N$88+$N$90+$N$103+$N$105+$N$108+$N$110+$N$113+$N$119+$N$122)</f>
        <v>1.8082176000000002E-3</v>
      </c>
      <c r="CC81" s="1633" t="s">
        <v>1567</v>
      </c>
      <c r="CD81" s="1398">
        <v>0</v>
      </c>
      <c r="CE81" s="1633"/>
      <c r="CF81" s="1633">
        <f>+CD81+CD82+CD83</f>
        <v>6.6000000000000003E-2</v>
      </c>
      <c r="CG81" s="1633">
        <f>+CE81+CE82+CE83</f>
        <v>0</v>
      </c>
      <c r="CH81" s="1633">
        <f>(((CF81*$N$81)+(CF84+$N$84)+(CF86*$N$86)+(CF88*$N$88)+(CF90*$N$90)+(CF103*$N$103)+(CF105*$N$105)+(CF108*$N$108)+(CF110+$N$110)+(CF113*$N$113)+(CF119*$N$119)*(CF122*$N$122))*$H$81)*($N$81+$N$84+$N$86+$N$88+$N$90+$N$103+$N$105+$N$108+$N$110+$N$113+$N$119+$N$122)</f>
        <v>7.2603736662986687E-3</v>
      </c>
      <c r="CI81" s="1633">
        <f>(((CG81*$N$81)+(CG84+$N$84)+(CG86*$N$86)+(CG88*$N$88)+(CG90*$N$90)+(CG103*$N$103)+(CG105*$N$105)+(CG108*$N$108)+(CG110+$N$110)+(CG113*$N$113)+(CG119*$N$119)*(CG122*$N$122))*$H$81)*($N$81+$N$84+$N$86+$N$88+$N$90+$N$103+$N$105+$N$108+$N$110+$N$113+$N$119+$N$122)</f>
        <v>1.8082176000000002E-3</v>
      </c>
      <c r="CJ81" s="1633"/>
      <c r="CK81" s="1398">
        <v>0</v>
      </c>
      <c r="CL81" s="1633"/>
      <c r="CM81" s="1633">
        <f>+CK81+CK82+CK83</f>
        <v>4.2900000000000008E-2</v>
      </c>
      <c r="CN81" s="1633">
        <f>+CL81+CL82+CL83</f>
        <v>0</v>
      </c>
      <c r="CO81" s="1633">
        <f>(((CM81*$N$81)+(CM84+$N$84)+(CM86*$N$86)+(CM88*$N$88)+(CM90*$N$90)+(CM103*$N$103)+(CM105*$N$105)+(CM108*$N$108)+(CM110+$N$110)+(CM113*$N$113)+(CM119*$N$119)*(CM122*$N$122))*$H$81)*($N$81+$N$84+$N$86+$N$88+$N$90+$N$103+$N$105+$N$108+$N$110+$N$113+$N$119+$N$122)</f>
        <v>7.429351601018667E-3</v>
      </c>
      <c r="CP81" s="1633">
        <f>(((CN81*$N$81)+(CN84+$N$84)+(CN86*$N$86)+(CN88*$N$88)+(CN90*$N$90)+(CN103*$N$103)+(CN105*$N$105)+(CN108*$N$108)+(CN110+$N$110)+(CN113*$N$113)+(CN119*$N$119)*(CN122*$N$122))*$H$81)*($N$81+$N$84+$N$86+$N$88+$N$90+$N$103+$N$105+$N$108+$N$110+$N$113+$N$119+$N$122)</f>
        <v>1.8082176000000002E-3</v>
      </c>
      <c r="CQ81" s="1633"/>
      <c r="CR81" s="1398">
        <v>8.5000000000000006E-2</v>
      </c>
      <c r="CS81" s="1633"/>
      <c r="CT81" s="1633">
        <f>+CR81+CR82+CR83</f>
        <v>0.12790000000000001</v>
      </c>
      <c r="CU81" s="1633">
        <f>+CS81+CS82+CS83</f>
        <v>0</v>
      </c>
      <c r="CV81" s="1633">
        <f>(((CT81*$N$81)+(CT84+$N$84)+(CT86*$N$86)+(CT88*$N$88)+(CT90*$N$90)+(CT103*$N$103)+(CT105*$N$105)+(CT108*$N$108)+(CT110+$N$110)+(CT113*$N$113)+(CT119*$N$119)*(CT122*$N$122))*$H$81)*($N$81+$N$84+$N$86+$N$88+$N$90+$N$103+$N$105+$N$108+$N$110+$N$113+$N$119+$N$122)</f>
        <v>5.0733877083306671E-3</v>
      </c>
      <c r="CW81" s="1633">
        <f>(((CU81*$N$81)+(CU84+$N$84)+(CU86*$N$86)+(CU88*$N$88)+(CU90*$N$90)+(CU103*$N$103)+(CU105*$N$105)+(CU108*$N$108)+(CU110+$N$110)+(CU113*$N$113)+(CU119*$N$119)*(CU122*$N$122))*$H$81)*($N$81+$N$84+$N$86+$N$88+$N$90+$N$103+$N$105+$N$108+$N$110+$N$113+$N$119+$N$122)</f>
        <v>1.8082176000000002E-3</v>
      </c>
      <c r="CX81" s="1646" t="s">
        <v>1561</v>
      </c>
      <c r="CY81" s="1647">
        <f t="shared" si="0"/>
        <v>8.5000000000000006E-2</v>
      </c>
      <c r="CZ81" s="1642">
        <f t="shared" si="7"/>
        <v>8.5000000000000006E-2</v>
      </c>
      <c r="DA81" s="1642">
        <f t="shared" si="7"/>
        <v>8.5000000000000006E-2</v>
      </c>
      <c r="DB81" s="1648">
        <f t="shared" si="6"/>
        <v>1</v>
      </c>
      <c r="DC81" s="1709">
        <f>U81+AB81+AI81</f>
        <v>0.24670000000000003</v>
      </c>
      <c r="DD81" s="1709">
        <f>V81+AC81+AJ81</f>
        <v>0.24670000000000003</v>
      </c>
      <c r="DE81" s="1709">
        <f>+DD81/DC81</f>
        <v>1</v>
      </c>
      <c r="DF81" s="1707">
        <f>W81+AD81+AK81</f>
        <v>2.8111912041052001E-2</v>
      </c>
      <c r="DG81" s="1707">
        <f>X81+AE81+AL81</f>
        <v>2.8111912041052001E-2</v>
      </c>
      <c r="DH81" s="1716">
        <f>+DG81/DF81</f>
        <v>1</v>
      </c>
      <c r="DI81" s="1642">
        <f t="shared" si="8"/>
        <v>0.17</v>
      </c>
      <c r="DJ81" s="1642">
        <f t="shared" si="8"/>
        <v>0.17</v>
      </c>
      <c r="DK81" s="1648">
        <f t="shared" si="5"/>
        <v>1</v>
      </c>
      <c r="DL81" s="1709">
        <f>DC81+AP81+AW81+BD81</f>
        <v>0.5132000000000001</v>
      </c>
      <c r="DM81" s="1709">
        <f>DD81+AQ81+AX81+BE81</f>
        <v>0.5132000000000001</v>
      </c>
      <c r="DN81" s="1709">
        <f>+DM81/DL81</f>
        <v>1</v>
      </c>
      <c r="DO81" s="1716">
        <f>+DF81+AR81+AY81+BF81</f>
        <v>7.2739004529988174E-2</v>
      </c>
      <c r="DP81" s="1716">
        <f>+DG81+AS81+AZ81+BG81</f>
        <v>6.9387802353988171E-2</v>
      </c>
      <c r="DQ81" s="1379">
        <f>+DP81/DO81</f>
        <v>0.9539284019948554</v>
      </c>
      <c r="DR81" s="1642"/>
      <c r="DS81" s="1642"/>
      <c r="DT81" s="1648"/>
      <c r="DU81" s="1709"/>
      <c r="DV81" s="1709"/>
      <c r="DW81" s="1709"/>
      <c r="DX81" s="1707"/>
      <c r="DY81" s="1707"/>
      <c r="DZ81" s="1707"/>
      <c r="EA81" s="1642"/>
      <c r="EB81" s="1642"/>
      <c r="EC81" s="1648"/>
      <c r="ED81" s="1709"/>
      <c r="EE81" s="1709"/>
      <c r="EF81" s="1709"/>
      <c r="EG81" s="1707"/>
      <c r="EH81" s="1707"/>
      <c r="EI81" s="1707"/>
      <c r="EJ81" s="1327"/>
      <c r="EK81" s="1327"/>
      <c r="EL81" s="1327"/>
      <c r="EM81" s="1327"/>
      <c r="EN81" s="1327"/>
      <c r="EO81" s="1327"/>
      <c r="EP81" s="1327"/>
      <c r="EQ81" s="1327"/>
      <c r="ER81" s="1327"/>
      <c r="ES81" s="1327"/>
      <c r="ET81" s="1327"/>
      <c r="EU81" s="1327"/>
      <c r="EV81" s="1327"/>
      <c r="EW81" s="1327"/>
      <c r="EX81" s="1327"/>
      <c r="EY81" s="1327"/>
      <c r="EZ81" s="1327"/>
      <c r="FA81" s="1327"/>
      <c r="FB81" s="1327"/>
      <c r="FC81" s="1327"/>
      <c r="FD81" s="1327"/>
      <c r="FE81" s="1327"/>
      <c r="FF81" s="1327"/>
      <c r="FG81" s="1327"/>
      <c r="FH81" s="1327"/>
      <c r="FI81" s="1327"/>
      <c r="FJ81" s="1327"/>
      <c r="FK81" s="1327"/>
      <c r="FL81" s="1327"/>
      <c r="FM81" s="1327"/>
      <c r="FN81" s="1327"/>
      <c r="FO81" s="1327"/>
      <c r="FP81" s="1327"/>
      <c r="FQ81" s="1327"/>
      <c r="FR81" s="1327"/>
      <c r="FS81" s="1327"/>
      <c r="FT81" s="1327"/>
      <c r="FU81" s="1327"/>
      <c r="FV81" s="1327"/>
      <c r="FW81" s="1327"/>
      <c r="FX81" s="1327"/>
      <c r="FY81" s="1327"/>
      <c r="FZ81" s="1327"/>
      <c r="GA81" s="1327"/>
      <c r="GB81" s="1327"/>
    </row>
    <row r="82" spans="1:184" s="1541" customFormat="1" ht="78.75" customHeight="1">
      <c r="A82" s="1706"/>
      <c r="B82" s="1706"/>
      <c r="C82" s="1378"/>
      <c r="D82" s="1385"/>
      <c r="E82" s="1378"/>
      <c r="F82" s="1707"/>
      <c r="G82" s="1385"/>
      <c r="H82" s="1385"/>
      <c r="I82" s="1529"/>
      <c r="J82" s="1385"/>
      <c r="K82" s="1378"/>
      <c r="L82" s="1633"/>
      <c r="M82" s="1708"/>
      <c r="N82" s="1709"/>
      <c r="O82" s="1710"/>
      <c r="P82" s="1710"/>
      <c r="Q82" s="1653" t="s">
        <v>1568</v>
      </c>
      <c r="R82" s="1492">
        <v>0.33</v>
      </c>
      <c r="S82" s="1711">
        <v>2.6400000000000003E-2</v>
      </c>
      <c r="T82" s="1712">
        <v>2.6400000000000003E-2</v>
      </c>
      <c r="U82" s="1713"/>
      <c r="V82" s="1713"/>
      <c r="W82" s="1713"/>
      <c r="X82" s="1713"/>
      <c r="Y82" s="1712"/>
      <c r="Z82" s="1712">
        <v>2.6400000000000003E-2</v>
      </c>
      <c r="AA82" s="1712">
        <v>2.6400000000000003E-2</v>
      </c>
      <c r="AB82" s="1713"/>
      <c r="AC82" s="1713"/>
      <c r="AD82" s="1713"/>
      <c r="AE82" s="1713"/>
      <c r="AF82" s="1712"/>
      <c r="AG82" s="1712">
        <v>2.6400000000000003E-2</v>
      </c>
      <c r="AH82" s="1712">
        <v>2.6400000000000003E-2</v>
      </c>
      <c r="AI82" s="1713"/>
      <c r="AJ82" s="1713"/>
      <c r="AK82" s="1713"/>
      <c r="AL82" s="1713"/>
      <c r="AM82" s="1633"/>
      <c r="AN82" s="1398">
        <v>3.3000000000000002E-2</v>
      </c>
      <c r="AO82" s="1642">
        <f t="shared" si="3"/>
        <v>3.3000000000000002E-2</v>
      </c>
      <c r="AP82" s="1713"/>
      <c r="AQ82" s="1713"/>
      <c r="AR82" s="1713"/>
      <c r="AS82" s="1713"/>
      <c r="AT82" s="1398"/>
      <c r="AU82" s="1398">
        <v>3.3000000000000002E-2</v>
      </c>
      <c r="AV82" s="1642">
        <f t="shared" si="4"/>
        <v>3.3000000000000002E-2</v>
      </c>
      <c r="AW82" s="1713"/>
      <c r="AX82" s="1713"/>
      <c r="AY82" s="1713"/>
      <c r="AZ82" s="1714"/>
      <c r="BA82" s="1644"/>
      <c r="BB82" s="1715">
        <v>3.3000000000000002E-2</v>
      </c>
      <c r="BC82" s="1398">
        <f>+BB82</f>
        <v>3.3000000000000002E-2</v>
      </c>
      <c r="BD82" s="1713"/>
      <c r="BE82" s="1713"/>
      <c r="BF82" s="1713"/>
      <c r="BG82" s="1713"/>
      <c r="BH82" s="1633"/>
      <c r="BI82" s="1398">
        <v>3.3000000000000002E-2</v>
      </c>
      <c r="BJ82" s="1633"/>
      <c r="BK82" s="1633"/>
      <c r="BL82" s="1633"/>
      <c r="BM82" s="1633"/>
      <c r="BN82" s="1633"/>
      <c r="BO82" s="1633"/>
      <c r="BP82" s="1398">
        <v>1.6500000000000001E-2</v>
      </c>
      <c r="BQ82" s="1633"/>
      <c r="BR82" s="1633"/>
      <c r="BS82" s="1633"/>
      <c r="BT82" s="1633"/>
      <c r="BU82" s="1633"/>
      <c r="BV82" s="1633"/>
      <c r="BW82" s="1398">
        <v>1.6500000000000001E-2</v>
      </c>
      <c r="BX82" s="1633"/>
      <c r="BY82" s="1633"/>
      <c r="BZ82" s="1633"/>
      <c r="CA82" s="1633"/>
      <c r="CB82" s="1633"/>
      <c r="CC82" s="1633"/>
      <c r="CD82" s="1398">
        <v>3.3000000000000002E-2</v>
      </c>
      <c r="CE82" s="1633"/>
      <c r="CF82" s="1633"/>
      <c r="CG82" s="1633"/>
      <c r="CH82" s="1633"/>
      <c r="CI82" s="1633"/>
      <c r="CJ82" s="1633"/>
      <c r="CK82" s="1398">
        <v>2.6400000000000003E-2</v>
      </c>
      <c r="CL82" s="1633"/>
      <c r="CM82" s="1633"/>
      <c r="CN82" s="1633"/>
      <c r="CO82" s="1633"/>
      <c r="CP82" s="1633"/>
      <c r="CQ82" s="1633"/>
      <c r="CR82" s="1398">
        <v>2.6400000000000003E-2</v>
      </c>
      <c r="CS82" s="1633"/>
      <c r="CT82" s="1633"/>
      <c r="CU82" s="1633"/>
      <c r="CV82" s="1633"/>
      <c r="CW82" s="1633"/>
      <c r="CX82" s="1652"/>
      <c r="CY82" s="1647">
        <f t="shared" si="0"/>
        <v>0.1452</v>
      </c>
      <c r="CZ82" s="1642">
        <f t="shared" si="7"/>
        <v>7.9200000000000007E-2</v>
      </c>
      <c r="DA82" s="1642">
        <f t="shared" si="7"/>
        <v>7.9200000000000007E-2</v>
      </c>
      <c r="DB82" s="1648">
        <f t="shared" si="6"/>
        <v>1</v>
      </c>
      <c r="DC82" s="1709"/>
      <c r="DD82" s="1709"/>
      <c r="DE82" s="1709"/>
      <c r="DF82" s="1707"/>
      <c r="DG82" s="1707"/>
      <c r="DH82" s="1716"/>
      <c r="DI82" s="1642">
        <f t="shared" si="8"/>
        <v>0.1782</v>
      </c>
      <c r="DJ82" s="1642">
        <f t="shared" si="8"/>
        <v>0.1782</v>
      </c>
      <c r="DK82" s="1648">
        <f t="shared" si="5"/>
        <v>1</v>
      </c>
      <c r="DL82" s="1709"/>
      <c r="DM82" s="1709"/>
      <c r="DN82" s="1709"/>
      <c r="DO82" s="1716"/>
      <c r="DP82" s="1716"/>
      <c r="DQ82" s="1379"/>
      <c r="DR82" s="1642"/>
      <c r="DS82" s="1642"/>
      <c r="DT82" s="1648"/>
      <c r="DU82" s="1709"/>
      <c r="DV82" s="1709"/>
      <c r="DW82" s="1709"/>
      <c r="DX82" s="1707"/>
      <c r="DY82" s="1707"/>
      <c r="DZ82" s="1707"/>
      <c r="EA82" s="1642"/>
      <c r="EB82" s="1642"/>
      <c r="EC82" s="1648"/>
      <c r="ED82" s="1709"/>
      <c r="EE82" s="1709"/>
      <c r="EF82" s="1709"/>
      <c r="EG82" s="1707"/>
      <c r="EH82" s="1707"/>
      <c r="EI82" s="1707"/>
      <c r="EJ82" s="1327"/>
      <c r="EK82" s="1327"/>
      <c r="EL82" s="1327"/>
      <c r="EM82" s="1327"/>
      <c r="EN82" s="1327"/>
      <c r="EO82" s="1327"/>
      <c r="EP82" s="1327"/>
      <c r="EQ82" s="1327"/>
      <c r="ER82" s="1327"/>
      <c r="ES82" s="1327"/>
      <c r="ET82" s="1327"/>
      <c r="EU82" s="1327"/>
      <c r="EV82" s="1327"/>
      <c r="EW82" s="1327"/>
      <c r="EX82" s="1327"/>
      <c r="EY82" s="1327"/>
      <c r="EZ82" s="1327"/>
      <c r="FA82" s="1327"/>
      <c r="FB82" s="1327"/>
      <c r="FC82" s="1327"/>
      <c r="FD82" s="1327"/>
      <c r="FE82" s="1327"/>
      <c r="FF82" s="1327"/>
      <c r="FG82" s="1327"/>
      <c r="FH82" s="1327"/>
      <c r="FI82" s="1327"/>
      <c r="FJ82" s="1327"/>
      <c r="FK82" s="1327"/>
      <c r="FL82" s="1327"/>
      <c r="FM82" s="1327"/>
      <c r="FN82" s="1327"/>
      <c r="FO82" s="1327"/>
      <c r="FP82" s="1327"/>
      <c r="FQ82" s="1327"/>
      <c r="FR82" s="1327"/>
      <c r="FS82" s="1327"/>
      <c r="FT82" s="1327"/>
      <c r="FU82" s="1327"/>
      <c r="FV82" s="1327"/>
      <c r="FW82" s="1327"/>
      <c r="FX82" s="1327"/>
      <c r="FY82" s="1327"/>
      <c r="FZ82" s="1327"/>
      <c r="GA82" s="1327"/>
      <c r="GB82" s="1327"/>
    </row>
    <row r="83" spans="1:184" s="1541" customFormat="1" ht="78.75" customHeight="1">
      <c r="A83" s="1706"/>
      <c r="B83" s="1706"/>
      <c r="C83" s="1378"/>
      <c r="D83" s="1385"/>
      <c r="E83" s="1378"/>
      <c r="F83" s="1707"/>
      <c r="G83" s="1385"/>
      <c r="H83" s="1385"/>
      <c r="I83" s="1529"/>
      <c r="J83" s="1385"/>
      <c r="K83" s="1378"/>
      <c r="L83" s="1633"/>
      <c r="M83" s="1708"/>
      <c r="N83" s="1709"/>
      <c r="O83" s="1710"/>
      <c r="P83" s="1710"/>
      <c r="Q83" s="1653" t="s">
        <v>1569</v>
      </c>
      <c r="R83" s="1492">
        <v>0.33</v>
      </c>
      <c r="S83" s="1711">
        <v>1.6500000000000001E-2</v>
      </c>
      <c r="T83" s="1712">
        <v>1.6500000000000001E-2</v>
      </c>
      <c r="U83" s="1713"/>
      <c r="V83" s="1713"/>
      <c r="W83" s="1713"/>
      <c r="X83" s="1713"/>
      <c r="Y83" s="1712"/>
      <c r="Z83" s="1712">
        <v>3.3000000000000002E-2</v>
      </c>
      <c r="AA83" s="1712">
        <v>3.3000000000000002E-2</v>
      </c>
      <c r="AB83" s="1713"/>
      <c r="AC83" s="1713"/>
      <c r="AD83" s="1713"/>
      <c r="AE83" s="1713"/>
      <c r="AF83" s="1712"/>
      <c r="AG83" s="1712">
        <v>3.3000000000000002E-2</v>
      </c>
      <c r="AH83" s="1712">
        <v>3.3000000000000002E-2</v>
      </c>
      <c r="AI83" s="1713"/>
      <c r="AJ83" s="1713"/>
      <c r="AK83" s="1713"/>
      <c r="AL83" s="1713"/>
      <c r="AM83" s="1633"/>
      <c r="AN83" s="1398">
        <v>3.3000000000000002E-2</v>
      </c>
      <c r="AO83" s="1642">
        <f t="shared" si="3"/>
        <v>3.3000000000000002E-2</v>
      </c>
      <c r="AP83" s="1713"/>
      <c r="AQ83" s="1713"/>
      <c r="AR83" s="1713"/>
      <c r="AS83" s="1713"/>
      <c r="AT83" s="1398"/>
      <c r="AU83" s="1398">
        <v>3.3000000000000002E-2</v>
      </c>
      <c r="AV83" s="1642">
        <f t="shared" si="4"/>
        <v>3.3000000000000002E-2</v>
      </c>
      <c r="AW83" s="1713"/>
      <c r="AX83" s="1713"/>
      <c r="AY83" s="1713"/>
      <c r="AZ83" s="1714"/>
      <c r="BA83" s="1644"/>
      <c r="BB83" s="1715">
        <v>1.6500000000000001E-2</v>
      </c>
      <c r="BC83" s="1398">
        <f>+BB83</f>
        <v>1.6500000000000001E-2</v>
      </c>
      <c r="BD83" s="1713"/>
      <c r="BE83" s="1713"/>
      <c r="BF83" s="1713"/>
      <c r="BG83" s="1713"/>
      <c r="BH83" s="1633"/>
      <c r="BI83" s="1398">
        <v>3.3000000000000002E-2</v>
      </c>
      <c r="BJ83" s="1633"/>
      <c r="BK83" s="1633"/>
      <c r="BL83" s="1633"/>
      <c r="BM83" s="1633"/>
      <c r="BN83" s="1633"/>
      <c r="BO83" s="1633"/>
      <c r="BP83" s="1398">
        <v>3.3000000000000002E-2</v>
      </c>
      <c r="BQ83" s="1633"/>
      <c r="BR83" s="1633"/>
      <c r="BS83" s="1633"/>
      <c r="BT83" s="1633"/>
      <c r="BU83" s="1633"/>
      <c r="BV83" s="1633"/>
      <c r="BW83" s="1398">
        <v>3.3000000000000002E-2</v>
      </c>
      <c r="BX83" s="1633"/>
      <c r="BY83" s="1633"/>
      <c r="BZ83" s="1633"/>
      <c r="CA83" s="1633"/>
      <c r="CB83" s="1633"/>
      <c r="CC83" s="1633"/>
      <c r="CD83" s="1398">
        <v>3.3000000000000002E-2</v>
      </c>
      <c r="CE83" s="1633"/>
      <c r="CF83" s="1633"/>
      <c r="CG83" s="1633"/>
      <c r="CH83" s="1633"/>
      <c r="CI83" s="1633"/>
      <c r="CJ83" s="1633"/>
      <c r="CK83" s="1398">
        <v>1.6500000000000001E-2</v>
      </c>
      <c r="CL83" s="1633"/>
      <c r="CM83" s="1633"/>
      <c r="CN83" s="1633"/>
      <c r="CO83" s="1633"/>
      <c r="CP83" s="1633"/>
      <c r="CQ83" s="1633"/>
      <c r="CR83" s="1398">
        <v>1.6500000000000001E-2</v>
      </c>
      <c r="CS83" s="1633"/>
      <c r="CT83" s="1633"/>
      <c r="CU83" s="1633"/>
      <c r="CV83" s="1633"/>
      <c r="CW83" s="1633"/>
      <c r="CX83" s="1654"/>
      <c r="CY83" s="1647">
        <f t="shared" si="0"/>
        <v>0.14850000000000002</v>
      </c>
      <c r="CZ83" s="1642">
        <f t="shared" si="7"/>
        <v>8.2500000000000004E-2</v>
      </c>
      <c r="DA83" s="1642">
        <f t="shared" si="7"/>
        <v>8.2500000000000004E-2</v>
      </c>
      <c r="DB83" s="1648">
        <f t="shared" si="6"/>
        <v>1</v>
      </c>
      <c r="DC83" s="1709"/>
      <c r="DD83" s="1709"/>
      <c r="DE83" s="1709"/>
      <c r="DF83" s="1707"/>
      <c r="DG83" s="1707"/>
      <c r="DH83" s="1716"/>
      <c r="DI83" s="1642">
        <f t="shared" si="8"/>
        <v>0.16500000000000004</v>
      </c>
      <c r="DJ83" s="1642">
        <f t="shared" si="8"/>
        <v>0.16500000000000004</v>
      </c>
      <c r="DK83" s="1648">
        <f t="shared" si="5"/>
        <v>1</v>
      </c>
      <c r="DL83" s="1709"/>
      <c r="DM83" s="1709"/>
      <c r="DN83" s="1709"/>
      <c r="DO83" s="1716"/>
      <c r="DP83" s="1716"/>
      <c r="DQ83" s="1379"/>
      <c r="DR83" s="1642"/>
      <c r="DS83" s="1642"/>
      <c r="DT83" s="1648"/>
      <c r="DU83" s="1709"/>
      <c r="DV83" s="1709"/>
      <c r="DW83" s="1709"/>
      <c r="DX83" s="1707"/>
      <c r="DY83" s="1707"/>
      <c r="DZ83" s="1707"/>
      <c r="EA83" s="1642"/>
      <c r="EB83" s="1642"/>
      <c r="EC83" s="1648"/>
      <c r="ED83" s="1709"/>
      <c r="EE83" s="1709"/>
      <c r="EF83" s="1709"/>
      <c r="EG83" s="1707"/>
      <c r="EH83" s="1707"/>
      <c r="EI83" s="1707"/>
      <c r="EJ83" s="1327"/>
      <c r="EK83" s="1327"/>
      <c r="EL83" s="1327"/>
      <c r="EM83" s="1327"/>
      <c r="EN83" s="1327"/>
      <c r="EO83" s="1327"/>
      <c r="EP83" s="1327"/>
      <c r="EQ83" s="1327"/>
      <c r="ER83" s="1327"/>
      <c r="ES83" s="1327"/>
      <c r="ET83" s="1327"/>
      <c r="EU83" s="1327"/>
      <c r="EV83" s="1327"/>
      <c r="EW83" s="1327"/>
      <c r="EX83" s="1327"/>
      <c r="EY83" s="1327"/>
      <c r="EZ83" s="1327"/>
      <c r="FA83" s="1327"/>
      <c r="FB83" s="1327"/>
      <c r="FC83" s="1327"/>
      <c r="FD83" s="1327"/>
      <c r="FE83" s="1327"/>
      <c r="FF83" s="1327"/>
      <c r="FG83" s="1327"/>
      <c r="FH83" s="1327"/>
      <c r="FI83" s="1327"/>
      <c r="FJ83" s="1327"/>
      <c r="FK83" s="1327"/>
      <c r="FL83" s="1327"/>
      <c r="FM83" s="1327"/>
      <c r="FN83" s="1327"/>
      <c r="FO83" s="1327"/>
      <c r="FP83" s="1327"/>
      <c r="FQ83" s="1327"/>
      <c r="FR83" s="1327"/>
      <c r="FS83" s="1327"/>
      <c r="FT83" s="1327"/>
      <c r="FU83" s="1327"/>
      <c r="FV83" s="1327"/>
      <c r="FW83" s="1327"/>
      <c r="FX83" s="1327"/>
      <c r="FY83" s="1327"/>
      <c r="FZ83" s="1327"/>
      <c r="GA83" s="1327"/>
      <c r="GB83" s="1327"/>
    </row>
    <row r="84" spans="1:184" s="1541" customFormat="1" ht="31.5" customHeight="1">
      <c r="A84" s="1706"/>
      <c r="B84" s="1706"/>
      <c r="C84" s="1378"/>
      <c r="D84" s="1385"/>
      <c r="E84" s="1378"/>
      <c r="F84" s="1707"/>
      <c r="G84" s="1385"/>
      <c r="H84" s="1385"/>
      <c r="I84" s="1529"/>
      <c r="J84" s="1378">
        <v>33</v>
      </c>
      <c r="K84" s="1378" t="s">
        <v>1570</v>
      </c>
      <c r="L84" s="1633" t="s">
        <v>1571</v>
      </c>
      <c r="M84" s="1708" t="s">
        <v>1572</v>
      </c>
      <c r="N84" s="1709">
        <v>2.1700000000000001E-2</v>
      </c>
      <c r="O84" s="1710">
        <v>42736</v>
      </c>
      <c r="P84" s="1717">
        <v>43100</v>
      </c>
      <c r="Q84" s="1653" t="s">
        <v>1573</v>
      </c>
      <c r="R84" s="1492">
        <v>0.4</v>
      </c>
      <c r="S84" s="1711">
        <v>0.04</v>
      </c>
      <c r="T84" s="1712">
        <v>0.04</v>
      </c>
      <c r="U84" s="1716">
        <f>+S84+S85</f>
        <v>0.04</v>
      </c>
      <c r="V84" s="1716">
        <f>+T84+T85</f>
        <v>0.04</v>
      </c>
      <c r="W84" s="1713"/>
      <c r="X84" s="1713"/>
      <c r="Y84" s="1712"/>
      <c r="Z84" s="1712">
        <v>0.06</v>
      </c>
      <c r="AA84" s="1712">
        <v>0.06</v>
      </c>
      <c r="AB84" s="1716">
        <f>+Z84+Z85</f>
        <v>0.06</v>
      </c>
      <c r="AC84" s="1716">
        <f>+AA84+AA85</f>
        <v>0.06</v>
      </c>
      <c r="AD84" s="1713"/>
      <c r="AE84" s="1713"/>
      <c r="AF84" s="1712"/>
      <c r="AG84" s="1712">
        <v>0.06</v>
      </c>
      <c r="AH84" s="1712">
        <v>0.06</v>
      </c>
      <c r="AI84" s="1716">
        <f>+AG84+AG85</f>
        <v>0.06</v>
      </c>
      <c r="AJ84" s="1716">
        <f>+AH84+AH85</f>
        <v>0.06</v>
      </c>
      <c r="AK84" s="1713"/>
      <c r="AL84" s="1713"/>
      <c r="AM84" s="1633" t="s">
        <v>1574</v>
      </c>
      <c r="AN84" s="1398">
        <v>8.0000000000000016E-2</v>
      </c>
      <c r="AO84" s="1642">
        <f t="shared" si="3"/>
        <v>8.0000000000000016E-2</v>
      </c>
      <c r="AP84" s="1716">
        <f>+AN84+AN85</f>
        <v>8.0000000000000016E-2</v>
      </c>
      <c r="AQ84" s="1716">
        <f>+AO84+AO85</f>
        <v>8.0000000000000016E-2</v>
      </c>
      <c r="AR84" s="1713"/>
      <c r="AS84" s="1713"/>
      <c r="AT84" s="1398"/>
      <c r="AU84" s="1398">
        <v>8.0000000000000016E-2</v>
      </c>
      <c r="AV84" s="1642">
        <f t="shared" si="4"/>
        <v>8.0000000000000016E-2</v>
      </c>
      <c r="AW84" s="1716">
        <f>+AU84+AU85</f>
        <v>8.0000000000000016E-2</v>
      </c>
      <c r="AX84" s="1716">
        <f>+AV84+AV85</f>
        <v>8.0000000000000016E-2</v>
      </c>
      <c r="AY84" s="1713"/>
      <c r="AZ84" s="1714"/>
      <c r="BA84" s="1644" t="s">
        <v>1575</v>
      </c>
      <c r="BB84" s="1715">
        <v>8.0000000000000016E-2</v>
      </c>
      <c r="BC84" s="1398">
        <v>0</v>
      </c>
      <c r="BD84" s="1716">
        <f>+BB84+BB85</f>
        <v>8.0000000000000016E-2</v>
      </c>
      <c r="BE84" s="1716">
        <f>+BC84+BC85</f>
        <v>0</v>
      </c>
      <c r="BF84" s="1713"/>
      <c r="BG84" s="1713"/>
      <c r="BH84" s="1633" t="s">
        <v>1576</v>
      </c>
      <c r="BI84" s="1398">
        <v>0</v>
      </c>
      <c r="BJ84" s="1633"/>
      <c r="BK84" s="1633">
        <f>+BI84+BI85</f>
        <v>0.12</v>
      </c>
      <c r="BL84" s="1633">
        <f>+BJ84+BJ85</f>
        <v>0</v>
      </c>
      <c r="BM84" s="1633"/>
      <c r="BN84" s="1633"/>
      <c r="BO84" s="1633"/>
      <c r="BP84" s="1398">
        <v>0</v>
      </c>
      <c r="BQ84" s="1633"/>
      <c r="BR84" s="1633">
        <f>+BP84+BP85</f>
        <v>0.09</v>
      </c>
      <c r="BS84" s="1633">
        <f>+BQ84+BQ85</f>
        <v>0</v>
      </c>
      <c r="BT84" s="1633"/>
      <c r="BU84" s="1633"/>
      <c r="BV84" s="1633"/>
      <c r="BW84" s="1398">
        <v>0</v>
      </c>
      <c r="BX84" s="1633"/>
      <c r="BY84" s="1633">
        <f>+BW84+BW85</f>
        <v>0.09</v>
      </c>
      <c r="BZ84" s="1633">
        <f>+BX84+BX85</f>
        <v>0</v>
      </c>
      <c r="CA84" s="1633"/>
      <c r="CB84" s="1633"/>
      <c r="CC84" s="1633" t="s">
        <v>1577</v>
      </c>
      <c r="CD84" s="1398">
        <v>0</v>
      </c>
      <c r="CE84" s="1633"/>
      <c r="CF84" s="1633">
        <f>+CD84+CD85</f>
        <v>0.12</v>
      </c>
      <c r="CG84" s="1633">
        <f>+CE84+CE85</f>
        <v>0</v>
      </c>
      <c r="CH84" s="1633"/>
      <c r="CI84" s="1633"/>
      <c r="CJ84" s="1633"/>
      <c r="CK84" s="1398">
        <v>0</v>
      </c>
      <c r="CL84" s="1633"/>
      <c r="CM84" s="1633">
        <f>+CK84+CK85</f>
        <v>0.12</v>
      </c>
      <c r="CN84" s="1633">
        <f>+CL84+CL85</f>
        <v>0</v>
      </c>
      <c r="CO84" s="1633"/>
      <c r="CP84" s="1633"/>
      <c r="CQ84" s="1633"/>
      <c r="CR84" s="1398">
        <v>0</v>
      </c>
      <c r="CS84" s="1633"/>
      <c r="CT84" s="1633">
        <f>+CR84+CR85</f>
        <v>0.06</v>
      </c>
      <c r="CU84" s="1633">
        <f>+CS84+CS85</f>
        <v>0</v>
      </c>
      <c r="CV84" s="1633"/>
      <c r="CW84" s="1633"/>
      <c r="CX84" s="1646" t="s">
        <v>1571</v>
      </c>
      <c r="CY84" s="1647">
        <f t="shared" si="0"/>
        <v>0.32000000000000006</v>
      </c>
      <c r="CZ84" s="1642">
        <f t="shared" si="7"/>
        <v>0.16</v>
      </c>
      <c r="DA84" s="1642">
        <f t="shared" si="7"/>
        <v>0.16</v>
      </c>
      <c r="DB84" s="1648">
        <f t="shared" si="6"/>
        <v>1</v>
      </c>
      <c r="DC84" s="1709">
        <f>U84+AB84+AI84</f>
        <v>0.16</v>
      </c>
      <c r="DD84" s="1709">
        <f>V84+AC84+AJ84</f>
        <v>0.16</v>
      </c>
      <c r="DE84" s="1709">
        <f>+DD84/DC84</f>
        <v>1</v>
      </c>
      <c r="DF84" s="1707"/>
      <c r="DG84" s="1707"/>
      <c r="DH84" s="1716"/>
      <c r="DI84" s="1642">
        <f t="shared" si="8"/>
        <v>0.40000000000000008</v>
      </c>
      <c r="DJ84" s="1642">
        <f t="shared" si="8"/>
        <v>0.32000000000000006</v>
      </c>
      <c r="DK84" s="1648">
        <f t="shared" si="5"/>
        <v>0.8</v>
      </c>
      <c r="DL84" s="1709">
        <f>DC84+AP84+AW84+BD84</f>
        <v>0.40000000000000008</v>
      </c>
      <c r="DM84" s="1709">
        <f>DD84+AQ84+AX84+BE84</f>
        <v>0.32000000000000006</v>
      </c>
      <c r="DN84" s="1709">
        <f>+DM84/DL84</f>
        <v>0.8</v>
      </c>
      <c r="DO84" s="1716"/>
      <c r="DP84" s="1716"/>
      <c r="DQ84" s="1379"/>
      <c r="DR84" s="1642"/>
      <c r="DS84" s="1642"/>
      <c r="DT84" s="1648"/>
      <c r="DU84" s="1709"/>
      <c r="DV84" s="1709"/>
      <c r="DW84" s="1709"/>
      <c r="DX84" s="1707"/>
      <c r="DY84" s="1707"/>
      <c r="DZ84" s="1707"/>
      <c r="EA84" s="1642"/>
      <c r="EB84" s="1642"/>
      <c r="EC84" s="1648"/>
      <c r="ED84" s="1709"/>
      <c r="EE84" s="1709"/>
      <c r="EF84" s="1709"/>
      <c r="EG84" s="1707"/>
      <c r="EH84" s="1707"/>
      <c r="EI84" s="1707"/>
      <c r="EJ84" s="1327"/>
      <c r="EK84" s="1327"/>
      <c r="EL84" s="1327"/>
      <c r="EM84" s="1327"/>
      <c r="EN84" s="1327"/>
      <c r="EO84" s="1327"/>
      <c r="EP84" s="1327"/>
      <c r="EQ84" s="1327"/>
      <c r="ER84" s="1327"/>
      <c r="ES84" s="1327"/>
      <c r="ET84" s="1327"/>
      <c r="EU84" s="1327"/>
      <c r="EV84" s="1327"/>
      <c r="EW84" s="1327"/>
      <c r="EX84" s="1327"/>
      <c r="EY84" s="1327"/>
      <c r="EZ84" s="1327"/>
      <c r="FA84" s="1327"/>
      <c r="FB84" s="1327"/>
      <c r="FC84" s="1327"/>
      <c r="FD84" s="1327"/>
      <c r="FE84" s="1327"/>
      <c r="FF84" s="1327"/>
      <c r="FG84" s="1327"/>
      <c r="FH84" s="1327"/>
      <c r="FI84" s="1327"/>
      <c r="FJ84" s="1327"/>
      <c r="FK84" s="1327"/>
      <c r="FL84" s="1327"/>
      <c r="FM84" s="1327"/>
      <c r="FN84" s="1327"/>
      <c r="FO84" s="1327"/>
      <c r="FP84" s="1327"/>
      <c r="FQ84" s="1327"/>
      <c r="FR84" s="1327"/>
      <c r="FS84" s="1327"/>
      <c r="FT84" s="1327"/>
      <c r="FU84" s="1327"/>
      <c r="FV84" s="1327"/>
      <c r="FW84" s="1327"/>
      <c r="FX84" s="1327"/>
      <c r="FY84" s="1327"/>
      <c r="FZ84" s="1327"/>
      <c r="GA84" s="1327"/>
      <c r="GB84" s="1327"/>
    </row>
    <row r="85" spans="1:184" s="1541" customFormat="1" ht="68.25" customHeight="1">
      <c r="A85" s="1706"/>
      <c r="B85" s="1706"/>
      <c r="C85" s="1378"/>
      <c r="D85" s="1385"/>
      <c r="E85" s="1378"/>
      <c r="F85" s="1707"/>
      <c r="G85" s="1385"/>
      <c r="H85" s="1385"/>
      <c r="I85" s="1529"/>
      <c r="J85" s="1378"/>
      <c r="K85" s="1378"/>
      <c r="L85" s="1633"/>
      <c r="M85" s="1708"/>
      <c r="N85" s="1709"/>
      <c r="O85" s="1710"/>
      <c r="P85" s="1717"/>
      <c r="Q85" s="1653" t="s">
        <v>1578</v>
      </c>
      <c r="R85" s="1492">
        <v>0.6</v>
      </c>
      <c r="S85" s="1711">
        <v>0</v>
      </c>
      <c r="T85" s="1712">
        <v>0</v>
      </c>
      <c r="U85" s="1716"/>
      <c r="V85" s="1716"/>
      <c r="W85" s="1713"/>
      <c r="X85" s="1713"/>
      <c r="Y85" s="1712"/>
      <c r="Z85" s="1712">
        <v>0</v>
      </c>
      <c r="AA85" s="1712">
        <v>0</v>
      </c>
      <c r="AB85" s="1716"/>
      <c r="AC85" s="1716"/>
      <c r="AD85" s="1713"/>
      <c r="AE85" s="1713"/>
      <c r="AF85" s="1712"/>
      <c r="AG85" s="1712">
        <v>0</v>
      </c>
      <c r="AH85" s="1712">
        <v>0</v>
      </c>
      <c r="AI85" s="1716"/>
      <c r="AJ85" s="1716"/>
      <c r="AK85" s="1713"/>
      <c r="AL85" s="1713"/>
      <c r="AM85" s="1633"/>
      <c r="AN85" s="1398">
        <v>0</v>
      </c>
      <c r="AO85" s="1642">
        <f t="shared" si="3"/>
        <v>0</v>
      </c>
      <c r="AP85" s="1716"/>
      <c r="AQ85" s="1716"/>
      <c r="AR85" s="1713"/>
      <c r="AS85" s="1713"/>
      <c r="AT85" s="1398"/>
      <c r="AU85" s="1398">
        <v>0</v>
      </c>
      <c r="AV85" s="1642">
        <f t="shared" si="4"/>
        <v>0</v>
      </c>
      <c r="AW85" s="1716"/>
      <c r="AX85" s="1716"/>
      <c r="AY85" s="1713"/>
      <c r="AZ85" s="1714"/>
      <c r="BA85" s="1644"/>
      <c r="BB85" s="1715">
        <v>0</v>
      </c>
      <c r="BC85" s="1398">
        <v>0</v>
      </c>
      <c r="BD85" s="1716"/>
      <c r="BE85" s="1716"/>
      <c r="BF85" s="1713"/>
      <c r="BG85" s="1713"/>
      <c r="BH85" s="1633"/>
      <c r="BI85" s="1398">
        <v>0.12</v>
      </c>
      <c r="BJ85" s="1633"/>
      <c r="BK85" s="1633"/>
      <c r="BL85" s="1633"/>
      <c r="BM85" s="1633"/>
      <c r="BN85" s="1633"/>
      <c r="BO85" s="1633"/>
      <c r="BP85" s="1398">
        <v>0.09</v>
      </c>
      <c r="BQ85" s="1633"/>
      <c r="BR85" s="1633"/>
      <c r="BS85" s="1633"/>
      <c r="BT85" s="1633"/>
      <c r="BU85" s="1633"/>
      <c r="BV85" s="1633"/>
      <c r="BW85" s="1398">
        <v>0.09</v>
      </c>
      <c r="BX85" s="1633"/>
      <c r="BY85" s="1633"/>
      <c r="BZ85" s="1633"/>
      <c r="CA85" s="1633"/>
      <c r="CB85" s="1633"/>
      <c r="CC85" s="1633"/>
      <c r="CD85" s="1398">
        <v>0.12</v>
      </c>
      <c r="CE85" s="1633"/>
      <c r="CF85" s="1633"/>
      <c r="CG85" s="1633"/>
      <c r="CH85" s="1633"/>
      <c r="CI85" s="1633"/>
      <c r="CJ85" s="1633"/>
      <c r="CK85" s="1398">
        <v>0.12</v>
      </c>
      <c r="CL85" s="1633"/>
      <c r="CM85" s="1633"/>
      <c r="CN85" s="1633"/>
      <c r="CO85" s="1633"/>
      <c r="CP85" s="1633"/>
      <c r="CQ85" s="1633"/>
      <c r="CR85" s="1398">
        <v>0.06</v>
      </c>
      <c r="CS85" s="1633"/>
      <c r="CT85" s="1633"/>
      <c r="CU85" s="1633"/>
      <c r="CV85" s="1633"/>
      <c r="CW85" s="1633"/>
      <c r="CX85" s="1654"/>
      <c r="CY85" s="1647">
        <f t="shared" ref="CY85:CY134" si="9">S85+Z85+AG85+AN85+AU85</f>
        <v>0</v>
      </c>
      <c r="CZ85" s="1642">
        <f t="shared" ref="CZ85:DA116" si="10">S85+Z85+AG85</f>
        <v>0</v>
      </c>
      <c r="DA85" s="1642">
        <f t="shared" si="10"/>
        <v>0</v>
      </c>
      <c r="DB85" s="1648" t="e">
        <f t="shared" si="6"/>
        <v>#DIV/0!</v>
      </c>
      <c r="DC85" s="1709"/>
      <c r="DD85" s="1709"/>
      <c r="DE85" s="1709"/>
      <c r="DF85" s="1707"/>
      <c r="DG85" s="1707"/>
      <c r="DH85" s="1716"/>
      <c r="DI85" s="1642">
        <f t="shared" ref="DI85:DJ116" si="11">CZ85+AN85+AU85+BB85</f>
        <v>0</v>
      </c>
      <c r="DJ85" s="1642">
        <f t="shared" si="11"/>
        <v>0</v>
      </c>
      <c r="DK85" s="1648" t="e">
        <f t="shared" si="5"/>
        <v>#DIV/0!</v>
      </c>
      <c r="DL85" s="1709"/>
      <c r="DM85" s="1709"/>
      <c r="DN85" s="1709"/>
      <c r="DO85" s="1716"/>
      <c r="DP85" s="1716"/>
      <c r="DQ85" s="1379"/>
      <c r="DR85" s="1642"/>
      <c r="DS85" s="1642"/>
      <c r="DT85" s="1648"/>
      <c r="DU85" s="1709"/>
      <c r="DV85" s="1709"/>
      <c r="DW85" s="1709"/>
      <c r="DX85" s="1707"/>
      <c r="DY85" s="1707"/>
      <c r="DZ85" s="1707"/>
      <c r="EA85" s="1642"/>
      <c r="EB85" s="1642"/>
      <c r="EC85" s="1648"/>
      <c r="ED85" s="1709"/>
      <c r="EE85" s="1709"/>
      <c r="EF85" s="1709"/>
      <c r="EG85" s="1707"/>
      <c r="EH85" s="1707"/>
      <c r="EI85" s="1707"/>
      <c r="EJ85" s="1327"/>
      <c r="EK85" s="1327"/>
      <c r="EL85" s="1327"/>
      <c r="EM85" s="1327"/>
      <c r="EN85" s="1327"/>
      <c r="EO85" s="1327"/>
      <c r="EP85" s="1327"/>
      <c r="EQ85" s="1327"/>
      <c r="ER85" s="1327"/>
      <c r="ES85" s="1327"/>
      <c r="ET85" s="1327"/>
      <c r="EU85" s="1327"/>
      <c r="EV85" s="1327"/>
      <c r="EW85" s="1327"/>
      <c r="EX85" s="1327"/>
      <c r="EY85" s="1327"/>
      <c r="EZ85" s="1327"/>
      <c r="FA85" s="1327"/>
      <c r="FB85" s="1327"/>
      <c r="FC85" s="1327"/>
      <c r="FD85" s="1327"/>
      <c r="FE85" s="1327"/>
      <c r="FF85" s="1327"/>
      <c r="FG85" s="1327"/>
      <c r="FH85" s="1327"/>
      <c r="FI85" s="1327"/>
      <c r="FJ85" s="1327"/>
      <c r="FK85" s="1327"/>
      <c r="FL85" s="1327"/>
      <c r="FM85" s="1327"/>
      <c r="FN85" s="1327"/>
      <c r="FO85" s="1327"/>
      <c r="FP85" s="1327"/>
      <c r="FQ85" s="1327"/>
      <c r="FR85" s="1327"/>
      <c r="FS85" s="1327"/>
      <c r="FT85" s="1327"/>
      <c r="FU85" s="1327"/>
      <c r="FV85" s="1327"/>
      <c r="FW85" s="1327"/>
      <c r="FX85" s="1327"/>
      <c r="FY85" s="1327"/>
      <c r="FZ85" s="1327"/>
      <c r="GA85" s="1327"/>
      <c r="GB85" s="1327"/>
    </row>
    <row r="86" spans="1:184" s="1541" customFormat="1" ht="78.75" customHeight="1">
      <c r="A86" s="1706"/>
      <c r="B86" s="1706"/>
      <c r="C86" s="1378"/>
      <c r="D86" s="1385"/>
      <c r="E86" s="1378"/>
      <c r="F86" s="1707"/>
      <c r="G86" s="1385"/>
      <c r="H86" s="1385"/>
      <c r="I86" s="1529"/>
      <c r="J86" s="1385">
        <v>34</v>
      </c>
      <c r="K86" s="1708" t="s">
        <v>1579</v>
      </c>
      <c r="L86" s="1633" t="s">
        <v>1580</v>
      </c>
      <c r="M86" s="1708" t="s">
        <v>1581</v>
      </c>
      <c r="N86" s="1709">
        <v>2.1700000000000001E-2</v>
      </c>
      <c r="O86" s="1710">
        <v>42736</v>
      </c>
      <c r="P86" s="1710">
        <v>42916</v>
      </c>
      <c r="Q86" s="1653" t="s">
        <v>1582</v>
      </c>
      <c r="R86" s="1492">
        <v>0.4</v>
      </c>
      <c r="S86" s="1711">
        <v>0.13200000000000001</v>
      </c>
      <c r="T86" s="1712">
        <v>0.13200000000000001</v>
      </c>
      <c r="U86" s="1713">
        <f>+S86+S87</f>
        <v>0.13200000000000001</v>
      </c>
      <c r="V86" s="1713">
        <f>+T86+T87</f>
        <v>0.13200000000000001</v>
      </c>
      <c r="W86" s="1713"/>
      <c r="X86" s="1713"/>
      <c r="Y86" s="1712"/>
      <c r="Z86" s="1712">
        <v>0.13200000000000001</v>
      </c>
      <c r="AA86" s="1712">
        <v>0.13200000000000001</v>
      </c>
      <c r="AB86" s="1713">
        <f>+Z86+Z87</f>
        <v>0.13200000000000001</v>
      </c>
      <c r="AC86" s="1713">
        <f>+AA86+AA87</f>
        <v>0.13200000000000001</v>
      </c>
      <c r="AD86" s="1713"/>
      <c r="AE86" s="1713"/>
      <c r="AF86" s="1712"/>
      <c r="AG86" s="1712">
        <v>0.13600000000000001</v>
      </c>
      <c r="AH86" s="1712">
        <v>0.13600000000000001</v>
      </c>
      <c r="AI86" s="1713">
        <f>+AG86+AG87</f>
        <v>0.13600000000000001</v>
      </c>
      <c r="AJ86" s="1713">
        <f>+AH86+AH87</f>
        <v>0.13600000000000001</v>
      </c>
      <c r="AK86" s="1713"/>
      <c r="AL86" s="1713"/>
      <c r="AM86" s="1633" t="s">
        <v>1583</v>
      </c>
      <c r="AN86" s="1398">
        <v>0</v>
      </c>
      <c r="AO86" s="1642">
        <f t="shared" ref="AO86:AO134" si="12">+AN86</f>
        <v>0</v>
      </c>
      <c r="AP86" s="1713">
        <f>+AN86+AN87</f>
        <v>0.19800000000000001</v>
      </c>
      <c r="AQ86" s="1713">
        <f>+AO86+AO87</f>
        <v>0.19800000000000001</v>
      </c>
      <c r="AR86" s="1713"/>
      <c r="AS86" s="1713"/>
      <c r="AT86" s="1398"/>
      <c r="AU86" s="1398">
        <v>0</v>
      </c>
      <c r="AV86" s="1642">
        <f t="shared" ref="AV86:AV134" si="13">+AU86</f>
        <v>0</v>
      </c>
      <c r="AW86" s="1713">
        <f>+AU86+AU87</f>
        <v>0.19800000000000001</v>
      </c>
      <c r="AX86" s="1713">
        <f>+AV86+AV87</f>
        <v>0.19800000000000001</v>
      </c>
      <c r="AY86" s="1713"/>
      <c r="AZ86" s="1714"/>
      <c r="BA86" s="1644" t="s">
        <v>1584</v>
      </c>
      <c r="BB86" s="1715">
        <v>0</v>
      </c>
      <c r="BC86" s="1398">
        <v>0</v>
      </c>
      <c r="BD86" s="1713">
        <f>+BB86+BB87</f>
        <v>0.20400000000000001</v>
      </c>
      <c r="BE86" s="1713">
        <f>+BC86+BC87</f>
        <v>0.20399999999999999</v>
      </c>
      <c r="BF86" s="1713"/>
      <c r="BG86" s="1713"/>
      <c r="BH86" s="1633" t="s">
        <v>1580</v>
      </c>
      <c r="BI86" s="1398">
        <v>0</v>
      </c>
      <c r="BJ86" s="1633"/>
      <c r="BK86" s="1633">
        <f>+BI86+BI87</f>
        <v>0</v>
      </c>
      <c r="BL86" s="1633">
        <f>+BJ86+BJ87</f>
        <v>0</v>
      </c>
      <c r="BM86" s="1633"/>
      <c r="BN86" s="1633"/>
      <c r="BO86" s="1633"/>
      <c r="BP86" s="1398">
        <v>0</v>
      </c>
      <c r="BQ86" s="1633"/>
      <c r="BR86" s="1633">
        <f>+BP86+BP87</f>
        <v>0</v>
      </c>
      <c r="BS86" s="1633">
        <f>+BQ86+BQ87</f>
        <v>0</v>
      </c>
      <c r="BT86" s="1633"/>
      <c r="BU86" s="1633"/>
      <c r="BV86" s="1633"/>
      <c r="BW86" s="1398">
        <v>0</v>
      </c>
      <c r="BX86" s="1633"/>
      <c r="BY86" s="1633">
        <f>+BW86+BW87</f>
        <v>0</v>
      </c>
      <c r="BZ86" s="1633">
        <f>+BX86+BX87</f>
        <v>0</v>
      </c>
      <c r="CA86" s="1633"/>
      <c r="CB86" s="1633"/>
      <c r="CC86" s="1633"/>
      <c r="CD86" s="1398">
        <v>0</v>
      </c>
      <c r="CE86" s="1633"/>
      <c r="CF86" s="1633">
        <f>+CD86+CD87</f>
        <v>0</v>
      </c>
      <c r="CG86" s="1633">
        <f>+CE86+CE87</f>
        <v>0</v>
      </c>
      <c r="CH86" s="1633"/>
      <c r="CI86" s="1633"/>
      <c r="CJ86" s="1633"/>
      <c r="CK86" s="1398">
        <v>0</v>
      </c>
      <c r="CL86" s="1633"/>
      <c r="CM86" s="1633">
        <f>+CK86+CK87</f>
        <v>0</v>
      </c>
      <c r="CN86" s="1633">
        <f>+CL86+CL87</f>
        <v>0</v>
      </c>
      <c r="CO86" s="1633"/>
      <c r="CP86" s="1633"/>
      <c r="CQ86" s="1633"/>
      <c r="CR86" s="1398">
        <v>0</v>
      </c>
      <c r="CS86" s="1633"/>
      <c r="CT86" s="1633">
        <f>+CR86+CR87</f>
        <v>0</v>
      </c>
      <c r="CU86" s="1633">
        <f>+CS86+CS87</f>
        <v>0</v>
      </c>
      <c r="CV86" s="1633"/>
      <c r="CW86" s="1633"/>
      <c r="CX86" s="1699"/>
      <c r="CY86" s="1647">
        <f t="shared" si="9"/>
        <v>0.4</v>
      </c>
      <c r="CZ86" s="1642">
        <f t="shared" si="10"/>
        <v>0.4</v>
      </c>
      <c r="DA86" s="1642">
        <f t="shared" si="10"/>
        <v>0.4</v>
      </c>
      <c r="DB86" s="1648">
        <f t="shared" si="6"/>
        <v>1</v>
      </c>
      <c r="DC86" s="1709">
        <f>U86+AB86+AI86</f>
        <v>0.4</v>
      </c>
      <c r="DD86" s="1709">
        <f>V86+AC86+AJ86</f>
        <v>0.4</v>
      </c>
      <c r="DE86" s="1709">
        <f>+DD86/DC86</f>
        <v>1</v>
      </c>
      <c r="DF86" s="1707"/>
      <c r="DG86" s="1707"/>
      <c r="DH86" s="1716"/>
      <c r="DI86" s="1642">
        <f t="shared" si="11"/>
        <v>0.4</v>
      </c>
      <c r="DJ86" s="1642">
        <f t="shared" si="11"/>
        <v>0.4</v>
      </c>
      <c r="DK86" s="1648">
        <f t="shared" ref="DK86:DK134" si="14">+DJ86/DI86</f>
        <v>1</v>
      </c>
      <c r="DL86" s="1709">
        <f>DC86+AP86+AW86+BD86</f>
        <v>1</v>
      </c>
      <c r="DM86" s="1709">
        <f>DD86+AQ86+AX86+BE86</f>
        <v>1</v>
      </c>
      <c r="DN86" s="1709">
        <f>+DM86/DL86</f>
        <v>1</v>
      </c>
      <c r="DO86" s="1716"/>
      <c r="DP86" s="1716"/>
      <c r="DQ86" s="1379"/>
      <c r="DR86" s="1642"/>
      <c r="DS86" s="1642"/>
      <c r="DT86" s="1648"/>
      <c r="DU86" s="1709"/>
      <c r="DV86" s="1709"/>
      <c r="DW86" s="1709"/>
      <c r="DX86" s="1707"/>
      <c r="DY86" s="1707"/>
      <c r="DZ86" s="1707"/>
      <c r="EA86" s="1642"/>
      <c r="EB86" s="1642"/>
      <c r="EC86" s="1648"/>
      <c r="ED86" s="1709"/>
      <c r="EE86" s="1709"/>
      <c r="EF86" s="1709"/>
      <c r="EG86" s="1707"/>
      <c r="EH86" s="1707"/>
      <c r="EI86" s="1707"/>
      <c r="EJ86" s="1327"/>
      <c r="EK86" s="1327"/>
      <c r="EL86" s="1327"/>
      <c r="EM86" s="1327"/>
      <c r="EN86" s="1327"/>
      <c r="EO86" s="1327"/>
      <c r="EP86" s="1327"/>
      <c r="EQ86" s="1327"/>
      <c r="ER86" s="1327"/>
      <c r="ES86" s="1327"/>
      <c r="ET86" s="1327"/>
      <c r="EU86" s="1327"/>
      <c r="EV86" s="1327"/>
      <c r="EW86" s="1327"/>
      <c r="EX86" s="1327"/>
      <c r="EY86" s="1327"/>
      <c r="EZ86" s="1327"/>
      <c r="FA86" s="1327"/>
      <c r="FB86" s="1327"/>
      <c r="FC86" s="1327"/>
      <c r="FD86" s="1327"/>
      <c r="FE86" s="1327"/>
      <c r="FF86" s="1327"/>
      <c r="FG86" s="1327"/>
      <c r="FH86" s="1327"/>
      <c r="FI86" s="1327"/>
      <c r="FJ86" s="1327"/>
      <c r="FK86" s="1327"/>
      <c r="FL86" s="1327"/>
      <c r="FM86" s="1327"/>
      <c r="FN86" s="1327"/>
      <c r="FO86" s="1327"/>
      <c r="FP86" s="1327"/>
      <c r="FQ86" s="1327"/>
      <c r="FR86" s="1327"/>
      <c r="FS86" s="1327"/>
      <c r="FT86" s="1327"/>
      <c r="FU86" s="1327"/>
      <c r="FV86" s="1327"/>
      <c r="FW86" s="1327"/>
      <c r="FX86" s="1327"/>
      <c r="FY86" s="1327"/>
      <c r="FZ86" s="1327"/>
      <c r="GA86" s="1327"/>
      <c r="GB86" s="1327"/>
    </row>
    <row r="87" spans="1:184" s="1541" customFormat="1" ht="57" customHeight="1">
      <c r="A87" s="1706"/>
      <c r="B87" s="1706"/>
      <c r="C87" s="1378"/>
      <c r="D87" s="1385"/>
      <c r="E87" s="1378"/>
      <c r="F87" s="1707"/>
      <c r="G87" s="1385"/>
      <c r="H87" s="1385"/>
      <c r="I87" s="1529"/>
      <c r="J87" s="1385"/>
      <c r="K87" s="1708"/>
      <c r="L87" s="1633"/>
      <c r="M87" s="1708"/>
      <c r="N87" s="1709"/>
      <c r="O87" s="1710"/>
      <c r="P87" s="1710"/>
      <c r="Q87" s="1653" t="s">
        <v>1585</v>
      </c>
      <c r="R87" s="1492">
        <v>0.6</v>
      </c>
      <c r="S87" s="1711">
        <v>0</v>
      </c>
      <c r="T87" s="1712">
        <v>0</v>
      </c>
      <c r="U87" s="1713"/>
      <c r="V87" s="1713"/>
      <c r="W87" s="1713"/>
      <c r="X87" s="1713"/>
      <c r="Y87" s="1712"/>
      <c r="Z87" s="1712">
        <v>0</v>
      </c>
      <c r="AA87" s="1712">
        <v>0</v>
      </c>
      <c r="AB87" s="1713"/>
      <c r="AC87" s="1713"/>
      <c r="AD87" s="1713"/>
      <c r="AE87" s="1713"/>
      <c r="AF87" s="1712"/>
      <c r="AG87" s="1712">
        <v>0</v>
      </c>
      <c r="AH87" s="1712">
        <v>0</v>
      </c>
      <c r="AI87" s="1713"/>
      <c r="AJ87" s="1713"/>
      <c r="AK87" s="1713"/>
      <c r="AL87" s="1713"/>
      <c r="AM87" s="1633"/>
      <c r="AN87" s="1398">
        <v>0.19800000000000001</v>
      </c>
      <c r="AO87" s="1642">
        <f t="shared" si="12"/>
        <v>0.19800000000000001</v>
      </c>
      <c r="AP87" s="1713"/>
      <c r="AQ87" s="1713"/>
      <c r="AR87" s="1713"/>
      <c r="AS87" s="1713"/>
      <c r="AT87" s="1398"/>
      <c r="AU87" s="1398">
        <v>0.19800000000000001</v>
      </c>
      <c r="AV87" s="1642">
        <f t="shared" si="13"/>
        <v>0.19800000000000001</v>
      </c>
      <c r="AW87" s="1713"/>
      <c r="AX87" s="1713"/>
      <c r="AY87" s="1713"/>
      <c r="AZ87" s="1714"/>
      <c r="BA87" s="1644"/>
      <c r="BB87" s="1715">
        <v>0.20400000000000001</v>
      </c>
      <c r="BC87" s="1398">
        <v>0.20399999999999999</v>
      </c>
      <c r="BD87" s="1713"/>
      <c r="BE87" s="1713"/>
      <c r="BF87" s="1713"/>
      <c r="BG87" s="1713"/>
      <c r="BH87" s="1633"/>
      <c r="BI87" s="1398">
        <v>0</v>
      </c>
      <c r="BJ87" s="1633"/>
      <c r="BK87" s="1633"/>
      <c r="BL87" s="1633"/>
      <c r="BM87" s="1633"/>
      <c r="BN87" s="1633"/>
      <c r="BO87" s="1633"/>
      <c r="BP87" s="1398">
        <v>0</v>
      </c>
      <c r="BQ87" s="1633"/>
      <c r="BR87" s="1633"/>
      <c r="BS87" s="1633"/>
      <c r="BT87" s="1633"/>
      <c r="BU87" s="1633"/>
      <c r="BV87" s="1633"/>
      <c r="BW87" s="1398">
        <v>0</v>
      </c>
      <c r="BX87" s="1633"/>
      <c r="BY87" s="1633"/>
      <c r="BZ87" s="1633"/>
      <c r="CA87" s="1633"/>
      <c r="CB87" s="1633"/>
      <c r="CC87" s="1633"/>
      <c r="CD87" s="1398">
        <v>0</v>
      </c>
      <c r="CE87" s="1633"/>
      <c r="CF87" s="1633"/>
      <c r="CG87" s="1633"/>
      <c r="CH87" s="1633"/>
      <c r="CI87" s="1633"/>
      <c r="CJ87" s="1633"/>
      <c r="CK87" s="1398">
        <v>0</v>
      </c>
      <c r="CL87" s="1633"/>
      <c r="CM87" s="1633"/>
      <c r="CN87" s="1633"/>
      <c r="CO87" s="1633"/>
      <c r="CP87" s="1633"/>
      <c r="CQ87" s="1633"/>
      <c r="CR87" s="1398">
        <v>0</v>
      </c>
      <c r="CS87" s="1633"/>
      <c r="CT87" s="1633"/>
      <c r="CU87" s="1633"/>
      <c r="CV87" s="1633"/>
      <c r="CW87" s="1633"/>
      <c r="CX87" s="1705"/>
      <c r="CY87" s="1647">
        <f t="shared" si="9"/>
        <v>0.39600000000000002</v>
      </c>
      <c r="CZ87" s="1642">
        <f t="shared" si="10"/>
        <v>0</v>
      </c>
      <c r="DA87" s="1642">
        <f t="shared" si="10"/>
        <v>0</v>
      </c>
      <c r="DB87" s="1648" t="e">
        <f t="shared" si="6"/>
        <v>#DIV/0!</v>
      </c>
      <c r="DC87" s="1709"/>
      <c r="DD87" s="1709"/>
      <c r="DE87" s="1709"/>
      <c r="DF87" s="1707"/>
      <c r="DG87" s="1707"/>
      <c r="DH87" s="1716"/>
      <c r="DI87" s="1642">
        <f t="shared" si="11"/>
        <v>0.60000000000000009</v>
      </c>
      <c r="DJ87" s="1642">
        <f t="shared" si="11"/>
        <v>0.6</v>
      </c>
      <c r="DK87" s="1648">
        <f t="shared" si="14"/>
        <v>0.99999999999999978</v>
      </c>
      <c r="DL87" s="1709"/>
      <c r="DM87" s="1709"/>
      <c r="DN87" s="1709"/>
      <c r="DO87" s="1716"/>
      <c r="DP87" s="1716"/>
      <c r="DQ87" s="1379"/>
      <c r="DR87" s="1642"/>
      <c r="DS87" s="1642"/>
      <c r="DT87" s="1648"/>
      <c r="DU87" s="1709"/>
      <c r="DV87" s="1709"/>
      <c r="DW87" s="1709"/>
      <c r="DX87" s="1707"/>
      <c r="DY87" s="1707"/>
      <c r="DZ87" s="1707"/>
      <c r="EA87" s="1642"/>
      <c r="EB87" s="1642"/>
      <c r="EC87" s="1648"/>
      <c r="ED87" s="1709"/>
      <c r="EE87" s="1709"/>
      <c r="EF87" s="1709"/>
      <c r="EG87" s="1707"/>
      <c r="EH87" s="1707"/>
      <c r="EI87" s="1707"/>
      <c r="EJ87" s="1327"/>
      <c r="EK87" s="1327"/>
      <c r="EL87" s="1327"/>
      <c r="EM87" s="1327"/>
      <c r="EN87" s="1327"/>
      <c r="EO87" s="1327"/>
      <c r="EP87" s="1327"/>
      <c r="EQ87" s="1327"/>
      <c r="ER87" s="1327"/>
      <c r="ES87" s="1327"/>
      <c r="ET87" s="1327"/>
      <c r="EU87" s="1327"/>
      <c r="EV87" s="1327"/>
      <c r="EW87" s="1327"/>
      <c r="EX87" s="1327"/>
      <c r="EY87" s="1327"/>
      <c r="EZ87" s="1327"/>
      <c r="FA87" s="1327"/>
      <c r="FB87" s="1327"/>
      <c r="FC87" s="1327"/>
      <c r="FD87" s="1327"/>
      <c r="FE87" s="1327"/>
      <c r="FF87" s="1327"/>
      <c r="FG87" s="1327"/>
      <c r="FH87" s="1327"/>
      <c r="FI87" s="1327"/>
      <c r="FJ87" s="1327"/>
      <c r="FK87" s="1327"/>
      <c r="FL87" s="1327"/>
      <c r="FM87" s="1327"/>
      <c r="FN87" s="1327"/>
      <c r="FO87" s="1327"/>
      <c r="FP87" s="1327"/>
      <c r="FQ87" s="1327"/>
      <c r="FR87" s="1327"/>
      <c r="FS87" s="1327"/>
      <c r="FT87" s="1327"/>
      <c r="FU87" s="1327"/>
      <c r="FV87" s="1327"/>
      <c r="FW87" s="1327"/>
      <c r="FX87" s="1327"/>
      <c r="FY87" s="1327"/>
      <c r="FZ87" s="1327"/>
      <c r="GA87" s="1327"/>
      <c r="GB87" s="1327"/>
    </row>
    <row r="88" spans="1:184" s="1541" customFormat="1" ht="78.75" customHeight="1">
      <c r="A88" s="1706"/>
      <c r="B88" s="1706"/>
      <c r="C88" s="1378"/>
      <c r="D88" s="1385"/>
      <c r="E88" s="1378"/>
      <c r="F88" s="1707"/>
      <c r="G88" s="1385"/>
      <c r="H88" s="1385"/>
      <c r="I88" s="1529"/>
      <c r="J88" s="1385">
        <v>35</v>
      </c>
      <c r="K88" s="1708" t="s">
        <v>1586</v>
      </c>
      <c r="L88" s="1633" t="s">
        <v>1587</v>
      </c>
      <c r="M88" s="1708" t="s">
        <v>1581</v>
      </c>
      <c r="N88" s="1709">
        <v>2.1700000000000001E-2</v>
      </c>
      <c r="O88" s="1710">
        <v>42917</v>
      </c>
      <c r="P88" s="1710">
        <v>43100</v>
      </c>
      <c r="Q88" s="1653" t="s">
        <v>1588</v>
      </c>
      <c r="R88" s="1492">
        <v>0.7</v>
      </c>
      <c r="S88" s="1711">
        <v>0</v>
      </c>
      <c r="T88" s="1712">
        <v>0</v>
      </c>
      <c r="U88" s="1713">
        <f>+S88+S89</f>
        <v>0</v>
      </c>
      <c r="V88" s="1713">
        <f>+T88+T89</f>
        <v>0</v>
      </c>
      <c r="W88" s="1713"/>
      <c r="X88" s="1713"/>
      <c r="Y88" s="1712"/>
      <c r="Z88" s="1712">
        <v>0</v>
      </c>
      <c r="AA88" s="1712">
        <v>0</v>
      </c>
      <c r="AB88" s="1713">
        <f>+Z88+Z89</f>
        <v>0</v>
      </c>
      <c r="AC88" s="1713">
        <f>+AA88+AA89</f>
        <v>0</v>
      </c>
      <c r="AD88" s="1713"/>
      <c r="AE88" s="1713"/>
      <c r="AF88" s="1712"/>
      <c r="AG88" s="1712">
        <v>0</v>
      </c>
      <c r="AH88" s="1712">
        <v>0</v>
      </c>
      <c r="AI88" s="1713">
        <f>+AG88+AG89</f>
        <v>0</v>
      </c>
      <c r="AJ88" s="1713">
        <f>+AH88+AH89</f>
        <v>0</v>
      </c>
      <c r="AK88" s="1713"/>
      <c r="AL88" s="1713"/>
      <c r="AM88" s="1633" t="s">
        <v>1059</v>
      </c>
      <c r="AN88" s="1398">
        <v>0</v>
      </c>
      <c r="AO88" s="1642">
        <f t="shared" si="12"/>
        <v>0</v>
      </c>
      <c r="AP88" s="1713">
        <f>+AN88+AN89</f>
        <v>0</v>
      </c>
      <c r="AQ88" s="1713">
        <f>+AO88+AO89</f>
        <v>0</v>
      </c>
      <c r="AR88" s="1713"/>
      <c r="AS88" s="1713"/>
      <c r="AT88" s="1398"/>
      <c r="AU88" s="1398">
        <v>0</v>
      </c>
      <c r="AV88" s="1642">
        <f t="shared" si="13"/>
        <v>0</v>
      </c>
      <c r="AW88" s="1713">
        <f>+AU88+AU89</f>
        <v>0</v>
      </c>
      <c r="AX88" s="1713">
        <f>+AV88+AV89</f>
        <v>0</v>
      </c>
      <c r="AY88" s="1713"/>
      <c r="AZ88" s="1714"/>
      <c r="BA88" s="1644"/>
      <c r="BB88" s="1715">
        <v>0</v>
      </c>
      <c r="BC88" s="1398">
        <v>0</v>
      </c>
      <c r="BD88" s="1713">
        <f>+BB88+BB89</f>
        <v>0</v>
      </c>
      <c r="BE88" s="1713">
        <f>+BC88+BC89</f>
        <v>0</v>
      </c>
      <c r="BF88" s="1713"/>
      <c r="BG88" s="1713"/>
      <c r="BH88" s="1633"/>
      <c r="BI88" s="1398">
        <v>0.14000000000000001</v>
      </c>
      <c r="BJ88" s="1633"/>
      <c r="BK88" s="1633">
        <f>+BI88+BI89</f>
        <v>0.14000000000000001</v>
      </c>
      <c r="BL88" s="1633">
        <f>+BJ88+BJ89</f>
        <v>0</v>
      </c>
      <c r="BM88" s="1633"/>
      <c r="BN88" s="1633"/>
      <c r="BO88" s="1633"/>
      <c r="BP88" s="1398">
        <v>0.14000000000000001</v>
      </c>
      <c r="BQ88" s="1633"/>
      <c r="BR88" s="1633">
        <f>+BP88+BP89</f>
        <v>0.14000000000000001</v>
      </c>
      <c r="BS88" s="1633">
        <f>+BQ88+BQ89</f>
        <v>0</v>
      </c>
      <c r="BT88" s="1633"/>
      <c r="BU88" s="1633"/>
      <c r="BV88" s="1633"/>
      <c r="BW88" s="1398">
        <v>0.14000000000000001</v>
      </c>
      <c r="BX88" s="1633"/>
      <c r="BY88" s="1633">
        <f>+BW88+BW89</f>
        <v>0.14000000000000001</v>
      </c>
      <c r="BZ88" s="1633">
        <f>+BX88+BX89</f>
        <v>0</v>
      </c>
      <c r="CA88" s="1633"/>
      <c r="CB88" s="1633"/>
      <c r="CC88" s="1633" t="s">
        <v>1589</v>
      </c>
      <c r="CD88" s="1398">
        <v>0.14000000000000001</v>
      </c>
      <c r="CE88" s="1633"/>
      <c r="CF88" s="1633">
        <f>+CD88+CD89</f>
        <v>0.14000000000000001</v>
      </c>
      <c r="CG88" s="1633">
        <f>+CE88+CE89</f>
        <v>0</v>
      </c>
      <c r="CH88" s="1633"/>
      <c r="CI88" s="1633"/>
      <c r="CJ88" s="1633"/>
      <c r="CK88" s="1398">
        <v>0.14000000000000001</v>
      </c>
      <c r="CL88" s="1633"/>
      <c r="CM88" s="1633">
        <f>+CK88+CK89</f>
        <v>0.29000000000000004</v>
      </c>
      <c r="CN88" s="1633">
        <f>+CL88+CL89</f>
        <v>0</v>
      </c>
      <c r="CO88" s="1633"/>
      <c r="CP88" s="1633"/>
      <c r="CQ88" s="1633"/>
      <c r="CR88" s="1398">
        <v>0</v>
      </c>
      <c r="CS88" s="1633"/>
      <c r="CT88" s="1633">
        <f>+CR88+CR89</f>
        <v>0.15</v>
      </c>
      <c r="CU88" s="1633">
        <f>+CS88+CS89</f>
        <v>0</v>
      </c>
      <c r="CV88" s="1633"/>
      <c r="CW88" s="1633"/>
      <c r="CX88" s="1646" t="s">
        <v>1587</v>
      </c>
      <c r="CY88" s="1647">
        <f t="shared" si="9"/>
        <v>0</v>
      </c>
      <c r="CZ88" s="1642">
        <f t="shared" si="10"/>
        <v>0</v>
      </c>
      <c r="DA88" s="1642">
        <f t="shared" si="10"/>
        <v>0</v>
      </c>
      <c r="DB88" s="1648" t="e">
        <f t="shared" ref="DB88:DB136" si="15">+DA88/CZ88</f>
        <v>#DIV/0!</v>
      </c>
      <c r="DC88" s="1709">
        <f>U88+AB88+AI88</f>
        <v>0</v>
      </c>
      <c r="DD88" s="1709">
        <f>V88+AC88+AJ88</f>
        <v>0</v>
      </c>
      <c r="DE88" s="1709" t="e">
        <f>+DD88/DC88</f>
        <v>#DIV/0!</v>
      </c>
      <c r="DF88" s="1707"/>
      <c r="DG88" s="1707"/>
      <c r="DH88" s="1716"/>
      <c r="DI88" s="1642">
        <f t="shared" si="11"/>
        <v>0</v>
      </c>
      <c r="DJ88" s="1642">
        <f t="shared" si="11"/>
        <v>0</v>
      </c>
      <c r="DK88" s="1648" t="e">
        <f t="shared" si="14"/>
        <v>#DIV/0!</v>
      </c>
      <c r="DL88" s="1709">
        <f>DC88+AP88+AW88+BD88</f>
        <v>0</v>
      </c>
      <c r="DM88" s="1709">
        <f>DD88+AQ88+AX88+BE88</f>
        <v>0</v>
      </c>
      <c r="DN88" s="1709" t="e">
        <f>+DM88/DL88</f>
        <v>#DIV/0!</v>
      </c>
      <c r="DO88" s="1716"/>
      <c r="DP88" s="1716"/>
      <c r="DQ88" s="1379"/>
      <c r="DR88" s="1642"/>
      <c r="DS88" s="1642"/>
      <c r="DT88" s="1648"/>
      <c r="DU88" s="1709"/>
      <c r="DV88" s="1709"/>
      <c r="DW88" s="1709"/>
      <c r="DX88" s="1707"/>
      <c r="DY88" s="1707"/>
      <c r="DZ88" s="1707"/>
      <c r="EA88" s="1642"/>
      <c r="EB88" s="1642"/>
      <c r="EC88" s="1648"/>
      <c r="ED88" s="1709"/>
      <c r="EE88" s="1709"/>
      <c r="EF88" s="1709"/>
      <c r="EG88" s="1707"/>
      <c r="EH88" s="1707"/>
      <c r="EI88" s="1707"/>
      <c r="EJ88" s="1327"/>
      <c r="EK88" s="1327"/>
      <c r="EL88" s="1327"/>
      <c r="EM88" s="1327"/>
      <c r="EN88" s="1327"/>
      <c r="EO88" s="1327"/>
      <c r="EP88" s="1327"/>
      <c r="EQ88" s="1327"/>
      <c r="ER88" s="1327"/>
      <c r="ES88" s="1327"/>
      <c r="ET88" s="1327"/>
      <c r="EU88" s="1327"/>
      <c r="EV88" s="1327"/>
      <c r="EW88" s="1327"/>
      <c r="EX88" s="1327"/>
      <c r="EY88" s="1327"/>
      <c r="EZ88" s="1327"/>
      <c r="FA88" s="1327"/>
      <c r="FB88" s="1327"/>
      <c r="FC88" s="1327"/>
      <c r="FD88" s="1327"/>
      <c r="FE88" s="1327"/>
      <c r="FF88" s="1327"/>
      <c r="FG88" s="1327"/>
      <c r="FH88" s="1327"/>
      <c r="FI88" s="1327"/>
      <c r="FJ88" s="1327"/>
      <c r="FK88" s="1327"/>
      <c r="FL88" s="1327"/>
      <c r="FM88" s="1327"/>
      <c r="FN88" s="1327"/>
      <c r="FO88" s="1327"/>
      <c r="FP88" s="1327"/>
      <c r="FQ88" s="1327"/>
      <c r="FR88" s="1327"/>
      <c r="FS88" s="1327"/>
      <c r="FT88" s="1327"/>
      <c r="FU88" s="1327"/>
      <c r="FV88" s="1327"/>
      <c r="FW88" s="1327"/>
      <c r="FX88" s="1327"/>
      <c r="FY88" s="1327"/>
      <c r="FZ88" s="1327"/>
      <c r="GA88" s="1327"/>
      <c r="GB88" s="1327"/>
    </row>
    <row r="89" spans="1:184" s="1541" customFormat="1" ht="78.75" customHeight="1">
      <c r="A89" s="1706"/>
      <c r="B89" s="1706"/>
      <c r="C89" s="1378"/>
      <c r="D89" s="1385"/>
      <c r="E89" s="1378"/>
      <c r="F89" s="1707"/>
      <c r="G89" s="1385"/>
      <c r="H89" s="1385"/>
      <c r="I89" s="1529"/>
      <c r="J89" s="1385"/>
      <c r="K89" s="1708"/>
      <c r="L89" s="1633"/>
      <c r="M89" s="1708"/>
      <c r="N89" s="1709"/>
      <c r="O89" s="1710"/>
      <c r="P89" s="1710"/>
      <c r="Q89" s="1653" t="s">
        <v>1590</v>
      </c>
      <c r="R89" s="1492">
        <v>0.3</v>
      </c>
      <c r="S89" s="1711">
        <v>0</v>
      </c>
      <c r="T89" s="1712">
        <v>0</v>
      </c>
      <c r="U89" s="1713"/>
      <c r="V89" s="1713"/>
      <c r="W89" s="1713"/>
      <c r="X89" s="1713"/>
      <c r="Y89" s="1712"/>
      <c r="Z89" s="1712">
        <v>0</v>
      </c>
      <c r="AA89" s="1712">
        <v>0</v>
      </c>
      <c r="AB89" s="1713"/>
      <c r="AC89" s="1713"/>
      <c r="AD89" s="1713"/>
      <c r="AE89" s="1713"/>
      <c r="AF89" s="1712"/>
      <c r="AG89" s="1712">
        <v>0</v>
      </c>
      <c r="AH89" s="1712">
        <v>0</v>
      </c>
      <c r="AI89" s="1713"/>
      <c r="AJ89" s="1713"/>
      <c r="AK89" s="1713"/>
      <c r="AL89" s="1713"/>
      <c r="AM89" s="1633"/>
      <c r="AN89" s="1398">
        <v>0</v>
      </c>
      <c r="AO89" s="1642">
        <f t="shared" si="12"/>
        <v>0</v>
      </c>
      <c r="AP89" s="1713"/>
      <c r="AQ89" s="1713"/>
      <c r="AR89" s="1713"/>
      <c r="AS89" s="1713"/>
      <c r="AT89" s="1398"/>
      <c r="AU89" s="1398">
        <v>0</v>
      </c>
      <c r="AV89" s="1642">
        <f t="shared" si="13"/>
        <v>0</v>
      </c>
      <c r="AW89" s="1713"/>
      <c r="AX89" s="1713"/>
      <c r="AY89" s="1713"/>
      <c r="AZ89" s="1714"/>
      <c r="BA89" s="1644"/>
      <c r="BB89" s="1715">
        <v>0</v>
      </c>
      <c r="BC89" s="1398">
        <v>0</v>
      </c>
      <c r="BD89" s="1713"/>
      <c r="BE89" s="1713"/>
      <c r="BF89" s="1713"/>
      <c r="BG89" s="1713"/>
      <c r="BH89" s="1633"/>
      <c r="BI89" s="1398">
        <v>0</v>
      </c>
      <c r="BJ89" s="1633"/>
      <c r="BK89" s="1633"/>
      <c r="BL89" s="1633"/>
      <c r="BM89" s="1633"/>
      <c r="BN89" s="1633"/>
      <c r="BO89" s="1633"/>
      <c r="BP89" s="1398">
        <v>0</v>
      </c>
      <c r="BQ89" s="1633"/>
      <c r="BR89" s="1633"/>
      <c r="BS89" s="1633"/>
      <c r="BT89" s="1633"/>
      <c r="BU89" s="1633"/>
      <c r="BV89" s="1633"/>
      <c r="BW89" s="1398">
        <v>0</v>
      </c>
      <c r="BX89" s="1633"/>
      <c r="BY89" s="1633"/>
      <c r="BZ89" s="1633"/>
      <c r="CA89" s="1633"/>
      <c r="CB89" s="1633"/>
      <c r="CC89" s="1633"/>
      <c r="CD89" s="1398">
        <v>0</v>
      </c>
      <c r="CE89" s="1633"/>
      <c r="CF89" s="1633"/>
      <c r="CG89" s="1633"/>
      <c r="CH89" s="1633"/>
      <c r="CI89" s="1633"/>
      <c r="CJ89" s="1633"/>
      <c r="CK89" s="1398">
        <v>0.15</v>
      </c>
      <c r="CL89" s="1633"/>
      <c r="CM89" s="1633"/>
      <c r="CN89" s="1633"/>
      <c r="CO89" s="1633"/>
      <c r="CP89" s="1633"/>
      <c r="CQ89" s="1633"/>
      <c r="CR89" s="1398">
        <v>0.15</v>
      </c>
      <c r="CS89" s="1633"/>
      <c r="CT89" s="1633"/>
      <c r="CU89" s="1633"/>
      <c r="CV89" s="1633"/>
      <c r="CW89" s="1633"/>
      <c r="CX89" s="1654"/>
      <c r="CY89" s="1647">
        <f t="shared" si="9"/>
        <v>0</v>
      </c>
      <c r="CZ89" s="1642">
        <f t="shared" si="10"/>
        <v>0</v>
      </c>
      <c r="DA89" s="1642">
        <f t="shared" si="10"/>
        <v>0</v>
      </c>
      <c r="DB89" s="1648" t="e">
        <f t="shared" si="15"/>
        <v>#DIV/0!</v>
      </c>
      <c r="DC89" s="1709"/>
      <c r="DD89" s="1709"/>
      <c r="DE89" s="1709"/>
      <c r="DF89" s="1707"/>
      <c r="DG89" s="1707"/>
      <c r="DH89" s="1716"/>
      <c r="DI89" s="1642">
        <f t="shared" si="11"/>
        <v>0</v>
      </c>
      <c r="DJ89" s="1642">
        <f t="shared" si="11"/>
        <v>0</v>
      </c>
      <c r="DK89" s="1648" t="e">
        <f t="shared" si="14"/>
        <v>#DIV/0!</v>
      </c>
      <c r="DL89" s="1709"/>
      <c r="DM89" s="1709"/>
      <c r="DN89" s="1709"/>
      <c r="DO89" s="1716"/>
      <c r="DP89" s="1716"/>
      <c r="DQ89" s="1379"/>
      <c r="DR89" s="1642"/>
      <c r="DS89" s="1642"/>
      <c r="DT89" s="1648"/>
      <c r="DU89" s="1709"/>
      <c r="DV89" s="1709"/>
      <c r="DW89" s="1709"/>
      <c r="DX89" s="1707"/>
      <c r="DY89" s="1707"/>
      <c r="DZ89" s="1707"/>
      <c r="EA89" s="1642"/>
      <c r="EB89" s="1642"/>
      <c r="EC89" s="1648"/>
      <c r="ED89" s="1709"/>
      <c r="EE89" s="1709"/>
      <c r="EF89" s="1709"/>
      <c r="EG89" s="1707"/>
      <c r="EH89" s="1707"/>
      <c r="EI89" s="1707"/>
      <c r="EJ89" s="1327"/>
      <c r="EK89" s="1327"/>
      <c r="EL89" s="1327"/>
      <c r="EM89" s="1327"/>
      <c r="EN89" s="1327"/>
      <c r="EO89" s="1327"/>
      <c r="EP89" s="1327"/>
      <c r="EQ89" s="1327"/>
      <c r="ER89" s="1327"/>
      <c r="ES89" s="1327"/>
      <c r="ET89" s="1327"/>
      <c r="EU89" s="1327"/>
      <c r="EV89" s="1327"/>
      <c r="EW89" s="1327"/>
      <c r="EX89" s="1327"/>
      <c r="EY89" s="1327"/>
      <c r="EZ89" s="1327"/>
      <c r="FA89" s="1327"/>
      <c r="FB89" s="1327"/>
      <c r="FC89" s="1327"/>
      <c r="FD89" s="1327"/>
      <c r="FE89" s="1327"/>
      <c r="FF89" s="1327"/>
      <c r="FG89" s="1327"/>
      <c r="FH89" s="1327"/>
      <c r="FI89" s="1327"/>
      <c r="FJ89" s="1327"/>
      <c r="FK89" s="1327"/>
      <c r="FL89" s="1327"/>
      <c r="FM89" s="1327"/>
      <c r="FN89" s="1327"/>
      <c r="FO89" s="1327"/>
      <c r="FP89" s="1327"/>
      <c r="FQ89" s="1327"/>
      <c r="FR89" s="1327"/>
      <c r="FS89" s="1327"/>
      <c r="FT89" s="1327"/>
      <c r="FU89" s="1327"/>
      <c r="FV89" s="1327"/>
      <c r="FW89" s="1327"/>
      <c r="FX89" s="1327"/>
      <c r="FY89" s="1327"/>
      <c r="FZ89" s="1327"/>
      <c r="GA89" s="1327"/>
      <c r="GB89" s="1327"/>
    </row>
    <row r="90" spans="1:184" s="1541" customFormat="1" ht="78.75" customHeight="1">
      <c r="A90" s="1706"/>
      <c r="B90" s="1706"/>
      <c r="C90" s="1378"/>
      <c r="D90" s="1385"/>
      <c r="E90" s="1378"/>
      <c r="F90" s="1707"/>
      <c r="G90" s="1385"/>
      <c r="H90" s="1385"/>
      <c r="I90" s="1529"/>
      <c r="J90" s="1385">
        <v>37</v>
      </c>
      <c r="K90" s="1378" t="s">
        <v>1591</v>
      </c>
      <c r="L90" s="1633" t="s">
        <v>1592</v>
      </c>
      <c r="M90" s="1708" t="s">
        <v>1593</v>
      </c>
      <c r="N90" s="1709">
        <v>2.1700000000000001E-2</v>
      </c>
      <c r="O90" s="1710">
        <v>42736</v>
      </c>
      <c r="P90" s="1710">
        <v>43100</v>
      </c>
      <c r="Q90" s="1653" t="s">
        <v>1594</v>
      </c>
      <c r="R90" s="1492">
        <v>8.3333333333333329E-2</v>
      </c>
      <c r="S90" s="1711">
        <v>6.9444444444444441E-3</v>
      </c>
      <c r="T90" s="1712">
        <v>6.9444444444444441E-3</v>
      </c>
      <c r="U90" s="1713">
        <f>+S90+S91+S92+S93+S94+S95+S96+S97+S98+S99+S100+S101+S102</f>
        <v>1.3888888888888888E-2</v>
      </c>
      <c r="V90" s="1713">
        <f>+T90+T91+T92+T93+T94+T95+T96+T97+T98+T99+T100+T101+T102</f>
        <v>1.3888888888888888E-2</v>
      </c>
      <c r="W90" s="1713"/>
      <c r="X90" s="1713"/>
      <c r="Y90" s="1712"/>
      <c r="Z90" s="1712">
        <v>6.9444444444444441E-3</v>
      </c>
      <c r="AA90" s="1712">
        <v>6.9444444444444441E-3</v>
      </c>
      <c r="AB90" s="1713">
        <f>+Z90+Z91+Z92+Z93+Z94+Z95+Z96+Z97+Z98+Z99+Z100+Z101+Z102</f>
        <v>1.3888888888888888E-2</v>
      </c>
      <c r="AC90" s="1713">
        <f>+AA90+AA91+AA92+AA93+AA94+AA95+AA96+AA97+AA98+AA99+AA100+AA101+AA102</f>
        <v>1.3888888888888888E-2</v>
      </c>
      <c r="AD90" s="1713"/>
      <c r="AE90" s="1713"/>
      <c r="AF90" s="1712"/>
      <c r="AG90" s="1712">
        <v>6.9444444444444441E-3</v>
      </c>
      <c r="AH90" s="1712">
        <v>6.9444444444444441E-3</v>
      </c>
      <c r="AI90" s="1713">
        <f>+AG90+AG91+AG92+AG93+AG94+AG95+AG96+AG97+AG98+AG99+AG100+AG101+AG102</f>
        <v>0.10555555555555554</v>
      </c>
      <c r="AJ90" s="1713">
        <f>+AH90+AH91+AH92+AH93+AH94+AH95+AH96+AH97+AH98+AH99+AH100+AH101+AH102</f>
        <v>0.10555555555555554</v>
      </c>
      <c r="AK90" s="1713"/>
      <c r="AL90" s="1713"/>
      <c r="AM90" s="1633" t="s">
        <v>1595</v>
      </c>
      <c r="AN90" s="1398">
        <v>6.9444444444444441E-3</v>
      </c>
      <c r="AO90" s="1642">
        <f t="shared" si="12"/>
        <v>6.9444444444444441E-3</v>
      </c>
      <c r="AP90" s="1713">
        <f>+AN90+AN91+AN92+AN93+AN94+AN95+AN96+AN97+AN98+AN99+AN100+AN101+AN102</f>
        <v>3.0555555555555555E-2</v>
      </c>
      <c r="AQ90" s="1713">
        <f>+AO90+AO91+AO92+AO93+AO94+AO95+AO96+AO97+AO98+AO99+AO100+AO101+AO102</f>
        <v>3.0555555555555555E-2</v>
      </c>
      <c r="AR90" s="1713"/>
      <c r="AS90" s="1713"/>
      <c r="AT90" s="1398"/>
      <c r="AU90" s="1398">
        <v>6.9444444444444441E-3</v>
      </c>
      <c r="AV90" s="1642">
        <f t="shared" si="13"/>
        <v>6.9444444444444441E-3</v>
      </c>
      <c r="AW90" s="1713">
        <f>+AU90+AU91+AU92+AU93+AU94+AU95+AU96+AU97+AU98+AU99+AU100+AU101+AU102</f>
        <v>3.0555555555555555E-2</v>
      </c>
      <c r="AX90" s="1713">
        <f>+AV90+AV91+AV92+AV93+AV94+AV95+AV96+AV97+AV98+AV99+AV100+AV101+AV102</f>
        <v>3.0555555555555555E-2</v>
      </c>
      <c r="AY90" s="1713"/>
      <c r="AZ90" s="1714"/>
      <c r="BA90" s="1644" t="s">
        <v>1595</v>
      </c>
      <c r="BB90" s="1715">
        <v>6.9444444444444441E-3</v>
      </c>
      <c r="BC90" s="1398">
        <f>+BB90</f>
        <v>6.9444444444444441E-3</v>
      </c>
      <c r="BD90" s="1713">
        <f>+BB90+BB91+BB92+BB93+BB94+BB95+BB96+BB97+BB98+BB99+BB100+BB101+BB102</f>
        <v>0.25892222222222222</v>
      </c>
      <c r="BE90" s="1713">
        <f>+BC90+BC91+BC92+BC93+BC94+BC95+BC96+BC97+BC98+BC99+BC100+BC101+BC102</f>
        <v>0.2389222222222222</v>
      </c>
      <c r="BF90" s="1713"/>
      <c r="BG90" s="1713"/>
      <c r="BH90" s="1633" t="s">
        <v>1595</v>
      </c>
      <c r="BI90" s="1398">
        <v>6.9444444444444441E-3</v>
      </c>
      <c r="BJ90" s="1633"/>
      <c r="BK90" s="1633">
        <f>+BI90+BI91+BI92+BI93+BI94+BI95+BI96+BI97+BI98+BI99+BI100+BI101+BI102</f>
        <v>1.3888888888888888E-2</v>
      </c>
      <c r="BL90" s="1633">
        <f>+BJ90+BJ91+BJ92+BJ93+BJ94+BJ95+BJ96+BJ97+BJ98+BJ99+BJ100+BJ101+BJ102</f>
        <v>0</v>
      </c>
      <c r="BM90" s="1633"/>
      <c r="BN90" s="1633"/>
      <c r="BO90" s="1633"/>
      <c r="BP90" s="1398">
        <v>6.9444444444444441E-3</v>
      </c>
      <c r="BQ90" s="1633"/>
      <c r="BR90" s="1633">
        <f>+BP90+BP91+BP92+BP93+BP94+BP95+BP96+BP97+BP98+BP99+BP100+BP101+BP102</f>
        <v>1.3888888888888888E-2</v>
      </c>
      <c r="BS90" s="1633">
        <f>+BQ90+BQ91+BQ92+BQ93+BQ94+BQ95+BQ96+BQ97+BQ98+BQ99+BQ100+BQ101+BQ102</f>
        <v>0</v>
      </c>
      <c r="BT90" s="1633"/>
      <c r="BU90" s="1633"/>
      <c r="BV90" s="1633"/>
      <c r="BW90" s="1398">
        <v>6.9444444444444441E-3</v>
      </c>
      <c r="BX90" s="1633"/>
      <c r="BY90" s="1633">
        <f>+BW90+BW91+BW92+BW93+BW94+BW95+BW96+BW97+BW98+BW99+BW100+BW101+BW102</f>
        <v>0.12972222222222221</v>
      </c>
      <c r="BZ90" s="1633">
        <f>+BX90+BX91+BX92+BX93+BX94+BX95+BX96+BX97+BX98+BX99+BX100+BX101+BX102</f>
        <v>0</v>
      </c>
      <c r="CA90" s="1633"/>
      <c r="CB90" s="1633"/>
      <c r="CC90" s="1633" t="s">
        <v>1595</v>
      </c>
      <c r="CD90" s="1398">
        <v>6.9444444444444441E-3</v>
      </c>
      <c r="CE90" s="1633"/>
      <c r="CF90" s="1633">
        <f>+CD90+CD91+CD92+CD93+CD94+CD95+CD96+CD97+CD98+CD99+CD100+CD101+CD102</f>
        <v>1.3888888888888888E-2</v>
      </c>
      <c r="CG90" s="1633">
        <f>+CE90+CE91+CE92+CE93+CE94+CE95+CE96+CE97+CE98+CE99+CE100+CE101+CE102</f>
        <v>0</v>
      </c>
      <c r="CH90" s="1633"/>
      <c r="CI90" s="1633"/>
      <c r="CJ90" s="1633"/>
      <c r="CK90" s="1398">
        <v>6.9444444444444441E-3</v>
      </c>
      <c r="CL90" s="1633"/>
      <c r="CM90" s="1633">
        <f>+CK90+CK91+CK92+CK93+CK94+CK95+CK96+CK97+CK98+CK99+CK100+CK101+CK102</f>
        <v>1.3888888888888888E-2</v>
      </c>
      <c r="CN90" s="1633">
        <f>+CL90+CL91+CL92+CL93+CL94+CL95+CL96+CL97+CL98+CL99+CL100+CL101+CL102</f>
        <v>0</v>
      </c>
      <c r="CO90" s="1633"/>
      <c r="CP90" s="1633"/>
      <c r="CQ90" s="1633"/>
      <c r="CR90" s="1398">
        <v>6.9444444444444441E-3</v>
      </c>
      <c r="CS90" s="1633"/>
      <c r="CT90" s="1633">
        <f>+CR90+CR91+CR92+CR93+CR94+CR95+CR96+CR97+CR98+CR99+CR100+CR101+CR102</f>
        <v>0.35472222222222222</v>
      </c>
      <c r="CU90" s="1633">
        <f>+CS90+CS91+CS92+CS93+CS94+CS95+CS96+CS97+CS98+CS99+CS100+CS101+CS102</f>
        <v>0</v>
      </c>
      <c r="CV90" s="1633"/>
      <c r="CW90" s="1633"/>
      <c r="CX90" s="1646" t="s">
        <v>1592</v>
      </c>
      <c r="CY90" s="1647">
        <f t="shared" si="9"/>
        <v>3.4722222222222224E-2</v>
      </c>
      <c r="CZ90" s="1642">
        <f t="shared" si="10"/>
        <v>2.0833333333333332E-2</v>
      </c>
      <c r="DA90" s="1642">
        <f t="shared" si="10"/>
        <v>2.0833333333333332E-2</v>
      </c>
      <c r="DB90" s="1648">
        <f t="shared" si="15"/>
        <v>1</v>
      </c>
      <c r="DC90" s="1709">
        <f>U90+AB90+AI90</f>
        <v>0.1333333333333333</v>
      </c>
      <c r="DD90" s="1709">
        <f>V90+AC90+AJ90</f>
        <v>0.1333333333333333</v>
      </c>
      <c r="DE90" s="1709">
        <f>+DD90/DC90</f>
        <v>1</v>
      </c>
      <c r="DF90" s="1707"/>
      <c r="DG90" s="1707"/>
      <c r="DH90" s="1716"/>
      <c r="DI90" s="1642">
        <f t="shared" si="11"/>
        <v>4.1666666666666671E-2</v>
      </c>
      <c r="DJ90" s="1642">
        <f t="shared" si="11"/>
        <v>4.1666666666666671E-2</v>
      </c>
      <c r="DK90" s="1648">
        <f t="shared" si="14"/>
        <v>1</v>
      </c>
      <c r="DL90" s="1709">
        <f>DC90+AP90+AW90+BD90</f>
        <v>0.45336666666666664</v>
      </c>
      <c r="DM90" s="1709">
        <f>DD90+AQ90+AX90+BE90</f>
        <v>0.43336666666666662</v>
      </c>
      <c r="DN90" s="1709">
        <f>+DM90/DL90</f>
        <v>0.95588559664730532</v>
      </c>
      <c r="DO90" s="1716"/>
      <c r="DP90" s="1716"/>
      <c r="DQ90" s="1379"/>
      <c r="DR90" s="1642"/>
      <c r="DS90" s="1642"/>
      <c r="DT90" s="1648"/>
      <c r="DU90" s="1709"/>
      <c r="DV90" s="1709"/>
      <c r="DW90" s="1709"/>
      <c r="DX90" s="1707"/>
      <c r="DY90" s="1707"/>
      <c r="DZ90" s="1707"/>
      <c r="EA90" s="1642"/>
      <c r="EB90" s="1642"/>
      <c r="EC90" s="1648"/>
      <c r="ED90" s="1709"/>
      <c r="EE90" s="1709"/>
      <c r="EF90" s="1709"/>
      <c r="EG90" s="1707"/>
      <c r="EH90" s="1707"/>
      <c r="EI90" s="1707"/>
      <c r="EJ90" s="1327"/>
      <c r="EK90" s="1327"/>
      <c r="EL90" s="1327"/>
      <c r="EM90" s="1327"/>
      <c r="EN90" s="1327"/>
      <c r="EO90" s="1327"/>
      <c r="EP90" s="1327"/>
      <c r="EQ90" s="1327"/>
      <c r="ER90" s="1327"/>
      <c r="ES90" s="1327"/>
      <c r="ET90" s="1327"/>
      <c r="EU90" s="1327"/>
      <c r="EV90" s="1327"/>
      <c r="EW90" s="1327"/>
      <c r="EX90" s="1327"/>
      <c r="EY90" s="1327"/>
      <c r="EZ90" s="1327"/>
      <c r="FA90" s="1327"/>
      <c r="FB90" s="1327"/>
      <c r="FC90" s="1327"/>
      <c r="FD90" s="1327"/>
      <c r="FE90" s="1327"/>
      <c r="FF90" s="1327"/>
      <c r="FG90" s="1327"/>
      <c r="FH90" s="1327"/>
      <c r="FI90" s="1327"/>
      <c r="FJ90" s="1327"/>
      <c r="FK90" s="1327"/>
      <c r="FL90" s="1327"/>
      <c r="FM90" s="1327"/>
      <c r="FN90" s="1327"/>
      <c r="FO90" s="1327"/>
      <c r="FP90" s="1327"/>
      <c r="FQ90" s="1327"/>
      <c r="FR90" s="1327"/>
      <c r="FS90" s="1327"/>
      <c r="FT90" s="1327"/>
      <c r="FU90" s="1327"/>
      <c r="FV90" s="1327"/>
      <c r="FW90" s="1327"/>
      <c r="FX90" s="1327"/>
      <c r="FY90" s="1327"/>
      <c r="FZ90" s="1327"/>
      <c r="GA90" s="1327"/>
      <c r="GB90" s="1327"/>
    </row>
    <row r="91" spans="1:184" s="1541" customFormat="1" ht="78.75" customHeight="1">
      <c r="A91" s="1706"/>
      <c r="B91" s="1706"/>
      <c r="C91" s="1378"/>
      <c r="D91" s="1385"/>
      <c r="E91" s="1378"/>
      <c r="F91" s="1707"/>
      <c r="G91" s="1385"/>
      <c r="H91" s="1385"/>
      <c r="I91" s="1529"/>
      <c r="J91" s="1385"/>
      <c r="K91" s="1378"/>
      <c r="L91" s="1633"/>
      <c r="M91" s="1708"/>
      <c r="N91" s="1709"/>
      <c r="O91" s="1710"/>
      <c r="P91" s="1710"/>
      <c r="Q91" s="1653" t="s">
        <v>1596</v>
      </c>
      <c r="R91" s="1492">
        <v>8.3333333333333329E-2</v>
      </c>
      <c r="S91" s="1711">
        <v>6.9444444444444441E-3</v>
      </c>
      <c r="T91" s="1712">
        <v>6.9444444444444441E-3</v>
      </c>
      <c r="U91" s="1713"/>
      <c r="V91" s="1713"/>
      <c r="W91" s="1713"/>
      <c r="X91" s="1713"/>
      <c r="Y91" s="1712"/>
      <c r="Z91" s="1712">
        <v>6.9444444444444441E-3</v>
      </c>
      <c r="AA91" s="1712">
        <v>6.9444444444444441E-3</v>
      </c>
      <c r="AB91" s="1713"/>
      <c r="AC91" s="1713"/>
      <c r="AD91" s="1713"/>
      <c r="AE91" s="1713"/>
      <c r="AF91" s="1712"/>
      <c r="AG91" s="1712">
        <v>6.9444444444444441E-3</v>
      </c>
      <c r="AH91" s="1712">
        <v>6.9444444444444441E-3</v>
      </c>
      <c r="AI91" s="1713"/>
      <c r="AJ91" s="1713"/>
      <c r="AK91" s="1713"/>
      <c r="AL91" s="1713"/>
      <c r="AM91" s="1633"/>
      <c r="AN91" s="1398">
        <v>6.9444444444444441E-3</v>
      </c>
      <c r="AO91" s="1642">
        <f t="shared" si="12"/>
        <v>6.9444444444444441E-3</v>
      </c>
      <c r="AP91" s="1713"/>
      <c r="AQ91" s="1713"/>
      <c r="AR91" s="1713"/>
      <c r="AS91" s="1713"/>
      <c r="AT91" s="1398"/>
      <c r="AU91" s="1398">
        <v>6.9444444444444441E-3</v>
      </c>
      <c r="AV91" s="1642">
        <f t="shared" si="13"/>
        <v>6.9444444444444441E-3</v>
      </c>
      <c r="AW91" s="1713"/>
      <c r="AX91" s="1713"/>
      <c r="AY91" s="1713"/>
      <c r="AZ91" s="1714"/>
      <c r="BA91" s="1644"/>
      <c r="BB91" s="1715">
        <v>6.9444444444444441E-3</v>
      </c>
      <c r="BC91" s="1398">
        <f>+BB91</f>
        <v>6.9444444444444441E-3</v>
      </c>
      <c r="BD91" s="1713"/>
      <c r="BE91" s="1713"/>
      <c r="BF91" s="1713"/>
      <c r="BG91" s="1713"/>
      <c r="BH91" s="1633"/>
      <c r="BI91" s="1398">
        <v>6.9444444444444441E-3</v>
      </c>
      <c r="BJ91" s="1633"/>
      <c r="BK91" s="1633"/>
      <c r="BL91" s="1633"/>
      <c r="BM91" s="1633"/>
      <c r="BN91" s="1633"/>
      <c r="BO91" s="1633"/>
      <c r="BP91" s="1398">
        <v>6.9444444444444441E-3</v>
      </c>
      <c r="BQ91" s="1633"/>
      <c r="BR91" s="1633"/>
      <c r="BS91" s="1633"/>
      <c r="BT91" s="1633"/>
      <c r="BU91" s="1633"/>
      <c r="BV91" s="1633"/>
      <c r="BW91" s="1398">
        <v>6.9444444444444441E-3</v>
      </c>
      <c r="BX91" s="1633"/>
      <c r="BY91" s="1633"/>
      <c r="BZ91" s="1633"/>
      <c r="CA91" s="1633"/>
      <c r="CB91" s="1633"/>
      <c r="CC91" s="1633"/>
      <c r="CD91" s="1398">
        <v>6.9444444444444441E-3</v>
      </c>
      <c r="CE91" s="1633"/>
      <c r="CF91" s="1633"/>
      <c r="CG91" s="1633"/>
      <c r="CH91" s="1633"/>
      <c r="CI91" s="1633"/>
      <c r="CJ91" s="1633"/>
      <c r="CK91" s="1398">
        <v>6.9444444444444441E-3</v>
      </c>
      <c r="CL91" s="1633"/>
      <c r="CM91" s="1633"/>
      <c r="CN91" s="1633"/>
      <c r="CO91" s="1633"/>
      <c r="CP91" s="1633"/>
      <c r="CQ91" s="1633"/>
      <c r="CR91" s="1398">
        <v>6.9444444444444441E-3</v>
      </c>
      <c r="CS91" s="1633"/>
      <c r="CT91" s="1633"/>
      <c r="CU91" s="1633"/>
      <c r="CV91" s="1633"/>
      <c r="CW91" s="1633"/>
      <c r="CX91" s="1654"/>
      <c r="CY91" s="1647">
        <f t="shared" si="9"/>
        <v>3.4722222222222224E-2</v>
      </c>
      <c r="CZ91" s="1642">
        <f t="shared" si="10"/>
        <v>2.0833333333333332E-2</v>
      </c>
      <c r="DA91" s="1642">
        <f t="shared" si="10"/>
        <v>2.0833333333333332E-2</v>
      </c>
      <c r="DB91" s="1648">
        <f t="shared" si="15"/>
        <v>1</v>
      </c>
      <c r="DC91" s="1709"/>
      <c r="DD91" s="1709"/>
      <c r="DE91" s="1709"/>
      <c r="DF91" s="1707"/>
      <c r="DG91" s="1707"/>
      <c r="DH91" s="1716"/>
      <c r="DI91" s="1642">
        <f t="shared" si="11"/>
        <v>4.1666666666666671E-2</v>
      </c>
      <c r="DJ91" s="1642">
        <f t="shared" si="11"/>
        <v>4.1666666666666671E-2</v>
      </c>
      <c r="DK91" s="1648">
        <f t="shared" si="14"/>
        <v>1</v>
      </c>
      <c r="DL91" s="1709"/>
      <c r="DM91" s="1709"/>
      <c r="DN91" s="1709"/>
      <c r="DO91" s="1716"/>
      <c r="DP91" s="1716"/>
      <c r="DQ91" s="1379"/>
      <c r="DR91" s="1642"/>
      <c r="DS91" s="1642"/>
      <c r="DT91" s="1648"/>
      <c r="DU91" s="1709"/>
      <c r="DV91" s="1709"/>
      <c r="DW91" s="1709"/>
      <c r="DX91" s="1707"/>
      <c r="DY91" s="1707"/>
      <c r="DZ91" s="1707"/>
      <c r="EA91" s="1642"/>
      <c r="EB91" s="1642"/>
      <c r="EC91" s="1648"/>
      <c r="ED91" s="1709"/>
      <c r="EE91" s="1709"/>
      <c r="EF91" s="1709"/>
      <c r="EG91" s="1707"/>
      <c r="EH91" s="1707"/>
      <c r="EI91" s="1707"/>
      <c r="EJ91" s="1327"/>
      <c r="EK91" s="1327"/>
      <c r="EL91" s="1327"/>
      <c r="EM91" s="1327"/>
      <c r="EN91" s="1327"/>
      <c r="EO91" s="1327"/>
      <c r="EP91" s="1327"/>
      <c r="EQ91" s="1327"/>
      <c r="ER91" s="1327"/>
      <c r="ES91" s="1327"/>
      <c r="ET91" s="1327"/>
      <c r="EU91" s="1327"/>
      <c r="EV91" s="1327"/>
      <c r="EW91" s="1327"/>
      <c r="EX91" s="1327"/>
      <c r="EY91" s="1327"/>
      <c r="EZ91" s="1327"/>
      <c r="FA91" s="1327"/>
      <c r="FB91" s="1327"/>
      <c r="FC91" s="1327"/>
      <c r="FD91" s="1327"/>
      <c r="FE91" s="1327"/>
      <c r="FF91" s="1327"/>
      <c r="FG91" s="1327"/>
      <c r="FH91" s="1327"/>
      <c r="FI91" s="1327"/>
      <c r="FJ91" s="1327"/>
      <c r="FK91" s="1327"/>
      <c r="FL91" s="1327"/>
      <c r="FM91" s="1327"/>
      <c r="FN91" s="1327"/>
      <c r="FO91" s="1327"/>
      <c r="FP91" s="1327"/>
      <c r="FQ91" s="1327"/>
      <c r="FR91" s="1327"/>
      <c r="FS91" s="1327"/>
      <c r="FT91" s="1327"/>
      <c r="FU91" s="1327"/>
      <c r="FV91" s="1327"/>
      <c r="FW91" s="1327"/>
      <c r="FX91" s="1327"/>
      <c r="FY91" s="1327"/>
      <c r="FZ91" s="1327"/>
      <c r="GA91" s="1327"/>
      <c r="GB91" s="1327"/>
    </row>
    <row r="92" spans="1:184" s="1541" customFormat="1" ht="31.5" customHeight="1">
      <c r="A92" s="1706"/>
      <c r="B92" s="1706"/>
      <c r="C92" s="1378"/>
      <c r="D92" s="1385"/>
      <c r="E92" s="1378"/>
      <c r="F92" s="1707"/>
      <c r="G92" s="1385"/>
      <c r="H92" s="1385"/>
      <c r="I92" s="1529"/>
      <c r="J92" s="1385"/>
      <c r="K92" s="1378"/>
      <c r="L92" s="1633" t="s">
        <v>1597</v>
      </c>
      <c r="M92" s="1708" t="s">
        <v>1598</v>
      </c>
      <c r="N92" s="1709"/>
      <c r="O92" s="1710">
        <v>42979</v>
      </c>
      <c r="P92" s="1710">
        <v>43100</v>
      </c>
      <c r="Q92" s="1653" t="s">
        <v>1599</v>
      </c>
      <c r="R92" s="1498">
        <v>8.3333333333333329E-2</v>
      </c>
      <c r="S92" s="1711">
        <v>0</v>
      </c>
      <c r="T92" s="1712">
        <v>0</v>
      </c>
      <c r="U92" s="1713"/>
      <c r="V92" s="1713"/>
      <c r="W92" s="1713"/>
      <c r="X92" s="1713"/>
      <c r="Y92" s="1712"/>
      <c r="Z92" s="1712">
        <v>0</v>
      </c>
      <c r="AA92" s="1712">
        <v>0</v>
      </c>
      <c r="AB92" s="1713"/>
      <c r="AC92" s="1713"/>
      <c r="AD92" s="1713"/>
      <c r="AE92" s="1713"/>
      <c r="AF92" s="1712"/>
      <c r="AG92" s="1712">
        <v>0</v>
      </c>
      <c r="AH92" s="1712">
        <v>0</v>
      </c>
      <c r="AI92" s="1713"/>
      <c r="AJ92" s="1713"/>
      <c r="AK92" s="1713"/>
      <c r="AL92" s="1713"/>
      <c r="AM92" s="1633" t="s">
        <v>1059</v>
      </c>
      <c r="AN92" s="1398">
        <v>0</v>
      </c>
      <c r="AO92" s="1642">
        <f t="shared" si="12"/>
        <v>0</v>
      </c>
      <c r="AP92" s="1713"/>
      <c r="AQ92" s="1713"/>
      <c r="AR92" s="1713"/>
      <c r="AS92" s="1713"/>
      <c r="AT92" s="1398"/>
      <c r="AU92" s="1398">
        <v>0</v>
      </c>
      <c r="AV92" s="1642">
        <f t="shared" si="13"/>
        <v>0</v>
      </c>
      <c r="AW92" s="1713"/>
      <c r="AX92" s="1713"/>
      <c r="AY92" s="1713"/>
      <c r="AZ92" s="1714"/>
      <c r="BA92" s="1644"/>
      <c r="BB92" s="1715">
        <v>0</v>
      </c>
      <c r="BC92" s="1398">
        <v>0</v>
      </c>
      <c r="BD92" s="1713"/>
      <c r="BE92" s="1713"/>
      <c r="BF92" s="1713"/>
      <c r="BG92" s="1713"/>
      <c r="BH92" s="1633" t="s">
        <v>1600</v>
      </c>
      <c r="BI92" s="1398">
        <v>0</v>
      </c>
      <c r="BJ92" s="1633"/>
      <c r="BK92" s="1633"/>
      <c r="BL92" s="1633"/>
      <c r="BM92" s="1633"/>
      <c r="BN92" s="1633"/>
      <c r="BO92" s="1633"/>
      <c r="BP92" s="1398">
        <v>0</v>
      </c>
      <c r="BQ92" s="1633"/>
      <c r="BR92" s="1633"/>
      <c r="BS92" s="1633"/>
      <c r="BT92" s="1633"/>
      <c r="BU92" s="1633"/>
      <c r="BV92" s="1633"/>
      <c r="BW92" s="1398">
        <v>2.0833333333333332E-2</v>
      </c>
      <c r="BX92" s="1633"/>
      <c r="BY92" s="1633"/>
      <c r="BZ92" s="1633"/>
      <c r="CA92" s="1633"/>
      <c r="CB92" s="1633"/>
      <c r="CC92" s="1633" t="s">
        <v>1601</v>
      </c>
      <c r="CD92" s="1398">
        <v>0</v>
      </c>
      <c r="CE92" s="1633"/>
      <c r="CF92" s="1633"/>
      <c r="CG92" s="1633"/>
      <c r="CH92" s="1633"/>
      <c r="CI92" s="1633"/>
      <c r="CJ92" s="1633"/>
      <c r="CK92" s="1398">
        <v>0</v>
      </c>
      <c r="CL92" s="1633"/>
      <c r="CM92" s="1633"/>
      <c r="CN92" s="1633"/>
      <c r="CO92" s="1633"/>
      <c r="CP92" s="1633"/>
      <c r="CQ92" s="1633"/>
      <c r="CR92" s="1398">
        <v>6.25E-2</v>
      </c>
      <c r="CS92" s="1633"/>
      <c r="CT92" s="1633"/>
      <c r="CU92" s="1633"/>
      <c r="CV92" s="1633"/>
      <c r="CW92" s="1633"/>
      <c r="CX92" s="1646" t="s">
        <v>1597</v>
      </c>
      <c r="CY92" s="1647">
        <f t="shared" si="9"/>
        <v>0</v>
      </c>
      <c r="CZ92" s="1642">
        <f t="shared" si="10"/>
        <v>0</v>
      </c>
      <c r="DA92" s="1642">
        <f t="shared" si="10"/>
        <v>0</v>
      </c>
      <c r="DB92" s="1648" t="e">
        <f t="shared" si="15"/>
        <v>#DIV/0!</v>
      </c>
      <c r="DC92" s="1709"/>
      <c r="DD92" s="1709"/>
      <c r="DE92" s="1709"/>
      <c r="DF92" s="1707"/>
      <c r="DG92" s="1707"/>
      <c r="DH92" s="1716"/>
      <c r="DI92" s="1642">
        <f t="shared" si="11"/>
        <v>0</v>
      </c>
      <c r="DJ92" s="1642">
        <f t="shared" si="11"/>
        <v>0</v>
      </c>
      <c r="DK92" s="1648" t="e">
        <f t="shared" si="14"/>
        <v>#DIV/0!</v>
      </c>
      <c r="DL92" s="1709"/>
      <c r="DM92" s="1709"/>
      <c r="DN92" s="1709"/>
      <c r="DO92" s="1716"/>
      <c r="DP92" s="1716"/>
      <c r="DQ92" s="1379"/>
      <c r="DR92" s="1642"/>
      <c r="DS92" s="1642"/>
      <c r="DT92" s="1648"/>
      <c r="DU92" s="1709"/>
      <c r="DV92" s="1709"/>
      <c r="DW92" s="1709"/>
      <c r="DX92" s="1707"/>
      <c r="DY92" s="1707"/>
      <c r="DZ92" s="1707"/>
      <c r="EA92" s="1642"/>
      <c r="EB92" s="1642"/>
      <c r="EC92" s="1648"/>
      <c r="ED92" s="1709"/>
      <c r="EE92" s="1709"/>
      <c r="EF92" s="1709"/>
      <c r="EG92" s="1707"/>
      <c r="EH92" s="1707"/>
      <c r="EI92" s="1707"/>
      <c r="EJ92" s="1327"/>
      <c r="EK92" s="1327"/>
      <c r="EL92" s="1327"/>
      <c r="EM92" s="1327"/>
      <c r="EN92" s="1327"/>
      <c r="EO92" s="1327"/>
      <c r="EP92" s="1327"/>
      <c r="EQ92" s="1327"/>
      <c r="ER92" s="1327"/>
      <c r="ES92" s="1327"/>
      <c r="ET92" s="1327"/>
      <c r="EU92" s="1327"/>
      <c r="EV92" s="1327"/>
      <c r="EW92" s="1327"/>
      <c r="EX92" s="1327"/>
      <c r="EY92" s="1327"/>
      <c r="EZ92" s="1327"/>
      <c r="FA92" s="1327"/>
      <c r="FB92" s="1327"/>
      <c r="FC92" s="1327"/>
      <c r="FD92" s="1327"/>
      <c r="FE92" s="1327"/>
      <c r="FF92" s="1327"/>
      <c r="FG92" s="1327"/>
      <c r="FH92" s="1327"/>
      <c r="FI92" s="1327"/>
      <c r="FJ92" s="1327"/>
      <c r="FK92" s="1327"/>
      <c r="FL92" s="1327"/>
      <c r="FM92" s="1327"/>
      <c r="FN92" s="1327"/>
      <c r="FO92" s="1327"/>
      <c r="FP92" s="1327"/>
      <c r="FQ92" s="1327"/>
      <c r="FR92" s="1327"/>
      <c r="FS92" s="1327"/>
      <c r="FT92" s="1327"/>
      <c r="FU92" s="1327"/>
      <c r="FV92" s="1327"/>
      <c r="FW92" s="1327"/>
      <c r="FX92" s="1327"/>
      <c r="FY92" s="1327"/>
      <c r="FZ92" s="1327"/>
      <c r="GA92" s="1327"/>
      <c r="GB92" s="1327"/>
    </row>
    <row r="93" spans="1:184" s="1541" customFormat="1" ht="78.75" customHeight="1">
      <c r="A93" s="1706"/>
      <c r="B93" s="1706"/>
      <c r="C93" s="1378"/>
      <c r="D93" s="1385"/>
      <c r="E93" s="1378"/>
      <c r="F93" s="1707"/>
      <c r="G93" s="1385"/>
      <c r="H93" s="1385"/>
      <c r="I93" s="1529"/>
      <c r="J93" s="1385"/>
      <c r="K93" s="1378"/>
      <c r="L93" s="1633"/>
      <c r="M93" s="1708"/>
      <c r="N93" s="1709"/>
      <c r="O93" s="1710"/>
      <c r="P93" s="1710"/>
      <c r="Q93" s="1653" t="s">
        <v>1602</v>
      </c>
      <c r="R93" s="1498">
        <v>8.3333333333333329E-2</v>
      </c>
      <c r="S93" s="1711">
        <v>0</v>
      </c>
      <c r="T93" s="1712">
        <v>0</v>
      </c>
      <c r="U93" s="1713"/>
      <c r="V93" s="1713"/>
      <c r="W93" s="1713"/>
      <c r="X93" s="1713"/>
      <c r="Y93" s="1712"/>
      <c r="Z93" s="1712">
        <v>0</v>
      </c>
      <c r="AA93" s="1712">
        <v>0</v>
      </c>
      <c r="AB93" s="1713"/>
      <c r="AC93" s="1713"/>
      <c r="AD93" s="1713"/>
      <c r="AE93" s="1713"/>
      <c r="AF93" s="1712"/>
      <c r="AG93" s="1712">
        <v>0</v>
      </c>
      <c r="AH93" s="1712">
        <v>0</v>
      </c>
      <c r="AI93" s="1713"/>
      <c r="AJ93" s="1713"/>
      <c r="AK93" s="1713"/>
      <c r="AL93" s="1713"/>
      <c r="AM93" s="1633"/>
      <c r="AN93" s="1398">
        <v>0</v>
      </c>
      <c r="AO93" s="1642">
        <f t="shared" si="12"/>
        <v>0</v>
      </c>
      <c r="AP93" s="1713"/>
      <c r="AQ93" s="1713"/>
      <c r="AR93" s="1713"/>
      <c r="AS93" s="1713"/>
      <c r="AT93" s="1398"/>
      <c r="AU93" s="1398">
        <v>0</v>
      </c>
      <c r="AV93" s="1642">
        <f t="shared" si="13"/>
        <v>0</v>
      </c>
      <c r="AW93" s="1713"/>
      <c r="AX93" s="1713"/>
      <c r="AY93" s="1713"/>
      <c r="AZ93" s="1714"/>
      <c r="BA93" s="1644"/>
      <c r="BB93" s="1715">
        <v>1.67E-2</v>
      </c>
      <c r="BC93" s="1398">
        <v>1.67E-2</v>
      </c>
      <c r="BD93" s="1713"/>
      <c r="BE93" s="1713"/>
      <c r="BF93" s="1713"/>
      <c r="BG93" s="1713"/>
      <c r="BH93" s="1633"/>
      <c r="BI93" s="1398">
        <v>0</v>
      </c>
      <c r="BJ93" s="1633"/>
      <c r="BK93" s="1633"/>
      <c r="BL93" s="1633"/>
      <c r="BM93" s="1633"/>
      <c r="BN93" s="1633"/>
      <c r="BO93" s="1633"/>
      <c r="BP93" s="1398">
        <v>0</v>
      </c>
      <c r="BQ93" s="1633"/>
      <c r="BR93" s="1633"/>
      <c r="BS93" s="1633"/>
      <c r="BT93" s="1633"/>
      <c r="BU93" s="1633"/>
      <c r="BV93" s="1633"/>
      <c r="BW93" s="1398">
        <v>0.03</v>
      </c>
      <c r="BX93" s="1633"/>
      <c r="BY93" s="1633"/>
      <c r="BZ93" s="1633"/>
      <c r="CA93" s="1633"/>
      <c r="CB93" s="1633"/>
      <c r="CC93" s="1633"/>
      <c r="CD93" s="1398">
        <v>0</v>
      </c>
      <c r="CE93" s="1633"/>
      <c r="CF93" s="1633"/>
      <c r="CG93" s="1633"/>
      <c r="CH93" s="1633"/>
      <c r="CI93" s="1633"/>
      <c r="CJ93" s="1633"/>
      <c r="CK93" s="1398">
        <v>0</v>
      </c>
      <c r="CL93" s="1633"/>
      <c r="CM93" s="1633"/>
      <c r="CN93" s="1633"/>
      <c r="CO93" s="1633"/>
      <c r="CP93" s="1633"/>
      <c r="CQ93" s="1633"/>
      <c r="CR93" s="1398">
        <v>0.03</v>
      </c>
      <c r="CS93" s="1633"/>
      <c r="CT93" s="1633"/>
      <c r="CU93" s="1633"/>
      <c r="CV93" s="1633"/>
      <c r="CW93" s="1633"/>
      <c r="CX93" s="1654"/>
      <c r="CY93" s="1647">
        <f t="shared" si="9"/>
        <v>0</v>
      </c>
      <c r="CZ93" s="1642">
        <f t="shared" si="10"/>
        <v>0</v>
      </c>
      <c r="DA93" s="1642">
        <f t="shared" si="10"/>
        <v>0</v>
      </c>
      <c r="DB93" s="1648" t="e">
        <f t="shared" si="15"/>
        <v>#DIV/0!</v>
      </c>
      <c r="DC93" s="1709"/>
      <c r="DD93" s="1709"/>
      <c r="DE93" s="1709"/>
      <c r="DF93" s="1707"/>
      <c r="DG93" s="1707"/>
      <c r="DH93" s="1716"/>
      <c r="DI93" s="1642">
        <f t="shared" si="11"/>
        <v>1.67E-2</v>
      </c>
      <c r="DJ93" s="1642">
        <f t="shared" si="11"/>
        <v>1.67E-2</v>
      </c>
      <c r="DK93" s="1648">
        <f t="shared" si="14"/>
        <v>1</v>
      </c>
      <c r="DL93" s="1709"/>
      <c r="DM93" s="1709"/>
      <c r="DN93" s="1709"/>
      <c r="DO93" s="1716"/>
      <c r="DP93" s="1716"/>
      <c r="DQ93" s="1379"/>
      <c r="DR93" s="1642"/>
      <c r="DS93" s="1642"/>
      <c r="DT93" s="1648"/>
      <c r="DU93" s="1709"/>
      <c r="DV93" s="1709"/>
      <c r="DW93" s="1709"/>
      <c r="DX93" s="1707"/>
      <c r="DY93" s="1707"/>
      <c r="DZ93" s="1707"/>
      <c r="EA93" s="1642"/>
      <c r="EB93" s="1642"/>
      <c r="EC93" s="1648"/>
      <c r="ED93" s="1709"/>
      <c r="EE93" s="1709"/>
      <c r="EF93" s="1709"/>
      <c r="EG93" s="1707"/>
      <c r="EH93" s="1707"/>
      <c r="EI93" s="1707"/>
      <c r="EJ93" s="1327"/>
      <c r="EK93" s="1327"/>
      <c r="EL93" s="1327"/>
      <c r="EM93" s="1327"/>
      <c r="EN93" s="1327"/>
      <c r="EO93" s="1327"/>
      <c r="EP93" s="1327"/>
      <c r="EQ93" s="1327"/>
      <c r="ER93" s="1327"/>
      <c r="ES93" s="1327"/>
      <c r="ET93" s="1327"/>
      <c r="EU93" s="1327"/>
      <c r="EV93" s="1327"/>
      <c r="EW93" s="1327"/>
      <c r="EX93" s="1327"/>
      <c r="EY93" s="1327"/>
      <c r="EZ93" s="1327"/>
      <c r="FA93" s="1327"/>
      <c r="FB93" s="1327"/>
      <c r="FC93" s="1327"/>
      <c r="FD93" s="1327"/>
      <c r="FE93" s="1327"/>
      <c r="FF93" s="1327"/>
      <c r="FG93" s="1327"/>
      <c r="FH93" s="1327"/>
      <c r="FI93" s="1327"/>
      <c r="FJ93" s="1327"/>
      <c r="FK93" s="1327"/>
      <c r="FL93" s="1327"/>
      <c r="FM93" s="1327"/>
      <c r="FN93" s="1327"/>
      <c r="FO93" s="1327"/>
      <c r="FP93" s="1327"/>
      <c r="FQ93" s="1327"/>
      <c r="FR93" s="1327"/>
      <c r="FS93" s="1327"/>
      <c r="FT93" s="1327"/>
      <c r="FU93" s="1327"/>
      <c r="FV93" s="1327"/>
      <c r="FW93" s="1327"/>
      <c r="FX93" s="1327"/>
      <c r="FY93" s="1327"/>
      <c r="FZ93" s="1327"/>
      <c r="GA93" s="1327"/>
      <c r="GB93" s="1327"/>
    </row>
    <row r="94" spans="1:184" s="1541" customFormat="1" ht="47.25" customHeight="1">
      <c r="A94" s="1706"/>
      <c r="B94" s="1706"/>
      <c r="C94" s="1378"/>
      <c r="D94" s="1385"/>
      <c r="E94" s="1378"/>
      <c r="F94" s="1707"/>
      <c r="G94" s="1385"/>
      <c r="H94" s="1385"/>
      <c r="I94" s="1529"/>
      <c r="J94" s="1385"/>
      <c r="K94" s="1378"/>
      <c r="L94" s="1633" t="s">
        <v>1603</v>
      </c>
      <c r="M94" s="1708" t="s">
        <v>1604</v>
      </c>
      <c r="N94" s="1709"/>
      <c r="O94" s="1710">
        <v>42826</v>
      </c>
      <c r="P94" s="1710">
        <v>43100</v>
      </c>
      <c r="Q94" s="1653" t="s">
        <v>1605</v>
      </c>
      <c r="R94" s="1498">
        <v>8.3333333333333329E-2</v>
      </c>
      <c r="S94" s="1711">
        <v>0</v>
      </c>
      <c r="T94" s="1712">
        <v>0</v>
      </c>
      <c r="U94" s="1713"/>
      <c r="V94" s="1713"/>
      <c r="W94" s="1713"/>
      <c r="X94" s="1713"/>
      <c r="Y94" s="1712"/>
      <c r="Z94" s="1712">
        <v>0</v>
      </c>
      <c r="AA94" s="1712">
        <v>0</v>
      </c>
      <c r="AB94" s="1713"/>
      <c r="AC94" s="1713"/>
      <c r="AD94" s="1713"/>
      <c r="AE94" s="1713"/>
      <c r="AF94" s="1712"/>
      <c r="AG94" s="1712">
        <v>0</v>
      </c>
      <c r="AH94" s="1712">
        <v>0</v>
      </c>
      <c r="AI94" s="1713"/>
      <c r="AJ94" s="1713"/>
      <c r="AK94" s="1713"/>
      <c r="AL94" s="1713"/>
      <c r="AM94" s="1633" t="s">
        <v>1059</v>
      </c>
      <c r="AN94" s="1398">
        <v>1.6666666666666666E-2</v>
      </c>
      <c r="AO94" s="1642">
        <f t="shared" si="12"/>
        <v>1.6666666666666666E-2</v>
      </c>
      <c r="AP94" s="1713"/>
      <c r="AQ94" s="1713"/>
      <c r="AR94" s="1713"/>
      <c r="AS94" s="1713"/>
      <c r="AT94" s="1398"/>
      <c r="AU94" s="1398">
        <v>1.6666666666666666E-2</v>
      </c>
      <c r="AV94" s="1642">
        <f t="shared" si="13"/>
        <v>1.6666666666666666E-2</v>
      </c>
      <c r="AW94" s="1713"/>
      <c r="AX94" s="1713"/>
      <c r="AY94" s="1713"/>
      <c r="AZ94" s="1714"/>
      <c r="BA94" s="1644" t="s">
        <v>1606</v>
      </c>
      <c r="BB94" s="1715">
        <v>4.9999999999999996E-2</v>
      </c>
      <c r="BC94" s="1398">
        <v>0.03</v>
      </c>
      <c r="BD94" s="1713"/>
      <c r="BE94" s="1713"/>
      <c r="BF94" s="1713"/>
      <c r="BG94" s="1713"/>
      <c r="BH94" s="1633" t="s">
        <v>1607</v>
      </c>
      <c r="BI94" s="1398">
        <v>0</v>
      </c>
      <c r="BJ94" s="1633"/>
      <c r="BK94" s="1633"/>
      <c r="BL94" s="1633"/>
      <c r="BM94" s="1633"/>
      <c r="BN94" s="1633"/>
      <c r="BO94" s="1633"/>
      <c r="BP94" s="1398">
        <v>0</v>
      </c>
      <c r="BQ94" s="1633"/>
      <c r="BR94" s="1633"/>
      <c r="BS94" s="1633"/>
      <c r="BT94" s="1633"/>
      <c r="BU94" s="1633"/>
      <c r="BV94" s="1633"/>
      <c r="BW94" s="1398">
        <v>0</v>
      </c>
      <c r="BX94" s="1633"/>
      <c r="BY94" s="1633"/>
      <c r="BZ94" s="1633"/>
      <c r="CA94" s="1633"/>
      <c r="CB94" s="1633"/>
      <c r="CC94" s="1633"/>
      <c r="CD94" s="1398">
        <v>0</v>
      </c>
      <c r="CE94" s="1633"/>
      <c r="CF94" s="1633"/>
      <c r="CG94" s="1633"/>
      <c r="CH94" s="1633"/>
      <c r="CI94" s="1633"/>
      <c r="CJ94" s="1633"/>
      <c r="CK94" s="1398">
        <v>0</v>
      </c>
      <c r="CL94" s="1633"/>
      <c r="CM94" s="1633"/>
      <c r="CN94" s="1633"/>
      <c r="CO94" s="1633"/>
      <c r="CP94" s="1633"/>
      <c r="CQ94" s="1633"/>
      <c r="CR94" s="1398">
        <v>0</v>
      </c>
      <c r="CS94" s="1633"/>
      <c r="CT94" s="1633"/>
      <c r="CU94" s="1633"/>
      <c r="CV94" s="1633"/>
      <c r="CW94" s="1633"/>
      <c r="CX94" s="1646" t="s">
        <v>1603</v>
      </c>
      <c r="CY94" s="1647">
        <f t="shared" si="9"/>
        <v>3.3333333333333333E-2</v>
      </c>
      <c r="CZ94" s="1642">
        <f t="shared" si="10"/>
        <v>0</v>
      </c>
      <c r="DA94" s="1642">
        <f t="shared" si="10"/>
        <v>0</v>
      </c>
      <c r="DB94" s="1648" t="e">
        <f t="shared" si="15"/>
        <v>#DIV/0!</v>
      </c>
      <c r="DC94" s="1709"/>
      <c r="DD94" s="1709"/>
      <c r="DE94" s="1709"/>
      <c r="DF94" s="1707"/>
      <c r="DG94" s="1707"/>
      <c r="DH94" s="1716"/>
      <c r="DI94" s="1642">
        <f t="shared" si="11"/>
        <v>8.3333333333333329E-2</v>
      </c>
      <c r="DJ94" s="1642">
        <f t="shared" si="11"/>
        <v>6.3333333333333325E-2</v>
      </c>
      <c r="DK94" s="1648">
        <f t="shared" si="14"/>
        <v>0.7599999999999999</v>
      </c>
      <c r="DL94" s="1709"/>
      <c r="DM94" s="1709"/>
      <c r="DN94" s="1709"/>
      <c r="DO94" s="1716"/>
      <c r="DP94" s="1716"/>
      <c r="DQ94" s="1379"/>
      <c r="DR94" s="1642"/>
      <c r="DS94" s="1642"/>
      <c r="DT94" s="1648"/>
      <c r="DU94" s="1709"/>
      <c r="DV94" s="1709"/>
      <c r="DW94" s="1709"/>
      <c r="DX94" s="1707"/>
      <c r="DY94" s="1707"/>
      <c r="DZ94" s="1707"/>
      <c r="EA94" s="1642"/>
      <c r="EB94" s="1642"/>
      <c r="EC94" s="1648"/>
      <c r="ED94" s="1709"/>
      <c r="EE94" s="1709"/>
      <c r="EF94" s="1709"/>
      <c r="EG94" s="1707"/>
      <c r="EH94" s="1707"/>
      <c r="EI94" s="1707"/>
      <c r="EJ94" s="1327"/>
      <c r="EK94" s="1327"/>
      <c r="EL94" s="1327"/>
      <c r="EM94" s="1327"/>
      <c r="EN94" s="1327"/>
      <c r="EO94" s="1327"/>
      <c r="EP94" s="1327"/>
      <c r="EQ94" s="1327"/>
      <c r="ER94" s="1327"/>
      <c r="ES94" s="1327"/>
      <c r="ET94" s="1327"/>
      <c r="EU94" s="1327"/>
      <c r="EV94" s="1327"/>
      <c r="EW94" s="1327"/>
      <c r="EX94" s="1327"/>
      <c r="EY94" s="1327"/>
      <c r="EZ94" s="1327"/>
      <c r="FA94" s="1327"/>
      <c r="FB94" s="1327"/>
      <c r="FC94" s="1327"/>
      <c r="FD94" s="1327"/>
      <c r="FE94" s="1327"/>
      <c r="FF94" s="1327"/>
      <c r="FG94" s="1327"/>
      <c r="FH94" s="1327"/>
      <c r="FI94" s="1327"/>
      <c r="FJ94" s="1327"/>
      <c r="FK94" s="1327"/>
      <c r="FL94" s="1327"/>
      <c r="FM94" s="1327"/>
      <c r="FN94" s="1327"/>
      <c r="FO94" s="1327"/>
      <c r="FP94" s="1327"/>
      <c r="FQ94" s="1327"/>
      <c r="FR94" s="1327"/>
      <c r="FS94" s="1327"/>
      <c r="FT94" s="1327"/>
      <c r="FU94" s="1327"/>
      <c r="FV94" s="1327"/>
      <c r="FW94" s="1327"/>
      <c r="FX94" s="1327"/>
      <c r="FY94" s="1327"/>
      <c r="FZ94" s="1327"/>
      <c r="GA94" s="1327"/>
      <c r="GB94" s="1327"/>
    </row>
    <row r="95" spans="1:184" s="1541" customFormat="1" ht="78.75" customHeight="1">
      <c r="A95" s="1706"/>
      <c r="B95" s="1706"/>
      <c r="C95" s="1378"/>
      <c r="D95" s="1385"/>
      <c r="E95" s="1378"/>
      <c r="F95" s="1707"/>
      <c r="G95" s="1385"/>
      <c r="H95" s="1385"/>
      <c r="I95" s="1529"/>
      <c r="J95" s="1385"/>
      <c r="K95" s="1378"/>
      <c r="L95" s="1633"/>
      <c r="M95" s="1708"/>
      <c r="N95" s="1709"/>
      <c r="O95" s="1710"/>
      <c r="P95" s="1710"/>
      <c r="Q95" s="1653" t="s">
        <v>1608</v>
      </c>
      <c r="R95" s="1498">
        <v>8.3333333333333329E-2</v>
      </c>
      <c r="S95" s="1711">
        <v>0</v>
      </c>
      <c r="T95" s="1712">
        <v>0</v>
      </c>
      <c r="U95" s="1713"/>
      <c r="V95" s="1713"/>
      <c r="W95" s="1713"/>
      <c r="X95" s="1713"/>
      <c r="Y95" s="1712"/>
      <c r="Z95" s="1712">
        <v>0</v>
      </c>
      <c r="AA95" s="1712">
        <v>0</v>
      </c>
      <c r="AB95" s="1713"/>
      <c r="AC95" s="1713"/>
      <c r="AD95" s="1713"/>
      <c r="AE95" s="1713"/>
      <c r="AF95" s="1712"/>
      <c r="AG95" s="1712">
        <v>0</v>
      </c>
      <c r="AH95" s="1712">
        <v>0</v>
      </c>
      <c r="AI95" s="1713"/>
      <c r="AJ95" s="1713"/>
      <c r="AK95" s="1713"/>
      <c r="AL95" s="1713"/>
      <c r="AM95" s="1633"/>
      <c r="AN95" s="1398">
        <v>0</v>
      </c>
      <c r="AO95" s="1642">
        <f t="shared" si="12"/>
        <v>0</v>
      </c>
      <c r="AP95" s="1713"/>
      <c r="AQ95" s="1713"/>
      <c r="AR95" s="1713"/>
      <c r="AS95" s="1713"/>
      <c r="AT95" s="1398"/>
      <c r="AU95" s="1398">
        <v>0</v>
      </c>
      <c r="AV95" s="1642">
        <f t="shared" si="13"/>
        <v>0</v>
      </c>
      <c r="AW95" s="1713"/>
      <c r="AX95" s="1713"/>
      <c r="AY95" s="1713"/>
      <c r="AZ95" s="1714"/>
      <c r="BA95" s="1644"/>
      <c r="BB95" s="1715">
        <v>0</v>
      </c>
      <c r="BC95" s="1398">
        <v>0</v>
      </c>
      <c r="BD95" s="1713"/>
      <c r="BE95" s="1713"/>
      <c r="BF95" s="1713"/>
      <c r="BG95" s="1713"/>
      <c r="BH95" s="1633"/>
      <c r="BI95" s="1398">
        <v>0</v>
      </c>
      <c r="BJ95" s="1633"/>
      <c r="BK95" s="1633"/>
      <c r="BL95" s="1633"/>
      <c r="BM95" s="1633"/>
      <c r="BN95" s="1633"/>
      <c r="BO95" s="1633"/>
      <c r="BP95" s="1398">
        <v>0</v>
      </c>
      <c r="BQ95" s="1633"/>
      <c r="BR95" s="1633"/>
      <c r="BS95" s="1633"/>
      <c r="BT95" s="1633"/>
      <c r="BU95" s="1633"/>
      <c r="BV95" s="1633"/>
      <c r="BW95" s="1398">
        <v>0</v>
      </c>
      <c r="BX95" s="1633"/>
      <c r="BY95" s="1633"/>
      <c r="BZ95" s="1633"/>
      <c r="CA95" s="1633"/>
      <c r="CB95" s="1633"/>
      <c r="CC95" s="1633"/>
      <c r="CD95" s="1398">
        <v>0</v>
      </c>
      <c r="CE95" s="1633"/>
      <c r="CF95" s="1633"/>
      <c r="CG95" s="1633"/>
      <c r="CH95" s="1633"/>
      <c r="CI95" s="1633"/>
      <c r="CJ95" s="1633"/>
      <c r="CK95" s="1398">
        <v>0</v>
      </c>
      <c r="CL95" s="1633"/>
      <c r="CM95" s="1633"/>
      <c r="CN95" s="1633"/>
      <c r="CO95" s="1633"/>
      <c r="CP95" s="1633"/>
      <c r="CQ95" s="1633"/>
      <c r="CR95" s="1398">
        <v>8.3333333333333329E-2</v>
      </c>
      <c r="CS95" s="1633"/>
      <c r="CT95" s="1633"/>
      <c r="CU95" s="1633"/>
      <c r="CV95" s="1633"/>
      <c r="CW95" s="1633"/>
      <c r="CX95" s="1654"/>
      <c r="CY95" s="1647">
        <f t="shared" si="9"/>
        <v>0</v>
      </c>
      <c r="CZ95" s="1642">
        <f t="shared" si="10"/>
        <v>0</v>
      </c>
      <c r="DA95" s="1642">
        <f t="shared" si="10"/>
        <v>0</v>
      </c>
      <c r="DB95" s="1648" t="e">
        <f t="shared" si="15"/>
        <v>#DIV/0!</v>
      </c>
      <c r="DC95" s="1709"/>
      <c r="DD95" s="1709"/>
      <c r="DE95" s="1709"/>
      <c r="DF95" s="1707"/>
      <c r="DG95" s="1707"/>
      <c r="DH95" s="1716"/>
      <c r="DI95" s="1642">
        <f t="shared" si="11"/>
        <v>0</v>
      </c>
      <c r="DJ95" s="1642">
        <f t="shared" si="11"/>
        <v>0</v>
      </c>
      <c r="DK95" s="1648" t="e">
        <f t="shared" si="14"/>
        <v>#DIV/0!</v>
      </c>
      <c r="DL95" s="1709"/>
      <c r="DM95" s="1709"/>
      <c r="DN95" s="1709"/>
      <c r="DO95" s="1716"/>
      <c r="DP95" s="1716"/>
      <c r="DQ95" s="1379"/>
      <c r="DR95" s="1642"/>
      <c r="DS95" s="1642"/>
      <c r="DT95" s="1648"/>
      <c r="DU95" s="1709"/>
      <c r="DV95" s="1709"/>
      <c r="DW95" s="1709"/>
      <c r="DX95" s="1707"/>
      <c r="DY95" s="1707"/>
      <c r="DZ95" s="1707"/>
      <c r="EA95" s="1642"/>
      <c r="EB95" s="1642"/>
      <c r="EC95" s="1648"/>
      <c r="ED95" s="1709"/>
      <c r="EE95" s="1709"/>
      <c r="EF95" s="1709"/>
      <c r="EG95" s="1707"/>
      <c r="EH95" s="1707"/>
      <c r="EI95" s="1707"/>
      <c r="EJ95" s="1327"/>
      <c r="EK95" s="1327"/>
      <c r="EL95" s="1327"/>
      <c r="EM95" s="1327"/>
      <c r="EN95" s="1327"/>
      <c r="EO95" s="1327"/>
      <c r="EP95" s="1327"/>
      <c r="EQ95" s="1327"/>
      <c r="ER95" s="1327"/>
      <c r="ES95" s="1327"/>
      <c r="ET95" s="1327"/>
      <c r="EU95" s="1327"/>
      <c r="EV95" s="1327"/>
      <c r="EW95" s="1327"/>
      <c r="EX95" s="1327"/>
      <c r="EY95" s="1327"/>
      <c r="EZ95" s="1327"/>
      <c r="FA95" s="1327"/>
      <c r="FB95" s="1327"/>
      <c r="FC95" s="1327"/>
      <c r="FD95" s="1327"/>
      <c r="FE95" s="1327"/>
      <c r="FF95" s="1327"/>
      <c r="FG95" s="1327"/>
      <c r="FH95" s="1327"/>
      <c r="FI95" s="1327"/>
      <c r="FJ95" s="1327"/>
      <c r="FK95" s="1327"/>
      <c r="FL95" s="1327"/>
      <c r="FM95" s="1327"/>
      <c r="FN95" s="1327"/>
      <c r="FO95" s="1327"/>
      <c r="FP95" s="1327"/>
      <c r="FQ95" s="1327"/>
      <c r="FR95" s="1327"/>
      <c r="FS95" s="1327"/>
      <c r="FT95" s="1327"/>
      <c r="FU95" s="1327"/>
      <c r="FV95" s="1327"/>
      <c r="FW95" s="1327"/>
      <c r="FX95" s="1327"/>
      <c r="FY95" s="1327"/>
      <c r="FZ95" s="1327"/>
      <c r="GA95" s="1327"/>
      <c r="GB95" s="1327"/>
    </row>
    <row r="96" spans="1:184" s="1541" customFormat="1" ht="63" customHeight="1">
      <c r="A96" s="1706"/>
      <c r="B96" s="1706"/>
      <c r="C96" s="1378"/>
      <c r="D96" s="1385"/>
      <c r="E96" s="1378"/>
      <c r="F96" s="1707"/>
      <c r="G96" s="1385"/>
      <c r="H96" s="1385"/>
      <c r="I96" s="1529"/>
      <c r="J96" s="1385"/>
      <c r="K96" s="1378"/>
      <c r="L96" s="1633" t="s">
        <v>1609</v>
      </c>
      <c r="M96" s="1708" t="s">
        <v>1598</v>
      </c>
      <c r="N96" s="1709"/>
      <c r="O96" s="1710">
        <v>42795</v>
      </c>
      <c r="P96" s="1710">
        <v>43008</v>
      </c>
      <c r="Q96" s="1653" t="s">
        <v>1610</v>
      </c>
      <c r="R96" s="1498">
        <v>3.3333333333333333E-2</v>
      </c>
      <c r="S96" s="1711">
        <v>0</v>
      </c>
      <c r="T96" s="1712">
        <v>0</v>
      </c>
      <c r="U96" s="1713"/>
      <c r="V96" s="1713"/>
      <c r="W96" s="1713"/>
      <c r="X96" s="1713"/>
      <c r="Y96" s="1712"/>
      <c r="Z96" s="1712">
        <v>0</v>
      </c>
      <c r="AA96" s="1712">
        <v>0</v>
      </c>
      <c r="AB96" s="1713"/>
      <c r="AC96" s="1713"/>
      <c r="AD96" s="1713"/>
      <c r="AE96" s="1713"/>
      <c r="AF96" s="1712"/>
      <c r="AG96" s="1712">
        <v>3.3333333333333333E-2</v>
      </c>
      <c r="AH96" s="1712">
        <v>3.3333333333333333E-2</v>
      </c>
      <c r="AI96" s="1713"/>
      <c r="AJ96" s="1713"/>
      <c r="AK96" s="1713"/>
      <c r="AL96" s="1713"/>
      <c r="AM96" s="1633" t="s">
        <v>1611</v>
      </c>
      <c r="AN96" s="1398">
        <v>0</v>
      </c>
      <c r="AO96" s="1642">
        <f t="shared" si="12"/>
        <v>0</v>
      </c>
      <c r="AP96" s="1713"/>
      <c r="AQ96" s="1713"/>
      <c r="AR96" s="1713"/>
      <c r="AS96" s="1713"/>
      <c r="AT96" s="1398"/>
      <c r="AU96" s="1398">
        <v>0</v>
      </c>
      <c r="AV96" s="1642">
        <f t="shared" si="13"/>
        <v>0</v>
      </c>
      <c r="AW96" s="1713"/>
      <c r="AX96" s="1713"/>
      <c r="AY96" s="1713"/>
      <c r="AZ96" s="1714"/>
      <c r="BA96" s="1644"/>
      <c r="BB96" s="1715">
        <v>0</v>
      </c>
      <c r="BC96" s="1398">
        <v>0</v>
      </c>
      <c r="BD96" s="1713"/>
      <c r="BE96" s="1713"/>
      <c r="BF96" s="1713"/>
      <c r="BG96" s="1713"/>
      <c r="BH96" s="1633" t="s">
        <v>1612</v>
      </c>
      <c r="BI96" s="1398">
        <v>0</v>
      </c>
      <c r="BJ96" s="1633"/>
      <c r="BK96" s="1633"/>
      <c r="BL96" s="1633"/>
      <c r="BM96" s="1633"/>
      <c r="BN96" s="1633"/>
      <c r="BO96" s="1633"/>
      <c r="BP96" s="1398">
        <v>0</v>
      </c>
      <c r="BQ96" s="1633"/>
      <c r="BR96" s="1633"/>
      <c r="BS96" s="1633"/>
      <c r="BT96" s="1633"/>
      <c r="BU96" s="1633"/>
      <c r="BV96" s="1633"/>
      <c r="BW96" s="1398">
        <v>0</v>
      </c>
      <c r="BX96" s="1633"/>
      <c r="BY96" s="1633"/>
      <c r="BZ96" s="1633"/>
      <c r="CA96" s="1633"/>
      <c r="CB96" s="1633"/>
      <c r="CC96" s="1633" t="s">
        <v>1613</v>
      </c>
      <c r="CD96" s="1398">
        <v>0</v>
      </c>
      <c r="CE96" s="1633"/>
      <c r="CF96" s="1633"/>
      <c r="CG96" s="1633"/>
      <c r="CH96" s="1633"/>
      <c r="CI96" s="1633"/>
      <c r="CJ96" s="1633"/>
      <c r="CK96" s="1398">
        <v>0</v>
      </c>
      <c r="CL96" s="1633"/>
      <c r="CM96" s="1633"/>
      <c r="CN96" s="1633"/>
      <c r="CO96" s="1633"/>
      <c r="CP96" s="1633"/>
      <c r="CQ96" s="1633"/>
      <c r="CR96" s="1398">
        <v>0</v>
      </c>
      <c r="CS96" s="1633"/>
      <c r="CT96" s="1633"/>
      <c r="CU96" s="1633"/>
      <c r="CV96" s="1633"/>
      <c r="CW96" s="1633"/>
      <c r="CX96" s="1646" t="s">
        <v>1609</v>
      </c>
      <c r="CY96" s="1647">
        <f t="shared" si="9"/>
        <v>3.3333333333333333E-2</v>
      </c>
      <c r="CZ96" s="1642">
        <f t="shared" si="10"/>
        <v>3.3333333333333333E-2</v>
      </c>
      <c r="DA96" s="1642">
        <f t="shared" si="10"/>
        <v>3.3333333333333333E-2</v>
      </c>
      <c r="DB96" s="1648">
        <f t="shared" si="15"/>
        <v>1</v>
      </c>
      <c r="DC96" s="1709"/>
      <c r="DD96" s="1709"/>
      <c r="DE96" s="1709"/>
      <c r="DF96" s="1707"/>
      <c r="DG96" s="1707"/>
      <c r="DH96" s="1716"/>
      <c r="DI96" s="1642">
        <f t="shared" si="11"/>
        <v>3.3333333333333333E-2</v>
      </c>
      <c r="DJ96" s="1642">
        <f t="shared" si="11"/>
        <v>3.3333333333333333E-2</v>
      </c>
      <c r="DK96" s="1648">
        <f t="shared" si="14"/>
        <v>1</v>
      </c>
      <c r="DL96" s="1709"/>
      <c r="DM96" s="1709"/>
      <c r="DN96" s="1709"/>
      <c r="DO96" s="1716"/>
      <c r="DP96" s="1716"/>
      <c r="DQ96" s="1379"/>
      <c r="DR96" s="1642"/>
      <c r="DS96" s="1642"/>
      <c r="DT96" s="1648"/>
      <c r="DU96" s="1709"/>
      <c r="DV96" s="1709"/>
      <c r="DW96" s="1709"/>
      <c r="DX96" s="1707"/>
      <c r="DY96" s="1707"/>
      <c r="DZ96" s="1707"/>
      <c r="EA96" s="1642"/>
      <c r="EB96" s="1642"/>
      <c r="EC96" s="1648"/>
      <c r="ED96" s="1709"/>
      <c r="EE96" s="1709"/>
      <c r="EF96" s="1709"/>
      <c r="EG96" s="1707"/>
      <c r="EH96" s="1707"/>
      <c r="EI96" s="1707"/>
      <c r="EJ96" s="1327"/>
      <c r="EK96" s="1327"/>
      <c r="EL96" s="1327"/>
      <c r="EM96" s="1327"/>
      <c r="EN96" s="1327"/>
      <c r="EO96" s="1327"/>
      <c r="EP96" s="1327"/>
      <c r="EQ96" s="1327"/>
      <c r="ER96" s="1327"/>
      <c r="ES96" s="1327"/>
      <c r="ET96" s="1327"/>
      <c r="EU96" s="1327"/>
      <c r="EV96" s="1327"/>
      <c r="EW96" s="1327"/>
      <c r="EX96" s="1327"/>
      <c r="EY96" s="1327"/>
      <c r="EZ96" s="1327"/>
      <c r="FA96" s="1327"/>
      <c r="FB96" s="1327"/>
      <c r="FC96" s="1327"/>
      <c r="FD96" s="1327"/>
      <c r="FE96" s="1327"/>
      <c r="FF96" s="1327"/>
      <c r="FG96" s="1327"/>
      <c r="FH96" s="1327"/>
      <c r="FI96" s="1327"/>
      <c r="FJ96" s="1327"/>
      <c r="FK96" s="1327"/>
      <c r="FL96" s="1327"/>
      <c r="FM96" s="1327"/>
      <c r="FN96" s="1327"/>
      <c r="FO96" s="1327"/>
      <c r="FP96" s="1327"/>
      <c r="FQ96" s="1327"/>
      <c r="FR96" s="1327"/>
      <c r="FS96" s="1327"/>
      <c r="FT96" s="1327"/>
      <c r="FU96" s="1327"/>
      <c r="FV96" s="1327"/>
      <c r="FW96" s="1327"/>
      <c r="FX96" s="1327"/>
      <c r="FY96" s="1327"/>
      <c r="FZ96" s="1327"/>
      <c r="GA96" s="1327"/>
      <c r="GB96" s="1327"/>
    </row>
    <row r="97" spans="1:184" s="1541" customFormat="1" ht="78.75" customHeight="1">
      <c r="A97" s="1706"/>
      <c r="B97" s="1706"/>
      <c r="C97" s="1378"/>
      <c r="D97" s="1385"/>
      <c r="E97" s="1378"/>
      <c r="F97" s="1707"/>
      <c r="G97" s="1385"/>
      <c r="H97" s="1385"/>
      <c r="I97" s="1529"/>
      <c r="J97" s="1385"/>
      <c r="K97" s="1378"/>
      <c r="L97" s="1633"/>
      <c r="M97" s="1708"/>
      <c r="N97" s="1709"/>
      <c r="O97" s="1710"/>
      <c r="P97" s="1710"/>
      <c r="Q97" s="1653" t="s">
        <v>1614</v>
      </c>
      <c r="R97" s="1498">
        <v>3.3333333333333333E-2</v>
      </c>
      <c r="S97" s="1711">
        <v>0</v>
      </c>
      <c r="T97" s="1712">
        <v>0</v>
      </c>
      <c r="U97" s="1713"/>
      <c r="V97" s="1713"/>
      <c r="W97" s="1713"/>
      <c r="X97" s="1713"/>
      <c r="Y97" s="1712"/>
      <c r="Z97" s="1712">
        <v>0</v>
      </c>
      <c r="AA97" s="1712">
        <v>0</v>
      </c>
      <c r="AB97" s="1713"/>
      <c r="AC97" s="1713"/>
      <c r="AD97" s="1713"/>
      <c r="AE97" s="1713"/>
      <c r="AF97" s="1712"/>
      <c r="AG97" s="1712">
        <v>3.3333333333333333E-2</v>
      </c>
      <c r="AH97" s="1712">
        <v>3.3333333333333333E-2</v>
      </c>
      <c r="AI97" s="1713"/>
      <c r="AJ97" s="1713"/>
      <c r="AK97" s="1713"/>
      <c r="AL97" s="1713"/>
      <c r="AM97" s="1633"/>
      <c r="AN97" s="1398">
        <v>0</v>
      </c>
      <c r="AO97" s="1642">
        <f t="shared" si="12"/>
        <v>0</v>
      </c>
      <c r="AP97" s="1713"/>
      <c r="AQ97" s="1713"/>
      <c r="AR97" s="1713"/>
      <c r="AS97" s="1713"/>
      <c r="AT97" s="1398"/>
      <c r="AU97" s="1398">
        <v>0</v>
      </c>
      <c r="AV97" s="1642">
        <f t="shared" si="13"/>
        <v>0</v>
      </c>
      <c r="AW97" s="1713"/>
      <c r="AX97" s="1713"/>
      <c r="AY97" s="1713"/>
      <c r="AZ97" s="1714"/>
      <c r="BA97" s="1644"/>
      <c r="BB97" s="1715">
        <v>0</v>
      </c>
      <c r="BC97" s="1398">
        <v>0</v>
      </c>
      <c r="BD97" s="1713"/>
      <c r="BE97" s="1713"/>
      <c r="BF97" s="1713"/>
      <c r="BG97" s="1713"/>
      <c r="BH97" s="1633"/>
      <c r="BI97" s="1398">
        <v>0</v>
      </c>
      <c r="BJ97" s="1633"/>
      <c r="BK97" s="1633"/>
      <c r="BL97" s="1633"/>
      <c r="BM97" s="1633"/>
      <c r="BN97" s="1633"/>
      <c r="BO97" s="1633"/>
      <c r="BP97" s="1398">
        <v>0</v>
      </c>
      <c r="BQ97" s="1633"/>
      <c r="BR97" s="1633"/>
      <c r="BS97" s="1633"/>
      <c r="BT97" s="1633"/>
      <c r="BU97" s="1633"/>
      <c r="BV97" s="1633"/>
      <c r="BW97" s="1398">
        <v>0</v>
      </c>
      <c r="BX97" s="1633"/>
      <c r="BY97" s="1633"/>
      <c r="BZ97" s="1633"/>
      <c r="CA97" s="1633"/>
      <c r="CB97" s="1633"/>
      <c r="CC97" s="1633"/>
      <c r="CD97" s="1398">
        <v>0</v>
      </c>
      <c r="CE97" s="1633"/>
      <c r="CF97" s="1633"/>
      <c r="CG97" s="1633"/>
      <c r="CH97" s="1633"/>
      <c r="CI97" s="1633"/>
      <c r="CJ97" s="1633"/>
      <c r="CK97" s="1398">
        <v>0</v>
      </c>
      <c r="CL97" s="1633"/>
      <c r="CM97" s="1633"/>
      <c r="CN97" s="1633"/>
      <c r="CO97" s="1633"/>
      <c r="CP97" s="1633"/>
      <c r="CQ97" s="1633"/>
      <c r="CR97" s="1398">
        <v>0</v>
      </c>
      <c r="CS97" s="1633"/>
      <c r="CT97" s="1633"/>
      <c r="CU97" s="1633"/>
      <c r="CV97" s="1633"/>
      <c r="CW97" s="1633"/>
      <c r="CX97" s="1652"/>
      <c r="CY97" s="1647">
        <f t="shared" si="9"/>
        <v>3.3333333333333333E-2</v>
      </c>
      <c r="CZ97" s="1642">
        <f t="shared" si="10"/>
        <v>3.3333333333333333E-2</v>
      </c>
      <c r="DA97" s="1642">
        <f t="shared" si="10"/>
        <v>3.3333333333333333E-2</v>
      </c>
      <c r="DB97" s="1648">
        <f t="shared" si="15"/>
        <v>1</v>
      </c>
      <c r="DC97" s="1709"/>
      <c r="DD97" s="1709"/>
      <c r="DE97" s="1709"/>
      <c r="DF97" s="1707"/>
      <c r="DG97" s="1707"/>
      <c r="DH97" s="1716"/>
      <c r="DI97" s="1642">
        <f t="shared" si="11"/>
        <v>3.3333333333333333E-2</v>
      </c>
      <c r="DJ97" s="1642">
        <f t="shared" si="11"/>
        <v>3.3333333333333333E-2</v>
      </c>
      <c r="DK97" s="1648">
        <f t="shared" si="14"/>
        <v>1</v>
      </c>
      <c r="DL97" s="1709"/>
      <c r="DM97" s="1709"/>
      <c r="DN97" s="1709"/>
      <c r="DO97" s="1716"/>
      <c r="DP97" s="1716"/>
      <c r="DQ97" s="1379"/>
      <c r="DR97" s="1642"/>
      <c r="DS97" s="1642"/>
      <c r="DT97" s="1648"/>
      <c r="DU97" s="1709"/>
      <c r="DV97" s="1709"/>
      <c r="DW97" s="1709"/>
      <c r="DX97" s="1707"/>
      <c r="DY97" s="1707"/>
      <c r="DZ97" s="1707"/>
      <c r="EA97" s="1642"/>
      <c r="EB97" s="1642"/>
      <c r="EC97" s="1648"/>
      <c r="ED97" s="1709"/>
      <c r="EE97" s="1709"/>
      <c r="EF97" s="1709"/>
      <c r="EG97" s="1707"/>
      <c r="EH97" s="1707"/>
      <c r="EI97" s="1707"/>
      <c r="EJ97" s="1327"/>
      <c r="EK97" s="1327"/>
      <c r="EL97" s="1327"/>
      <c r="EM97" s="1327"/>
      <c r="EN97" s="1327"/>
      <c r="EO97" s="1327"/>
      <c r="EP97" s="1327"/>
      <c r="EQ97" s="1327"/>
      <c r="ER97" s="1327"/>
      <c r="ES97" s="1327"/>
      <c r="ET97" s="1327"/>
      <c r="EU97" s="1327"/>
      <c r="EV97" s="1327"/>
      <c r="EW97" s="1327"/>
      <c r="EX97" s="1327"/>
      <c r="EY97" s="1327"/>
      <c r="EZ97" s="1327"/>
      <c r="FA97" s="1327"/>
      <c r="FB97" s="1327"/>
      <c r="FC97" s="1327"/>
      <c r="FD97" s="1327"/>
      <c r="FE97" s="1327"/>
      <c r="FF97" s="1327"/>
      <c r="FG97" s="1327"/>
      <c r="FH97" s="1327"/>
      <c r="FI97" s="1327"/>
      <c r="FJ97" s="1327"/>
      <c r="FK97" s="1327"/>
      <c r="FL97" s="1327"/>
      <c r="FM97" s="1327"/>
      <c r="FN97" s="1327"/>
      <c r="FO97" s="1327"/>
      <c r="FP97" s="1327"/>
      <c r="FQ97" s="1327"/>
      <c r="FR97" s="1327"/>
      <c r="FS97" s="1327"/>
      <c r="FT97" s="1327"/>
      <c r="FU97" s="1327"/>
      <c r="FV97" s="1327"/>
      <c r="FW97" s="1327"/>
      <c r="FX97" s="1327"/>
      <c r="FY97" s="1327"/>
      <c r="FZ97" s="1327"/>
      <c r="GA97" s="1327"/>
      <c r="GB97" s="1327"/>
    </row>
    <row r="98" spans="1:184" s="1541" customFormat="1" ht="78.75" customHeight="1">
      <c r="A98" s="1706"/>
      <c r="B98" s="1706"/>
      <c r="C98" s="1378"/>
      <c r="D98" s="1385"/>
      <c r="E98" s="1378"/>
      <c r="F98" s="1707"/>
      <c r="G98" s="1385"/>
      <c r="H98" s="1385"/>
      <c r="I98" s="1529"/>
      <c r="J98" s="1385"/>
      <c r="K98" s="1378"/>
      <c r="L98" s="1633"/>
      <c r="M98" s="1708"/>
      <c r="N98" s="1709"/>
      <c r="O98" s="1710"/>
      <c r="P98" s="1710"/>
      <c r="Q98" s="1653" t="s">
        <v>1615</v>
      </c>
      <c r="R98" s="1498">
        <v>9.9999999999999992E-2</v>
      </c>
      <c r="S98" s="1711">
        <v>0</v>
      </c>
      <c r="T98" s="1712">
        <v>0</v>
      </c>
      <c r="U98" s="1713"/>
      <c r="V98" s="1713"/>
      <c r="W98" s="1713"/>
      <c r="X98" s="1713"/>
      <c r="Y98" s="1712"/>
      <c r="Z98" s="1712">
        <v>0</v>
      </c>
      <c r="AA98" s="1712">
        <v>0</v>
      </c>
      <c r="AB98" s="1713"/>
      <c r="AC98" s="1713"/>
      <c r="AD98" s="1713"/>
      <c r="AE98" s="1713"/>
      <c r="AF98" s="1712"/>
      <c r="AG98" s="1712">
        <v>0</v>
      </c>
      <c r="AH98" s="1712">
        <v>0</v>
      </c>
      <c r="AI98" s="1713"/>
      <c r="AJ98" s="1713"/>
      <c r="AK98" s="1713"/>
      <c r="AL98" s="1713"/>
      <c r="AM98" s="1633"/>
      <c r="AN98" s="1398">
        <v>0</v>
      </c>
      <c r="AO98" s="1642">
        <f t="shared" si="12"/>
        <v>0</v>
      </c>
      <c r="AP98" s="1713"/>
      <c r="AQ98" s="1713"/>
      <c r="AR98" s="1713"/>
      <c r="AS98" s="1713"/>
      <c r="AT98" s="1398"/>
      <c r="AU98" s="1398">
        <v>0</v>
      </c>
      <c r="AV98" s="1642">
        <f t="shared" si="13"/>
        <v>0</v>
      </c>
      <c r="AW98" s="1713"/>
      <c r="AX98" s="1713"/>
      <c r="AY98" s="1713"/>
      <c r="AZ98" s="1714"/>
      <c r="BA98" s="1644"/>
      <c r="BB98" s="1715">
        <v>0.02</v>
      </c>
      <c r="BC98" s="1398">
        <v>0.02</v>
      </c>
      <c r="BD98" s="1713"/>
      <c r="BE98" s="1713"/>
      <c r="BF98" s="1713"/>
      <c r="BG98" s="1713"/>
      <c r="BH98" s="1633"/>
      <c r="BI98" s="1398">
        <v>0</v>
      </c>
      <c r="BJ98" s="1633"/>
      <c r="BK98" s="1633"/>
      <c r="BL98" s="1633"/>
      <c r="BM98" s="1633"/>
      <c r="BN98" s="1633"/>
      <c r="BO98" s="1633"/>
      <c r="BP98" s="1398">
        <v>0</v>
      </c>
      <c r="BQ98" s="1633"/>
      <c r="BR98" s="1633"/>
      <c r="BS98" s="1633"/>
      <c r="BT98" s="1633"/>
      <c r="BU98" s="1633"/>
      <c r="BV98" s="1633"/>
      <c r="BW98" s="1398">
        <v>0.04</v>
      </c>
      <c r="BX98" s="1633"/>
      <c r="BY98" s="1633"/>
      <c r="BZ98" s="1633"/>
      <c r="CA98" s="1633"/>
      <c r="CB98" s="1633"/>
      <c r="CC98" s="1633"/>
      <c r="CD98" s="1398">
        <v>0</v>
      </c>
      <c r="CE98" s="1633"/>
      <c r="CF98" s="1633"/>
      <c r="CG98" s="1633"/>
      <c r="CH98" s="1633"/>
      <c r="CI98" s="1633"/>
      <c r="CJ98" s="1633"/>
      <c r="CK98" s="1398">
        <v>0</v>
      </c>
      <c r="CL98" s="1633"/>
      <c r="CM98" s="1633"/>
      <c r="CN98" s="1633"/>
      <c r="CO98" s="1633"/>
      <c r="CP98" s="1633"/>
      <c r="CQ98" s="1633"/>
      <c r="CR98" s="1398">
        <v>0.04</v>
      </c>
      <c r="CS98" s="1633"/>
      <c r="CT98" s="1633"/>
      <c r="CU98" s="1633"/>
      <c r="CV98" s="1633"/>
      <c r="CW98" s="1633"/>
      <c r="CX98" s="1654"/>
      <c r="CY98" s="1647">
        <f t="shared" si="9"/>
        <v>0</v>
      </c>
      <c r="CZ98" s="1642">
        <f t="shared" si="10"/>
        <v>0</v>
      </c>
      <c r="DA98" s="1642">
        <f t="shared" si="10"/>
        <v>0</v>
      </c>
      <c r="DB98" s="1648" t="e">
        <f t="shared" si="15"/>
        <v>#DIV/0!</v>
      </c>
      <c r="DC98" s="1709"/>
      <c r="DD98" s="1709"/>
      <c r="DE98" s="1709"/>
      <c r="DF98" s="1707"/>
      <c r="DG98" s="1707"/>
      <c r="DH98" s="1716"/>
      <c r="DI98" s="1642">
        <f t="shared" si="11"/>
        <v>0.02</v>
      </c>
      <c r="DJ98" s="1642">
        <f t="shared" si="11"/>
        <v>0.02</v>
      </c>
      <c r="DK98" s="1648">
        <f t="shared" si="14"/>
        <v>1</v>
      </c>
      <c r="DL98" s="1709"/>
      <c r="DM98" s="1709"/>
      <c r="DN98" s="1709"/>
      <c r="DO98" s="1716"/>
      <c r="DP98" s="1716"/>
      <c r="DQ98" s="1379"/>
      <c r="DR98" s="1642"/>
      <c r="DS98" s="1642"/>
      <c r="DT98" s="1648"/>
      <c r="DU98" s="1709"/>
      <c r="DV98" s="1709"/>
      <c r="DW98" s="1709"/>
      <c r="DX98" s="1707"/>
      <c r="DY98" s="1707"/>
      <c r="DZ98" s="1707"/>
      <c r="EA98" s="1642"/>
      <c r="EB98" s="1642"/>
      <c r="EC98" s="1648"/>
      <c r="ED98" s="1709"/>
      <c r="EE98" s="1709"/>
      <c r="EF98" s="1709"/>
      <c r="EG98" s="1707"/>
      <c r="EH98" s="1707"/>
      <c r="EI98" s="1707"/>
      <c r="EJ98" s="1327"/>
      <c r="EK98" s="1327"/>
      <c r="EL98" s="1327"/>
      <c r="EM98" s="1327"/>
      <c r="EN98" s="1327"/>
      <c r="EO98" s="1327"/>
      <c r="EP98" s="1327"/>
      <c r="EQ98" s="1327"/>
      <c r="ER98" s="1327"/>
      <c r="ES98" s="1327"/>
      <c r="ET98" s="1327"/>
      <c r="EU98" s="1327"/>
      <c r="EV98" s="1327"/>
      <c r="EW98" s="1327"/>
      <c r="EX98" s="1327"/>
      <c r="EY98" s="1327"/>
      <c r="EZ98" s="1327"/>
      <c r="FA98" s="1327"/>
      <c r="FB98" s="1327"/>
      <c r="FC98" s="1327"/>
      <c r="FD98" s="1327"/>
      <c r="FE98" s="1327"/>
      <c r="FF98" s="1327"/>
      <c r="FG98" s="1327"/>
      <c r="FH98" s="1327"/>
      <c r="FI98" s="1327"/>
      <c r="FJ98" s="1327"/>
      <c r="FK98" s="1327"/>
      <c r="FL98" s="1327"/>
      <c r="FM98" s="1327"/>
      <c r="FN98" s="1327"/>
      <c r="FO98" s="1327"/>
      <c r="FP98" s="1327"/>
      <c r="FQ98" s="1327"/>
      <c r="FR98" s="1327"/>
      <c r="FS98" s="1327"/>
      <c r="FT98" s="1327"/>
      <c r="FU98" s="1327"/>
      <c r="FV98" s="1327"/>
      <c r="FW98" s="1327"/>
      <c r="FX98" s="1327"/>
      <c r="FY98" s="1327"/>
      <c r="FZ98" s="1327"/>
      <c r="GA98" s="1327"/>
      <c r="GB98" s="1327"/>
    </row>
    <row r="99" spans="1:184" s="1541" customFormat="1" ht="78.75" customHeight="1">
      <c r="A99" s="1706"/>
      <c r="B99" s="1706"/>
      <c r="C99" s="1378"/>
      <c r="D99" s="1385"/>
      <c r="E99" s="1378"/>
      <c r="F99" s="1707"/>
      <c r="G99" s="1385"/>
      <c r="H99" s="1385"/>
      <c r="I99" s="1529"/>
      <c r="J99" s="1385"/>
      <c r="K99" s="1378"/>
      <c r="L99" s="1633" t="s">
        <v>1616</v>
      </c>
      <c r="M99" s="1708" t="s">
        <v>1617</v>
      </c>
      <c r="N99" s="1709"/>
      <c r="O99" s="1710">
        <v>42795</v>
      </c>
      <c r="P99" s="1710">
        <v>43100</v>
      </c>
      <c r="Q99" s="1653" t="s">
        <v>1618</v>
      </c>
      <c r="R99" s="1492">
        <v>9.9999999999999992E-2</v>
      </c>
      <c r="S99" s="1711">
        <v>0</v>
      </c>
      <c r="T99" s="1712">
        <v>0</v>
      </c>
      <c r="U99" s="1713"/>
      <c r="V99" s="1713"/>
      <c r="W99" s="1713"/>
      <c r="X99" s="1713"/>
      <c r="Y99" s="1712"/>
      <c r="Z99" s="1712">
        <v>0</v>
      </c>
      <c r="AA99" s="1712">
        <v>0</v>
      </c>
      <c r="AB99" s="1713"/>
      <c r="AC99" s="1713"/>
      <c r="AD99" s="1713"/>
      <c r="AE99" s="1713"/>
      <c r="AF99" s="1712"/>
      <c r="AG99" s="1712">
        <v>2.4999999999999998E-2</v>
      </c>
      <c r="AH99" s="1712">
        <v>2.4999999999999998E-2</v>
      </c>
      <c r="AI99" s="1713"/>
      <c r="AJ99" s="1713"/>
      <c r="AK99" s="1713"/>
      <c r="AL99" s="1713"/>
      <c r="AM99" s="1633" t="s">
        <v>1619</v>
      </c>
      <c r="AN99" s="1398">
        <v>0</v>
      </c>
      <c r="AO99" s="1642">
        <f t="shared" si="12"/>
        <v>0</v>
      </c>
      <c r="AP99" s="1713"/>
      <c r="AQ99" s="1713"/>
      <c r="AR99" s="1713"/>
      <c r="AS99" s="1713"/>
      <c r="AT99" s="1398"/>
      <c r="AU99" s="1398">
        <v>0</v>
      </c>
      <c r="AV99" s="1642">
        <f t="shared" si="13"/>
        <v>0</v>
      </c>
      <c r="AW99" s="1713"/>
      <c r="AX99" s="1713"/>
      <c r="AY99" s="1713"/>
      <c r="AZ99" s="1714"/>
      <c r="BA99" s="1644"/>
      <c r="BB99" s="1715">
        <v>2.4999999999999998E-2</v>
      </c>
      <c r="BC99" s="1398">
        <f>+BB99</f>
        <v>2.4999999999999998E-2</v>
      </c>
      <c r="BD99" s="1713"/>
      <c r="BE99" s="1713"/>
      <c r="BF99" s="1713"/>
      <c r="BG99" s="1713"/>
      <c r="BH99" s="1633" t="s">
        <v>1620</v>
      </c>
      <c r="BI99" s="1398">
        <v>0</v>
      </c>
      <c r="BJ99" s="1633"/>
      <c r="BK99" s="1633"/>
      <c r="BL99" s="1633"/>
      <c r="BM99" s="1633"/>
      <c r="BN99" s="1633"/>
      <c r="BO99" s="1633"/>
      <c r="BP99" s="1398">
        <v>0</v>
      </c>
      <c r="BQ99" s="1633"/>
      <c r="BR99" s="1633"/>
      <c r="BS99" s="1633"/>
      <c r="BT99" s="1633"/>
      <c r="BU99" s="1633"/>
      <c r="BV99" s="1633"/>
      <c r="BW99" s="1398">
        <v>2.4999999999999998E-2</v>
      </c>
      <c r="BX99" s="1633"/>
      <c r="BY99" s="1633"/>
      <c r="BZ99" s="1633"/>
      <c r="CA99" s="1633"/>
      <c r="CB99" s="1633"/>
      <c r="CC99" s="1633" t="s">
        <v>1619</v>
      </c>
      <c r="CD99" s="1398">
        <v>0</v>
      </c>
      <c r="CE99" s="1633"/>
      <c r="CF99" s="1633"/>
      <c r="CG99" s="1633"/>
      <c r="CH99" s="1633"/>
      <c r="CI99" s="1633"/>
      <c r="CJ99" s="1633"/>
      <c r="CK99" s="1398">
        <v>0</v>
      </c>
      <c r="CL99" s="1633"/>
      <c r="CM99" s="1633"/>
      <c r="CN99" s="1633"/>
      <c r="CO99" s="1633"/>
      <c r="CP99" s="1633"/>
      <c r="CQ99" s="1633"/>
      <c r="CR99" s="1398">
        <v>2.4999999999999998E-2</v>
      </c>
      <c r="CS99" s="1633"/>
      <c r="CT99" s="1633"/>
      <c r="CU99" s="1633"/>
      <c r="CV99" s="1633"/>
      <c r="CW99" s="1633"/>
      <c r="CX99" s="1646" t="s">
        <v>1616</v>
      </c>
      <c r="CY99" s="1647">
        <f t="shared" si="9"/>
        <v>2.4999999999999998E-2</v>
      </c>
      <c r="CZ99" s="1642">
        <f t="shared" si="10"/>
        <v>2.4999999999999998E-2</v>
      </c>
      <c r="DA99" s="1642">
        <f t="shared" si="10"/>
        <v>2.4999999999999998E-2</v>
      </c>
      <c r="DB99" s="1648">
        <f t="shared" si="15"/>
        <v>1</v>
      </c>
      <c r="DC99" s="1709"/>
      <c r="DD99" s="1709"/>
      <c r="DE99" s="1709"/>
      <c r="DF99" s="1707"/>
      <c r="DG99" s="1707"/>
      <c r="DH99" s="1716"/>
      <c r="DI99" s="1642">
        <f t="shared" si="11"/>
        <v>4.9999999999999996E-2</v>
      </c>
      <c r="DJ99" s="1642">
        <f t="shared" si="11"/>
        <v>4.9999999999999996E-2</v>
      </c>
      <c r="DK99" s="1648">
        <f t="shared" si="14"/>
        <v>1</v>
      </c>
      <c r="DL99" s="1709"/>
      <c r="DM99" s="1709"/>
      <c r="DN99" s="1709"/>
      <c r="DO99" s="1716"/>
      <c r="DP99" s="1716"/>
      <c r="DQ99" s="1379"/>
      <c r="DR99" s="1642"/>
      <c r="DS99" s="1642"/>
      <c r="DT99" s="1648"/>
      <c r="DU99" s="1709"/>
      <c r="DV99" s="1709"/>
      <c r="DW99" s="1709"/>
      <c r="DX99" s="1707"/>
      <c r="DY99" s="1707"/>
      <c r="DZ99" s="1707"/>
      <c r="EA99" s="1642"/>
      <c r="EB99" s="1642"/>
      <c r="EC99" s="1648"/>
      <c r="ED99" s="1709"/>
      <c r="EE99" s="1709"/>
      <c r="EF99" s="1709"/>
      <c r="EG99" s="1707"/>
      <c r="EH99" s="1707"/>
      <c r="EI99" s="1707"/>
      <c r="EJ99" s="1327"/>
      <c r="EK99" s="1327"/>
      <c r="EL99" s="1327"/>
      <c r="EM99" s="1327"/>
      <c r="EN99" s="1327"/>
      <c r="EO99" s="1327"/>
      <c r="EP99" s="1327"/>
      <c r="EQ99" s="1327"/>
      <c r="ER99" s="1327"/>
      <c r="ES99" s="1327"/>
      <c r="ET99" s="1327"/>
      <c r="EU99" s="1327"/>
      <c r="EV99" s="1327"/>
      <c r="EW99" s="1327"/>
      <c r="EX99" s="1327"/>
      <c r="EY99" s="1327"/>
      <c r="EZ99" s="1327"/>
      <c r="FA99" s="1327"/>
      <c r="FB99" s="1327"/>
      <c r="FC99" s="1327"/>
      <c r="FD99" s="1327"/>
      <c r="FE99" s="1327"/>
      <c r="FF99" s="1327"/>
      <c r="FG99" s="1327"/>
      <c r="FH99" s="1327"/>
      <c r="FI99" s="1327"/>
      <c r="FJ99" s="1327"/>
      <c r="FK99" s="1327"/>
      <c r="FL99" s="1327"/>
      <c r="FM99" s="1327"/>
      <c r="FN99" s="1327"/>
      <c r="FO99" s="1327"/>
      <c r="FP99" s="1327"/>
      <c r="FQ99" s="1327"/>
      <c r="FR99" s="1327"/>
      <c r="FS99" s="1327"/>
      <c r="FT99" s="1327"/>
      <c r="FU99" s="1327"/>
      <c r="FV99" s="1327"/>
      <c r="FW99" s="1327"/>
      <c r="FX99" s="1327"/>
      <c r="FY99" s="1327"/>
      <c r="FZ99" s="1327"/>
      <c r="GA99" s="1327"/>
      <c r="GB99" s="1327"/>
    </row>
    <row r="100" spans="1:184" s="1541" customFormat="1" ht="99" customHeight="1">
      <c r="A100" s="1706"/>
      <c r="B100" s="1706"/>
      <c r="C100" s="1378"/>
      <c r="D100" s="1385"/>
      <c r="E100" s="1378"/>
      <c r="F100" s="1707"/>
      <c r="G100" s="1385"/>
      <c r="H100" s="1385"/>
      <c r="I100" s="1529"/>
      <c r="J100" s="1385"/>
      <c r="K100" s="1378"/>
      <c r="L100" s="1633"/>
      <c r="M100" s="1708"/>
      <c r="N100" s="1709"/>
      <c r="O100" s="1710"/>
      <c r="P100" s="1710"/>
      <c r="Q100" s="1653" t="s">
        <v>1621</v>
      </c>
      <c r="R100" s="1492">
        <v>6.6666666666666666E-2</v>
      </c>
      <c r="S100" s="1711">
        <v>0</v>
      </c>
      <c r="T100" s="1712">
        <v>0</v>
      </c>
      <c r="U100" s="1713"/>
      <c r="V100" s="1713"/>
      <c r="W100" s="1713"/>
      <c r="X100" s="1713"/>
      <c r="Y100" s="1712"/>
      <c r="Z100" s="1712">
        <v>0</v>
      </c>
      <c r="AA100" s="1712">
        <v>0</v>
      </c>
      <c r="AB100" s="1713"/>
      <c r="AC100" s="1713"/>
      <c r="AD100" s="1713"/>
      <c r="AE100" s="1713"/>
      <c r="AF100" s="1712"/>
      <c r="AG100" s="1712">
        <v>0</v>
      </c>
      <c r="AH100" s="1712">
        <v>0</v>
      </c>
      <c r="AI100" s="1713"/>
      <c r="AJ100" s="1713"/>
      <c r="AK100" s="1713"/>
      <c r="AL100" s="1713"/>
      <c r="AM100" s="1633"/>
      <c r="AN100" s="1398">
        <v>0</v>
      </c>
      <c r="AO100" s="1642">
        <f t="shared" si="12"/>
        <v>0</v>
      </c>
      <c r="AP100" s="1713"/>
      <c r="AQ100" s="1713"/>
      <c r="AR100" s="1713"/>
      <c r="AS100" s="1713"/>
      <c r="AT100" s="1398"/>
      <c r="AU100" s="1398">
        <v>0</v>
      </c>
      <c r="AV100" s="1642">
        <f t="shared" si="13"/>
        <v>0</v>
      </c>
      <c r="AW100" s="1713"/>
      <c r="AX100" s="1713"/>
      <c r="AY100" s="1713"/>
      <c r="AZ100" s="1714"/>
      <c r="BA100" s="1644"/>
      <c r="BB100" s="1715">
        <v>6.6666666666666666E-2</v>
      </c>
      <c r="BC100" s="1398">
        <f>+BB100</f>
        <v>6.6666666666666666E-2</v>
      </c>
      <c r="BD100" s="1713"/>
      <c r="BE100" s="1713"/>
      <c r="BF100" s="1713"/>
      <c r="BG100" s="1713"/>
      <c r="BH100" s="1633"/>
      <c r="BI100" s="1398">
        <v>0</v>
      </c>
      <c r="BJ100" s="1633"/>
      <c r="BK100" s="1633"/>
      <c r="BL100" s="1633"/>
      <c r="BM100" s="1633"/>
      <c r="BN100" s="1633"/>
      <c r="BO100" s="1633"/>
      <c r="BP100" s="1398">
        <v>0</v>
      </c>
      <c r="BQ100" s="1633"/>
      <c r="BR100" s="1633"/>
      <c r="BS100" s="1633"/>
      <c r="BT100" s="1633"/>
      <c r="BU100" s="1633"/>
      <c r="BV100" s="1633"/>
      <c r="BW100" s="1398">
        <v>0</v>
      </c>
      <c r="BX100" s="1633"/>
      <c r="BY100" s="1633"/>
      <c r="BZ100" s="1633"/>
      <c r="CA100" s="1633"/>
      <c r="CB100" s="1633"/>
      <c r="CC100" s="1633"/>
      <c r="CD100" s="1398">
        <v>0</v>
      </c>
      <c r="CE100" s="1633"/>
      <c r="CF100" s="1633"/>
      <c r="CG100" s="1633"/>
      <c r="CH100" s="1633"/>
      <c r="CI100" s="1633"/>
      <c r="CJ100" s="1633"/>
      <c r="CK100" s="1398">
        <v>0</v>
      </c>
      <c r="CL100" s="1633"/>
      <c r="CM100" s="1633"/>
      <c r="CN100" s="1633"/>
      <c r="CO100" s="1633"/>
      <c r="CP100" s="1633"/>
      <c r="CQ100" s="1633"/>
      <c r="CR100" s="1398">
        <v>0</v>
      </c>
      <c r="CS100" s="1633"/>
      <c r="CT100" s="1633"/>
      <c r="CU100" s="1633"/>
      <c r="CV100" s="1633"/>
      <c r="CW100" s="1633"/>
      <c r="CX100" s="1654"/>
      <c r="CY100" s="1647">
        <f t="shared" si="9"/>
        <v>0</v>
      </c>
      <c r="CZ100" s="1642">
        <f t="shared" si="10"/>
        <v>0</v>
      </c>
      <c r="DA100" s="1642">
        <f t="shared" si="10"/>
        <v>0</v>
      </c>
      <c r="DB100" s="1648" t="e">
        <f t="shared" si="15"/>
        <v>#DIV/0!</v>
      </c>
      <c r="DC100" s="1709"/>
      <c r="DD100" s="1709"/>
      <c r="DE100" s="1709"/>
      <c r="DF100" s="1707"/>
      <c r="DG100" s="1707"/>
      <c r="DH100" s="1716"/>
      <c r="DI100" s="1642">
        <f t="shared" si="11"/>
        <v>6.6666666666666666E-2</v>
      </c>
      <c r="DJ100" s="1642">
        <f t="shared" si="11"/>
        <v>6.6666666666666666E-2</v>
      </c>
      <c r="DK100" s="1648">
        <f t="shared" si="14"/>
        <v>1</v>
      </c>
      <c r="DL100" s="1709"/>
      <c r="DM100" s="1709"/>
      <c r="DN100" s="1709"/>
      <c r="DO100" s="1716"/>
      <c r="DP100" s="1716"/>
      <c r="DQ100" s="1379"/>
      <c r="DR100" s="1642"/>
      <c r="DS100" s="1642"/>
      <c r="DT100" s="1648"/>
      <c r="DU100" s="1709"/>
      <c r="DV100" s="1709"/>
      <c r="DW100" s="1709"/>
      <c r="DX100" s="1707"/>
      <c r="DY100" s="1707"/>
      <c r="DZ100" s="1707"/>
      <c r="EA100" s="1642"/>
      <c r="EB100" s="1642"/>
      <c r="EC100" s="1648"/>
      <c r="ED100" s="1709"/>
      <c r="EE100" s="1709"/>
      <c r="EF100" s="1709"/>
      <c r="EG100" s="1707"/>
      <c r="EH100" s="1707"/>
      <c r="EI100" s="1707"/>
      <c r="EJ100" s="1327"/>
      <c r="EK100" s="1327"/>
      <c r="EL100" s="1327"/>
      <c r="EM100" s="1327"/>
      <c r="EN100" s="1327"/>
      <c r="EO100" s="1327"/>
      <c r="EP100" s="1327"/>
      <c r="EQ100" s="1327"/>
      <c r="ER100" s="1327"/>
      <c r="ES100" s="1327"/>
      <c r="ET100" s="1327"/>
      <c r="EU100" s="1327"/>
      <c r="EV100" s="1327"/>
      <c r="EW100" s="1327"/>
      <c r="EX100" s="1327"/>
      <c r="EY100" s="1327"/>
      <c r="EZ100" s="1327"/>
      <c r="FA100" s="1327"/>
      <c r="FB100" s="1327"/>
      <c r="FC100" s="1327"/>
      <c r="FD100" s="1327"/>
      <c r="FE100" s="1327"/>
      <c r="FF100" s="1327"/>
      <c r="FG100" s="1327"/>
      <c r="FH100" s="1327"/>
      <c r="FI100" s="1327"/>
      <c r="FJ100" s="1327"/>
      <c r="FK100" s="1327"/>
      <c r="FL100" s="1327"/>
      <c r="FM100" s="1327"/>
      <c r="FN100" s="1327"/>
      <c r="FO100" s="1327"/>
      <c r="FP100" s="1327"/>
      <c r="FQ100" s="1327"/>
      <c r="FR100" s="1327"/>
      <c r="FS100" s="1327"/>
      <c r="FT100" s="1327"/>
      <c r="FU100" s="1327"/>
      <c r="FV100" s="1327"/>
      <c r="FW100" s="1327"/>
      <c r="FX100" s="1327"/>
      <c r="FY100" s="1327"/>
      <c r="FZ100" s="1327"/>
      <c r="GA100" s="1327"/>
      <c r="GB100" s="1327"/>
    </row>
    <row r="101" spans="1:184" s="1541" customFormat="1" ht="63" customHeight="1">
      <c r="A101" s="1706"/>
      <c r="B101" s="1706"/>
      <c r="C101" s="1378"/>
      <c r="D101" s="1385"/>
      <c r="E101" s="1378"/>
      <c r="F101" s="1707"/>
      <c r="G101" s="1385"/>
      <c r="H101" s="1385"/>
      <c r="I101" s="1529"/>
      <c r="J101" s="1385"/>
      <c r="K101" s="1378"/>
      <c r="L101" s="1633" t="s">
        <v>1622</v>
      </c>
      <c r="M101" s="1708"/>
      <c r="N101" s="1709"/>
      <c r="O101" s="1710">
        <v>42887</v>
      </c>
      <c r="P101" s="1710">
        <v>43100</v>
      </c>
      <c r="Q101" s="1653" t="s">
        <v>1623</v>
      </c>
      <c r="R101" s="1492">
        <v>9.9999999999999992E-2</v>
      </c>
      <c r="S101" s="1711">
        <v>0</v>
      </c>
      <c r="T101" s="1712">
        <v>0</v>
      </c>
      <c r="U101" s="1713"/>
      <c r="V101" s="1713"/>
      <c r="W101" s="1713"/>
      <c r="X101" s="1713"/>
      <c r="Y101" s="1712"/>
      <c r="Z101" s="1712">
        <v>0</v>
      </c>
      <c r="AA101" s="1712">
        <v>0</v>
      </c>
      <c r="AB101" s="1713"/>
      <c r="AC101" s="1713"/>
      <c r="AD101" s="1713"/>
      <c r="AE101" s="1713"/>
      <c r="AF101" s="1712"/>
      <c r="AG101" s="1712">
        <v>0</v>
      </c>
      <c r="AH101" s="1712">
        <v>0</v>
      </c>
      <c r="AI101" s="1713"/>
      <c r="AJ101" s="1713"/>
      <c r="AK101" s="1713"/>
      <c r="AL101" s="1713"/>
      <c r="AM101" s="1633" t="s">
        <v>1059</v>
      </c>
      <c r="AN101" s="1398">
        <v>0</v>
      </c>
      <c r="AO101" s="1642">
        <f t="shared" si="12"/>
        <v>0</v>
      </c>
      <c r="AP101" s="1713"/>
      <c r="AQ101" s="1713"/>
      <c r="AR101" s="1713"/>
      <c r="AS101" s="1713"/>
      <c r="AT101" s="1398"/>
      <c r="AU101" s="1398">
        <v>0</v>
      </c>
      <c r="AV101" s="1642">
        <f t="shared" si="13"/>
        <v>0</v>
      </c>
      <c r="AW101" s="1713"/>
      <c r="AX101" s="1713"/>
      <c r="AY101" s="1713"/>
      <c r="AZ101" s="1714"/>
      <c r="BA101" s="1644"/>
      <c r="BB101" s="1715">
        <v>0</v>
      </c>
      <c r="BC101" s="1398">
        <f>+BB101</f>
        <v>0</v>
      </c>
      <c r="BD101" s="1713"/>
      <c r="BE101" s="1713"/>
      <c r="BF101" s="1713"/>
      <c r="BG101" s="1713"/>
      <c r="BH101" s="1633" t="s">
        <v>1624</v>
      </c>
      <c r="BI101" s="1398">
        <v>0</v>
      </c>
      <c r="BJ101" s="1633"/>
      <c r="BK101" s="1633"/>
      <c r="BL101" s="1633"/>
      <c r="BM101" s="1633"/>
      <c r="BN101" s="1633"/>
      <c r="BO101" s="1633"/>
      <c r="BP101" s="1398">
        <v>0</v>
      </c>
      <c r="BQ101" s="1633"/>
      <c r="BR101" s="1633"/>
      <c r="BS101" s="1633"/>
      <c r="BT101" s="1633"/>
      <c r="BU101" s="1633"/>
      <c r="BV101" s="1633"/>
      <c r="BW101" s="1398">
        <v>0</v>
      </c>
      <c r="BX101" s="1633"/>
      <c r="BY101" s="1633"/>
      <c r="BZ101" s="1633"/>
      <c r="CA101" s="1633"/>
      <c r="CB101" s="1633"/>
      <c r="CC101" s="1633"/>
      <c r="CD101" s="1398">
        <v>0</v>
      </c>
      <c r="CE101" s="1633"/>
      <c r="CF101" s="1633"/>
      <c r="CG101" s="1633"/>
      <c r="CH101" s="1633"/>
      <c r="CI101" s="1633"/>
      <c r="CJ101" s="1633"/>
      <c r="CK101" s="1398">
        <v>0</v>
      </c>
      <c r="CL101" s="1633"/>
      <c r="CM101" s="1633"/>
      <c r="CN101" s="1633"/>
      <c r="CO101" s="1633"/>
      <c r="CP101" s="1633"/>
      <c r="CQ101" s="1633"/>
      <c r="CR101" s="1398">
        <v>9.9999999999999992E-2</v>
      </c>
      <c r="CS101" s="1633"/>
      <c r="CT101" s="1633"/>
      <c r="CU101" s="1633"/>
      <c r="CV101" s="1633"/>
      <c r="CW101" s="1633"/>
      <c r="CX101" s="1646" t="s">
        <v>1622</v>
      </c>
      <c r="CY101" s="1647">
        <f t="shared" si="9"/>
        <v>0</v>
      </c>
      <c r="CZ101" s="1642">
        <f t="shared" si="10"/>
        <v>0</v>
      </c>
      <c r="DA101" s="1642">
        <f t="shared" si="10"/>
        <v>0</v>
      </c>
      <c r="DB101" s="1648" t="e">
        <f t="shared" si="15"/>
        <v>#DIV/0!</v>
      </c>
      <c r="DC101" s="1709"/>
      <c r="DD101" s="1709"/>
      <c r="DE101" s="1709"/>
      <c r="DF101" s="1707"/>
      <c r="DG101" s="1707"/>
      <c r="DH101" s="1716"/>
      <c r="DI101" s="1642">
        <f t="shared" si="11"/>
        <v>0</v>
      </c>
      <c r="DJ101" s="1642">
        <f t="shared" si="11"/>
        <v>0</v>
      </c>
      <c r="DK101" s="1648" t="e">
        <f t="shared" si="14"/>
        <v>#DIV/0!</v>
      </c>
      <c r="DL101" s="1709"/>
      <c r="DM101" s="1709"/>
      <c r="DN101" s="1709"/>
      <c r="DO101" s="1716"/>
      <c r="DP101" s="1716"/>
      <c r="DQ101" s="1379"/>
      <c r="DR101" s="1642"/>
      <c r="DS101" s="1642"/>
      <c r="DT101" s="1648"/>
      <c r="DU101" s="1709"/>
      <c r="DV101" s="1709"/>
      <c r="DW101" s="1709"/>
      <c r="DX101" s="1707"/>
      <c r="DY101" s="1707"/>
      <c r="DZ101" s="1707"/>
      <c r="EA101" s="1642"/>
      <c r="EB101" s="1642"/>
      <c r="EC101" s="1648"/>
      <c r="ED101" s="1709"/>
      <c r="EE101" s="1709"/>
      <c r="EF101" s="1709"/>
      <c r="EG101" s="1707"/>
      <c r="EH101" s="1707"/>
      <c r="EI101" s="1707"/>
      <c r="EJ101" s="1327"/>
      <c r="EK101" s="1327"/>
      <c r="EL101" s="1327"/>
      <c r="EM101" s="1327"/>
      <c r="EN101" s="1327"/>
      <c r="EO101" s="1327"/>
      <c r="EP101" s="1327"/>
      <c r="EQ101" s="1327"/>
      <c r="ER101" s="1327"/>
      <c r="ES101" s="1327"/>
      <c r="ET101" s="1327"/>
      <c r="EU101" s="1327"/>
      <c r="EV101" s="1327"/>
      <c r="EW101" s="1327"/>
      <c r="EX101" s="1327"/>
      <c r="EY101" s="1327"/>
      <c r="EZ101" s="1327"/>
      <c r="FA101" s="1327"/>
      <c r="FB101" s="1327"/>
      <c r="FC101" s="1327"/>
      <c r="FD101" s="1327"/>
      <c r="FE101" s="1327"/>
      <c r="FF101" s="1327"/>
      <c r="FG101" s="1327"/>
      <c r="FH101" s="1327"/>
      <c r="FI101" s="1327"/>
      <c r="FJ101" s="1327"/>
      <c r="FK101" s="1327"/>
      <c r="FL101" s="1327"/>
      <c r="FM101" s="1327"/>
      <c r="FN101" s="1327"/>
      <c r="FO101" s="1327"/>
      <c r="FP101" s="1327"/>
      <c r="FQ101" s="1327"/>
      <c r="FR101" s="1327"/>
      <c r="FS101" s="1327"/>
      <c r="FT101" s="1327"/>
      <c r="FU101" s="1327"/>
      <c r="FV101" s="1327"/>
      <c r="FW101" s="1327"/>
      <c r="FX101" s="1327"/>
      <c r="FY101" s="1327"/>
      <c r="FZ101" s="1327"/>
      <c r="GA101" s="1327"/>
      <c r="GB101" s="1327"/>
    </row>
    <row r="102" spans="1:184" s="1541" customFormat="1" ht="78.75" customHeight="1">
      <c r="A102" s="1706"/>
      <c r="B102" s="1706"/>
      <c r="C102" s="1378"/>
      <c r="D102" s="1385"/>
      <c r="E102" s="1378"/>
      <c r="F102" s="1707"/>
      <c r="G102" s="1385"/>
      <c r="H102" s="1385"/>
      <c r="I102" s="1529"/>
      <c r="J102" s="1385"/>
      <c r="K102" s="1378"/>
      <c r="L102" s="1633"/>
      <c r="M102" s="1708"/>
      <c r="N102" s="1709"/>
      <c r="O102" s="1710"/>
      <c r="P102" s="1710"/>
      <c r="Q102" s="1653" t="s">
        <v>1625</v>
      </c>
      <c r="R102" s="1492">
        <v>6.6666666666666666E-2</v>
      </c>
      <c r="S102" s="1711">
        <v>0</v>
      </c>
      <c r="T102" s="1712">
        <v>0</v>
      </c>
      <c r="U102" s="1713"/>
      <c r="V102" s="1713"/>
      <c r="W102" s="1713"/>
      <c r="X102" s="1713"/>
      <c r="Y102" s="1712"/>
      <c r="Z102" s="1712">
        <v>0</v>
      </c>
      <c r="AA102" s="1712">
        <v>0</v>
      </c>
      <c r="AB102" s="1713"/>
      <c r="AC102" s="1713"/>
      <c r="AD102" s="1713"/>
      <c r="AE102" s="1713"/>
      <c r="AF102" s="1712"/>
      <c r="AG102" s="1712">
        <v>0</v>
      </c>
      <c r="AH102" s="1712">
        <v>0</v>
      </c>
      <c r="AI102" s="1713"/>
      <c r="AJ102" s="1713"/>
      <c r="AK102" s="1713"/>
      <c r="AL102" s="1713"/>
      <c r="AM102" s="1633"/>
      <c r="AN102" s="1398">
        <v>0</v>
      </c>
      <c r="AO102" s="1642">
        <f t="shared" si="12"/>
        <v>0</v>
      </c>
      <c r="AP102" s="1713"/>
      <c r="AQ102" s="1713"/>
      <c r="AR102" s="1713"/>
      <c r="AS102" s="1713"/>
      <c r="AT102" s="1398"/>
      <c r="AU102" s="1398">
        <v>0</v>
      </c>
      <c r="AV102" s="1642">
        <f t="shared" si="13"/>
        <v>0</v>
      </c>
      <c r="AW102" s="1713"/>
      <c r="AX102" s="1713"/>
      <c r="AY102" s="1713"/>
      <c r="AZ102" s="1714"/>
      <c r="BA102" s="1644"/>
      <c r="BB102" s="1715">
        <v>6.6666666666666666E-2</v>
      </c>
      <c r="BC102" s="1398">
        <f>+BB102</f>
        <v>6.6666666666666666E-2</v>
      </c>
      <c r="BD102" s="1713"/>
      <c r="BE102" s="1713"/>
      <c r="BF102" s="1713"/>
      <c r="BG102" s="1713"/>
      <c r="BH102" s="1633"/>
      <c r="BI102" s="1398">
        <v>0</v>
      </c>
      <c r="BJ102" s="1633"/>
      <c r="BK102" s="1633"/>
      <c r="BL102" s="1633"/>
      <c r="BM102" s="1633"/>
      <c r="BN102" s="1633"/>
      <c r="BO102" s="1633"/>
      <c r="BP102" s="1398">
        <v>0</v>
      </c>
      <c r="BQ102" s="1633"/>
      <c r="BR102" s="1633"/>
      <c r="BS102" s="1633"/>
      <c r="BT102" s="1633"/>
      <c r="BU102" s="1633"/>
      <c r="BV102" s="1633"/>
      <c r="BW102" s="1398">
        <v>0</v>
      </c>
      <c r="BX102" s="1633"/>
      <c r="BY102" s="1633"/>
      <c r="BZ102" s="1633"/>
      <c r="CA102" s="1633"/>
      <c r="CB102" s="1633"/>
      <c r="CC102" s="1633"/>
      <c r="CD102" s="1398">
        <v>0</v>
      </c>
      <c r="CE102" s="1633"/>
      <c r="CF102" s="1633"/>
      <c r="CG102" s="1633"/>
      <c r="CH102" s="1633"/>
      <c r="CI102" s="1633"/>
      <c r="CJ102" s="1633"/>
      <c r="CK102" s="1398">
        <v>0</v>
      </c>
      <c r="CL102" s="1633"/>
      <c r="CM102" s="1633"/>
      <c r="CN102" s="1633"/>
      <c r="CO102" s="1633"/>
      <c r="CP102" s="1633"/>
      <c r="CQ102" s="1633"/>
      <c r="CR102" s="1398">
        <v>0</v>
      </c>
      <c r="CS102" s="1633"/>
      <c r="CT102" s="1633"/>
      <c r="CU102" s="1633"/>
      <c r="CV102" s="1633"/>
      <c r="CW102" s="1633"/>
      <c r="CX102" s="1654"/>
      <c r="CY102" s="1647">
        <f t="shared" si="9"/>
        <v>0</v>
      </c>
      <c r="CZ102" s="1642">
        <f t="shared" si="10"/>
        <v>0</v>
      </c>
      <c r="DA102" s="1642">
        <f t="shared" si="10"/>
        <v>0</v>
      </c>
      <c r="DB102" s="1648" t="e">
        <f t="shared" si="15"/>
        <v>#DIV/0!</v>
      </c>
      <c r="DC102" s="1709"/>
      <c r="DD102" s="1709"/>
      <c r="DE102" s="1709"/>
      <c r="DF102" s="1707"/>
      <c r="DG102" s="1707"/>
      <c r="DH102" s="1716"/>
      <c r="DI102" s="1642">
        <f t="shared" si="11"/>
        <v>6.6666666666666666E-2</v>
      </c>
      <c r="DJ102" s="1642">
        <f t="shared" si="11"/>
        <v>6.6666666666666666E-2</v>
      </c>
      <c r="DK102" s="1648">
        <f t="shared" si="14"/>
        <v>1</v>
      </c>
      <c r="DL102" s="1709"/>
      <c r="DM102" s="1709"/>
      <c r="DN102" s="1709"/>
      <c r="DO102" s="1716"/>
      <c r="DP102" s="1716"/>
      <c r="DQ102" s="1379"/>
      <c r="DR102" s="1642"/>
      <c r="DS102" s="1642"/>
      <c r="DT102" s="1648"/>
      <c r="DU102" s="1709"/>
      <c r="DV102" s="1709"/>
      <c r="DW102" s="1709"/>
      <c r="DX102" s="1707"/>
      <c r="DY102" s="1707"/>
      <c r="DZ102" s="1707"/>
      <c r="EA102" s="1642"/>
      <c r="EB102" s="1642"/>
      <c r="EC102" s="1648"/>
      <c r="ED102" s="1709"/>
      <c r="EE102" s="1709"/>
      <c r="EF102" s="1709"/>
      <c r="EG102" s="1707"/>
      <c r="EH102" s="1707"/>
      <c r="EI102" s="1707"/>
      <c r="EJ102" s="1327"/>
      <c r="EK102" s="1327"/>
      <c r="EL102" s="1327"/>
      <c r="EM102" s="1327"/>
      <c r="EN102" s="1327"/>
      <c r="EO102" s="1327"/>
      <c r="EP102" s="1327"/>
      <c r="EQ102" s="1327"/>
      <c r="ER102" s="1327"/>
      <c r="ES102" s="1327"/>
      <c r="ET102" s="1327"/>
      <c r="EU102" s="1327"/>
      <c r="EV102" s="1327"/>
      <c r="EW102" s="1327"/>
      <c r="EX102" s="1327"/>
      <c r="EY102" s="1327"/>
      <c r="EZ102" s="1327"/>
      <c r="FA102" s="1327"/>
      <c r="FB102" s="1327"/>
      <c r="FC102" s="1327"/>
      <c r="FD102" s="1327"/>
      <c r="FE102" s="1327"/>
      <c r="FF102" s="1327"/>
      <c r="FG102" s="1327"/>
      <c r="FH102" s="1327"/>
      <c r="FI102" s="1327"/>
      <c r="FJ102" s="1327"/>
      <c r="FK102" s="1327"/>
      <c r="FL102" s="1327"/>
      <c r="FM102" s="1327"/>
      <c r="FN102" s="1327"/>
      <c r="FO102" s="1327"/>
      <c r="FP102" s="1327"/>
      <c r="FQ102" s="1327"/>
      <c r="FR102" s="1327"/>
      <c r="FS102" s="1327"/>
      <c r="FT102" s="1327"/>
      <c r="FU102" s="1327"/>
      <c r="FV102" s="1327"/>
      <c r="FW102" s="1327"/>
      <c r="FX102" s="1327"/>
      <c r="FY102" s="1327"/>
      <c r="FZ102" s="1327"/>
      <c r="GA102" s="1327"/>
      <c r="GB102" s="1327"/>
    </row>
    <row r="103" spans="1:184" s="1541" customFormat="1" ht="78.75" customHeight="1">
      <c r="A103" s="1706"/>
      <c r="B103" s="1706"/>
      <c r="C103" s="1378"/>
      <c r="D103" s="1385"/>
      <c r="E103" s="1378"/>
      <c r="F103" s="1707"/>
      <c r="G103" s="1385"/>
      <c r="H103" s="1385"/>
      <c r="I103" s="1529"/>
      <c r="J103" s="1385">
        <v>39</v>
      </c>
      <c r="K103" s="1378" t="s">
        <v>1626</v>
      </c>
      <c r="L103" s="1679" t="s">
        <v>1627</v>
      </c>
      <c r="M103" s="1708" t="s">
        <v>1628</v>
      </c>
      <c r="N103" s="1709">
        <v>2.1700000000000001E-2</v>
      </c>
      <c r="O103" s="1710">
        <v>42736</v>
      </c>
      <c r="P103" s="1710">
        <v>42916</v>
      </c>
      <c r="Q103" s="1653" t="s">
        <v>1629</v>
      </c>
      <c r="R103" s="1492">
        <v>0.8</v>
      </c>
      <c r="S103" s="1711">
        <v>0.08</v>
      </c>
      <c r="T103" s="1712">
        <v>0.08</v>
      </c>
      <c r="U103" s="1713">
        <f>+S103+S104</f>
        <v>0.08</v>
      </c>
      <c r="V103" s="1713">
        <f>+T103+T104</f>
        <v>0.08</v>
      </c>
      <c r="W103" s="1713"/>
      <c r="X103" s="1713"/>
      <c r="Y103" s="1712"/>
      <c r="Z103" s="1712">
        <v>0.16</v>
      </c>
      <c r="AA103" s="1712">
        <v>0.16</v>
      </c>
      <c r="AB103" s="1713">
        <f>+Z103+Z104</f>
        <v>0.16</v>
      </c>
      <c r="AC103" s="1713">
        <f>+AA103+AA104</f>
        <v>0.16</v>
      </c>
      <c r="AD103" s="1713"/>
      <c r="AE103" s="1713"/>
      <c r="AF103" s="1712"/>
      <c r="AG103" s="1712">
        <v>0.16</v>
      </c>
      <c r="AH103" s="1712">
        <v>0.16</v>
      </c>
      <c r="AI103" s="1713">
        <f>+AG103+AG104</f>
        <v>0.16</v>
      </c>
      <c r="AJ103" s="1713">
        <f>+AH103+AH104</f>
        <v>0.16</v>
      </c>
      <c r="AK103" s="1713"/>
      <c r="AL103" s="1713"/>
      <c r="AM103" s="1633" t="s">
        <v>1630</v>
      </c>
      <c r="AN103" s="1398">
        <v>0.08</v>
      </c>
      <c r="AO103" s="1642">
        <f t="shared" si="12"/>
        <v>0.08</v>
      </c>
      <c r="AP103" s="1713">
        <f>+AN103+AN104</f>
        <v>0.08</v>
      </c>
      <c r="AQ103" s="1713">
        <f>+AO103+AO104</f>
        <v>0.08</v>
      </c>
      <c r="AR103" s="1713"/>
      <c r="AS103" s="1713"/>
      <c r="AT103" s="1398"/>
      <c r="AU103" s="1398">
        <v>0.16</v>
      </c>
      <c r="AV103" s="1642">
        <f t="shared" si="13"/>
        <v>0.16</v>
      </c>
      <c r="AW103" s="1713">
        <f>+AU103+AU104</f>
        <v>0.16</v>
      </c>
      <c r="AX103" s="1713">
        <f>+AV103+AV104</f>
        <v>0.16</v>
      </c>
      <c r="AY103" s="1713"/>
      <c r="AZ103" s="1714"/>
      <c r="BA103" s="1644" t="s">
        <v>1631</v>
      </c>
      <c r="BB103" s="1715">
        <v>0.16</v>
      </c>
      <c r="BC103" s="1398">
        <v>0.16</v>
      </c>
      <c r="BD103" s="1713">
        <f>+BB103+BB104</f>
        <v>0.36</v>
      </c>
      <c r="BE103" s="1713">
        <f>+BC103+BC104</f>
        <v>0.36</v>
      </c>
      <c r="BF103" s="1713"/>
      <c r="BG103" s="1713"/>
      <c r="BH103" s="1633" t="s">
        <v>1632</v>
      </c>
      <c r="BI103" s="1398">
        <v>0</v>
      </c>
      <c r="BJ103" s="1633"/>
      <c r="BK103" s="1633">
        <f>+BI103+BI104</f>
        <v>0</v>
      </c>
      <c r="BL103" s="1633">
        <f>+BJ103+BJ104</f>
        <v>0</v>
      </c>
      <c r="BM103" s="1633"/>
      <c r="BN103" s="1633"/>
      <c r="BO103" s="1633"/>
      <c r="BP103" s="1398">
        <v>0</v>
      </c>
      <c r="BQ103" s="1633"/>
      <c r="BR103" s="1633">
        <f>+BP103+BP104</f>
        <v>0</v>
      </c>
      <c r="BS103" s="1633">
        <f>+BQ103+BQ104</f>
        <v>0</v>
      </c>
      <c r="BT103" s="1633"/>
      <c r="BU103" s="1633"/>
      <c r="BV103" s="1633"/>
      <c r="BW103" s="1398">
        <v>0</v>
      </c>
      <c r="BX103" s="1633"/>
      <c r="BY103" s="1633">
        <f>+BW103+BW104</f>
        <v>0</v>
      </c>
      <c r="BZ103" s="1633">
        <f>+BX103+BX104</f>
        <v>0</v>
      </c>
      <c r="CA103" s="1633"/>
      <c r="CB103" s="1633"/>
      <c r="CC103" s="1633"/>
      <c r="CD103" s="1398">
        <v>0</v>
      </c>
      <c r="CE103" s="1633"/>
      <c r="CF103" s="1633">
        <f>+CD103+CD104</f>
        <v>0</v>
      </c>
      <c r="CG103" s="1633">
        <f>+CE103+CE104</f>
        <v>0</v>
      </c>
      <c r="CH103" s="1633"/>
      <c r="CI103" s="1633"/>
      <c r="CJ103" s="1633"/>
      <c r="CK103" s="1398">
        <v>0</v>
      </c>
      <c r="CL103" s="1633"/>
      <c r="CM103" s="1633">
        <f>+CK103+CK104</f>
        <v>0</v>
      </c>
      <c r="CN103" s="1633">
        <f>+CL103+CL104</f>
        <v>0</v>
      </c>
      <c r="CO103" s="1633"/>
      <c r="CP103" s="1633"/>
      <c r="CQ103" s="1633"/>
      <c r="CR103" s="1398">
        <v>0</v>
      </c>
      <c r="CS103" s="1633"/>
      <c r="CT103" s="1633">
        <f>+CR103+CR104</f>
        <v>0</v>
      </c>
      <c r="CU103" s="1633">
        <f>+CS103+CS104</f>
        <v>0</v>
      </c>
      <c r="CV103" s="1633"/>
      <c r="CW103" s="1633"/>
      <c r="CX103" s="1718"/>
      <c r="CY103" s="1647">
        <f t="shared" si="9"/>
        <v>0.64</v>
      </c>
      <c r="CZ103" s="1642">
        <f t="shared" si="10"/>
        <v>0.4</v>
      </c>
      <c r="DA103" s="1642">
        <f t="shared" si="10"/>
        <v>0.4</v>
      </c>
      <c r="DB103" s="1648">
        <f t="shared" si="15"/>
        <v>1</v>
      </c>
      <c r="DC103" s="1709">
        <f>U103+AB103+AI103</f>
        <v>0.4</v>
      </c>
      <c r="DD103" s="1709">
        <f>V103+AC103+AJ103</f>
        <v>0.4</v>
      </c>
      <c r="DE103" s="1709">
        <f>+DD103/DC103</f>
        <v>1</v>
      </c>
      <c r="DF103" s="1707"/>
      <c r="DG103" s="1707"/>
      <c r="DH103" s="1716"/>
      <c r="DI103" s="1642">
        <f t="shared" si="11"/>
        <v>0.8</v>
      </c>
      <c r="DJ103" s="1642">
        <f t="shared" si="11"/>
        <v>0.8</v>
      </c>
      <c r="DK103" s="1648">
        <f t="shared" si="14"/>
        <v>1</v>
      </c>
      <c r="DL103" s="1709">
        <f>DC103+AP103+AW103+BD103</f>
        <v>1</v>
      </c>
      <c r="DM103" s="1709">
        <f>DD103+AQ103+AX103+BE103</f>
        <v>1</v>
      </c>
      <c r="DN103" s="1709">
        <f>DM103/DL103</f>
        <v>1</v>
      </c>
      <c r="DO103" s="1716"/>
      <c r="DP103" s="1716"/>
      <c r="DQ103" s="1379"/>
      <c r="DR103" s="1642"/>
      <c r="DS103" s="1642"/>
      <c r="DT103" s="1648"/>
      <c r="DU103" s="1709"/>
      <c r="DV103" s="1709"/>
      <c r="DW103" s="1709"/>
      <c r="DX103" s="1707"/>
      <c r="DY103" s="1707"/>
      <c r="DZ103" s="1707"/>
      <c r="EA103" s="1642"/>
      <c r="EB103" s="1642"/>
      <c r="EC103" s="1648"/>
      <c r="ED103" s="1709"/>
      <c r="EE103" s="1709"/>
      <c r="EF103" s="1709"/>
      <c r="EG103" s="1707"/>
      <c r="EH103" s="1707"/>
      <c r="EI103" s="1707"/>
      <c r="EJ103" s="1327"/>
      <c r="EK103" s="1327"/>
      <c r="EL103" s="1327"/>
      <c r="EM103" s="1327"/>
      <c r="EN103" s="1327"/>
      <c r="EO103" s="1327"/>
      <c r="EP103" s="1327"/>
      <c r="EQ103" s="1327"/>
      <c r="ER103" s="1327"/>
      <c r="ES103" s="1327"/>
      <c r="ET103" s="1327"/>
      <c r="EU103" s="1327"/>
      <c r="EV103" s="1327"/>
      <c r="EW103" s="1327"/>
      <c r="EX103" s="1327"/>
      <c r="EY103" s="1327"/>
      <c r="EZ103" s="1327"/>
      <c r="FA103" s="1327"/>
      <c r="FB103" s="1327"/>
      <c r="FC103" s="1327"/>
      <c r="FD103" s="1327"/>
      <c r="FE103" s="1327"/>
      <c r="FF103" s="1327"/>
      <c r="FG103" s="1327"/>
      <c r="FH103" s="1327"/>
      <c r="FI103" s="1327"/>
      <c r="FJ103" s="1327"/>
      <c r="FK103" s="1327"/>
      <c r="FL103" s="1327"/>
      <c r="FM103" s="1327"/>
      <c r="FN103" s="1327"/>
      <c r="FO103" s="1327"/>
      <c r="FP103" s="1327"/>
      <c r="FQ103" s="1327"/>
      <c r="FR103" s="1327"/>
      <c r="FS103" s="1327"/>
      <c r="FT103" s="1327"/>
      <c r="FU103" s="1327"/>
      <c r="FV103" s="1327"/>
      <c r="FW103" s="1327"/>
      <c r="FX103" s="1327"/>
      <c r="FY103" s="1327"/>
      <c r="FZ103" s="1327"/>
      <c r="GA103" s="1327"/>
      <c r="GB103" s="1327"/>
    </row>
    <row r="104" spans="1:184" s="1541" customFormat="1" ht="57.75" customHeight="1">
      <c r="A104" s="1706"/>
      <c r="B104" s="1706"/>
      <c r="C104" s="1378"/>
      <c r="D104" s="1385"/>
      <c r="E104" s="1378"/>
      <c r="F104" s="1707"/>
      <c r="G104" s="1385"/>
      <c r="H104" s="1385"/>
      <c r="I104" s="1529"/>
      <c r="J104" s="1385"/>
      <c r="K104" s="1378"/>
      <c r="L104" s="1679"/>
      <c r="M104" s="1708"/>
      <c r="N104" s="1709"/>
      <c r="O104" s="1710"/>
      <c r="P104" s="1710"/>
      <c r="Q104" s="1653" t="s">
        <v>1633</v>
      </c>
      <c r="R104" s="1492">
        <v>0.2</v>
      </c>
      <c r="S104" s="1711">
        <v>0</v>
      </c>
      <c r="T104" s="1712">
        <v>0</v>
      </c>
      <c r="U104" s="1713"/>
      <c r="V104" s="1713"/>
      <c r="W104" s="1713"/>
      <c r="X104" s="1713"/>
      <c r="Y104" s="1712"/>
      <c r="Z104" s="1712">
        <v>0</v>
      </c>
      <c r="AA104" s="1712">
        <v>0</v>
      </c>
      <c r="AB104" s="1713"/>
      <c r="AC104" s="1713"/>
      <c r="AD104" s="1713"/>
      <c r="AE104" s="1713"/>
      <c r="AF104" s="1712"/>
      <c r="AG104" s="1712">
        <v>0</v>
      </c>
      <c r="AH104" s="1712">
        <v>0</v>
      </c>
      <c r="AI104" s="1713"/>
      <c r="AJ104" s="1713"/>
      <c r="AK104" s="1713"/>
      <c r="AL104" s="1713"/>
      <c r="AM104" s="1633"/>
      <c r="AN104" s="1398">
        <v>0</v>
      </c>
      <c r="AO104" s="1642">
        <f t="shared" si="12"/>
        <v>0</v>
      </c>
      <c r="AP104" s="1713"/>
      <c r="AQ104" s="1713"/>
      <c r="AR104" s="1713"/>
      <c r="AS104" s="1713"/>
      <c r="AT104" s="1398"/>
      <c r="AU104" s="1398">
        <v>0</v>
      </c>
      <c r="AV104" s="1642">
        <f t="shared" si="13"/>
        <v>0</v>
      </c>
      <c r="AW104" s="1713"/>
      <c r="AX104" s="1713"/>
      <c r="AY104" s="1713"/>
      <c r="AZ104" s="1714"/>
      <c r="BA104" s="1644"/>
      <c r="BB104" s="1715">
        <v>0.2</v>
      </c>
      <c r="BC104" s="1398">
        <v>0.2</v>
      </c>
      <c r="BD104" s="1713"/>
      <c r="BE104" s="1713"/>
      <c r="BF104" s="1713"/>
      <c r="BG104" s="1713"/>
      <c r="BH104" s="1633"/>
      <c r="BI104" s="1398">
        <v>0</v>
      </c>
      <c r="BJ104" s="1633"/>
      <c r="BK104" s="1633"/>
      <c r="BL104" s="1633"/>
      <c r="BM104" s="1633"/>
      <c r="BN104" s="1633"/>
      <c r="BO104" s="1633"/>
      <c r="BP104" s="1398">
        <v>0</v>
      </c>
      <c r="BQ104" s="1633"/>
      <c r="BR104" s="1633"/>
      <c r="BS104" s="1633"/>
      <c r="BT104" s="1633"/>
      <c r="BU104" s="1633"/>
      <c r="BV104" s="1633"/>
      <c r="BW104" s="1398">
        <v>0</v>
      </c>
      <c r="BX104" s="1633"/>
      <c r="BY104" s="1633"/>
      <c r="BZ104" s="1633"/>
      <c r="CA104" s="1633"/>
      <c r="CB104" s="1633"/>
      <c r="CC104" s="1633"/>
      <c r="CD104" s="1398">
        <v>0</v>
      </c>
      <c r="CE104" s="1633"/>
      <c r="CF104" s="1633"/>
      <c r="CG104" s="1633"/>
      <c r="CH104" s="1633"/>
      <c r="CI104" s="1633"/>
      <c r="CJ104" s="1633"/>
      <c r="CK104" s="1398">
        <v>0</v>
      </c>
      <c r="CL104" s="1633"/>
      <c r="CM104" s="1633"/>
      <c r="CN104" s="1633"/>
      <c r="CO104" s="1633"/>
      <c r="CP104" s="1633"/>
      <c r="CQ104" s="1633"/>
      <c r="CR104" s="1398">
        <v>0</v>
      </c>
      <c r="CS104" s="1633"/>
      <c r="CT104" s="1633"/>
      <c r="CU104" s="1633"/>
      <c r="CV104" s="1633"/>
      <c r="CW104" s="1633"/>
      <c r="CX104" s="1719"/>
      <c r="CY104" s="1647">
        <f t="shared" si="9"/>
        <v>0</v>
      </c>
      <c r="CZ104" s="1642">
        <f t="shared" si="10"/>
        <v>0</v>
      </c>
      <c r="DA104" s="1642">
        <f t="shared" si="10"/>
        <v>0</v>
      </c>
      <c r="DB104" s="1648" t="e">
        <f t="shared" si="15"/>
        <v>#DIV/0!</v>
      </c>
      <c r="DC104" s="1709"/>
      <c r="DD104" s="1709"/>
      <c r="DE104" s="1709"/>
      <c r="DF104" s="1707"/>
      <c r="DG104" s="1707"/>
      <c r="DH104" s="1716"/>
      <c r="DI104" s="1642">
        <f t="shared" si="11"/>
        <v>0.2</v>
      </c>
      <c r="DJ104" s="1642">
        <f t="shared" si="11"/>
        <v>0.2</v>
      </c>
      <c r="DK104" s="1648">
        <f t="shared" si="14"/>
        <v>1</v>
      </c>
      <c r="DL104" s="1709"/>
      <c r="DM104" s="1709"/>
      <c r="DN104" s="1709"/>
      <c r="DO104" s="1716"/>
      <c r="DP104" s="1716"/>
      <c r="DQ104" s="1379"/>
      <c r="DR104" s="1642"/>
      <c r="DS104" s="1642"/>
      <c r="DT104" s="1648"/>
      <c r="DU104" s="1709"/>
      <c r="DV104" s="1709"/>
      <c r="DW104" s="1709"/>
      <c r="DX104" s="1707"/>
      <c r="DY104" s="1707"/>
      <c r="DZ104" s="1707"/>
      <c r="EA104" s="1642"/>
      <c r="EB104" s="1642"/>
      <c r="EC104" s="1648"/>
      <c r="ED104" s="1709"/>
      <c r="EE104" s="1709"/>
      <c r="EF104" s="1709"/>
      <c r="EG104" s="1707"/>
      <c r="EH104" s="1707"/>
      <c r="EI104" s="1707"/>
      <c r="EJ104" s="1327"/>
      <c r="EK104" s="1327"/>
      <c r="EL104" s="1327"/>
      <c r="EM104" s="1327"/>
      <c r="EN104" s="1327"/>
      <c r="EO104" s="1327"/>
      <c r="EP104" s="1327"/>
      <c r="EQ104" s="1327"/>
      <c r="ER104" s="1327"/>
      <c r="ES104" s="1327"/>
      <c r="ET104" s="1327"/>
      <c r="EU104" s="1327"/>
      <c r="EV104" s="1327"/>
      <c r="EW104" s="1327"/>
      <c r="EX104" s="1327"/>
      <c r="EY104" s="1327"/>
      <c r="EZ104" s="1327"/>
      <c r="FA104" s="1327"/>
      <c r="FB104" s="1327"/>
      <c r="FC104" s="1327"/>
      <c r="FD104" s="1327"/>
      <c r="FE104" s="1327"/>
      <c r="FF104" s="1327"/>
      <c r="FG104" s="1327"/>
      <c r="FH104" s="1327"/>
      <c r="FI104" s="1327"/>
      <c r="FJ104" s="1327"/>
      <c r="FK104" s="1327"/>
      <c r="FL104" s="1327"/>
      <c r="FM104" s="1327"/>
      <c r="FN104" s="1327"/>
      <c r="FO104" s="1327"/>
      <c r="FP104" s="1327"/>
      <c r="FQ104" s="1327"/>
      <c r="FR104" s="1327"/>
      <c r="FS104" s="1327"/>
      <c r="FT104" s="1327"/>
      <c r="FU104" s="1327"/>
      <c r="FV104" s="1327"/>
      <c r="FW104" s="1327"/>
      <c r="FX104" s="1327"/>
      <c r="FY104" s="1327"/>
      <c r="FZ104" s="1327"/>
      <c r="GA104" s="1327"/>
      <c r="GB104" s="1327"/>
    </row>
    <row r="105" spans="1:184" s="1541" customFormat="1" ht="78.75" customHeight="1">
      <c r="A105" s="1706"/>
      <c r="B105" s="1706"/>
      <c r="C105" s="1378"/>
      <c r="D105" s="1385"/>
      <c r="E105" s="1378"/>
      <c r="F105" s="1707"/>
      <c r="G105" s="1385"/>
      <c r="H105" s="1385"/>
      <c r="I105" s="1529"/>
      <c r="J105" s="1385">
        <v>40</v>
      </c>
      <c r="K105" s="1378" t="s">
        <v>1634</v>
      </c>
      <c r="L105" s="1679" t="s">
        <v>1635</v>
      </c>
      <c r="M105" s="1708" t="s">
        <v>1636</v>
      </c>
      <c r="N105" s="1709">
        <v>2.1700000000000001E-2</v>
      </c>
      <c r="O105" s="1710">
        <v>42917</v>
      </c>
      <c r="P105" s="1710">
        <v>43100</v>
      </c>
      <c r="Q105" s="1653" t="s">
        <v>1637</v>
      </c>
      <c r="R105" s="1492">
        <v>0.6</v>
      </c>
      <c r="S105" s="1711">
        <v>0</v>
      </c>
      <c r="T105" s="1712">
        <v>0</v>
      </c>
      <c r="U105" s="1713">
        <f>+S105+S106+S107</f>
        <v>0</v>
      </c>
      <c r="V105" s="1713">
        <f>+T105+T106+T107</f>
        <v>0</v>
      </c>
      <c r="W105" s="1713"/>
      <c r="X105" s="1713"/>
      <c r="Y105" s="1712"/>
      <c r="Z105" s="1712">
        <v>0</v>
      </c>
      <c r="AA105" s="1712">
        <v>0</v>
      </c>
      <c r="AB105" s="1713">
        <f>+Z105+Z106+Z107</f>
        <v>0</v>
      </c>
      <c r="AC105" s="1713">
        <f>+AA105+AA106+AA107</f>
        <v>0</v>
      </c>
      <c r="AD105" s="1713"/>
      <c r="AE105" s="1713"/>
      <c r="AF105" s="1712"/>
      <c r="AG105" s="1712">
        <v>0</v>
      </c>
      <c r="AH105" s="1712">
        <v>0</v>
      </c>
      <c r="AI105" s="1713">
        <f>+AG105+AG106+AG107</f>
        <v>0</v>
      </c>
      <c r="AJ105" s="1713">
        <f>+AH105+AH106+AH107</f>
        <v>0</v>
      </c>
      <c r="AK105" s="1713"/>
      <c r="AL105" s="1713"/>
      <c r="AM105" s="1633" t="s">
        <v>1059</v>
      </c>
      <c r="AN105" s="1398">
        <v>0</v>
      </c>
      <c r="AO105" s="1642">
        <f t="shared" si="12"/>
        <v>0</v>
      </c>
      <c r="AP105" s="1713">
        <f>+AN105+AN106+AN107</f>
        <v>0</v>
      </c>
      <c r="AQ105" s="1713">
        <f>+AO105+AO106+AO107</f>
        <v>0</v>
      </c>
      <c r="AR105" s="1713"/>
      <c r="AS105" s="1713"/>
      <c r="AT105" s="1398"/>
      <c r="AU105" s="1398">
        <v>0</v>
      </c>
      <c r="AV105" s="1642">
        <f t="shared" si="13"/>
        <v>0</v>
      </c>
      <c r="AW105" s="1713">
        <f>+AU105+AU106+AU107</f>
        <v>0</v>
      </c>
      <c r="AX105" s="1713">
        <f>+AV105+AV106+AV107</f>
        <v>0</v>
      </c>
      <c r="AY105" s="1713"/>
      <c r="AZ105" s="1714"/>
      <c r="BA105" s="1644"/>
      <c r="BB105" s="1715">
        <v>0</v>
      </c>
      <c r="BC105" s="1398">
        <v>0</v>
      </c>
      <c r="BD105" s="1713">
        <f>+BB105+BB106+BB107</f>
        <v>0</v>
      </c>
      <c r="BE105" s="1713">
        <f>+BC105+BC106+BC107</f>
        <v>0</v>
      </c>
      <c r="BF105" s="1713"/>
      <c r="BG105" s="1713"/>
      <c r="BH105" s="1633"/>
      <c r="BI105" s="1398">
        <v>0.19800000000000001</v>
      </c>
      <c r="BJ105" s="1633"/>
      <c r="BK105" s="1633">
        <f>+BI105+BI106+BI107</f>
        <v>0.19800000000000001</v>
      </c>
      <c r="BL105" s="1633">
        <f>+BJ105+BJ106+BJ107</f>
        <v>0</v>
      </c>
      <c r="BM105" s="1633"/>
      <c r="BN105" s="1633"/>
      <c r="BO105" s="1633"/>
      <c r="BP105" s="1398">
        <v>0.19800000000000001</v>
      </c>
      <c r="BQ105" s="1633"/>
      <c r="BR105" s="1633">
        <f>+BP105+BP106+BP107</f>
        <v>0.19800000000000001</v>
      </c>
      <c r="BS105" s="1633">
        <f>+BQ105+BQ106+BQ107</f>
        <v>0</v>
      </c>
      <c r="BT105" s="1633"/>
      <c r="BU105" s="1633"/>
      <c r="BV105" s="1633"/>
      <c r="BW105" s="1398">
        <v>0.20400000000000001</v>
      </c>
      <c r="BX105" s="1633"/>
      <c r="BY105" s="1633">
        <f>+BW105+BW106+BW107</f>
        <v>0.20400000000000001</v>
      </c>
      <c r="BZ105" s="1633">
        <f>+BX105+BX106+BX107</f>
        <v>0</v>
      </c>
      <c r="CA105" s="1633"/>
      <c r="CB105" s="1633"/>
      <c r="CC105" s="1633" t="s">
        <v>1638</v>
      </c>
      <c r="CD105" s="1398">
        <v>0</v>
      </c>
      <c r="CE105" s="1633"/>
      <c r="CF105" s="1633">
        <f>+CD105+CD106+CD107</f>
        <v>0.1</v>
      </c>
      <c r="CG105" s="1633">
        <f>+CE105+CE106+CE107</f>
        <v>0</v>
      </c>
      <c r="CH105" s="1633"/>
      <c r="CI105" s="1633"/>
      <c r="CJ105" s="1633"/>
      <c r="CK105" s="1398">
        <v>0</v>
      </c>
      <c r="CL105" s="1633"/>
      <c r="CM105" s="1633">
        <f>+CK105+CK106+CK107</f>
        <v>0.2</v>
      </c>
      <c r="CN105" s="1633">
        <f>+CL105+CL106+CL107</f>
        <v>0</v>
      </c>
      <c r="CO105" s="1633"/>
      <c r="CP105" s="1633"/>
      <c r="CQ105" s="1633"/>
      <c r="CR105" s="1398">
        <v>0</v>
      </c>
      <c r="CS105" s="1633"/>
      <c r="CT105" s="1633">
        <f>+CR105+CR106+CR107</f>
        <v>0.1</v>
      </c>
      <c r="CU105" s="1633">
        <f>+CS105+CS106+CS107</f>
        <v>0</v>
      </c>
      <c r="CV105" s="1633"/>
      <c r="CW105" s="1633"/>
      <c r="CX105" s="1720" t="s">
        <v>1635</v>
      </c>
      <c r="CY105" s="1647">
        <f t="shared" si="9"/>
        <v>0</v>
      </c>
      <c r="CZ105" s="1642">
        <f t="shared" si="10"/>
        <v>0</v>
      </c>
      <c r="DA105" s="1642">
        <f t="shared" si="10"/>
        <v>0</v>
      </c>
      <c r="DB105" s="1648" t="e">
        <f t="shared" si="15"/>
        <v>#DIV/0!</v>
      </c>
      <c r="DC105" s="1709">
        <f>U105+AB105+AI105</f>
        <v>0</v>
      </c>
      <c r="DD105" s="1709">
        <f>V105+AC105+AJ105</f>
        <v>0</v>
      </c>
      <c r="DE105" s="1709" t="e">
        <f>+DD105/DC105</f>
        <v>#DIV/0!</v>
      </c>
      <c r="DF105" s="1707"/>
      <c r="DG105" s="1707"/>
      <c r="DH105" s="1716"/>
      <c r="DI105" s="1642">
        <f t="shared" si="11"/>
        <v>0</v>
      </c>
      <c r="DJ105" s="1642">
        <f t="shared" si="11"/>
        <v>0</v>
      </c>
      <c r="DK105" s="1648" t="e">
        <f t="shared" si="14"/>
        <v>#DIV/0!</v>
      </c>
      <c r="DL105" s="1709">
        <f>DC105+AP105+AW105+BD105</f>
        <v>0</v>
      </c>
      <c r="DM105" s="1709">
        <f>DD105+AQ105+AX105+BE105</f>
        <v>0</v>
      </c>
      <c r="DN105" s="1709" t="e">
        <f>+DM105/DL105</f>
        <v>#DIV/0!</v>
      </c>
      <c r="DO105" s="1716"/>
      <c r="DP105" s="1716"/>
      <c r="DQ105" s="1379"/>
      <c r="DR105" s="1642"/>
      <c r="DS105" s="1642"/>
      <c r="DT105" s="1648"/>
      <c r="DU105" s="1709"/>
      <c r="DV105" s="1709"/>
      <c r="DW105" s="1709"/>
      <c r="DX105" s="1707"/>
      <c r="DY105" s="1707"/>
      <c r="DZ105" s="1707"/>
      <c r="EA105" s="1642"/>
      <c r="EB105" s="1642"/>
      <c r="EC105" s="1648"/>
      <c r="ED105" s="1709"/>
      <c r="EE105" s="1709"/>
      <c r="EF105" s="1709"/>
      <c r="EG105" s="1707"/>
      <c r="EH105" s="1707"/>
      <c r="EI105" s="1707"/>
      <c r="EJ105" s="1327"/>
      <c r="EK105" s="1327"/>
      <c r="EL105" s="1327"/>
      <c r="EM105" s="1327"/>
      <c r="EN105" s="1327"/>
      <c r="EO105" s="1327"/>
      <c r="EP105" s="1327"/>
      <c r="EQ105" s="1327"/>
      <c r="ER105" s="1327"/>
      <c r="ES105" s="1327"/>
      <c r="ET105" s="1327"/>
      <c r="EU105" s="1327"/>
      <c r="EV105" s="1327"/>
      <c r="EW105" s="1327"/>
      <c r="EX105" s="1327"/>
      <c r="EY105" s="1327"/>
      <c r="EZ105" s="1327"/>
      <c r="FA105" s="1327"/>
      <c r="FB105" s="1327"/>
      <c r="FC105" s="1327"/>
      <c r="FD105" s="1327"/>
      <c r="FE105" s="1327"/>
      <c r="FF105" s="1327"/>
      <c r="FG105" s="1327"/>
      <c r="FH105" s="1327"/>
      <c r="FI105" s="1327"/>
      <c r="FJ105" s="1327"/>
      <c r="FK105" s="1327"/>
      <c r="FL105" s="1327"/>
      <c r="FM105" s="1327"/>
      <c r="FN105" s="1327"/>
      <c r="FO105" s="1327"/>
      <c r="FP105" s="1327"/>
      <c r="FQ105" s="1327"/>
      <c r="FR105" s="1327"/>
      <c r="FS105" s="1327"/>
      <c r="FT105" s="1327"/>
      <c r="FU105" s="1327"/>
      <c r="FV105" s="1327"/>
      <c r="FW105" s="1327"/>
      <c r="FX105" s="1327"/>
      <c r="FY105" s="1327"/>
      <c r="FZ105" s="1327"/>
      <c r="GA105" s="1327"/>
      <c r="GB105" s="1327"/>
    </row>
    <row r="106" spans="1:184" s="1541" customFormat="1" ht="78.75" customHeight="1">
      <c r="A106" s="1706"/>
      <c r="B106" s="1706"/>
      <c r="C106" s="1378"/>
      <c r="D106" s="1385"/>
      <c r="E106" s="1378"/>
      <c r="F106" s="1707"/>
      <c r="G106" s="1385"/>
      <c r="H106" s="1385"/>
      <c r="I106" s="1529"/>
      <c r="J106" s="1385"/>
      <c r="K106" s="1378"/>
      <c r="L106" s="1679"/>
      <c r="M106" s="1708"/>
      <c r="N106" s="1709"/>
      <c r="O106" s="1710"/>
      <c r="P106" s="1710"/>
      <c r="Q106" s="1653" t="s">
        <v>1639</v>
      </c>
      <c r="R106" s="1492">
        <v>0.2</v>
      </c>
      <c r="S106" s="1711">
        <v>0</v>
      </c>
      <c r="T106" s="1712">
        <v>0</v>
      </c>
      <c r="U106" s="1713"/>
      <c r="V106" s="1713"/>
      <c r="W106" s="1713"/>
      <c r="X106" s="1713"/>
      <c r="Y106" s="1712"/>
      <c r="Z106" s="1712">
        <v>0</v>
      </c>
      <c r="AA106" s="1712">
        <v>0</v>
      </c>
      <c r="AB106" s="1713"/>
      <c r="AC106" s="1713"/>
      <c r="AD106" s="1713"/>
      <c r="AE106" s="1713"/>
      <c r="AF106" s="1712"/>
      <c r="AG106" s="1712">
        <v>0</v>
      </c>
      <c r="AH106" s="1712">
        <v>0</v>
      </c>
      <c r="AI106" s="1713"/>
      <c r="AJ106" s="1713"/>
      <c r="AK106" s="1713"/>
      <c r="AL106" s="1713"/>
      <c r="AM106" s="1633"/>
      <c r="AN106" s="1398">
        <v>0</v>
      </c>
      <c r="AO106" s="1642">
        <f t="shared" si="12"/>
        <v>0</v>
      </c>
      <c r="AP106" s="1713"/>
      <c r="AQ106" s="1713"/>
      <c r="AR106" s="1713"/>
      <c r="AS106" s="1713"/>
      <c r="AT106" s="1398"/>
      <c r="AU106" s="1398">
        <v>0</v>
      </c>
      <c r="AV106" s="1642">
        <f t="shared" si="13"/>
        <v>0</v>
      </c>
      <c r="AW106" s="1713"/>
      <c r="AX106" s="1713"/>
      <c r="AY106" s="1713"/>
      <c r="AZ106" s="1714"/>
      <c r="BA106" s="1644"/>
      <c r="BB106" s="1715">
        <v>0</v>
      </c>
      <c r="BC106" s="1398">
        <v>0</v>
      </c>
      <c r="BD106" s="1713"/>
      <c r="BE106" s="1713"/>
      <c r="BF106" s="1713"/>
      <c r="BG106" s="1713"/>
      <c r="BH106" s="1633"/>
      <c r="BI106" s="1398">
        <v>0</v>
      </c>
      <c r="BJ106" s="1633"/>
      <c r="BK106" s="1633"/>
      <c r="BL106" s="1633"/>
      <c r="BM106" s="1633"/>
      <c r="BN106" s="1633"/>
      <c r="BO106" s="1633"/>
      <c r="BP106" s="1398">
        <v>0</v>
      </c>
      <c r="BQ106" s="1633"/>
      <c r="BR106" s="1633"/>
      <c r="BS106" s="1633"/>
      <c r="BT106" s="1633"/>
      <c r="BU106" s="1633"/>
      <c r="BV106" s="1633"/>
      <c r="BW106" s="1398">
        <v>0</v>
      </c>
      <c r="BX106" s="1633"/>
      <c r="BY106" s="1633"/>
      <c r="BZ106" s="1633"/>
      <c r="CA106" s="1633"/>
      <c r="CB106" s="1633"/>
      <c r="CC106" s="1633"/>
      <c r="CD106" s="1398">
        <v>0.1</v>
      </c>
      <c r="CE106" s="1633"/>
      <c r="CF106" s="1633"/>
      <c r="CG106" s="1633"/>
      <c r="CH106" s="1633"/>
      <c r="CI106" s="1633"/>
      <c r="CJ106" s="1633"/>
      <c r="CK106" s="1398">
        <v>0.1</v>
      </c>
      <c r="CL106" s="1633"/>
      <c r="CM106" s="1633"/>
      <c r="CN106" s="1633"/>
      <c r="CO106" s="1633"/>
      <c r="CP106" s="1633"/>
      <c r="CQ106" s="1633"/>
      <c r="CR106" s="1398">
        <v>0</v>
      </c>
      <c r="CS106" s="1633"/>
      <c r="CT106" s="1633"/>
      <c r="CU106" s="1633"/>
      <c r="CV106" s="1633"/>
      <c r="CW106" s="1633"/>
      <c r="CX106" s="1721"/>
      <c r="CY106" s="1647">
        <f t="shared" si="9"/>
        <v>0</v>
      </c>
      <c r="CZ106" s="1642">
        <f t="shared" si="10"/>
        <v>0</v>
      </c>
      <c r="DA106" s="1642">
        <f t="shared" si="10"/>
        <v>0</v>
      </c>
      <c r="DB106" s="1648" t="e">
        <f t="shared" si="15"/>
        <v>#DIV/0!</v>
      </c>
      <c r="DC106" s="1709"/>
      <c r="DD106" s="1709"/>
      <c r="DE106" s="1709"/>
      <c r="DF106" s="1707"/>
      <c r="DG106" s="1707"/>
      <c r="DH106" s="1716"/>
      <c r="DI106" s="1642">
        <f t="shared" si="11"/>
        <v>0</v>
      </c>
      <c r="DJ106" s="1642">
        <f t="shared" si="11"/>
        <v>0</v>
      </c>
      <c r="DK106" s="1648" t="e">
        <f t="shared" si="14"/>
        <v>#DIV/0!</v>
      </c>
      <c r="DL106" s="1709"/>
      <c r="DM106" s="1709"/>
      <c r="DN106" s="1709"/>
      <c r="DO106" s="1716"/>
      <c r="DP106" s="1716"/>
      <c r="DQ106" s="1379"/>
      <c r="DR106" s="1642"/>
      <c r="DS106" s="1642"/>
      <c r="DT106" s="1648"/>
      <c r="DU106" s="1709"/>
      <c r="DV106" s="1709"/>
      <c r="DW106" s="1709"/>
      <c r="DX106" s="1707"/>
      <c r="DY106" s="1707"/>
      <c r="DZ106" s="1707"/>
      <c r="EA106" s="1642"/>
      <c r="EB106" s="1642"/>
      <c r="EC106" s="1648"/>
      <c r="ED106" s="1709"/>
      <c r="EE106" s="1709"/>
      <c r="EF106" s="1709"/>
      <c r="EG106" s="1707"/>
      <c r="EH106" s="1707"/>
      <c r="EI106" s="1707"/>
      <c r="EJ106" s="1327"/>
      <c r="EK106" s="1327"/>
      <c r="EL106" s="1327"/>
      <c r="EM106" s="1327"/>
      <c r="EN106" s="1327"/>
      <c r="EO106" s="1327"/>
      <c r="EP106" s="1327"/>
      <c r="EQ106" s="1327"/>
      <c r="ER106" s="1327"/>
      <c r="ES106" s="1327"/>
      <c r="ET106" s="1327"/>
      <c r="EU106" s="1327"/>
      <c r="EV106" s="1327"/>
      <c r="EW106" s="1327"/>
      <c r="EX106" s="1327"/>
      <c r="EY106" s="1327"/>
      <c r="EZ106" s="1327"/>
      <c r="FA106" s="1327"/>
      <c r="FB106" s="1327"/>
      <c r="FC106" s="1327"/>
      <c r="FD106" s="1327"/>
      <c r="FE106" s="1327"/>
      <c r="FF106" s="1327"/>
      <c r="FG106" s="1327"/>
      <c r="FH106" s="1327"/>
      <c r="FI106" s="1327"/>
      <c r="FJ106" s="1327"/>
      <c r="FK106" s="1327"/>
      <c r="FL106" s="1327"/>
      <c r="FM106" s="1327"/>
      <c r="FN106" s="1327"/>
      <c r="FO106" s="1327"/>
      <c r="FP106" s="1327"/>
      <c r="FQ106" s="1327"/>
      <c r="FR106" s="1327"/>
      <c r="FS106" s="1327"/>
      <c r="FT106" s="1327"/>
      <c r="FU106" s="1327"/>
      <c r="FV106" s="1327"/>
      <c r="FW106" s="1327"/>
      <c r="FX106" s="1327"/>
      <c r="FY106" s="1327"/>
      <c r="FZ106" s="1327"/>
      <c r="GA106" s="1327"/>
      <c r="GB106" s="1327"/>
    </row>
    <row r="107" spans="1:184" s="1541" customFormat="1" ht="78.75" customHeight="1">
      <c r="A107" s="1706"/>
      <c r="B107" s="1706"/>
      <c r="C107" s="1378"/>
      <c r="D107" s="1385"/>
      <c r="E107" s="1378"/>
      <c r="F107" s="1707"/>
      <c r="G107" s="1385"/>
      <c r="H107" s="1385"/>
      <c r="I107" s="1529"/>
      <c r="J107" s="1385"/>
      <c r="K107" s="1378"/>
      <c r="L107" s="1679"/>
      <c r="M107" s="1708"/>
      <c r="N107" s="1709"/>
      <c r="O107" s="1710"/>
      <c r="P107" s="1710"/>
      <c r="Q107" s="1653" t="s">
        <v>1640</v>
      </c>
      <c r="R107" s="1492">
        <v>0.2</v>
      </c>
      <c r="S107" s="1711">
        <v>0</v>
      </c>
      <c r="T107" s="1712">
        <v>0</v>
      </c>
      <c r="U107" s="1713"/>
      <c r="V107" s="1713"/>
      <c r="W107" s="1713"/>
      <c r="X107" s="1713"/>
      <c r="Y107" s="1712"/>
      <c r="Z107" s="1712">
        <v>0</v>
      </c>
      <c r="AA107" s="1712">
        <v>0</v>
      </c>
      <c r="AB107" s="1713"/>
      <c r="AC107" s="1713"/>
      <c r="AD107" s="1713"/>
      <c r="AE107" s="1713"/>
      <c r="AF107" s="1712"/>
      <c r="AG107" s="1712">
        <v>0</v>
      </c>
      <c r="AH107" s="1712">
        <v>0</v>
      </c>
      <c r="AI107" s="1713"/>
      <c r="AJ107" s="1713"/>
      <c r="AK107" s="1713"/>
      <c r="AL107" s="1713"/>
      <c r="AM107" s="1633"/>
      <c r="AN107" s="1398">
        <v>0</v>
      </c>
      <c r="AO107" s="1642">
        <f t="shared" si="12"/>
        <v>0</v>
      </c>
      <c r="AP107" s="1713"/>
      <c r="AQ107" s="1713"/>
      <c r="AR107" s="1713"/>
      <c r="AS107" s="1713"/>
      <c r="AT107" s="1398"/>
      <c r="AU107" s="1398">
        <v>0</v>
      </c>
      <c r="AV107" s="1642">
        <f t="shared" si="13"/>
        <v>0</v>
      </c>
      <c r="AW107" s="1713"/>
      <c r="AX107" s="1713"/>
      <c r="AY107" s="1713"/>
      <c r="AZ107" s="1714"/>
      <c r="BA107" s="1644"/>
      <c r="BB107" s="1715">
        <v>0</v>
      </c>
      <c r="BC107" s="1398">
        <v>0</v>
      </c>
      <c r="BD107" s="1713"/>
      <c r="BE107" s="1713"/>
      <c r="BF107" s="1713"/>
      <c r="BG107" s="1713"/>
      <c r="BH107" s="1633"/>
      <c r="BI107" s="1398">
        <v>0</v>
      </c>
      <c r="BJ107" s="1633"/>
      <c r="BK107" s="1633"/>
      <c r="BL107" s="1633"/>
      <c r="BM107" s="1633"/>
      <c r="BN107" s="1633"/>
      <c r="BO107" s="1633"/>
      <c r="BP107" s="1398">
        <v>0</v>
      </c>
      <c r="BQ107" s="1633"/>
      <c r="BR107" s="1633"/>
      <c r="BS107" s="1633"/>
      <c r="BT107" s="1633"/>
      <c r="BU107" s="1633"/>
      <c r="BV107" s="1633"/>
      <c r="BW107" s="1398">
        <v>0</v>
      </c>
      <c r="BX107" s="1633"/>
      <c r="BY107" s="1633"/>
      <c r="BZ107" s="1633"/>
      <c r="CA107" s="1633"/>
      <c r="CB107" s="1633"/>
      <c r="CC107" s="1633"/>
      <c r="CD107" s="1398">
        <v>0</v>
      </c>
      <c r="CE107" s="1633"/>
      <c r="CF107" s="1633"/>
      <c r="CG107" s="1633"/>
      <c r="CH107" s="1633"/>
      <c r="CI107" s="1633"/>
      <c r="CJ107" s="1633"/>
      <c r="CK107" s="1398">
        <v>0.1</v>
      </c>
      <c r="CL107" s="1633"/>
      <c r="CM107" s="1633"/>
      <c r="CN107" s="1633"/>
      <c r="CO107" s="1633"/>
      <c r="CP107" s="1633"/>
      <c r="CQ107" s="1633"/>
      <c r="CR107" s="1398">
        <v>0.1</v>
      </c>
      <c r="CS107" s="1633"/>
      <c r="CT107" s="1633"/>
      <c r="CU107" s="1633"/>
      <c r="CV107" s="1633"/>
      <c r="CW107" s="1633"/>
      <c r="CX107" s="1722"/>
      <c r="CY107" s="1647">
        <f t="shared" si="9"/>
        <v>0</v>
      </c>
      <c r="CZ107" s="1642">
        <f t="shared" si="10"/>
        <v>0</v>
      </c>
      <c r="DA107" s="1642">
        <f t="shared" si="10"/>
        <v>0</v>
      </c>
      <c r="DB107" s="1648" t="e">
        <f t="shared" si="15"/>
        <v>#DIV/0!</v>
      </c>
      <c r="DC107" s="1709"/>
      <c r="DD107" s="1709"/>
      <c r="DE107" s="1709"/>
      <c r="DF107" s="1707"/>
      <c r="DG107" s="1707"/>
      <c r="DH107" s="1716"/>
      <c r="DI107" s="1642">
        <f t="shared" si="11"/>
        <v>0</v>
      </c>
      <c r="DJ107" s="1642">
        <f t="shared" si="11"/>
        <v>0</v>
      </c>
      <c r="DK107" s="1648" t="e">
        <f t="shared" si="14"/>
        <v>#DIV/0!</v>
      </c>
      <c r="DL107" s="1709"/>
      <c r="DM107" s="1709"/>
      <c r="DN107" s="1709"/>
      <c r="DO107" s="1716"/>
      <c r="DP107" s="1716"/>
      <c r="DQ107" s="1379"/>
      <c r="DR107" s="1642"/>
      <c r="DS107" s="1642"/>
      <c r="DT107" s="1648"/>
      <c r="DU107" s="1709"/>
      <c r="DV107" s="1709"/>
      <c r="DW107" s="1709"/>
      <c r="DX107" s="1707"/>
      <c r="DY107" s="1707"/>
      <c r="DZ107" s="1707"/>
      <c r="EA107" s="1642"/>
      <c r="EB107" s="1642"/>
      <c r="EC107" s="1648"/>
      <c r="ED107" s="1709"/>
      <c r="EE107" s="1709"/>
      <c r="EF107" s="1709"/>
      <c r="EG107" s="1707"/>
      <c r="EH107" s="1707"/>
      <c r="EI107" s="1707"/>
      <c r="EJ107" s="1327"/>
      <c r="EK107" s="1327"/>
      <c r="EL107" s="1327"/>
      <c r="EM107" s="1327"/>
      <c r="EN107" s="1327"/>
      <c r="EO107" s="1327"/>
      <c r="EP107" s="1327"/>
      <c r="EQ107" s="1327"/>
      <c r="ER107" s="1327"/>
      <c r="ES107" s="1327"/>
      <c r="ET107" s="1327"/>
      <c r="EU107" s="1327"/>
      <c r="EV107" s="1327"/>
      <c r="EW107" s="1327"/>
      <c r="EX107" s="1327"/>
      <c r="EY107" s="1327"/>
      <c r="EZ107" s="1327"/>
      <c r="FA107" s="1327"/>
      <c r="FB107" s="1327"/>
      <c r="FC107" s="1327"/>
      <c r="FD107" s="1327"/>
      <c r="FE107" s="1327"/>
      <c r="FF107" s="1327"/>
      <c r="FG107" s="1327"/>
      <c r="FH107" s="1327"/>
      <c r="FI107" s="1327"/>
      <c r="FJ107" s="1327"/>
      <c r="FK107" s="1327"/>
      <c r="FL107" s="1327"/>
      <c r="FM107" s="1327"/>
      <c r="FN107" s="1327"/>
      <c r="FO107" s="1327"/>
      <c r="FP107" s="1327"/>
      <c r="FQ107" s="1327"/>
      <c r="FR107" s="1327"/>
      <c r="FS107" s="1327"/>
      <c r="FT107" s="1327"/>
      <c r="FU107" s="1327"/>
      <c r="FV107" s="1327"/>
      <c r="FW107" s="1327"/>
      <c r="FX107" s="1327"/>
      <c r="FY107" s="1327"/>
      <c r="FZ107" s="1327"/>
      <c r="GA107" s="1327"/>
      <c r="GB107" s="1327"/>
    </row>
    <row r="108" spans="1:184" s="1541" customFormat="1" ht="31.5" customHeight="1">
      <c r="A108" s="1706"/>
      <c r="B108" s="1706"/>
      <c r="C108" s="1378"/>
      <c r="D108" s="1385"/>
      <c r="E108" s="1378"/>
      <c r="F108" s="1707"/>
      <c r="G108" s="1385"/>
      <c r="H108" s="1385"/>
      <c r="I108" s="1529"/>
      <c r="J108" s="1385">
        <v>41</v>
      </c>
      <c r="K108" s="1708" t="s">
        <v>1641</v>
      </c>
      <c r="L108" s="1633" t="s">
        <v>1642</v>
      </c>
      <c r="M108" s="1708" t="s">
        <v>1643</v>
      </c>
      <c r="N108" s="1709">
        <v>2.1700000000000001E-2</v>
      </c>
      <c r="O108" s="1717">
        <v>42736</v>
      </c>
      <c r="P108" s="1717">
        <v>43100</v>
      </c>
      <c r="Q108" s="1653" t="s">
        <v>1644</v>
      </c>
      <c r="R108" s="1492">
        <v>0.6</v>
      </c>
      <c r="S108" s="1711">
        <v>0.03</v>
      </c>
      <c r="T108" s="1712">
        <v>0.03</v>
      </c>
      <c r="U108" s="1713">
        <f>+S108+S109</f>
        <v>0.03</v>
      </c>
      <c r="V108" s="1713">
        <f>+T108+T109</f>
        <v>0.03</v>
      </c>
      <c r="W108" s="1713"/>
      <c r="X108" s="1713"/>
      <c r="Y108" s="1712"/>
      <c r="Z108" s="1712">
        <v>0.06</v>
      </c>
      <c r="AA108" s="1712">
        <v>0.06</v>
      </c>
      <c r="AB108" s="1713">
        <f>+Z108+Z109</f>
        <v>0.06</v>
      </c>
      <c r="AC108" s="1713">
        <f>+AA108+AA109</f>
        <v>0.06</v>
      </c>
      <c r="AD108" s="1713"/>
      <c r="AE108" s="1713"/>
      <c r="AF108" s="1712"/>
      <c r="AG108" s="1712">
        <v>0.06</v>
      </c>
      <c r="AH108" s="1712">
        <v>0.06</v>
      </c>
      <c r="AI108" s="1713">
        <f>+AG108+AG109</f>
        <v>0.06</v>
      </c>
      <c r="AJ108" s="1713">
        <f>+AH108+AH109</f>
        <v>0.06</v>
      </c>
      <c r="AK108" s="1713"/>
      <c r="AL108" s="1713"/>
      <c r="AM108" s="1633" t="s">
        <v>1645</v>
      </c>
      <c r="AN108" s="1398">
        <v>0.06</v>
      </c>
      <c r="AO108" s="1642">
        <f t="shared" si="12"/>
        <v>0.06</v>
      </c>
      <c r="AP108" s="1713">
        <f>+AN108+AN109</f>
        <v>0.1</v>
      </c>
      <c r="AQ108" s="1713">
        <f>+AO108+AO109</f>
        <v>0.1</v>
      </c>
      <c r="AR108" s="1713"/>
      <c r="AS108" s="1713"/>
      <c r="AT108" s="1398"/>
      <c r="AU108" s="1398">
        <v>0.06</v>
      </c>
      <c r="AV108" s="1642">
        <f t="shared" si="13"/>
        <v>0.06</v>
      </c>
      <c r="AW108" s="1713">
        <f>+AU108+AU109</f>
        <v>0.1</v>
      </c>
      <c r="AX108" s="1713">
        <f>+AV108+AV109</f>
        <v>0.1</v>
      </c>
      <c r="AY108" s="1713"/>
      <c r="AZ108" s="1714"/>
      <c r="BA108" s="1644" t="s">
        <v>1646</v>
      </c>
      <c r="BB108" s="1715">
        <v>0.03</v>
      </c>
      <c r="BC108" s="1398">
        <v>0.03</v>
      </c>
      <c r="BD108" s="1713">
        <f>+BB108+BB109</f>
        <v>7.0000000000000007E-2</v>
      </c>
      <c r="BE108" s="1713">
        <f>+BC108+BC109</f>
        <v>7.0000000000000007E-2</v>
      </c>
      <c r="BF108" s="1713"/>
      <c r="BG108" s="1713"/>
      <c r="BH108" s="1633" t="s">
        <v>1647</v>
      </c>
      <c r="BI108" s="1398">
        <v>0.06</v>
      </c>
      <c r="BJ108" s="1633"/>
      <c r="BK108" s="1633">
        <f>+BI108+BI109</f>
        <v>0.1</v>
      </c>
      <c r="BL108" s="1633">
        <f>+BJ108+BJ109</f>
        <v>0</v>
      </c>
      <c r="BM108" s="1633"/>
      <c r="BN108" s="1633"/>
      <c r="BO108" s="1633"/>
      <c r="BP108" s="1398">
        <v>0.06</v>
      </c>
      <c r="BQ108" s="1633"/>
      <c r="BR108" s="1633">
        <f>+BP108+BP109</f>
        <v>0.1</v>
      </c>
      <c r="BS108" s="1633">
        <f>+BQ108+BQ109</f>
        <v>0</v>
      </c>
      <c r="BT108" s="1633"/>
      <c r="BU108" s="1633"/>
      <c r="BV108" s="1633"/>
      <c r="BW108" s="1398">
        <v>0.03</v>
      </c>
      <c r="BX108" s="1633"/>
      <c r="BY108" s="1633">
        <f>+BW108+BW109</f>
        <v>7.0000000000000007E-2</v>
      </c>
      <c r="BZ108" s="1633">
        <f>+BX108+BX109</f>
        <v>0</v>
      </c>
      <c r="CA108" s="1633"/>
      <c r="CB108" s="1633"/>
      <c r="CC108" s="1633" t="s">
        <v>1648</v>
      </c>
      <c r="CD108" s="1398">
        <v>0.06</v>
      </c>
      <c r="CE108" s="1633"/>
      <c r="CF108" s="1633">
        <f>+CD108+CD109</f>
        <v>0.14000000000000001</v>
      </c>
      <c r="CG108" s="1633">
        <f>+CE108+CE109</f>
        <v>0</v>
      </c>
      <c r="CH108" s="1633"/>
      <c r="CI108" s="1633"/>
      <c r="CJ108" s="1633"/>
      <c r="CK108" s="1398">
        <v>0.06</v>
      </c>
      <c r="CL108" s="1633"/>
      <c r="CM108" s="1633">
        <f>+CK108+CK109</f>
        <v>0.1</v>
      </c>
      <c r="CN108" s="1633">
        <f>+CL108+CL109</f>
        <v>0</v>
      </c>
      <c r="CO108" s="1633"/>
      <c r="CP108" s="1633"/>
      <c r="CQ108" s="1633"/>
      <c r="CR108" s="1398">
        <v>0.03</v>
      </c>
      <c r="CS108" s="1633"/>
      <c r="CT108" s="1633">
        <f>+CR108+CR109</f>
        <v>7.0000000000000007E-2</v>
      </c>
      <c r="CU108" s="1633">
        <f>+CS108+CS109</f>
        <v>0</v>
      </c>
      <c r="CV108" s="1633"/>
      <c r="CW108" s="1633"/>
      <c r="CX108" s="1646"/>
      <c r="CY108" s="1647">
        <f t="shared" si="9"/>
        <v>0.27</v>
      </c>
      <c r="CZ108" s="1642">
        <f t="shared" si="10"/>
        <v>0.15</v>
      </c>
      <c r="DA108" s="1642">
        <f t="shared" si="10"/>
        <v>0.15</v>
      </c>
      <c r="DB108" s="1648">
        <f t="shared" si="15"/>
        <v>1</v>
      </c>
      <c r="DC108" s="1709">
        <f>U108+AB108+AI108</f>
        <v>0.15</v>
      </c>
      <c r="DD108" s="1709">
        <f>V108+AC108+AJ108</f>
        <v>0.15</v>
      </c>
      <c r="DE108" s="1709">
        <f>+DD108/DC108</f>
        <v>1</v>
      </c>
      <c r="DF108" s="1707"/>
      <c r="DG108" s="1707"/>
      <c r="DH108" s="1716"/>
      <c r="DI108" s="1642">
        <f t="shared" si="11"/>
        <v>0.30000000000000004</v>
      </c>
      <c r="DJ108" s="1642">
        <f t="shared" si="11"/>
        <v>0.30000000000000004</v>
      </c>
      <c r="DK108" s="1648">
        <f t="shared" si="14"/>
        <v>1</v>
      </c>
      <c r="DL108" s="1709">
        <f>DC108+AP108+AW108+BD108</f>
        <v>0.42</v>
      </c>
      <c r="DM108" s="1709">
        <f>DD108+AQ108+AX108+BE108</f>
        <v>0.42</v>
      </c>
      <c r="DN108" s="1709">
        <f>+DM108/DL108</f>
        <v>1</v>
      </c>
      <c r="DO108" s="1716"/>
      <c r="DP108" s="1716"/>
      <c r="DQ108" s="1379"/>
      <c r="DR108" s="1642"/>
      <c r="DS108" s="1642"/>
      <c r="DT108" s="1648"/>
      <c r="DU108" s="1709"/>
      <c r="DV108" s="1709"/>
      <c r="DW108" s="1709"/>
      <c r="DX108" s="1707"/>
      <c r="DY108" s="1707"/>
      <c r="DZ108" s="1707"/>
      <c r="EA108" s="1642"/>
      <c r="EB108" s="1642"/>
      <c r="EC108" s="1648"/>
      <c r="ED108" s="1709"/>
      <c r="EE108" s="1709"/>
      <c r="EF108" s="1709"/>
      <c r="EG108" s="1707"/>
      <c r="EH108" s="1707"/>
      <c r="EI108" s="1707"/>
      <c r="EJ108" s="1327"/>
      <c r="EK108" s="1327"/>
      <c r="EL108" s="1327"/>
      <c r="EM108" s="1327"/>
      <c r="EN108" s="1327"/>
      <c r="EO108" s="1327"/>
      <c r="EP108" s="1327"/>
      <c r="EQ108" s="1327"/>
      <c r="ER108" s="1327"/>
      <c r="ES108" s="1327"/>
      <c r="ET108" s="1327"/>
      <c r="EU108" s="1327"/>
      <c r="EV108" s="1327"/>
      <c r="EW108" s="1327"/>
      <c r="EX108" s="1327"/>
      <c r="EY108" s="1327"/>
      <c r="EZ108" s="1327"/>
      <c r="FA108" s="1327"/>
      <c r="FB108" s="1327"/>
      <c r="FC108" s="1327"/>
      <c r="FD108" s="1327"/>
      <c r="FE108" s="1327"/>
      <c r="FF108" s="1327"/>
      <c r="FG108" s="1327"/>
      <c r="FH108" s="1327"/>
      <c r="FI108" s="1327"/>
      <c r="FJ108" s="1327"/>
      <c r="FK108" s="1327"/>
      <c r="FL108" s="1327"/>
      <c r="FM108" s="1327"/>
      <c r="FN108" s="1327"/>
      <c r="FO108" s="1327"/>
      <c r="FP108" s="1327"/>
      <c r="FQ108" s="1327"/>
      <c r="FR108" s="1327"/>
      <c r="FS108" s="1327"/>
      <c r="FT108" s="1327"/>
      <c r="FU108" s="1327"/>
      <c r="FV108" s="1327"/>
      <c r="FW108" s="1327"/>
      <c r="FX108" s="1327"/>
      <c r="FY108" s="1327"/>
      <c r="FZ108" s="1327"/>
      <c r="GA108" s="1327"/>
      <c r="GB108" s="1327"/>
    </row>
    <row r="109" spans="1:184" s="1541" customFormat="1" ht="78.75" customHeight="1">
      <c r="A109" s="1706"/>
      <c r="B109" s="1706"/>
      <c r="C109" s="1378"/>
      <c r="D109" s="1385"/>
      <c r="E109" s="1378"/>
      <c r="F109" s="1707"/>
      <c r="G109" s="1385"/>
      <c r="H109" s="1385"/>
      <c r="I109" s="1529"/>
      <c r="J109" s="1385"/>
      <c r="K109" s="1708"/>
      <c r="L109" s="1633"/>
      <c r="M109" s="1708"/>
      <c r="N109" s="1709"/>
      <c r="O109" s="1717"/>
      <c r="P109" s="1717"/>
      <c r="Q109" s="1653" t="s">
        <v>1649</v>
      </c>
      <c r="R109" s="1492">
        <v>0.4</v>
      </c>
      <c r="S109" s="1711">
        <v>0</v>
      </c>
      <c r="T109" s="1712">
        <v>0</v>
      </c>
      <c r="U109" s="1713"/>
      <c r="V109" s="1713"/>
      <c r="W109" s="1713"/>
      <c r="X109" s="1713"/>
      <c r="Y109" s="1712"/>
      <c r="Z109" s="1712">
        <v>0</v>
      </c>
      <c r="AA109" s="1712">
        <v>0</v>
      </c>
      <c r="AB109" s="1713"/>
      <c r="AC109" s="1713"/>
      <c r="AD109" s="1713"/>
      <c r="AE109" s="1713"/>
      <c r="AF109" s="1712"/>
      <c r="AG109" s="1712">
        <v>0</v>
      </c>
      <c r="AH109" s="1712">
        <v>0</v>
      </c>
      <c r="AI109" s="1713"/>
      <c r="AJ109" s="1713"/>
      <c r="AK109" s="1713"/>
      <c r="AL109" s="1713"/>
      <c r="AM109" s="1633"/>
      <c r="AN109" s="1398">
        <v>0.04</v>
      </c>
      <c r="AO109" s="1642">
        <f t="shared" si="12"/>
        <v>0.04</v>
      </c>
      <c r="AP109" s="1713"/>
      <c r="AQ109" s="1713"/>
      <c r="AR109" s="1713"/>
      <c r="AS109" s="1713"/>
      <c r="AT109" s="1398"/>
      <c r="AU109" s="1398">
        <v>0.04</v>
      </c>
      <c r="AV109" s="1642">
        <f t="shared" si="13"/>
        <v>0.04</v>
      </c>
      <c r="AW109" s="1713"/>
      <c r="AX109" s="1713"/>
      <c r="AY109" s="1713"/>
      <c r="AZ109" s="1714"/>
      <c r="BA109" s="1644"/>
      <c r="BB109" s="1715">
        <v>0.04</v>
      </c>
      <c r="BC109" s="1398">
        <v>0.04</v>
      </c>
      <c r="BD109" s="1713"/>
      <c r="BE109" s="1713"/>
      <c r="BF109" s="1713"/>
      <c r="BG109" s="1713"/>
      <c r="BH109" s="1633"/>
      <c r="BI109" s="1398">
        <v>0.04</v>
      </c>
      <c r="BJ109" s="1633"/>
      <c r="BK109" s="1633"/>
      <c r="BL109" s="1633"/>
      <c r="BM109" s="1633"/>
      <c r="BN109" s="1633"/>
      <c r="BO109" s="1633"/>
      <c r="BP109" s="1398">
        <v>0.04</v>
      </c>
      <c r="BQ109" s="1633"/>
      <c r="BR109" s="1633"/>
      <c r="BS109" s="1633"/>
      <c r="BT109" s="1633"/>
      <c r="BU109" s="1633"/>
      <c r="BV109" s="1633"/>
      <c r="BW109" s="1398">
        <v>0.04</v>
      </c>
      <c r="BX109" s="1633"/>
      <c r="BY109" s="1633"/>
      <c r="BZ109" s="1633"/>
      <c r="CA109" s="1633"/>
      <c r="CB109" s="1633"/>
      <c r="CC109" s="1633"/>
      <c r="CD109" s="1398">
        <v>0.08</v>
      </c>
      <c r="CE109" s="1633"/>
      <c r="CF109" s="1633"/>
      <c r="CG109" s="1633"/>
      <c r="CH109" s="1633"/>
      <c r="CI109" s="1633"/>
      <c r="CJ109" s="1633"/>
      <c r="CK109" s="1398">
        <v>0.04</v>
      </c>
      <c r="CL109" s="1633"/>
      <c r="CM109" s="1633"/>
      <c r="CN109" s="1633"/>
      <c r="CO109" s="1633"/>
      <c r="CP109" s="1633"/>
      <c r="CQ109" s="1633"/>
      <c r="CR109" s="1398">
        <v>0.04</v>
      </c>
      <c r="CS109" s="1633"/>
      <c r="CT109" s="1633"/>
      <c r="CU109" s="1633"/>
      <c r="CV109" s="1633"/>
      <c r="CW109" s="1633"/>
      <c r="CX109" s="1654"/>
      <c r="CY109" s="1647">
        <f t="shared" si="9"/>
        <v>0.08</v>
      </c>
      <c r="CZ109" s="1642">
        <f t="shared" si="10"/>
        <v>0</v>
      </c>
      <c r="DA109" s="1642">
        <f t="shared" si="10"/>
        <v>0</v>
      </c>
      <c r="DB109" s="1648" t="e">
        <f t="shared" si="15"/>
        <v>#DIV/0!</v>
      </c>
      <c r="DC109" s="1709"/>
      <c r="DD109" s="1709"/>
      <c r="DE109" s="1709"/>
      <c r="DF109" s="1707"/>
      <c r="DG109" s="1707"/>
      <c r="DH109" s="1716"/>
      <c r="DI109" s="1642">
        <f t="shared" si="11"/>
        <v>0.12</v>
      </c>
      <c r="DJ109" s="1642">
        <f t="shared" si="11"/>
        <v>0.12</v>
      </c>
      <c r="DK109" s="1648">
        <f t="shared" si="14"/>
        <v>1</v>
      </c>
      <c r="DL109" s="1709"/>
      <c r="DM109" s="1709"/>
      <c r="DN109" s="1709"/>
      <c r="DO109" s="1716"/>
      <c r="DP109" s="1716"/>
      <c r="DQ109" s="1379"/>
      <c r="DR109" s="1642"/>
      <c r="DS109" s="1642"/>
      <c r="DT109" s="1648"/>
      <c r="DU109" s="1709"/>
      <c r="DV109" s="1709"/>
      <c r="DW109" s="1709"/>
      <c r="DX109" s="1707"/>
      <c r="DY109" s="1707"/>
      <c r="DZ109" s="1707"/>
      <c r="EA109" s="1642"/>
      <c r="EB109" s="1642"/>
      <c r="EC109" s="1648"/>
      <c r="ED109" s="1709"/>
      <c r="EE109" s="1709"/>
      <c r="EF109" s="1709"/>
      <c r="EG109" s="1707"/>
      <c r="EH109" s="1707"/>
      <c r="EI109" s="1707"/>
      <c r="EJ109" s="1327"/>
      <c r="EK109" s="1327"/>
      <c r="EL109" s="1327"/>
      <c r="EM109" s="1327"/>
      <c r="EN109" s="1327"/>
      <c r="EO109" s="1327"/>
      <c r="EP109" s="1327"/>
      <c r="EQ109" s="1327"/>
      <c r="ER109" s="1327"/>
      <c r="ES109" s="1327"/>
      <c r="ET109" s="1327"/>
      <c r="EU109" s="1327"/>
      <c r="EV109" s="1327"/>
      <c r="EW109" s="1327"/>
      <c r="EX109" s="1327"/>
      <c r="EY109" s="1327"/>
      <c r="EZ109" s="1327"/>
      <c r="FA109" s="1327"/>
      <c r="FB109" s="1327"/>
      <c r="FC109" s="1327"/>
      <c r="FD109" s="1327"/>
      <c r="FE109" s="1327"/>
      <c r="FF109" s="1327"/>
      <c r="FG109" s="1327"/>
      <c r="FH109" s="1327"/>
      <c r="FI109" s="1327"/>
      <c r="FJ109" s="1327"/>
      <c r="FK109" s="1327"/>
      <c r="FL109" s="1327"/>
      <c r="FM109" s="1327"/>
      <c r="FN109" s="1327"/>
      <c r="FO109" s="1327"/>
      <c r="FP109" s="1327"/>
      <c r="FQ109" s="1327"/>
      <c r="FR109" s="1327"/>
      <c r="FS109" s="1327"/>
      <c r="FT109" s="1327"/>
      <c r="FU109" s="1327"/>
      <c r="FV109" s="1327"/>
      <c r="FW109" s="1327"/>
      <c r="FX109" s="1327"/>
      <c r="FY109" s="1327"/>
      <c r="FZ109" s="1327"/>
      <c r="GA109" s="1327"/>
      <c r="GB109" s="1327"/>
    </row>
    <row r="110" spans="1:184" s="1541" customFormat="1" ht="29.25" customHeight="1">
      <c r="A110" s="1706"/>
      <c r="B110" s="1706"/>
      <c r="C110" s="1378"/>
      <c r="D110" s="1385"/>
      <c r="E110" s="1378"/>
      <c r="F110" s="1707"/>
      <c r="G110" s="1385"/>
      <c r="H110" s="1385"/>
      <c r="I110" s="1529"/>
      <c r="J110" s="1385">
        <v>42</v>
      </c>
      <c r="K110" s="1708" t="s">
        <v>1650</v>
      </c>
      <c r="L110" s="1679" t="s">
        <v>1651</v>
      </c>
      <c r="M110" s="1708" t="s">
        <v>1643</v>
      </c>
      <c r="N110" s="1709">
        <v>2.1700000000000001E-2</v>
      </c>
      <c r="O110" s="1717">
        <v>42736</v>
      </c>
      <c r="P110" s="1717">
        <v>42916</v>
      </c>
      <c r="Q110" s="1653" t="s">
        <v>1652</v>
      </c>
      <c r="R110" s="1492">
        <v>0.35</v>
      </c>
      <c r="S110" s="1711">
        <v>8.7499999999999994E-2</v>
      </c>
      <c r="T110" s="1712">
        <v>8.7499999999999994E-2</v>
      </c>
      <c r="U110" s="1713">
        <f>+S110+S111+S112</f>
        <v>8.7499999999999994E-2</v>
      </c>
      <c r="V110" s="1713">
        <f>+T110+T111+T112</f>
        <v>8.7499999999999994E-2</v>
      </c>
      <c r="W110" s="1713"/>
      <c r="X110" s="1713"/>
      <c r="Y110" s="1712"/>
      <c r="Z110" s="1712">
        <v>8.7499999999999994E-2</v>
      </c>
      <c r="AA110" s="1712">
        <v>8.7499999999999994E-2</v>
      </c>
      <c r="AB110" s="1713">
        <f>+Z110+Z111+Z112</f>
        <v>8.7499999999999994E-2</v>
      </c>
      <c r="AC110" s="1713">
        <f>+AA110+AA111+AA112</f>
        <v>8.7499999999999994E-2</v>
      </c>
      <c r="AD110" s="1713"/>
      <c r="AE110" s="1713"/>
      <c r="AF110" s="1712"/>
      <c r="AG110" s="1712">
        <v>0.17499999999999999</v>
      </c>
      <c r="AH110" s="1712">
        <v>0.17499999999999999</v>
      </c>
      <c r="AI110" s="1713">
        <f>+AG110+AG111+AG112</f>
        <v>0.17499999999999999</v>
      </c>
      <c r="AJ110" s="1713">
        <f>+AH110+AH111+AH112</f>
        <v>0.17499999999999999</v>
      </c>
      <c r="AK110" s="1713"/>
      <c r="AL110" s="1713"/>
      <c r="AM110" s="1633" t="s">
        <v>1653</v>
      </c>
      <c r="AN110" s="1398">
        <v>0</v>
      </c>
      <c r="AO110" s="1642">
        <f t="shared" si="12"/>
        <v>0</v>
      </c>
      <c r="AP110" s="1713">
        <f>+AN110+AN111+AN112</f>
        <v>0.19500000000000001</v>
      </c>
      <c r="AQ110" s="1713">
        <f>+AO110+AO111+AO112</f>
        <v>0.19500000000000001</v>
      </c>
      <c r="AR110" s="1713"/>
      <c r="AS110" s="1713"/>
      <c r="AT110" s="1398"/>
      <c r="AU110" s="1398">
        <v>0</v>
      </c>
      <c r="AV110" s="1642">
        <f t="shared" si="13"/>
        <v>0</v>
      </c>
      <c r="AW110" s="1713">
        <f>+AU110+AU111+AU112</f>
        <v>0.19500000000000001</v>
      </c>
      <c r="AX110" s="1713">
        <f>+AV110+AV111+AV112</f>
        <v>0.19500000000000001</v>
      </c>
      <c r="AY110" s="1713"/>
      <c r="AZ110" s="1714"/>
      <c r="BA110" s="1644" t="s">
        <v>1654</v>
      </c>
      <c r="BB110" s="1715">
        <v>0</v>
      </c>
      <c r="BC110" s="1398">
        <v>0</v>
      </c>
      <c r="BD110" s="1713">
        <f>+BB110+BB111+BB112</f>
        <v>0.26</v>
      </c>
      <c r="BE110" s="1713">
        <f>+BC110+BC111+BC112</f>
        <v>0.26</v>
      </c>
      <c r="BF110" s="1713"/>
      <c r="BG110" s="1713"/>
      <c r="BH110" s="1633" t="s">
        <v>1655</v>
      </c>
      <c r="BI110" s="1398">
        <v>0</v>
      </c>
      <c r="BJ110" s="1633"/>
      <c r="BK110" s="1633">
        <f>+BI110+BI111+BI112</f>
        <v>0</v>
      </c>
      <c r="BL110" s="1633">
        <f>+BJ110+BJ111+BJ112</f>
        <v>0</v>
      </c>
      <c r="BM110" s="1633"/>
      <c r="BN110" s="1633"/>
      <c r="BO110" s="1633"/>
      <c r="BP110" s="1398">
        <v>0</v>
      </c>
      <c r="BQ110" s="1633"/>
      <c r="BR110" s="1633">
        <f>+BP110+BP111+BP112</f>
        <v>0</v>
      </c>
      <c r="BS110" s="1633">
        <f>+BQ110+BQ111+BQ112</f>
        <v>0</v>
      </c>
      <c r="BT110" s="1633"/>
      <c r="BU110" s="1633"/>
      <c r="BV110" s="1633"/>
      <c r="BW110" s="1398">
        <v>0</v>
      </c>
      <c r="BX110" s="1633"/>
      <c r="BY110" s="1633">
        <f>+BW110+BW111+BW112</f>
        <v>0</v>
      </c>
      <c r="BZ110" s="1633">
        <f>+BX110+BX111+BX112</f>
        <v>0</v>
      </c>
      <c r="CA110" s="1633"/>
      <c r="CB110" s="1633"/>
      <c r="CC110" s="1633"/>
      <c r="CD110" s="1398">
        <v>0</v>
      </c>
      <c r="CE110" s="1633"/>
      <c r="CF110" s="1633">
        <f>+CD110+CD111+CD112</f>
        <v>0</v>
      </c>
      <c r="CG110" s="1633">
        <f>+CE110+CE111+CE112</f>
        <v>0</v>
      </c>
      <c r="CH110" s="1633"/>
      <c r="CI110" s="1633"/>
      <c r="CJ110" s="1633"/>
      <c r="CK110" s="1398">
        <v>0</v>
      </c>
      <c r="CL110" s="1633"/>
      <c r="CM110" s="1633">
        <f>+CK110+CK111+CK112</f>
        <v>0</v>
      </c>
      <c r="CN110" s="1633">
        <f>+CL110+CL111+CL112</f>
        <v>0</v>
      </c>
      <c r="CO110" s="1633"/>
      <c r="CP110" s="1633"/>
      <c r="CQ110" s="1633"/>
      <c r="CR110" s="1398">
        <v>0</v>
      </c>
      <c r="CS110" s="1633"/>
      <c r="CT110" s="1633">
        <f>+CR110+CR111+CR112</f>
        <v>0</v>
      </c>
      <c r="CU110" s="1633">
        <f>+CS110+CS111+CS112</f>
        <v>0</v>
      </c>
      <c r="CV110" s="1633"/>
      <c r="CW110" s="1633"/>
      <c r="CX110" s="1718"/>
      <c r="CY110" s="1647">
        <f t="shared" si="9"/>
        <v>0.35</v>
      </c>
      <c r="CZ110" s="1642">
        <f t="shared" si="10"/>
        <v>0.35</v>
      </c>
      <c r="DA110" s="1642">
        <f t="shared" si="10"/>
        <v>0.35</v>
      </c>
      <c r="DB110" s="1648">
        <f t="shared" si="15"/>
        <v>1</v>
      </c>
      <c r="DC110" s="1709">
        <f>U110+AB110+AI110</f>
        <v>0.35</v>
      </c>
      <c r="DD110" s="1709">
        <f>V110+AC110+AJ110</f>
        <v>0.35</v>
      </c>
      <c r="DE110" s="1709">
        <f>+DD110/DC110</f>
        <v>1</v>
      </c>
      <c r="DF110" s="1707"/>
      <c r="DG110" s="1707"/>
      <c r="DH110" s="1716"/>
      <c r="DI110" s="1642">
        <f t="shared" si="11"/>
        <v>0.35</v>
      </c>
      <c r="DJ110" s="1642">
        <f t="shared" si="11"/>
        <v>0.35</v>
      </c>
      <c r="DK110" s="1648">
        <f t="shared" si="14"/>
        <v>1</v>
      </c>
      <c r="DL110" s="1709">
        <f>DC110+AP110+AW110+BD110</f>
        <v>1</v>
      </c>
      <c r="DM110" s="1709">
        <f>DD110+AQ110+AX110+BE110</f>
        <v>1</v>
      </c>
      <c r="DN110" s="1709">
        <f>+DM110/DL110</f>
        <v>1</v>
      </c>
      <c r="DO110" s="1716"/>
      <c r="DP110" s="1716"/>
      <c r="DQ110" s="1379"/>
      <c r="DR110" s="1642"/>
      <c r="DS110" s="1642"/>
      <c r="DT110" s="1648"/>
      <c r="DU110" s="1709"/>
      <c r="DV110" s="1709"/>
      <c r="DW110" s="1709"/>
      <c r="DX110" s="1707"/>
      <c r="DY110" s="1707"/>
      <c r="DZ110" s="1707"/>
      <c r="EA110" s="1642"/>
      <c r="EB110" s="1642"/>
      <c r="EC110" s="1648"/>
      <c r="ED110" s="1709"/>
      <c r="EE110" s="1709"/>
      <c r="EF110" s="1709"/>
      <c r="EG110" s="1707"/>
      <c r="EH110" s="1707"/>
      <c r="EI110" s="1707"/>
      <c r="EJ110" s="1327"/>
      <c r="EK110" s="1327"/>
      <c r="EL110" s="1327"/>
      <c r="EM110" s="1327"/>
      <c r="EN110" s="1327"/>
      <c r="EO110" s="1327"/>
      <c r="EP110" s="1327"/>
      <c r="EQ110" s="1327"/>
      <c r="ER110" s="1327"/>
      <c r="ES110" s="1327"/>
      <c r="ET110" s="1327"/>
      <c r="EU110" s="1327"/>
      <c r="EV110" s="1327"/>
      <c r="EW110" s="1327"/>
      <c r="EX110" s="1327"/>
      <c r="EY110" s="1327"/>
      <c r="EZ110" s="1327"/>
      <c r="FA110" s="1327"/>
      <c r="FB110" s="1327"/>
      <c r="FC110" s="1327"/>
      <c r="FD110" s="1327"/>
      <c r="FE110" s="1327"/>
      <c r="FF110" s="1327"/>
      <c r="FG110" s="1327"/>
      <c r="FH110" s="1327"/>
      <c r="FI110" s="1327"/>
      <c r="FJ110" s="1327"/>
      <c r="FK110" s="1327"/>
      <c r="FL110" s="1327"/>
      <c r="FM110" s="1327"/>
      <c r="FN110" s="1327"/>
      <c r="FO110" s="1327"/>
      <c r="FP110" s="1327"/>
      <c r="FQ110" s="1327"/>
      <c r="FR110" s="1327"/>
      <c r="FS110" s="1327"/>
      <c r="FT110" s="1327"/>
      <c r="FU110" s="1327"/>
      <c r="FV110" s="1327"/>
      <c r="FW110" s="1327"/>
      <c r="FX110" s="1327"/>
      <c r="FY110" s="1327"/>
      <c r="FZ110" s="1327"/>
      <c r="GA110" s="1327"/>
      <c r="GB110" s="1327"/>
    </row>
    <row r="111" spans="1:184" s="1541" customFormat="1" ht="78.75" customHeight="1">
      <c r="A111" s="1706"/>
      <c r="B111" s="1706"/>
      <c r="C111" s="1378"/>
      <c r="D111" s="1385"/>
      <c r="E111" s="1378"/>
      <c r="F111" s="1707"/>
      <c r="G111" s="1385"/>
      <c r="H111" s="1385"/>
      <c r="I111" s="1529"/>
      <c r="J111" s="1385"/>
      <c r="K111" s="1708"/>
      <c r="L111" s="1679"/>
      <c r="M111" s="1708"/>
      <c r="N111" s="1709"/>
      <c r="O111" s="1717"/>
      <c r="P111" s="1717"/>
      <c r="Q111" s="1653" t="s">
        <v>1656</v>
      </c>
      <c r="R111" s="1492">
        <v>0.35</v>
      </c>
      <c r="S111" s="1711">
        <v>0</v>
      </c>
      <c r="T111" s="1712">
        <v>0</v>
      </c>
      <c r="U111" s="1713"/>
      <c r="V111" s="1713"/>
      <c r="W111" s="1713"/>
      <c r="X111" s="1713"/>
      <c r="Y111" s="1712"/>
      <c r="Z111" s="1712">
        <v>0</v>
      </c>
      <c r="AA111" s="1712">
        <v>0</v>
      </c>
      <c r="AB111" s="1713"/>
      <c r="AC111" s="1713"/>
      <c r="AD111" s="1713"/>
      <c r="AE111" s="1713"/>
      <c r="AF111" s="1712"/>
      <c r="AG111" s="1712">
        <v>0</v>
      </c>
      <c r="AH111" s="1712">
        <v>0</v>
      </c>
      <c r="AI111" s="1713"/>
      <c r="AJ111" s="1713"/>
      <c r="AK111" s="1713"/>
      <c r="AL111" s="1713"/>
      <c r="AM111" s="1633"/>
      <c r="AN111" s="1398">
        <v>0.105</v>
      </c>
      <c r="AO111" s="1642">
        <f t="shared" si="12"/>
        <v>0.105</v>
      </c>
      <c r="AP111" s="1713"/>
      <c r="AQ111" s="1713"/>
      <c r="AR111" s="1713"/>
      <c r="AS111" s="1713"/>
      <c r="AT111" s="1398"/>
      <c r="AU111" s="1398">
        <v>0.105</v>
      </c>
      <c r="AV111" s="1642">
        <f t="shared" si="13"/>
        <v>0.105</v>
      </c>
      <c r="AW111" s="1713"/>
      <c r="AX111" s="1713"/>
      <c r="AY111" s="1713"/>
      <c r="AZ111" s="1714"/>
      <c r="BA111" s="1644"/>
      <c r="BB111" s="1715">
        <v>0.13999999999999999</v>
      </c>
      <c r="BC111" s="1398">
        <v>0.14000000000000001</v>
      </c>
      <c r="BD111" s="1713"/>
      <c r="BE111" s="1713"/>
      <c r="BF111" s="1713"/>
      <c r="BG111" s="1713"/>
      <c r="BH111" s="1633"/>
      <c r="BI111" s="1398">
        <v>0</v>
      </c>
      <c r="BJ111" s="1633"/>
      <c r="BK111" s="1633"/>
      <c r="BL111" s="1633"/>
      <c r="BM111" s="1633"/>
      <c r="BN111" s="1633"/>
      <c r="BO111" s="1633"/>
      <c r="BP111" s="1398">
        <v>0</v>
      </c>
      <c r="BQ111" s="1633"/>
      <c r="BR111" s="1633"/>
      <c r="BS111" s="1633"/>
      <c r="BT111" s="1633"/>
      <c r="BU111" s="1633"/>
      <c r="BV111" s="1633"/>
      <c r="BW111" s="1398">
        <v>0</v>
      </c>
      <c r="BX111" s="1633"/>
      <c r="BY111" s="1633"/>
      <c r="BZ111" s="1633"/>
      <c r="CA111" s="1633"/>
      <c r="CB111" s="1633"/>
      <c r="CC111" s="1633"/>
      <c r="CD111" s="1398">
        <v>0</v>
      </c>
      <c r="CE111" s="1633"/>
      <c r="CF111" s="1633"/>
      <c r="CG111" s="1633"/>
      <c r="CH111" s="1633"/>
      <c r="CI111" s="1633"/>
      <c r="CJ111" s="1633"/>
      <c r="CK111" s="1398">
        <v>0</v>
      </c>
      <c r="CL111" s="1633"/>
      <c r="CM111" s="1633"/>
      <c r="CN111" s="1633"/>
      <c r="CO111" s="1633"/>
      <c r="CP111" s="1633"/>
      <c r="CQ111" s="1633"/>
      <c r="CR111" s="1398">
        <v>0</v>
      </c>
      <c r="CS111" s="1633"/>
      <c r="CT111" s="1633"/>
      <c r="CU111" s="1633"/>
      <c r="CV111" s="1633"/>
      <c r="CW111" s="1633"/>
      <c r="CX111" s="1723"/>
      <c r="CY111" s="1647">
        <f t="shared" si="9"/>
        <v>0.21</v>
      </c>
      <c r="CZ111" s="1642">
        <f t="shared" si="10"/>
        <v>0</v>
      </c>
      <c r="DA111" s="1642">
        <f t="shared" si="10"/>
        <v>0</v>
      </c>
      <c r="DB111" s="1648" t="e">
        <f t="shared" si="15"/>
        <v>#DIV/0!</v>
      </c>
      <c r="DC111" s="1709"/>
      <c r="DD111" s="1709"/>
      <c r="DE111" s="1709"/>
      <c r="DF111" s="1707"/>
      <c r="DG111" s="1707"/>
      <c r="DH111" s="1716"/>
      <c r="DI111" s="1642">
        <f t="shared" si="11"/>
        <v>0.35</v>
      </c>
      <c r="DJ111" s="1642">
        <f t="shared" si="11"/>
        <v>0.35</v>
      </c>
      <c r="DK111" s="1648">
        <f t="shared" si="14"/>
        <v>1</v>
      </c>
      <c r="DL111" s="1709"/>
      <c r="DM111" s="1709"/>
      <c r="DN111" s="1709"/>
      <c r="DO111" s="1716"/>
      <c r="DP111" s="1716"/>
      <c r="DQ111" s="1379"/>
      <c r="DR111" s="1642"/>
      <c r="DS111" s="1642"/>
      <c r="DT111" s="1648"/>
      <c r="DU111" s="1709"/>
      <c r="DV111" s="1709"/>
      <c r="DW111" s="1709"/>
      <c r="DX111" s="1707"/>
      <c r="DY111" s="1707"/>
      <c r="DZ111" s="1707"/>
      <c r="EA111" s="1642"/>
      <c r="EB111" s="1642"/>
      <c r="EC111" s="1648"/>
      <c r="ED111" s="1709"/>
      <c r="EE111" s="1709"/>
      <c r="EF111" s="1709"/>
      <c r="EG111" s="1707"/>
      <c r="EH111" s="1707"/>
      <c r="EI111" s="1707"/>
      <c r="EJ111" s="1327"/>
      <c r="EK111" s="1327"/>
      <c r="EL111" s="1327"/>
      <c r="EM111" s="1327"/>
      <c r="EN111" s="1327"/>
      <c r="EO111" s="1327"/>
      <c r="EP111" s="1327"/>
      <c r="EQ111" s="1327"/>
      <c r="ER111" s="1327"/>
      <c r="ES111" s="1327"/>
      <c r="ET111" s="1327"/>
      <c r="EU111" s="1327"/>
      <c r="EV111" s="1327"/>
      <c r="EW111" s="1327"/>
      <c r="EX111" s="1327"/>
      <c r="EY111" s="1327"/>
      <c r="EZ111" s="1327"/>
      <c r="FA111" s="1327"/>
      <c r="FB111" s="1327"/>
      <c r="FC111" s="1327"/>
      <c r="FD111" s="1327"/>
      <c r="FE111" s="1327"/>
      <c r="FF111" s="1327"/>
      <c r="FG111" s="1327"/>
      <c r="FH111" s="1327"/>
      <c r="FI111" s="1327"/>
      <c r="FJ111" s="1327"/>
      <c r="FK111" s="1327"/>
      <c r="FL111" s="1327"/>
      <c r="FM111" s="1327"/>
      <c r="FN111" s="1327"/>
      <c r="FO111" s="1327"/>
      <c r="FP111" s="1327"/>
      <c r="FQ111" s="1327"/>
      <c r="FR111" s="1327"/>
      <c r="FS111" s="1327"/>
      <c r="FT111" s="1327"/>
      <c r="FU111" s="1327"/>
      <c r="FV111" s="1327"/>
      <c r="FW111" s="1327"/>
      <c r="FX111" s="1327"/>
      <c r="FY111" s="1327"/>
      <c r="FZ111" s="1327"/>
      <c r="GA111" s="1327"/>
      <c r="GB111" s="1327"/>
    </row>
    <row r="112" spans="1:184" s="1541" customFormat="1" ht="78.75" customHeight="1">
      <c r="A112" s="1706"/>
      <c r="B112" s="1706"/>
      <c r="C112" s="1378"/>
      <c r="D112" s="1385"/>
      <c r="E112" s="1378"/>
      <c r="F112" s="1707"/>
      <c r="G112" s="1385"/>
      <c r="H112" s="1385"/>
      <c r="I112" s="1529"/>
      <c r="J112" s="1385"/>
      <c r="K112" s="1708"/>
      <c r="L112" s="1679"/>
      <c r="M112" s="1708"/>
      <c r="N112" s="1709"/>
      <c r="O112" s="1717"/>
      <c r="P112" s="1717"/>
      <c r="Q112" s="1653" t="s">
        <v>1657</v>
      </c>
      <c r="R112" s="1492">
        <v>0.3</v>
      </c>
      <c r="S112" s="1711">
        <v>0</v>
      </c>
      <c r="T112" s="1712">
        <v>0</v>
      </c>
      <c r="U112" s="1713"/>
      <c r="V112" s="1713"/>
      <c r="W112" s="1713"/>
      <c r="X112" s="1713"/>
      <c r="Y112" s="1712"/>
      <c r="Z112" s="1712">
        <v>0</v>
      </c>
      <c r="AA112" s="1712">
        <v>0</v>
      </c>
      <c r="AB112" s="1713"/>
      <c r="AC112" s="1713"/>
      <c r="AD112" s="1713"/>
      <c r="AE112" s="1713"/>
      <c r="AF112" s="1712"/>
      <c r="AG112" s="1712">
        <v>0</v>
      </c>
      <c r="AH112" s="1712">
        <v>0</v>
      </c>
      <c r="AI112" s="1713"/>
      <c r="AJ112" s="1713"/>
      <c r="AK112" s="1713"/>
      <c r="AL112" s="1713"/>
      <c r="AM112" s="1633"/>
      <c r="AN112" s="1398">
        <v>0.09</v>
      </c>
      <c r="AO112" s="1642">
        <f t="shared" si="12"/>
        <v>0.09</v>
      </c>
      <c r="AP112" s="1713"/>
      <c r="AQ112" s="1713"/>
      <c r="AR112" s="1713"/>
      <c r="AS112" s="1713"/>
      <c r="AT112" s="1398"/>
      <c r="AU112" s="1398">
        <v>0.09</v>
      </c>
      <c r="AV112" s="1642">
        <f t="shared" si="13"/>
        <v>0.09</v>
      </c>
      <c r="AW112" s="1713"/>
      <c r="AX112" s="1713"/>
      <c r="AY112" s="1713"/>
      <c r="AZ112" s="1714"/>
      <c r="BA112" s="1644"/>
      <c r="BB112" s="1715">
        <v>0.12</v>
      </c>
      <c r="BC112" s="1398">
        <v>0.12</v>
      </c>
      <c r="BD112" s="1713"/>
      <c r="BE112" s="1713"/>
      <c r="BF112" s="1713"/>
      <c r="BG112" s="1713"/>
      <c r="BH112" s="1633"/>
      <c r="BI112" s="1398">
        <v>0</v>
      </c>
      <c r="BJ112" s="1633"/>
      <c r="BK112" s="1633"/>
      <c r="BL112" s="1633"/>
      <c r="BM112" s="1633"/>
      <c r="BN112" s="1633"/>
      <c r="BO112" s="1633"/>
      <c r="BP112" s="1398">
        <v>0</v>
      </c>
      <c r="BQ112" s="1633"/>
      <c r="BR112" s="1633"/>
      <c r="BS112" s="1633"/>
      <c r="BT112" s="1633"/>
      <c r="BU112" s="1633"/>
      <c r="BV112" s="1633"/>
      <c r="BW112" s="1398">
        <v>0</v>
      </c>
      <c r="BX112" s="1633"/>
      <c r="BY112" s="1633"/>
      <c r="BZ112" s="1633"/>
      <c r="CA112" s="1633"/>
      <c r="CB112" s="1633"/>
      <c r="CC112" s="1633"/>
      <c r="CD112" s="1398">
        <v>0</v>
      </c>
      <c r="CE112" s="1633"/>
      <c r="CF112" s="1633"/>
      <c r="CG112" s="1633"/>
      <c r="CH112" s="1633"/>
      <c r="CI112" s="1633"/>
      <c r="CJ112" s="1633"/>
      <c r="CK112" s="1398">
        <v>0</v>
      </c>
      <c r="CL112" s="1633"/>
      <c r="CM112" s="1633"/>
      <c r="CN112" s="1633"/>
      <c r="CO112" s="1633"/>
      <c r="CP112" s="1633"/>
      <c r="CQ112" s="1633"/>
      <c r="CR112" s="1398">
        <v>0</v>
      </c>
      <c r="CS112" s="1633"/>
      <c r="CT112" s="1633"/>
      <c r="CU112" s="1633"/>
      <c r="CV112" s="1633"/>
      <c r="CW112" s="1633"/>
      <c r="CX112" s="1719"/>
      <c r="CY112" s="1647">
        <f t="shared" si="9"/>
        <v>0.18</v>
      </c>
      <c r="CZ112" s="1642">
        <f t="shared" si="10"/>
        <v>0</v>
      </c>
      <c r="DA112" s="1642">
        <f t="shared" si="10"/>
        <v>0</v>
      </c>
      <c r="DB112" s="1648" t="e">
        <f t="shared" si="15"/>
        <v>#DIV/0!</v>
      </c>
      <c r="DC112" s="1709"/>
      <c r="DD112" s="1709"/>
      <c r="DE112" s="1709"/>
      <c r="DF112" s="1707"/>
      <c r="DG112" s="1707"/>
      <c r="DH112" s="1716"/>
      <c r="DI112" s="1642">
        <f t="shared" si="11"/>
        <v>0.3</v>
      </c>
      <c r="DJ112" s="1642">
        <f t="shared" si="11"/>
        <v>0.3</v>
      </c>
      <c r="DK112" s="1648">
        <f t="shared" si="14"/>
        <v>1</v>
      </c>
      <c r="DL112" s="1709"/>
      <c r="DM112" s="1709"/>
      <c r="DN112" s="1709"/>
      <c r="DO112" s="1716"/>
      <c r="DP112" s="1716"/>
      <c r="DQ112" s="1379"/>
      <c r="DR112" s="1642"/>
      <c r="DS112" s="1642"/>
      <c r="DT112" s="1648"/>
      <c r="DU112" s="1709"/>
      <c r="DV112" s="1709"/>
      <c r="DW112" s="1709"/>
      <c r="DX112" s="1707"/>
      <c r="DY112" s="1707"/>
      <c r="DZ112" s="1707"/>
      <c r="EA112" s="1642"/>
      <c r="EB112" s="1642"/>
      <c r="EC112" s="1648"/>
      <c r="ED112" s="1709"/>
      <c r="EE112" s="1709"/>
      <c r="EF112" s="1709"/>
      <c r="EG112" s="1707"/>
      <c r="EH112" s="1707"/>
      <c r="EI112" s="1707"/>
      <c r="EJ112" s="1327"/>
      <c r="EK112" s="1327"/>
      <c r="EL112" s="1327"/>
      <c r="EM112" s="1327"/>
      <c r="EN112" s="1327"/>
      <c r="EO112" s="1327"/>
      <c r="EP112" s="1327"/>
      <c r="EQ112" s="1327"/>
      <c r="ER112" s="1327"/>
      <c r="ES112" s="1327"/>
      <c r="ET112" s="1327"/>
      <c r="EU112" s="1327"/>
      <c r="EV112" s="1327"/>
      <c r="EW112" s="1327"/>
      <c r="EX112" s="1327"/>
      <c r="EY112" s="1327"/>
      <c r="EZ112" s="1327"/>
      <c r="FA112" s="1327"/>
      <c r="FB112" s="1327"/>
      <c r="FC112" s="1327"/>
      <c r="FD112" s="1327"/>
      <c r="FE112" s="1327"/>
      <c r="FF112" s="1327"/>
      <c r="FG112" s="1327"/>
      <c r="FH112" s="1327"/>
      <c r="FI112" s="1327"/>
      <c r="FJ112" s="1327"/>
      <c r="FK112" s="1327"/>
      <c r="FL112" s="1327"/>
      <c r="FM112" s="1327"/>
      <c r="FN112" s="1327"/>
      <c r="FO112" s="1327"/>
      <c r="FP112" s="1327"/>
      <c r="FQ112" s="1327"/>
      <c r="FR112" s="1327"/>
      <c r="FS112" s="1327"/>
      <c r="FT112" s="1327"/>
      <c r="FU112" s="1327"/>
      <c r="FV112" s="1327"/>
      <c r="FW112" s="1327"/>
      <c r="FX112" s="1327"/>
      <c r="FY112" s="1327"/>
      <c r="FZ112" s="1327"/>
      <c r="GA112" s="1327"/>
      <c r="GB112" s="1327"/>
    </row>
    <row r="113" spans="1:184" s="1541" customFormat="1" ht="78.75" customHeight="1">
      <c r="A113" s="1706"/>
      <c r="B113" s="1706"/>
      <c r="C113" s="1378"/>
      <c r="D113" s="1385"/>
      <c r="E113" s="1378"/>
      <c r="F113" s="1707"/>
      <c r="G113" s="1385"/>
      <c r="H113" s="1385"/>
      <c r="I113" s="1529"/>
      <c r="J113" s="1385">
        <v>43</v>
      </c>
      <c r="K113" s="1378" t="s">
        <v>1658</v>
      </c>
      <c r="L113" s="1633" t="s">
        <v>1659</v>
      </c>
      <c r="M113" s="1708" t="s">
        <v>1660</v>
      </c>
      <c r="N113" s="1709">
        <v>2.1700000000000001E-2</v>
      </c>
      <c r="O113" s="1710">
        <v>42736</v>
      </c>
      <c r="P113" s="1710">
        <v>42979</v>
      </c>
      <c r="Q113" s="1653" t="s">
        <v>1661</v>
      </c>
      <c r="R113" s="1492">
        <v>0.15</v>
      </c>
      <c r="S113" s="1711">
        <v>0.03</v>
      </c>
      <c r="T113" s="1712">
        <v>0.03</v>
      </c>
      <c r="U113" s="1713">
        <f>+S113+S114+S115+S116+S117+S118</f>
        <v>7.0577500000000001E-2</v>
      </c>
      <c r="V113" s="1713">
        <f>+T113+T114+T115+T116+T117+T118</f>
        <v>7.0577500000000001E-2</v>
      </c>
      <c r="W113" s="1713"/>
      <c r="X113" s="1713"/>
      <c r="Y113" s="1712"/>
      <c r="Z113" s="1712">
        <v>5.2499999999999998E-2</v>
      </c>
      <c r="AA113" s="1712">
        <v>5.2499999999999998E-2</v>
      </c>
      <c r="AB113" s="1713">
        <f>+Z113+Z114+Z115+Z116+Z117+Z118</f>
        <v>9.3077499999999994E-2</v>
      </c>
      <c r="AC113" s="1713">
        <f>+AA113+AA114+AA115+AA116+AA117+AA118</f>
        <v>9.3077499999999994E-2</v>
      </c>
      <c r="AD113" s="1713"/>
      <c r="AE113" s="1713"/>
      <c r="AF113" s="1712"/>
      <c r="AG113" s="1712">
        <v>5.2499999999999998E-2</v>
      </c>
      <c r="AH113" s="1712">
        <v>5.2499999999999998E-2</v>
      </c>
      <c r="AI113" s="1713">
        <f>+AG113+AG114+AG115+AG116+AG117+AG118</f>
        <v>9.5750000000000002E-2</v>
      </c>
      <c r="AJ113" s="1713">
        <f>+AH113+AH114+AH115+AH116+AH117+AH118</f>
        <v>9.5750000000000002E-2</v>
      </c>
      <c r="AK113" s="1713"/>
      <c r="AL113" s="1713"/>
      <c r="AM113" s="1633" t="s">
        <v>1662</v>
      </c>
      <c r="AN113" s="1398">
        <v>1.4999999999999999E-2</v>
      </c>
      <c r="AO113" s="1642">
        <f t="shared" si="12"/>
        <v>1.4999999999999999E-2</v>
      </c>
      <c r="AP113" s="1713">
        <f>+AN113+AN114+AN115+AN116+AN117+AN118</f>
        <v>9.0577499999999991E-2</v>
      </c>
      <c r="AQ113" s="1713">
        <f>+AO113+AO114+AO115+AO116+AO117+AO118</f>
        <v>9.0577499999999991E-2</v>
      </c>
      <c r="AR113" s="1713"/>
      <c r="AS113" s="1713"/>
      <c r="AT113" s="1398"/>
      <c r="AU113" s="1398">
        <v>0</v>
      </c>
      <c r="AV113" s="1642">
        <f t="shared" si="13"/>
        <v>0</v>
      </c>
      <c r="AW113" s="1713">
        <f>+AU113+AU114+AU115+AU116+AU117+AU118</f>
        <v>7.5577499999999992E-2</v>
      </c>
      <c r="AX113" s="1713">
        <f>+AV113+AV114+AV115+AV116+AV117+AV118</f>
        <v>7.5577499999999992E-2</v>
      </c>
      <c r="AY113" s="1713"/>
      <c r="AZ113" s="1714"/>
      <c r="BA113" s="1644" t="s">
        <v>1663</v>
      </c>
      <c r="BB113" s="1715">
        <v>0</v>
      </c>
      <c r="BC113" s="1398">
        <f>+BB113</f>
        <v>0</v>
      </c>
      <c r="BD113" s="1713">
        <f>+BB113+BB114+BB115+BB116+BB117+BB118</f>
        <v>0.12374999999999999</v>
      </c>
      <c r="BE113" s="1713">
        <f>+BC113+BC114+BC115+BC116+BC117+BC118</f>
        <v>0.12374999999999999</v>
      </c>
      <c r="BF113" s="1713"/>
      <c r="BG113" s="1713"/>
      <c r="BH113" s="1633" t="s">
        <v>1664</v>
      </c>
      <c r="BI113" s="1398">
        <v>0</v>
      </c>
      <c r="BJ113" s="1633"/>
      <c r="BK113" s="1633">
        <f>+BI113+BI114+BI115+BI116+BI117+BI118</f>
        <v>0.11932749999999998</v>
      </c>
      <c r="BL113" s="1633">
        <f>+BJ113+BJ114+BJ115+BJ116+BJ117+BJ118</f>
        <v>0</v>
      </c>
      <c r="BM113" s="1633"/>
      <c r="BN113" s="1633"/>
      <c r="BO113" s="1633"/>
      <c r="BP113" s="1398">
        <v>0</v>
      </c>
      <c r="BQ113" s="1633"/>
      <c r="BR113" s="1633">
        <f>+BP113+BP114+BP115+BP116+BP117+BP118</f>
        <v>0.11932749999999998</v>
      </c>
      <c r="BS113" s="1633">
        <f>+BQ113+BQ114+BQ115+BQ116+BQ117+BQ118</f>
        <v>0</v>
      </c>
      <c r="BT113" s="1633"/>
      <c r="BU113" s="1633"/>
      <c r="BV113" s="1633"/>
      <c r="BW113" s="1398">
        <v>0</v>
      </c>
      <c r="BX113" s="1633"/>
      <c r="BY113" s="1633">
        <f>+BW113+BW114+BW115+BW116+BW117+BW118</f>
        <v>8.6999999999999994E-2</v>
      </c>
      <c r="BZ113" s="1633">
        <f>+BX113+BX114+BX115+BX116+BX117+BX118</f>
        <v>0</v>
      </c>
      <c r="CA113" s="1633"/>
      <c r="CB113" s="1633"/>
      <c r="CC113" s="1633" t="s">
        <v>1659</v>
      </c>
      <c r="CD113" s="1398">
        <v>0</v>
      </c>
      <c r="CE113" s="1633"/>
      <c r="CF113" s="1633">
        <f>+CD113+CD114+CD115+CD116+CD117+CD118</f>
        <v>4.0577500000000002E-2</v>
      </c>
      <c r="CG113" s="1633">
        <f>+CE113+CE114+CE115+CE116+CE117+CE118</f>
        <v>0</v>
      </c>
      <c r="CH113" s="1633"/>
      <c r="CI113" s="1633"/>
      <c r="CJ113" s="1633"/>
      <c r="CK113" s="1398">
        <v>0</v>
      </c>
      <c r="CL113" s="1633"/>
      <c r="CM113" s="1633">
        <f>+CK113+CK114+CK115+CK116+CK117+CK118</f>
        <v>4.0577500000000002E-2</v>
      </c>
      <c r="CN113" s="1633">
        <f>+CL113+CL114+CL115+CL116+CL117+CL118</f>
        <v>0</v>
      </c>
      <c r="CO113" s="1633"/>
      <c r="CP113" s="1633"/>
      <c r="CQ113" s="1633"/>
      <c r="CR113" s="1398">
        <v>0</v>
      </c>
      <c r="CS113" s="1633"/>
      <c r="CT113" s="1633">
        <f>+CR113+CR114+CR115+CR116+CR117+CR118</f>
        <v>4.3880000000000002E-2</v>
      </c>
      <c r="CU113" s="1633">
        <f>+CS113+CS114+CS115+CS116+CS117+CS118</f>
        <v>0</v>
      </c>
      <c r="CV113" s="1633"/>
      <c r="CW113" s="1633"/>
      <c r="CX113" s="1646"/>
      <c r="CY113" s="1647">
        <f t="shared" si="9"/>
        <v>0.14999999999999997</v>
      </c>
      <c r="CZ113" s="1642">
        <f t="shared" si="10"/>
        <v>0.13499999999999998</v>
      </c>
      <c r="DA113" s="1642">
        <f t="shared" si="10"/>
        <v>0.13499999999999998</v>
      </c>
      <c r="DB113" s="1648">
        <f t="shared" si="15"/>
        <v>1</v>
      </c>
      <c r="DC113" s="1709">
        <f>U113+AB113+AI113</f>
        <v>0.259405</v>
      </c>
      <c r="DD113" s="1709">
        <f>V113+AC113+AJ113</f>
        <v>0.259405</v>
      </c>
      <c r="DE113" s="1709">
        <f>+DD113/DC113</f>
        <v>1</v>
      </c>
      <c r="DF113" s="1707"/>
      <c r="DG113" s="1707"/>
      <c r="DH113" s="1716"/>
      <c r="DI113" s="1642">
        <f t="shared" si="11"/>
        <v>0.14999999999999997</v>
      </c>
      <c r="DJ113" s="1642">
        <f t="shared" si="11"/>
        <v>0.14999999999999997</v>
      </c>
      <c r="DK113" s="1648">
        <f t="shared" si="14"/>
        <v>1</v>
      </c>
      <c r="DL113" s="1709">
        <f>DC113+AP113+AW113+BD113</f>
        <v>0.54930999999999996</v>
      </c>
      <c r="DM113" s="1709">
        <f>DD113+AQ113+AX113+BE113</f>
        <v>0.54930999999999996</v>
      </c>
      <c r="DN113" s="1709">
        <f>+DM113/DL113</f>
        <v>1</v>
      </c>
      <c r="DO113" s="1716"/>
      <c r="DP113" s="1716"/>
      <c r="DQ113" s="1379"/>
      <c r="DR113" s="1642"/>
      <c r="DS113" s="1642"/>
      <c r="DT113" s="1648"/>
      <c r="DU113" s="1709"/>
      <c r="DV113" s="1709"/>
      <c r="DW113" s="1709"/>
      <c r="DX113" s="1707"/>
      <c r="DY113" s="1707"/>
      <c r="DZ113" s="1707"/>
      <c r="EA113" s="1642"/>
      <c r="EB113" s="1642"/>
      <c r="EC113" s="1648"/>
      <c r="ED113" s="1709"/>
      <c r="EE113" s="1709"/>
      <c r="EF113" s="1709"/>
      <c r="EG113" s="1707"/>
      <c r="EH113" s="1707"/>
      <c r="EI113" s="1707"/>
      <c r="EJ113" s="1327"/>
      <c r="EK113" s="1327"/>
      <c r="EL113" s="1327"/>
      <c r="EM113" s="1327"/>
      <c r="EN113" s="1327"/>
      <c r="EO113" s="1327"/>
      <c r="EP113" s="1327"/>
      <c r="EQ113" s="1327"/>
      <c r="ER113" s="1327"/>
      <c r="ES113" s="1327"/>
      <c r="ET113" s="1327"/>
      <c r="EU113" s="1327"/>
      <c r="EV113" s="1327"/>
      <c r="EW113" s="1327"/>
      <c r="EX113" s="1327"/>
      <c r="EY113" s="1327"/>
      <c r="EZ113" s="1327"/>
      <c r="FA113" s="1327"/>
      <c r="FB113" s="1327"/>
      <c r="FC113" s="1327"/>
      <c r="FD113" s="1327"/>
      <c r="FE113" s="1327"/>
      <c r="FF113" s="1327"/>
      <c r="FG113" s="1327"/>
      <c r="FH113" s="1327"/>
      <c r="FI113" s="1327"/>
      <c r="FJ113" s="1327"/>
      <c r="FK113" s="1327"/>
      <c r="FL113" s="1327"/>
      <c r="FM113" s="1327"/>
      <c r="FN113" s="1327"/>
      <c r="FO113" s="1327"/>
      <c r="FP113" s="1327"/>
      <c r="FQ113" s="1327"/>
      <c r="FR113" s="1327"/>
      <c r="FS113" s="1327"/>
      <c r="FT113" s="1327"/>
      <c r="FU113" s="1327"/>
      <c r="FV113" s="1327"/>
      <c r="FW113" s="1327"/>
      <c r="FX113" s="1327"/>
      <c r="FY113" s="1327"/>
      <c r="FZ113" s="1327"/>
      <c r="GA113" s="1327"/>
      <c r="GB113" s="1327"/>
    </row>
    <row r="114" spans="1:184" s="1541" customFormat="1" ht="78.75" customHeight="1">
      <c r="A114" s="1706"/>
      <c r="B114" s="1706"/>
      <c r="C114" s="1378"/>
      <c r="D114" s="1385"/>
      <c r="E114" s="1378"/>
      <c r="F114" s="1707"/>
      <c r="G114" s="1385"/>
      <c r="H114" s="1385"/>
      <c r="I114" s="1529"/>
      <c r="J114" s="1385"/>
      <c r="K114" s="1378"/>
      <c r="L114" s="1633"/>
      <c r="M114" s="1708"/>
      <c r="N114" s="1709"/>
      <c r="O114" s="1710"/>
      <c r="P114" s="1710"/>
      <c r="Q114" s="1653" t="s">
        <v>1665</v>
      </c>
      <c r="R114" s="1492">
        <v>0.17499999999999999</v>
      </c>
      <c r="S114" s="1711">
        <v>0</v>
      </c>
      <c r="T114" s="1712">
        <v>0</v>
      </c>
      <c r="U114" s="1713"/>
      <c r="V114" s="1713"/>
      <c r="W114" s="1713"/>
      <c r="X114" s="1713"/>
      <c r="Y114" s="1712"/>
      <c r="Z114" s="1712">
        <v>0</v>
      </c>
      <c r="AA114" s="1712">
        <v>0</v>
      </c>
      <c r="AB114" s="1713"/>
      <c r="AC114" s="1713"/>
      <c r="AD114" s="1713"/>
      <c r="AE114" s="1713"/>
      <c r="AF114" s="1712"/>
      <c r="AG114" s="1712">
        <v>0</v>
      </c>
      <c r="AH114" s="1712">
        <v>0</v>
      </c>
      <c r="AI114" s="1713"/>
      <c r="AJ114" s="1713"/>
      <c r="AK114" s="1713"/>
      <c r="AL114" s="1713"/>
      <c r="AM114" s="1633"/>
      <c r="AN114" s="1398">
        <v>3.4999999999999996E-2</v>
      </c>
      <c r="AO114" s="1642">
        <f t="shared" si="12"/>
        <v>3.4999999999999996E-2</v>
      </c>
      <c r="AP114" s="1713"/>
      <c r="AQ114" s="1713"/>
      <c r="AR114" s="1713"/>
      <c r="AS114" s="1713"/>
      <c r="AT114" s="1398"/>
      <c r="AU114" s="1398">
        <v>3.4999999999999996E-2</v>
      </c>
      <c r="AV114" s="1642">
        <f t="shared" si="13"/>
        <v>3.4999999999999996E-2</v>
      </c>
      <c r="AW114" s="1713"/>
      <c r="AX114" s="1713"/>
      <c r="AY114" s="1713"/>
      <c r="AZ114" s="1714"/>
      <c r="BA114" s="1644"/>
      <c r="BB114" s="1715">
        <v>3.4999999999999996E-2</v>
      </c>
      <c r="BC114" s="1398">
        <f t="shared" ref="BC114:BC118" si="16">+BB114</f>
        <v>3.4999999999999996E-2</v>
      </c>
      <c r="BD114" s="1713"/>
      <c r="BE114" s="1713"/>
      <c r="BF114" s="1713"/>
      <c r="BG114" s="1713"/>
      <c r="BH114" s="1633"/>
      <c r="BI114" s="1398">
        <v>3.4999999999999996E-2</v>
      </c>
      <c r="BJ114" s="1633"/>
      <c r="BK114" s="1633"/>
      <c r="BL114" s="1633"/>
      <c r="BM114" s="1633"/>
      <c r="BN114" s="1633"/>
      <c r="BO114" s="1633"/>
      <c r="BP114" s="1398">
        <v>3.4999999999999996E-2</v>
      </c>
      <c r="BQ114" s="1633"/>
      <c r="BR114" s="1633"/>
      <c r="BS114" s="1633"/>
      <c r="BT114" s="1633"/>
      <c r="BU114" s="1633"/>
      <c r="BV114" s="1633"/>
      <c r="BW114" s="1398">
        <v>0</v>
      </c>
      <c r="BX114" s="1633"/>
      <c r="BY114" s="1633"/>
      <c r="BZ114" s="1633"/>
      <c r="CA114" s="1633"/>
      <c r="CB114" s="1633"/>
      <c r="CC114" s="1633"/>
      <c r="CD114" s="1398">
        <v>0</v>
      </c>
      <c r="CE114" s="1633"/>
      <c r="CF114" s="1633"/>
      <c r="CG114" s="1633"/>
      <c r="CH114" s="1633"/>
      <c r="CI114" s="1633"/>
      <c r="CJ114" s="1633"/>
      <c r="CK114" s="1398">
        <v>0</v>
      </c>
      <c r="CL114" s="1633"/>
      <c r="CM114" s="1633"/>
      <c r="CN114" s="1633"/>
      <c r="CO114" s="1633"/>
      <c r="CP114" s="1633"/>
      <c r="CQ114" s="1633"/>
      <c r="CR114" s="1398">
        <v>0</v>
      </c>
      <c r="CS114" s="1633"/>
      <c r="CT114" s="1633"/>
      <c r="CU114" s="1633"/>
      <c r="CV114" s="1633"/>
      <c r="CW114" s="1633"/>
      <c r="CX114" s="1652"/>
      <c r="CY114" s="1647">
        <f t="shared" si="9"/>
        <v>6.9999999999999993E-2</v>
      </c>
      <c r="CZ114" s="1642">
        <f t="shared" si="10"/>
        <v>0</v>
      </c>
      <c r="DA114" s="1642">
        <f t="shared" si="10"/>
        <v>0</v>
      </c>
      <c r="DB114" s="1648" t="e">
        <f t="shared" si="15"/>
        <v>#DIV/0!</v>
      </c>
      <c r="DC114" s="1709"/>
      <c r="DD114" s="1709"/>
      <c r="DE114" s="1709"/>
      <c r="DF114" s="1707"/>
      <c r="DG114" s="1707"/>
      <c r="DH114" s="1716"/>
      <c r="DI114" s="1642">
        <f t="shared" si="11"/>
        <v>0.10499999999999998</v>
      </c>
      <c r="DJ114" s="1642">
        <f t="shared" si="11"/>
        <v>0.10499999999999998</v>
      </c>
      <c r="DK114" s="1648">
        <f t="shared" si="14"/>
        <v>1</v>
      </c>
      <c r="DL114" s="1709"/>
      <c r="DM114" s="1709"/>
      <c r="DN114" s="1709"/>
      <c r="DO114" s="1716"/>
      <c r="DP114" s="1716"/>
      <c r="DQ114" s="1379"/>
      <c r="DR114" s="1642"/>
      <c r="DS114" s="1642"/>
      <c r="DT114" s="1648"/>
      <c r="DU114" s="1709"/>
      <c r="DV114" s="1709"/>
      <c r="DW114" s="1709"/>
      <c r="DX114" s="1707"/>
      <c r="DY114" s="1707"/>
      <c r="DZ114" s="1707"/>
      <c r="EA114" s="1642"/>
      <c r="EB114" s="1642"/>
      <c r="EC114" s="1648"/>
      <c r="ED114" s="1709"/>
      <c r="EE114" s="1709"/>
      <c r="EF114" s="1709"/>
      <c r="EG114" s="1707"/>
      <c r="EH114" s="1707"/>
      <c r="EI114" s="1707"/>
      <c r="EJ114" s="1327"/>
      <c r="EK114" s="1327"/>
      <c r="EL114" s="1327"/>
      <c r="EM114" s="1327"/>
      <c r="EN114" s="1327"/>
      <c r="EO114" s="1327"/>
      <c r="EP114" s="1327"/>
      <c r="EQ114" s="1327"/>
      <c r="ER114" s="1327"/>
      <c r="ES114" s="1327"/>
      <c r="ET114" s="1327"/>
      <c r="EU114" s="1327"/>
      <c r="EV114" s="1327"/>
      <c r="EW114" s="1327"/>
      <c r="EX114" s="1327"/>
      <c r="EY114" s="1327"/>
      <c r="EZ114" s="1327"/>
      <c r="FA114" s="1327"/>
      <c r="FB114" s="1327"/>
      <c r="FC114" s="1327"/>
      <c r="FD114" s="1327"/>
      <c r="FE114" s="1327"/>
      <c r="FF114" s="1327"/>
      <c r="FG114" s="1327"/>
      <c r="FH114" s="1327"/>
      <c r="FI114" s="1327"/>
      <c r="FJ114" s="1327"/>
      <c r="FK114" s="1327"/>
      <c r="FL114" s="1327"/>
      <c r="FM114" s="1327"/>
      <c r="FN114" s="1327"/>
      <c r="FO114" s="1327"/>
      <c r="FP114" s="1327"/>
      <c r="FQ114" s="1327"/>
      <c r="FR114" s="1327"/>
      <c r="FS114" s="1327"/>
      <c r="FT114" s="1327"/>
      <c r="FU114" s="1327"/>
      <c r="FV114" s="1327"/>
      <c r="FW114" s="1327"/>
      <c r="FX114" s="1327"/>
      <c r="FY114" s="1327"/>
      <c r="FZ114" s="1327"/>
      <c r="GA114" s="1327"/>
      <c r="GB114" s="1327"/>
    </row>
    <row r="115" spans="1:184" s="1541" customFormat="1" ht="78.75" customHeight="1">
      <c r="A115" s="1706"/>
      <c r="B115" s="1706"/>
      <c r="C115" s="1378"/>
      <c r="D115" s="1385"/>
      <c r="E115" s="1378"/>
      <c r="F115" s="1707"/>
      <c r="G115" s="1385"/>
      <c r="H115" s="1385"/>
      <c r="I115" s="1529"/>
      <c r="J115" s="1385"/>
      <c r="K115" s="1378"/>
      <c r="L115" s="1633"/>
      <c r="M115" s="1708"/>
      <c r="N115" s="1709"/>
      <c r="O115" s="1710"/>
      <c r="P115" s="1710"/>
      <c r="Q115" s="1653" t="s">
        <v>1666</v>
      </c>
      <c r="R115" s="1492">
        <v>0.17499999999999999</v>
      </c>
      <c r="S115" s="1711">
        <v>0</v>
      </c>
      <c r="T115" s="1712">
        <v>0</v>
      </c>
      <c r="U115" s="1713"/>
      <c r="V115" s="1713"/>
      <c r="W115" s="1713"/>
      <c r="X115" s="1713"/>
      <c r="Y115" s="1712"/>
      <c r="Z115" s="1712">
        <v>0</v>
      </c>
      <c r="AA115" s="1712">
        <v>0</v>
      </c>
      <c r="AB115" s="1713"/>
      <c r="AC115" s="1713"/>
      <c r="AD115" s="1713"/>
      <c r="AE115" s="1713"/>
      <c r="AF115" s="1712"/>
      <c r="AG115" s="1712">
        <v>0</v>
      </c>
      <c r="AH115" s="1712">
        <v>0</v>
      </c>
      <c r="AI115" s="1713"/>
      <c r="AJ115" s="1713"/>
      <c r="AK115" s="1713"/>
      <c r="AL115" s="1713"/>
      <c r="AM115" s="1633"/>
      <c r="AN115" s="1398">
        <v>0</v>
      </c>
      <c r="AO115" s="1642">
        <f t="shared" si="12"/>
        <v>0</v>
      </c>
      <c r="AP115" s="1713"/>
      <c r="AQ115" s="1713"/>
      <c r="AR115" s="1713"/>
      <c r="AS115" s="1713"/>
      <c r="AT115" s="1398"/>
      <c r="AU115" s="1398">
        <v>0</v>
      </c>
      <c r="AV115" s="1642">
        <f t="shared" si="13"/>
        <v>0</v>
      </c>
      <c r="AW115" s="1713"/>
      <c r="AX115" s="1713"/>
      <c r="AY115" s="1713"/>
      <c r="AZ115" s="1714"/>
      <c r="BA115" s="1644"/>
      <c r="BB115" s="1715">
        <v>4.3749999999999997E-2</v>
      </c>
      <c r="BC115" s="1398">
        <f t="shared" si="16"/>
        <v>4.3749999999999997E-2</v>
      </c>
      <c r="BD115" s="1713"/>
      <c r="BE115" s="1713"/>
      <c r="BF115" s="1713"/>
      <c r="BG115" s="1713"/>
      <c r="BH115" s="1633"/>
      <c r="BI115" s="1398">
        <v>4.3749999999999997E-2</v>
      </c>
      <c r="BJ115" s="1633"/>
      <c r="BK115" s="1633"/>
      <c r="BL115" s="1633"/>
      <c r="BM115" s="1633"/>
      <c r="BN115" s="1633"/>
      <c r="BO115" s="1633"/>
      <c r="BP115" s="1398">
        <v>4.3749999999999997E-2</v>
      </c>
      <c r="BQ115" s="1633"/>
      <c r="BR115" s="1633"/>
      <c r="BS115" s="1633"/>
      <c r="BT115" s="1633"/>
      <c r="BU115" s="1633"/>
      <c r="BV115" s="1633"/>
      <c r="BW115" s="1398">
        <v>4.3749999999999997E-2</v>
      </c>
      <c r="BX115" s="1633"/>
      <c r="BY115" s="1633"/>
      <c r="BZ115" s="1633"/>
      <c r="CA115" s="1633"/>
      <c r="CB115" s="1633"/>
      <c r="CC115" s="1633"/>
      <c r="CD115" s="1398">
        <v>0</v>
      </c>
      <c r="CE115" s="1633"/>
      <c r="CF115" s="1633"/>
      <c r="CG115" s="1633"/>
      <c r="CH115" s="1633"/>
      <c r="CI115" s="1633"/>
      <c r="CJ115" s="1633"/>
      <c r="CK115" s="1398">
        <v>0</v>
      </c>
      <c r="CL115" s="1633"/>
      <c r="CM115" s="1633"/>
      <c r="CN115" s="1633"/>
      <c r="CO115" s="1633"/>
      <c r="CP115" s="1633"/>
      <c r="CQ115" s="1633"/>
      <c r="CR115" s="1398">
        <v>0</v>
      </c>
      <c r="CS115" s="1633"/>
      <c r="CT115" s="1633"/>
      <c r="CU115" s="1633"/>
      <c r="CV115" s="1633"/>
      <c r="CW115" s="1633"/>
      <c r="CX115" s="1654"/>
      <c r="CY115" s="1647">
        <f t="shared" si="9"/>
        <v>0</v>
      </c>
      <c r="CZ115" s="1642">
        <f t="shared" si="10"/>
        <v>0</v>
      </c>
      <c r="DA115" s="1642">
        <f t="shared" si="10"/>
        <v>0</v>
      </c>
      <c r="DB115" s="1648" t="e">
        <f t="shared" si="15"/>
        <v>#DIV/0!</v>
      </c>
      <c r="DC115" s="1709"/>
      <c r="DD115" s="1709"/>
      <c r="DE115" s="1709"/>
      <c r="DF115" s="1707"/>
      <c r="DG115" s="1707"/>
      <c r="DH115" s="1716"/>
      <c r="DI115" s="1642">
        <f t="shared" si="11"/>
        <v>4.3749999999999997E-2</v>
      </c>
      <c r="DJ115" s="1642">
        <f t="shared" si="11"/>
        <v>4.3749999999999997E-2</v>
      </c>
      <c r="DK115" s="1648">
        <f t="shared" si="14"/>
        <v>1</v>
      </c>
      <c r="DL115" s="1709"/>
      <c r="DM115" s="1709"/>
      <c r="DN115" s="1709"/>
      <c r="DO115" s="1716"/>
      <c r="DP115" s="1716"/>
      <c r="DQ115" s="1379"/>
      <c r="DR115" s="1642"/>
      <c r="DS115" s="1642"/>
      <c r="DT115" s="1648"/>
      <c r="DU115" s="1709"/>
      <c r="DV115" s="1709"/>
      <c r="DW115" s="1709"/>
      <c r="DX115" s="1707"/>
      <c r="DY115" s="1707"/>
      <c r="DZ115" s="1707"/>
      <c r="EA115" s="1642"/>
      <c r="EB115" s="1642"/>
      <c r="EC115" s="1648"/>
      <c r="ED115" s="1709"/>
      <c r="EE115" s="1709"/>
      <c r="EF115" s="1709"/>
      <c r="EG115" s="1707"/>
      <c r="EH115" s="1707"/>
      <c r="EI115" s="1707"/>
      <c r="EJ115" s="1327"/>
      <c r="EK115" s="1327"/>
      <c r="EL115" s="1327"/>
      <c r="EM115" s="1327"/>
      <c r="EN115" s="1327"/>
      <c r="EO115" s="1327"/>
      <c r="EP115" s="1327"/>
      <c r="EQ115" s="1327"/>
      <c r="ER115" s="1327"/>
      <c r="ES115" s="1327"/>
      <c r="ET115" s="1327"/>
      <c r="EU115" s="1327"/>
      <c r="EV115" s="1327"/>
      <c r="EW115" s="1327"/>
      <c r="EX115" s="1327"/>
      <c r="EY115" s="1327"/>
      <c r="EZ115" s="1327"/>
      <c r="FA115" s="1327"/>
      <c r="FB115" s="1327"/>
      <c r="FC115" s="1327"/>
      <c r="FD115" s="1327"/>
      <c r="FE115" s="1327"/>
      <c r="FF115" s="1327"/>
      <c r="FG115" s="1327"/>
      <c r="FH115" s="1327"/>
      <c r="FI115" s="1327"/>
      <c r="FJ115" s="1327"/>
      <c r="FK115" s="1327"/>
      <c r="FL115" s="1327"/>
      <c r="FM115" s="1327"/>
      <c r="FN115" s="1327"/>
      <c r="FO115" s="1327"/>
      <c r="FP115" s="1327"/>
      <c r="FQ115" s="1327"/>
      <c r="FR115" s="1327"/>
      <c r="FS115" s="1327"/>
      <c r="FT115" s="1327"/>
      <c r="FU115" s="1327"/>
      <c r="FV115" s="1327"/>
      <c r="FW115" s="1327"/>
      <c r="FX115" s="1327"/>
      <c r="FY115" s="1327"/>
      <c r="FZ115" s="1327"/>
      <c r="GA115" s="1327"/>
      <c r="GB115" s="1327"/>
    </row>
    <row r="116" spans="1:184" s="1541" customFormat="1" ht="47.25" customHeight="1">
      <c r="A116" s="1706"/>
      <c r="B116" s="1706"/>
      <c r="C116" s="1378"/>
      <c r="D116" s="1385"/>
      <c r="E116" s="1378"/>
      <c r="F116" s="1707"/>
      <c r="G116" s="1385"/>
      <c r="H116" s="1385"/>
      <c r="I116" s="1529"/>
      <c r="J116" s="1385"/>
      <c r="K116" s="1378"/>
      <c r="L116" s="1633" t="s">
        <v>1667</v>
      </c>
      <c r="M116" s="1708"/>
      <c r="N116" s="1709"/>
      <c r="O116" s="1710">
        <v>42736</v>
      </c>
      <c r="P116" s="1710">
        <v>43070</v>
      </c>
      <c r="Q116" s="1653" t="s">
        <v>1668</v>
      </c>
      <c r="R116" s="1492">
        <v>0.17499999999999999</v>
      </c>
      <c r="S116" s="1711">
        <v>1.4577499999999998E-2</v>
      </c>
      <c r="T116" s="1712">
        <v>1.4577499999999998E-2</v>
      </c>
      <c r="U116" s="1713"/>
      <c r="V116" s="1713"/>
      <c r="W116" s="1713"/>
      <c r="X116" s="1713"/>
      <c r="Y116" s="1712"/>
      <c r="Z116" s="1712">
        <v>1.4577499999999998E-2</v>
      </c>
      <c r="AA116" s="1712">
        <v>1.4577499999999998E-2</v>
      </c>
      <c r="AB116" s="1713"/>
      <c r="AC116" s="1713"/>
      <c r="AD116" s="1713"/>
      <c r="AE116" s="1713"/>
      <c r="AF116" s="1712"/>
      <c r="AG116" s="1712">
        <v>1.3999999999999999E-2</v>
      </c>
      <c r="AH116" s="1712">
        <v>1.3999999999999999E-2</v>
      </c>
      <c r="AI116" s="1713"/>
      <c r="AJ116" s="1713"/>
      <c r="AK116" s="1713"/>
      <c r="AL116" s="1713"/>
      <c r="AM116" s="1633" t="s">
        <v>1662</v>
      </c>
      <c r="AN116" s="1398">
        <v>1.4577499999999998E-2</v>
      </c>
      <c r="AO116" s="1642">
        <f t="shared" si="12"/>
        <v>1.4577499999999998E-2</v>
      </c>
      <c r="AP116" s="1713"/>
      <c r="AQ116" s="1713"/>
      <c r="AR116" s="1713"/>
      <c r="AS116" s="1713"/>
      <c r="AT116" s="1398"/>
      <c r="AU116" s="1398">
        <v>1.4577499999999998E-2</v>
      </c>
      <c r="AV116" s="1642">
        <f t="shared" si="13"/>
        <v>1.4577499999999998E-2</v>
      </c>
      <c r="AW116" s="1713"/>
      <c r="AX116" s="1713"/>
      <c r="AY116" s="1713"/>
      <c r="AZ116" s="1714"/>
      <c r="BA116" s="1644" t="s">
        <v>1669</v>
      </c>
      <c r="BB116" s="1715">
        <v>1.575E-2</v>
      </c>
      <c r="BC116" s="1398">
        <f t="shared" si="16"/>
        <v>1.575E-2</v>
      </c>
      <c r="BD116" s="1713"/>
      <c r="BE116" s="1713"/>
      <c r="BF116" s="1713"/>
      <c r="BG116" s="1713"/>
      <c r="BH116" s="1633" t="s">
        <v>1670</v>
      </c>
      <c r="BI116" s="1398">
        <v>1.4577499999999998E-2</v>
      </c>
      <c r="BJ116" s="1633"/>
      <c r="BK116" s="1633"/>
      <c r="BL116" s="1633"/>
      <c r="BM116" s="1633"/>
      <c r="BN116" s="1633"/>
      <c r="BO116" s="1633"/>
      <c r="BP116" s="1398">
        <v>1.4577499999999998E-2</v>
      </c>
      <c r="BQ116" s="1633"/>
      <c r="BR116" s="1633"/>
      <c r="BS116" s="1633"/>
      <c r="BT116" s="1633"/>
      <c r="BU116" s="1633"/>
      <c r="BV116" s="1633"/>
      <c r="BW116" s="1398">
        <v>1.3999999999999999E-2</v>
      </c>
      <c r="BX116" s="1633"/>
      <c r="BY116" s="1633"/>
      <c r="BZ116" s="1633"/>
      <c r="CA116" s="1633"/>
      <c r="CB116" s="1633"/>
      <c r="CC116" s="1633" t="s">
        <v>1662</v>
      </c>
      <c r="CD116" s="1398">
        <v>1.4577499999999998E-2</v>
      </c>
      <c r="CE116" s="1633"/>
      <c r="CF116" s="1633"/>
      <c r="CG116" s="1633"/>
      <c r="CH116" s="1633"/>
      <c r="CI116" s="1633"/>
      <c r="CJ116" s="1633"/>
      <c r="CK116" s="1398">
        <v>1.4577499999999998E-2</v>
      </c>
      <c r="CL116" s="1633"/>
      <c r="CM116" s="1633"/>
      <c r="CN116" s="1633"/>
      <c r="CO116" s="1633"/>
      <c r="CP116" s="1633"/>
      <c r="CQ116" s="1633"/>
      <c r="CR116" s="1398">
        <v>1.4630000000000001E-2</v>
      </c>
      <c r="CS116" s="1633"/>
      <c r="CT116" s="1633"/>
      <c r="CU116" s="1633"/>
      <c r="CV116" s="1633"/>
      <c r="CW116" s="1633"/>
      <c r="CX116" s="1646"/>
      <c r="CY116" s="1647">
        <f t="shared" si="9"/>
        <v>7.2309999999999999E-2</v>
      </c>
      <c r="CZ116" s="1642">
        <f t="shared" si="10"/>
        <v>4.3154999999999999E-2</v>
      </c>
      <c r="DA116" s="1642">
        <f t="shared" si="10"/>
        <v>4.3154999999999999E-2</v>
      </c>
      <c r="DB116" s="1648">
        <f t="shared" si="15"/>
        <v>1</v>
      </c>
      <c r="DC116" s="1709"/>
      <c r="DD116" s="1709"/>
      <c r="DE116" s="1709"/>
      <c r="DF116" s="1707"/>
      <c r="DG116" s="1707"/>
      <c r="DH116" s="1716"/>
      <c r="DI116" s="1642">
        <f t="shared" si="11"/>
        <v>8.8059999999999999E-2</v>
      </c>
      <c r="DJ116" s="1642">
        <f t="shared" si="11"/>
        <v>8.8059999999999999E-2</v>
      </c>
      <c r="DK116" s="1648">
        <f t="shared" si="14"/>
        <v>1</v>
      </c>
      <c r="DL116" s="1709"/>
      <c r="DM116" s="1709"/>
      <c r="DN116" s="1709"/>
      <c r="DO116" s="1716"/>
      <c r="DP116" s="1716"/>
      <c r="DQ116" s="1379"/>
      <c r="DR116" s="1642"/>
      <c r="DS116" s="1642"/>
      <c r="DT116" s="1648"/>
      <c r="DU116" s="1709"/>
      <c r="DV116" s="1709"/>
      <c r="DW116" s="1709"/>
      <c r="DX116" s="1707"/>
      <c r="DY116" s="1707"/>
      <c r="DZ116" s="1707"/>
      <c r="EA116" s="1642"/>
      <c r="EB116" s="1642"/>
      <c r="EC116" s="1648"/>
      <c r="ED116" s="1709"/>
      <c r="EE116" s="1709"/>
      <c r="EF116" s="1709"/>
      <c r="EG116" s="1707"/>
      <c r="EH116" s="1707"/>
      <c r="EI116" s="1707"/>
      <c r="EJ116" s="1327"/>
      <c r="EK116" s="1327"/>
      <c r="EL116" s="1327"/>
      <c r="EM116" s="1327"/>
      <c r="EN116" s="1327"/>
      <c r="EO116" s="1327"/>
      <c r="EP116" s="1327"/>
      <c r="EQ116" s="1327"/>
      <c r="ER116" s="1327"/>
      <c r="ES116" s="1327"/>
      <c r="ET116" s="1327"/>
      <c r="EU116" s="1327"/>
      <c r="EV116" s="1327"/>
      <c r="EW116" s="1327"/>
      <c r="EX116" s="1327"/>
      <c r="EY116" s="1327"/>
      <c r="EZ116" s="1327"/>
      <c r="FA116" s="1327"/>
      <c r="FB116" s="1327"/>
      <c r="FC116" s="1327"/>
      <c r="FD116" s="1327"/>
      <c r="FE116" s="1327"/>
      <c r="FF116" s="1327"/>
      <c r="FG116" s="1327"/>
      <c r="FH116" s="1327"/>
      <c r="FI116" s="1327"/>
      <c r="FJ116" s="1327"/>
      <c r="FK116" s="1327"/>
      <c r="FL116" s="1327"/>
      <c r="FM116" s="1327"/>
      <c r="FN116" s="1327"/>
      <c r="FO116" s="1327"/>
      <c r="FP116" s="1327"/>
      <c r="FQ116" s="1327"/>
      <c r="FR116" s="1327"/>
      <c r="FS116" s="1327"/>
      <c r="FT116" s="1327"/>
      <c r="FU116" s="1327"/>
      <c r="FV116" s="1327"/>
      <c r="FW116" s="1327"/>
      <c r="FX116" s="1327"/>
      <c r="FY116" s="1327"/>
      <c r="FZ116" s="1327"/>
      <c r="GA116" s="1327"/>
      <c r="GB116" s="1327"/>
    </row>
    <row r="117" spans="1:184" s="1541" customFormat="1" ht="78.75" customHeight="1">
      <c r="A117" s="1706"/>
      <c r="B117" s="1706"/>
      <c r="C117" s="1378"/>
      <c r="D117" s="1385"/>
      <c r="E117" s="1378"/>
      <c r="F117" s="1707"/>
      <c r="G117" s="1385"/>
      <c r="H117" s="1385"/>
      <c r="I117" s="1529"/>
      <c r="J117" s="1385"/>
      <c r="K117" s="1378"/>
      <c r="L117" s="1633"/>
      <c r="M117" s="1708"/>
      <c r="N117" s="1709"/>
      <c r="O117" s="1710"/>
      <c r="P117" s="1710"/>
      <c r="Q117" s="1653" t="s">
        <v>1671</v>
      </c>
      <c r="R117" s="1492">
        <v>0.17499999999999999</v>
      </c>
      <c r="S117" s="1711">
        <v>1.3999999999999999E-2</v>
      </c>
      <c r="T117" s="1712">
        <v>1.3999999999999999E-2</v>
      </c>
      <c r="U117" s="1713"/>
      <c r="V117" s="1713"/>
      <c r="W117" s="1713"/>
      <c r="X117" s="1713"/>
      <c r="Y117" s="1712"/>
      <c r="Z117" s="1712">
        <v>1.3999999999999999E-2</v>
      </c>
      <c r="AA117" s="1712">
        <v>1.3999999999999999E-2</v>
      </c>
      <c r="AB117" s="1713"/>
      <c r="AC117" s="1713"/>
      <c r="AD117" s="1713"/>
      <c r="AE117" s="1713"/>
      <c r="AF117" s="1712"/>
      <c r="AG117" s="1712">
        <v>1.575E-2</v>
      </c>
      <c r="AH117" s="1712">
        <v>1.575E-2</v>
      </c>
      <c r="AI117" s="1713"/>
      <c r="AJ117" s="1713"/>
      <c r="AK117" s="1713"/>
      <c r="AL117" s="1713"/>
      <c r="AM117" s="1633"/>
      <c r="AN117" s="1398">
        <v>1.3999999999999999E-2</v>
      </c>
      <c r="AO117" s="1642">
        <f t="shared" si="12"/>
        <v>1.3999999999999999E-2</v>
      </c>
      <c r="AP117" s="1713"/>
      <c r="AQ117" s="1713"/>
      <c r="AR117" s="1713"/>
      <c r="AS117" s="1713"/>
      <c r="AT117" s="1398"/>
      <c r="AU117" s="1398">
        <v>1.3999999999999999E-2</v>
      </c>
      <c r="AV117" s="1642">
        <f t="shared" si="13"/>
        <v>1.3999999999999999E-2</v>
      </c>
      <c r="AW117" s="1713"/>
      <c r="AX117" s="1713"/>
      <c r="AY117" s="1713"/>
      <c r="AZ117" s="1714"/>
      <c r="BA117" s="1644"/>
      <c r="BB117" s="1715">
        <v>1.575E-2</v>
      </c>
      <c r="BC117" s="1398">
        <f t="shared" si="16"/>
        <v>1.575E-2</v>
      </c>
      <c r="BD117" s="1713"/>
      <c r="BE117" s="1713"/>
      <c r="BF117" s="1713"/>
      <c r="BG117" s="1713"/>
      <c r="BH117" s="1633"/>
      <c r="BI117" s="1398">
        <v>1.3999999999999999E-2</v>
      </c>
      <c r="BJ117" s="1633"/>
      <c r="BK117" s="1633"/>
      <c r="BL117" s="1633"/>
      <c r="BM117" s="1633"/>
      <c r="BN117" s="1633"/>
      <c r="BO117" s="1633"/>
      <c r="BP117" s="1398">
        <v>1.3999999999999999E-2</v>
      </c>
      <c r="BQ117" s="1633"/>
      <c r="BR117" s="1633"/>
      <c r="BS117" s="1633"/>
      <c r="BT117" s="1633"/>
      <c r="BU117" s="1633"/>
      <c r="BV117" s="1633"/>
      <c r="BW117" s="1398">
        <v>1.575E-2</v>
      </c>
      <c r="BX117" s="1633"/>
      <c r="BY117" s="1633"/>
      <c r="BZ117" s="1633"/>
      <c r="CA117" s="1633"/>
      <c r="CB117" s="1633"/>
      <c r="CC117" s="1633"/>
      <c r="CD117" s="1398">
        <v>1.3999999999999999E-2</v>
      </c>
      <c r="CE117" s="1633"/>
      <c r="CF117" s="1633"/>
      <c r="CG117" s="1633"/>
      <c r="CH117" s="1633"/>
      <c r="CI117" s="1633"/>
      <c r="CJ117" s="1633"/>
      <c r="CK117" s="1398">
        <v>1.3999999999999999E-2</v>
      </c>
      <c r="CL117" s="1633"/>
      <c r="CM117" s="1633"/>
      <c r="CN117" s="1633"/>
      <c r="CO117" s="1633"/>
      <c r="CP117" s="1633"/>
      <c r="CQ117" s="1633"/>
      <c r="CR117" s="1398">
        <v>1.575E-2</v>
      </c>
      <c r="CS117" s="1633"/>
      <c r="CT117" s="1633"/>
      <c r="CU117" s="1633"/>
      <c r="CV117" s="1633"/>
      <c r="CW117" s="1633"/>
      <c r="CX117" s="1652"/>
      <c r="CY117" s="1647">
        <f t="shared" si="9"/>
        <v>7.1749999999999994E-2</v>
      </c>
      <c r="CZ117" s="1642">
        <f t="shared" ref="CZ117:DA134" si="17">S117+Z117+AG117</f>
        <v>4.3749999999999997E-2</v>
      </c>
      <c r="DA117" s="1642">
        <f t="shared" si="17"/>
        <v>4.3749999999999997E-2</v>
      </c>
      <c r="DB117" s="1648">
        <f t="shared" si="15"/>
        <v>1</v>
      </c>
      <c r="DC117" s="1709"/>
      <c r="DD117" s="1709"/>
      <c r="DE117" s="1709"/>
      <c r="DF117" s="1707"/>
      <c r="DG117" s="1707"/>
      <c r="DH117" s="1716"/>
      <c r="DI117" s="1642">
        <f t="shared" ref="DI117:DJ134" si="18">CZ117+AN117+AU117+BB117</f>
        <v>8.7499999999999994E-2</v>
      </c>
      <c r="DJ117" s="1642">
        <f t="shared" si="18"/>
        <v>8.7499999999999994E-2</v>
      </c>
      <c r="DK117" s="1648">
        <f t="shared" si="14"/>
        <v>1</v>
      </c>
      <c r="DL117" s="1709"/>
      <c r="DM117" s="1709"/>
      <c r="DN117" s="1709"/>
      <c r="DO117" s="1716"/>
      <c r="DP117" s="1716"/>
      <c r="DQ117" s="1379"/>
      <c r="DR117" s="1642"/>
      <c r="DS117" s="1642"/>
      <c r="DT117" s="1648"/>
      <c r="DU117" s="1709"/>
      <c r="DV117" s="1709"/>
      <c r="DW117" s="1709"/>
      <c r="DX117" s="1707"/>
      <c r="DY117" s="1707"/>
      <c r="DZ117" s="1707"/>
      <c r="EA117" s="1642"/>
      <c r="EB117" s="1642"/>
      <c r="EC117" s="1648"/>
      <c r="ED117" s="1709"/>
      <c r="EE117" s="1709"/>
      <c r="EF117" s="1709"/>
      <c r="EG117" s="1707"/>
      <c r="EH117" s="1707"/>
      <c r="EI117" s="1707"/>
      <c r="EJ117" s="1327"/>
      <c r="EK117" s="1327"/>
      <c r="EL117" s="1327"/>
      <c r="EM117" s="1327"/>
      <c r="EN117" s="1327"/>
      <c r="EO117" s="1327"/>
      <c r="EP117" s="1327"/>
      <c r="EQ117" s="1327"/>
      <c r="ER117" s="1327"/>
      <c r="ES117" s="1327"/>
      <c r="ET117" s="1327"/>
      <c r="EU117" s="1327"/>
      <c r="EV117" s="1327"/>
      <c r="EW117" s="1327"/>
      <c r="EX117" s="1327"/>
      <c r="EY117" s="1327"/>
      <c r="EZ117" s="1327"/>
      <c r="FA117" s="1327"/>
      <c r="FB117" s="1327"/>
      <c r="FC117" s="1327"/>
      <c r="FD117" s="1327"/>
      <c r="FE117" s="1327"/>
      <c r="FF117" s="1327"/>
      <c r="FG117" s="1327"/>
      <c r="FH117" s="1327"/>
      <c r="FI117" s="1327"/>
      <c r="FJ117" s="1327"/>
      <c r="FK117" s="1327"/>
      <c r="FL117" s="1327"/>
      <c r="FM117" s="1327"/>
      <c r="FN117" s="1327"/>
      <c r="FO117" s="1327"/>
      <c r="FP117" s="1327"/>
      <c r="FQ117" s="1327"/>
      <c r="FR117" s="1327"/>
      <c r="FS117" s="1327"/>
      <c r="FT117" s="1327"/>
      <c r="FU117" s="1327"/>
      <c r="FV117" s="1327"/>
      <c r="FW117" s="1327"/>
      <c r="FX117" s="1327"/>
      <c r="FY117" s="1327"/>
      <c r="FZ117" s="1327"/>
      <c r="GA117" s="1327"/>
      <c r="GB117" s="1327"/>
    </row>
    <row r="118" spans="1:184" s="1541" customFormat="1" ht="78.75" customHeight="1">
      <c r="A118" s="1706"/>
      <c r="B118" s="1706"/>
      <c r="C118" s="1378"/>
      <c r="D118" s="1385"/>
      <c r="E118" s="1378"/>
      <c r="F118" s="1707"/>
      <c r="G118" s="1385"/>
      <c r="H118" s="1385"/>
      <c r="I118" s="1529"/>
      <c r="J118" s="1385"/>
      <c r="K118" s="1378"/>
      <c r="L118" s="1633"/>
      <c r="M118" s="1708"/>
      <c r="N118" s="1709"/>
      <c r="O118" s="1710"/>
      <c r="P118" s="1710"/>
      <c r="Q118" s="1653" t="s">
        <v>1672</v>
      </c>
      <c r="R118" s="1492">
        <v>0.15</v>
      </c>
      <c r="S118" s="1711">
        <v>1.2E-2</v>
      </c>
      <c r="T118" s="1712">
        <v>1.2E-2</v>
      </c>
      <c r="U118" s="1713"/>
      <c r="V118" s="1713"/>
      <c r="W118" s="1713"/>
      <c r="X118" s="1713"/>
      <c r="Y118" s="1712"/>
      <c r="Z118" s="1712">
        <v>1.2E-2</v>
      </c>
      <c r="AA118" s="1712">
        <v>1.2E-2</v>
      </c>
      <c r="AB118" s="1713"/>
      <c r="AC118" s="1713"/>
      <c r="AD118" s="1713"/>
      <c r="AE118" s="1713"/>
      <c r="AF118" s="1712"/>
      <c r="AG118" s="1712">
        <v>1.35E-2</v>
      </c>
      <c r="AH118" s="1712">
        <v>1.35E-2</v>
      </c>
      <c r="AI118" s="1713"/>
      <c r="AJ118" s="1713"/>
      <c r="AK118" s="1713"/>
      <c r="AL118" s="1713"/>
      <c r="AM118" s="1633"/>
      <c r="AN118" s="1398">
        <v>1.2E-2</v>
      </c>
      <c r="AO118" s="1642">
        <f t="shared" si="12"/>
        <v>1.2E-2</v>
      </c>
      <c r="AP118" s="1713"/>
      <c r="AQ118" s="1713"/>
      <c r="AR118" s="1713"/>
      <c r="AS118" s="1713"/>
      <c r="AT118" s="1398"/>
      <c r="AU118" s="1398">
        <v>1.2E-2</v>
      </c>
      <c r="AV118" s="1642">
        <f t="shared" si="13"/>
        <v>1.2E-2</v>
      </c>
      <c r="AW118" s="1713"/>
      <c r="AX118" s="1713"/>
      <c r="AY118" s="1713"/>
      <c r="AZ118" s="1714"/>
      <c r="BA118" s="1644"/>
      <c r="BB118" s="1715">
        <v>1.35E-2</v>
      </c>
      <c r="BC118" s="1398">
        <f t="shared" si="16"/>
        <v>1.35E-2</v>
      </c>
      <c r="BD118" s="1713"/>
      <c r="BE118" s="1713"/>
      <c r="BF118" s="1713"/>
      <c r="BG118" s="1713"/>
      <c r="BH118" s="1633"/>
      <c r="BI118" s="1398">
        <v>1.2E-2</v>
      </c>
      <c r="BJ118" s="1633"/>
      <c r="BK118" s="1633"/>
      <c r="BL118" s="1633"/>
      <c r="BM118" s="1633"/>
      <c r="BN118" s="1633"/>
      <c r="BO118" s="1633"/>
      <c r="BP118" s="1398">
        <v>1.2E-2</v>
      </c>
      <c r="BQ118" s="1633"/>
      <c r="BR118" s="1633"/>
      <c r="BS118" s="1633"/>
      <c r="BT118" s="1633"/>
      <c r="BU118" s="1633"/>
      <c r="BV118" s="1633"/>
      <c r="BW118" s="1398">
        <v>1.35E-2</v>
      </c>
      <c r="BX118" s="1633"/>
      <c r="BY118" s="1633"/>
      <c r="BZ118" s="1633"/>
      <c r="CA118" s="1633"/>
      <c r="CB118" s="1633"/>
      <c r="CC118" s="1633"/>
      <c r="CD118" s="1398">
        <v>1.2E-2</v>
      </c>
      <c r="CE118" s="1633"/>
      <c r="CF118" s="1633"/>
      <c r="CG118" s="1633"/>
      <c r="CH118" s="1633"/>
      <c r="CI118" s="1633"/>
      <c r="CJ118" s="1633"/>
      <c r="CK118" s="1398">
        <v>1.2E-2</v>
      </c>
      <c r="CL118" s="1633"/>
      <c r="CM118" s="1633"/>
      <c r="CN118" s="1633"/>
      <c r="CO118" s="1633"/>
      <c r="CP118" s="1633"/>
      <c r="CQ118" s="1633"/>
      <c r="CR118" s="1398">
        <v>1.35E-2</v>
      </c>
      <c r="CS118" s="1633"/>
      <c r="CT118" s="1633"/>
      <c r="CU118" s="1633"/>
      <c r="CV118" s="1633"/>
      <c r="CW118" s="1633"/>
      <c r="CX118" s="1654"/>
      <c r="CY118" s="1647">
        <f t="shared" si="9"/>
        <v>6.1499999999999999E-2</v>
      </c>
      <c r="CZ118" s="1642">
        <f t="shared" si="17"/>
        <v>3.7499999999999999E-2</v>
      </c>
      <c r="DA118" s="1642">
        <f t="shared" si="17"/>
        <v>3.7499999999999999E-2</v>
      </c>
      <c r="DB118" s="1648">
        <f t="shared" si="15"/>
        <v>1</v>
      </c>
      <c r="DC118" s="1709"/>
      <c r="DD118" s="1709"/>
      <c r="DE118" s="1709"/>
      <c r="DF118" s="1707"/>
      <c r="DG118" s="1707"/>
      <c r="DH118" s="1716"/>
      <c r="DI118" s="1642">
        <f t="shared" si="18"/>
        <v>7.4999999999999997E-2</v>
      </c>
      <c r="DJ118" s="1642">
        <f t="shared" si="18"/>
        <v>7.4999999999999997E-2</v>
      </c>
      <c r="DK118" s="1648">
        <f t="shared" si="14"/>
        <v>1</v>
      </c>
      <c r="DL118" s="1709"/>
      <c r="DM118" s="1709"/>
      <c r="DN118" s="1709"/>
      <c r="DO118" s="1716"/>
      <c r="DP118" s="1716"/>
      <c r="DQ118" s="1379"/>
      <c r="DR118" s="1642"/>
      <c r="DS118" s="1642"/>
      <c r="DT118" s="1648"/>
      <c r="DU118" s="1709"/>
      <c r="DV118" s="1709"/>
      <c r="DW118" s="1709"/>
      <c r="DX118" s="1707"/>
      <c r="DY118" s="1707"/>
      <c r="DZ118" s="1707"/>
      <c r="EA118" s="1642"/>
      <c r="EB118" s="1642"/>
      <c r="EC118" s="1648"/>
      <c r="ED118" s="1709"/>
      <c r="EE118" s="1709"/>
      <c r="EF118" s="1709"/>
      <c r="EG118" s="1707"/>
      <c r="EH118" s="1707"/>
      <c r="EI118" s="1707"/>
      <c r="EJ118" s="1327"/>
      <c r="EK118" s="1327"/>
      <c r="EL118" s="1327"/>
      <c r="EM118" s="1327"/>
      <c r="EN118" s="1327"/>
      <c r="EO118" s="1327"/>
      <c r="EP118" s="1327"/>
      <c r="EQ118" s="1327"/>
      <c r="ER118" s="1327"/>
      <c r="ES118" s="1327"/>
      <c r="ET118" s="1327"/>
      <c r="EU118" s="1327"/>
      <c r="EV118" s="1327"/>
      <c r="EW118" s="1327"/>
      <c r="EX118" s="1327"/>
      <c r="EY118" s="1327"/>
      <c r="EZ118" s="1327"/>
      <c r="FA118" s="1327"/>
      <c r="FB118" s="1327"/>
      <c r="FC118" s="1327"/>
      <c r="FD118" s="1327"/>
      <c r="FE118" s="1327"/>
      <c r="FF118" s="1327"/>
      <c r="FG118" s="1327"/>
      <c r="FH118" s="1327"/>
      <c r="FI118" s="1327"/>
      <c r="FJ118" s="1327"/>
      <c r="FK118" s="1327"/>
      <c r="FL118" s="1327"/>
      <c r="FM118" s="1327"/>
      <c r="FN118" s="1327"/>
      <c r="FO118" s="1327"/>
      <c r="FP118" s="1327"/>
      <c r="FQ118" s="1327"/>
      <c r="FR118" s="1327"/>
      <c r="FS118" s="1327"/>
      <c r="FT118" s="1327"/>
      <c r="FU118" s="1327"/>
      <c r="FV118" s="1327"/>
      <c r="FW118" s="1327"/>
      <c r="FX118" s="1327"/>
      <c r="FY118" s="1327"/>
      <c r="FZ118" s="1327"/>
      <c r="GA118" s="1327"/>
      <c r="GB118" s="1327"/>
    </row>
    <row r="119" spans="1:184" s="1541" customFormat="1" ht="78.75" customHeight="1">
      <c r="A119" s="1706"/>
      <c r="B119" s="1706"/>
      <c r="C119" s="1378"/>
      <c r="D119" s="1385"/>
      <c r="E119" s="1378"/>
      <c r="F119" s="1707"/>
      <c r="G119" s="1385"/>
      <c r="H119" s="1385"/>
      <c r="I119" s="1529"/>
      <c r="J119" s="1385">
        <v>45</v>
      </c>
      <c r="K119" s="1378" t="s">
        <v>1673</v>
      </c>
      <c r="L119" s="1633" t="s">
        <v>1674</v>
      </c>
      <c r="M119" s="1708" t="s">
        <v>1675</v>
      </c>
      <c r="N119" s="1709">
        <v>2.1700000000000001E-2</v>
      </c>
      <c r="O119" s="1717">
        <v>42736</v>
      </c>
      <c r="P119" s="1717">
        <v>42885</v>
      </c>
      <c r="Q119" s="1653" t="s">
        <v>1676</v>
      </c>
      <c r="R119" s="1492">
        <v>0.25</v>
      </c>
      <c r="S119" s="1711">
        <v>0.125</v>
      </c>
      <c r="T119" s="1712">
        <v>0.125</v>
      </c>
      <c r="U119" s="1713">
        <f>+S119+S120+S121</f>
        <v>0.375</v>
      </c>
      <c r="V119" s="1713">
        <f>+T119+T120+T121</f>
        <v>0.375</v>
      </c>
      <c r="W119" s="1713"/>
      <c r="X119" s="1713"/>
      <c r="Y119" s="1712"/>
      <c r="Z119" s="1712">
        <v>6.25E-2</v>
      </c>
      <c r="AA119" s="1712">
        <v>6.25E-2</v>
      </c>
      <c r="AB119" s="1713">
        <f>+Z119+Z120+Z121</f>
        <v>0.21250000000000002</v>
      </c>
      <c r="AC119" s="1713">
        <f>+AA119+AA120+AA121</f>
        <v>0.21250000000000002</v>
      </c>
      <c r="AD119" s="1713"/>
      <c r="AE119" s="1713"/>
      <c r="AF119" s="1712"/>
      <c r="AG119" s="1712">
        <v>6.25E-2</v>
      </c>
      <c r="AH119" s="1712">
        <v>6.25E-2</v>
      </c>
      <c r="AI119" s="1713">
        <f>+AG119+AG120+AG121</f>
        <v>0.1125</v>
      </c>
      <c r="AJ119" s="1713">
        <f>+AH119+AH120+AH121</f>
        <v>0.1125</v>
      </c>
      <c r="AK119" s="1713"/>
      <c r="AL119" s="1713"/>
      <c r="AM119" s="1633" t="s">
        <v>1677</v>
      </c>
      <c r="AN119" s="1398">
        <v>0</v>
      </c>
      <c r="AO119" s="1642">
        <f t="shared" si="12"/>
        <v>0</v>
      </c>
      <c r="AP119" s="1713">
        <f>+AN119+AN120+AN121</f>
        <v>1.2500000000000001E-2</v>
      </c>
      <c r="AQ119" s="1713">
        <f>+AO119+AO120+AO121</f>
        <v>1.2500000000000001E-2</v>
      </c>
      <c r="AR119" s="1713"/>
      <c r="AS119" s="1713"/>
      <c r="AT119" s="1398"/>
      <c r="AU119" s="1398">
        <v>0</v>
      </c>
      <c r="AV119" s="1642">
        <f t="shared" si="13"/>
        <v>0</v>
      </c>
      <c r="AW119" s="1713">
        <f>+AU119+AU120+AU121</f>
        <v>2.2499999999999999E-2</v>
      </c>
      <c r="AX119" s="1713">
        <f>+AV119+AV120+AV121</f>
        <v>2.2499999999999999E-2</v>
      </c>
      <c r="AY119" s="1713"/>
      <c r="AZ119" s="1714"/>
      <c r="BA119" s="1644" t="s">
        <v>1678</v>
      </c>
      <c r="BB119" s="1715">
        <v>0</v>
      </c>
      <c r="BC119" s="1398">
        <v>0</v>
      </c>
      <c r="BD119" s="1713">
        <f>+BB119+BB120+BB121</f>
        <v>7.2500000000000009E-2</v>
      </c>
      <c r="BE119" s="1713">
        <f>+BC119+BC120+BC121</f>
        <v>7.2500000000000009E-2</v>
      </c>
      <c r="BF119" s="1713"/>
      <c r="BG119" s="1713"/>
      <c r="BH119" s="1633" t="s">
        <v>1679</v>
      </c>
      <c r="BI119" s="1398">
        <v>0</v>
      </c>
      <c r="BJ119" s="1633"/>
      <c r="BK119" s="1633">
        <f>+BI119+BI120+BI121</f>
        <v>0.19</v>
      </c>
      <c r="BL119" s="1633">
        <f>+BJ119+BJ120+BJ121</f>
        <v>0</v>
      </c>
      <c r="BM119" s="1633"/>
      <c r="BN119" s="1633"/>
      <c r="BO119" s="1633"/>
      <c r="BP119" s="1398">
        <v>0</v>
      </c>
      <c r="BQ119" s="1633"/>
      <c r="BR119" s="1633">
        <f>+BP119+BP120+BP121</f>
        <v>0</v>
      </c>
      <c r="BS119" s="1633">
        <f>+BQ119+BQ120+BQ121</f>
        <v>0</v>
      </c>
      <c r="BT119" s="1633"/>
      <c r="BU119" s="1633"/>
      <c r="BV119" s="1633"/>
      <c r="BW119" s="1398">
        <v>0</v>
      </c>
      <c r="BX119" s="1633"/>
      <c r="BY119" s="1633">
        <f>+BW119+BW120+BW121</f>
        <v>0</v>
      </c>
      <c r="BZ119" s="1633">
        <f>+BX119+BX120+BX121</f>
        <v>0</v>
      </c>
      <c r="CA119" s="1633"/>
      <c r="CB119" s="1633"/>
      <c r="CC119" s="1633"/>
      <c r="CD119" s="1398">
        <v>0</v>
      </c>
      <c r="CE119" s="1633"/>
      <c r="CF119" s="1633">
        <f>+CD119+CD120+CD121</f>
        <v>0</v>
      </c>
      <c r="CG119" s="1633">
        <f>+CE119+CE120+CE121</f>
        <v>0</v>
      </c>
      <c r="CH119" s="1633"/>
      <c r="CI119" s="1633"/>
      <c r="CJ119" s="1633"/>
      <c r="CK119" s="1398">
        <v>0</v>
      </c>
      <c r="CL119" s="1633"/>
      <c r="CM119" s="1633">
        <f>+CK119+CK120+CK121</f>
        <v>0</v>
      </c>
      <c r="CN119" s="1633">
        <f>+CL119+CL120+CL121</f>
        <v>0</v>
      </c>
      <c r="CO119" s="1633"/>
      <c r="CP119" s="1633"/>
      <c r="CQ119" s="1633"/>
      <c r="CR119" s="1398">
        <v>0</v>
      </c>
      <c r="CS119" s="1633"/>
      <c r="CT119" s="1633">
        <f>+CR119+CR120+CR121</f>
        <v>0</v>
      </c>
      <c r="CU119" s="1633">
        <f>+CS119+CS120+CS121</f>
        <v>0</v>
      </c>
      <c r="CV119" s="1633"/>
      <c r="CW119" s="1633"/>
      <c r="CX119" s="1646" t="s">
        <v>1674</v>
      </c>
      <c r="CY119" s="1647">
        <f t="shared" si="9"/>
        <v>0.25</v>
      </c>
      <c r="CZ119" s="1642">
        <f t="shared" si="17"/>
        <v>0.25</v>
      </c>
      <c r="DA119" s="1642">
        <f t="shared" si="17"/>
        <v>0.25</v>
      </c>
      <c r="DB119" s="1648">
        <f t="shared" si="15"/>
        <v>1</v>
      </c>
      <c r="DC119" s="1709">
        <f>U119+AB119+AI119</f>
        <v>0.70000000000000007</v>
      </c>
      <c r="DD119" s="1709">
        <f>V119+AC119+AJ119</f>
        <v>0.70000000000000007</v>
      </c>
      <c r="DE119" s="1709">
        <f>+DD119/DC119</f>
        <v>1</v>
      </c>
      <c r="DF119" s="1707"/>
      <c r="DG119" s="1707"/>
      <c r="DH119" s="1716"/>
      <c r="DI119" s="1642">
        <f t="shared" si="18"/>
        <v>0.25</v>
      </c>
      <c r="DJ119" s="1642">
        <f t="shared" si="18"/>
        <v>0.25</v>
      </c>
      <c r="DK119" s="1648">
        <f t="shared" si="14"/>
        <v>1</v>
      </c>
      <c r="DL119" s="1709">
        <f>DC119+AP119+AW119+BD119</f>
        <v>0.8075</v>
      </c>
      <c r="DM119" s="1709">
        <f>DD119+AQ119+AX119+BE119</f>
        <v>0.8075</v>
      </c>
      <c r="DN119" s="1709">
        <f>+DM119/DL119</f>
        <v>1</v>
      </c>
      <c r="DO119" s="1716"/>
      <c r="DP119" s="1716"/>
      <c r="DQ119" s="1379"/>
      <c r="DR119" s="1642"/>
      <c r="DS119" s="1642"/>
      <c r="DT119" s="1648"/>
      <c r="DU119" s="1709"/>
      <c r="DV119" s="1709"/>
      <c r="DW119" s="1709"/>
      <c r="DX119" s="1707"/>
      <c r="DY119" s="1707"/>
      <c r="DZ119" s="1707"/>
      <c r="EA119" s="1642"/>
      <c r="EB119" s="1642"/>
      <c r="EC119" s="1648"/>
      <c r="ED119" s="1709"/>
      <c r="EE119" s="1709"/>
      <c r="EF119" s="1709"/>
      <c r="EG119" s="1707"/>
      <c r="EH119" s="1707"/>
      <c r="EI119" s="1707"/>
      <c r="EJ119" s="1327"/>
      <c r="EK119" s="1327"/>
      <c r="EL119" s="1327"/>
      <c r="EM119" s="1327"/>
      <c r="EN119" s="1327"/>
      <c r="EO119" s="1327"/>
      <c r="EP119" s="1327"/>
      <c r="EQ119" s="1327"/>
      <c r="ER119" s="1327"/>
      <c r="ES119" s="1327"/>
      <c r="ET119" s="1327"/>
      <c r="EU119" s="1327"/>
      <c r="EV119" s="1327"/>
      <c r="EW119" s="1327"/>
      <c r="EX119" s="1327"/>
      <c r="EY119" s="1327"/>
      <c r="EZ119" s="1327"/>
      <c r="FA119" s="1327"/>
      <c r="FB119" s="1327"/>
      <c r="FC119" s="1327"/>
      <c r="FD119" s="1327"/>
      <c r="FE119" s="1327"/>
      <c r="FF119" s="1327"/>
      <c r="FG119" s="1327"/>
      <c r="FH119" s="1327"/>
      <c r="FI119" s="1327"/>
      <c r="FJ119" s="1327"/>
      <c r="FK119" s="1327"/>
      <c r="FL119" s="1327"/>
      <c r="FM119" s="1327"/>
      <c r="FN119" s="1327"/>
      <c r="FO119" s="1327"/>
      <c r="FP119" s="1327"/>
      <c r="FQ119" s="1327"/>
      <c r="FR119" s="1327"/>
      <c r="FS119" s="1327"/>
      <c r="FT119" s="1327"/>
      <c r="FU119" s="1327"/>
      <c r="FV119" s="1327"/>
      <c r="FW119" s="1327"/>
      <c r="FX119" s="1327"/>
      <c r="FY119" s="1327"/>
      <c r="FZ119" s="1327"/>
      <c r="GA119" s="1327"/>
      <c r="GB119" s="1327"/>
    </row>
    <row r="120" spans="1:184" s="1541" customFormat="1" ht="78.75" customHeight="1">
      <c r="A120" s="1706"/>
      <c r="B120" s="1706"/>
      <c r="C120" s="1378"/>
      <c r="D120" s="1385"/>
      <c r="E120" s="1378"/>
      <c r="F120" s="1707"/>
      <c r="G120" s="1385"/>
      <c r="H120" s="1385"/>
      <c r="I120" s="1529"/>
      <c r="J120" s="1385"/>
      <c r="K120" s="1378"/>
      <c r="L120" s="1633"/>
      <c r="M120" s="1708"/>
      <c r="N120" s="1709"/>
      <c r="O120" s="1717"/>
      <c r="P120" s="1717"/>
      <c r="Q120" s="1653" t="s">
        <v>1680</v>
      </c>
      <c r="R120" s="1492">
        <v>0.25</v>
      </c>
      <c r="S120" s="1711">
        <v>0.05</v>
      </c>
      <c r="T120" s="1712">
        <v>0.05</v>
      </c>
      <c r="U120" s="1713"/>
      <c r="V120" s="1713"/>
      <c r="W120" s="1713"/>
      <c r="X120" s="1713"/>
      <c r="Y120" s="1712"/>
      <c r="Z120" s="1712">
        <v>0.05</v>
      </c>
      <c r="AA120" s="1712">
        <v>0.05</v>
      </c>
      <c r="AB120" s="1713"/>
      <c r="AC120" s="1713"/>
      <c r="AD120" s="1713"/>
      <c r="AE120" s="1713"/>
      <c r="AF120" s="1712"/>
      <c r="AG120" s="1712">
        <v>0.05</v>
      </c>
      <c r="AH120" s="1712">
        <v>0.05</v>
      </c>
      <c r="AI120" s="1713"/>
      <c r="AJ120" s="1713"/>
      <c r="AK120" s="1713"/>
      <c r="AL120" s="1713"/>
      <c r="AM120" s="1633"/>
      <c r="AN120" s="1398">
        <v>1.2500000000000001E-2</v>
      </c>
      <c r="AO120" s="1642">
        <f t="shared" si="12"/>
        <v>1.2500000000000001E-2</v>
      </c>
      <c r="AP120" s="1713"/>
      <c r="AQ120" s="1713"/>
      <c r="AR120" s="1713"/>
      <c r="AS120" s="1713"/>
      <c r="AT120" s="1398"/>
      <c r="AU120" s="1398">
        <v>2.2499999999999999E-2</v>
      </c>
      <c r="AV120" s="1642">
        <f t="shared" si="13"/>
        <v>2.2499999999999999E-2</v>
      </c>
      <c r="AW120" s="1713"/>
      <c r="AX120" s="1713"/>
      <c r="AY120" s="1713"/>
      <c r="AZ120" s="1714"/>
      <c r="BA120" s="1644"/>
      <c r="BB120" s="1715">
        <v>2.2499999999999999E-2</v>
      </c>
      <c r="BC120" s="1398">
        <v>2.2499999999999999E-2</v>
      </c>
      <c r="BD120" s="1713"/>
      <c r="BE120" s="1713"/>
      <c r="BF120" s="1713"/>
      <c r="BG120" s="1713"/>
      <c r="BH120" s="1633"/>
      <c r="BI120" s="1398">
        <v>0.04</v>
      </c>
      <c r="BJ120" s="1633"/>
      <c r="BK120" s="1633"/>
      <c r="BL120" s="1633"/>
      <c r="BM120" s="1633"/>
      <c r="BN120" s="1633"/>
      <c r="BO120" s="1633"/>
      <c r="BP120" s="1398">
        <v>0</v>
      </c>
      <c r="BQ120" s="1633"/>
      <c r="BR120" s="1633"/>
      <c r="BS120" s="1633"/>
      <c r="BT120" s="1633"/>
      <c r="BU120" s="1633"/>
      <c r="BV120" s="1633"/>
      <c r="BW120" s="1398">
        <v>0</v>
      </c>
      <c r="BX120" s="1633"/>
      <c r="BY120" s="1633"/>
      <c r="BZ120" s="1633"/>
      <c r="CA120" s="1633"/>
      <c r="CB120" s="1633"/>
      <c r="CC120" s="1633"/>
      <c r="CD120" s="1398">
        <v>0</v>
      </c>
      <c r="CE120" s="1633"/>
      <c r="CF120" s="1633"/>
      <c r="CG120" s="1633"/>
      <c r="CH120" s="1633"/>
      <c r="CI120" s="1633"/>
      <c r="CJ120" s="1633"/>
      <c r="CK120" s="1398">
        <v>0</v>
      </c>
      <c r="CL120" s="1633"/>
      <c r="CM120" s="1633"/>
      <c r="CN120" s="1633"/>
      <c r="CO120" s="1633"/>
      <c r="CP120" s="1633"/>
      <c r="CQ120" s="1633"/>
      <c r="CR120" s="1398">
        <v>0</v>
      </c>
      <c r="CS120" s="1633"/>
      <c r="CT120" s="1633"/>
      <c r="CU120" s="1633"/>
      <c r="CV120" s="1633"/>
      <c r="CW120" s="1633"/>
      <c r="CX120" s="1652"/>
      <c r="CY120" s="1647">
        <f t="shared" si="9"/>
        <v>0.18500000000000003</v>
      </c>
      <c r="CZ120" s="1642">
        <f t="shared" si="17"/>
        <v>0.15000000000000002</v>
      </c>
      <c r="DA120" s="1642">
        <f t="shared" si="17"/>
        <v>0.15000000000000002</v>
      </c>
      <c r="DB120" s="1648">
        <f t="shared" si="15"/>
        <v>1</v>
      </c>
      <c r="DC120" s="1709"/>
      <c r="DD120" s="1709"/>
      <c r="DE120" s="1709"/>
      <c r="DF120" s="1707"/>
      <c r="DG120" s="1707"/>
      <c r="DH120" s="1716"/>
      <c r="DI120" s="1642">
        <f t="shared" si="18"/>
        <v>0.20750000000000002</v>
      </c>
      <c r="DJ120" s="1642">
        <f t="shared" si="18"/>
        <v>0.20750000000000002</v>
      </c>
      <c r="DK120" s="1648">
        <f t="shared" si="14"/>
        <v>1</v>
      </c>
      <c r="DL120" s="1709"/>
      <c r="DM120" s="1709"/>
      <c r="DN120" s="1709"/>
      <c r="DO120" s="1716"/>
      <c r="DP120" s="1716"/>
      <c r="DQ120" s="1379"/>
      <c r="DR120" s="1642"/>
      <c r="DS120" s="1642"/>
      <c r="DT120" s="1648"/>
      <c r="DU120" s="1709"/>
      <c r="DV120" s="1709"/>
      <c r="DW120" s="1709"/>
      <c r="DX120" s="1707"/>
      <c r="DY120" s="1707"/>
      <c r="DZ120" s="1707"/>
      <c r="EA120" s="1642"/>
      <c r="EB120" s="1642"/>
      <c r="EC120" s="1648"/>
      <c r="ED120" s="1709"/>
      <c r="EE120" s="1709"/>
      <c r="EF120" s="1709"/>
      <c r="EG120" s="1707"/>
      <c r="EH120" s="1707"/>
      <c r="EI120" s="1707"/>
      <c r="EJ120" s="1327"/>
      <c r="EK120" s="1327"/>
      <c r="EL120" s="1327"/>
      <c r="EM120" s="1327"/>
      <c r="EN120" s="1327"/>
      <c r="EO120" s="1327"/>
      <c r="EP120" s="1327"/>
      <c r="EQ120" s="1327"/>
      <c r="ER120" s="1327"/>
      <c r="ES120" s="1327"/>
      <c r="ET120" s="1327"/>
      <c r="EU120" s="1327"/>
      <c r="EV120" s="1327"/>
      <c r="EW120" s="1327"/>
      <c r="EX120" s="1327"/>
      <c r="EY120" s="1327"/>
      <c r="EZ120" s="1327"/>
      <c r="FA120" s="1327"/>
      <c r="FB120" s="1327"/>
      <c r="FC120" s="1327"/>
      <c r="FD120" s="1327"/>
      <c r="FE120" s="1327"/>
      <c r="FF120" s="1327"/>
      <c r="FG120" s="1327"/>
      <c r="FH120" s="1327"/>
      <c r="FI120" s="1327"/>
      <c r="FJ120" s="1327"/>
      <c r="FK120" s="1327"/>
      <c r="FL120" s="1327"/>
      <c r="FM120" s="1327"/>
      <c r="FN120" s="1327"/>
      <c r="FO120" s="1327"/>
      <c r="FP120" s="1327"/>
      <c r="FQ120" s="1327"/>
      <c r="FR120" s="1327"/>
      <c r="FS120" s="1327"/>
      <c r="FT120" s="1327"/>
      <c r="FU120" s="1327"/>
      <c r="FV120" s="1327"/>
      <c r="FW120" s="1327"/>
      <c r="FX120" s="1327"/>
      <c r="FY120" s="1327"/>
      <c r="FZ120" s="1327"/>
      <c r="GA120" s="1327"/>
      <c r="GB120" s="1327"/>
    </row>
    <row r="121" spans="1:184" s="1541" customFormat="1" ht="78.75" customHeight="1">
      <c r="A121" s="1706"/>
      <c r="B121" s="1706"/>
      <c r="C121" s="1378"/>
      <c r="D121" s="1385"/>
      <c r="E121" s="1378"/>
      <c r="F121" s="1707"/>
      <c r="G121" s="1385"/>
      <c r="H121" s="1385"/>
      <c r="I121" s="1529"/>
      <c r="J121" s="1385"/>
      <c r="K121" s="1378"/>
      <c r="L121" s="1633"/>
      <c r="M121" s="1708"/>
      <c r="N121" s="1709"/>
      <c r="O121" s="1717"/>
      <c r="P121" s="1717"/>
      <c r="Q121" s="1653" t="s">
        <v>1681</v>
      </c>
      <c r="R121" s="1492">
        <v>0.5</v>
      </c>
      <c r="S121" s="1711">
        <v>0.2</v>
      </c>
      <c r="T121" s="1712">
        <v>0.2</v>
      </c>
      <c r="U121" s="1713"/>
      <c r="V121" s="1713"/>
      <c r="W121" s="1713"/>
      <c r="X121" s="1713"/>
      <c r="Y121" s="1712"/>
      <c r="Z121" s="1712">
        <v>0.1</v>
      </c>
      <c r="AA121" s="1712">
        <v>0.1</v>
      </c>
      <c r="AB121" s="1713"/>
      <c r="AC121" s="1713"/>
      <c r="AD121" s="1713"/>
      <c r="AE121" s="1713"/>
      <c r="AF121" s="1712"/>
      <c r="AG121" s="1712">
        <v>0</v>
      </c>
      <c r="AH121" s="1712">
        <v>0</v>
      </c>
      <c r="AI121" s="1713"/>
      <c r="AJ121" s="1713"/>
      <c r="AK121" s="1713"/>
      <c r="AL121" s="1713"/>
      <c r="AM121" s="1633"/>
      <c r="AN121" s="1398">
        <v>0</v>
      </c>
      <c r="AO121" s="1642">
        <f t="shared" si="12"/>
        <v>0</v>
      </c>
      <c r="AP121" s="1713"/>
      <c r="AQ121" s="1713"/>
      <c r="AR121" s="1713"/>
      <c r="AS121" s="1713"/>
      <c r="AT121" s="1398"/>
      <c r="AU121" s="1398">
        <v>0</v>
      </c>
      <c r="AV121" s="1642">
        <f t="shared" si="13"/>
        <v>0</v>
      </c>
      <c r="AW121" s="1713"/>
      <c r="AX121" s="1713"/>
      <c r="AY121" s="1713"/>
      <c r="AZ121" s="1714"/>
      <c r="BA121" s="1644"/>
      <c r="BB121" s="1715">
        <v>0.05</v>
      </c>
      <c r="BC121" s="1398">
        <v>0.05</v>
      </c>
      <c r="BD121" s="1713"/>
      <c r="BE121" s="1713"/>
      <c r="BF121" s="1713"/>
      <c r="BG121" s="1713"/>
      <c r="BH121" s="1633"/>
      <c r="BI121" s="1398">
        <v>0.15</v>
      </c>
      <c r="BJ121" s="1633"/>
      <c r="BK121" s="1633"/>
      <c r="BL121" s="1633"/>
      <c r="BM121" s="1633"/>
      <c r="BN121" s="1633"/>
      <c r="BO121" s="1633"/>
      <c r="BP121" s="1398">
        <v>0</v>
      </c>
      <c r="BQ121" s="1633"/>
      <c r="BR121" s="1633"/>
      <c r="BS121" s="1633"/>
      <c r="BT121" s="1633"/>
      <c r="BU121" s="1633"/>
      <c r="BV121" s="1633"/>
      <c r="BW121" s="1398">
        <v>0</v>
      </c>
      <c r="BX121" s="1633"/>
      <c r="BY121" s="1633"/>
      <c r="BZ121" s="1633"/>
      <c r="CA121" s="1633"/>
      <c r="CB121" s="1633"/>
      <c r="CC121" s="1633"/>
      <c r="CD121" s="1398">
        <v>0</v>
      </c>
      <c r="CE121" s="1633"/>
      <c r="CF121" s="1633"/>
      <c r="CG121" s="1633"/>
      <c r="CH121" s="1633"/>
      <c r="CI121" s="1633"/>
      <c r="CJ121" s="1633"/>
      <c r="CK121" s="1398">
        <v>0</v>
      </c>
      <c r="CL121" s="1633"/>
      <c r="CM121" s="1633"/>
      <c r="CN121" s="1633"/>
      <c r="CO121" s="1633"/>
      <c r="CP121" s="1633"/>
      <c r="CQ121" s="1633"/>
      <c r="CR121" s="1398">
        <v>0</v>
      </c>
      <c r="CS121" s="1633"/>
      <c r="CT121" s="1633"/>
      <c r="CU121" s="1633"/>
      <c r="CV121" s="1633"/>
      <c r="CW121" s="1633"/>
      <c r="CX121" s="1654"/>
      <c r="CY121" s="1647">
        <f t="shared" si="9"/>
        <v>0.30000000000000004</v>
      </c>
      <c r="CZ121" s="1642">
        <f t="shared" si="17"/>
        <v>0.30000000000000004</v>
      </c>
      <c r="DA121" s="1642">
        <f t="shared" si="17"/>
        <v>0.30000000000000004</v>
      </c>
      <c r="DB121" s="1648">
        <f t="shared" si="15"/>
        <v>1</v>
      </c>
      <c r="DC121" s="1709"/>
      <c r="DD121" s="1709"/>
      <c r="DE121" s="1709"/>
      <c r="DF121" s="1707"/>
      <c r="DG121" s="1707"/>
      <c r="DH121" s="1716"/>
      <c r="DI121" s="1642">
        <f t="shared" si="18"/>
        <v>0.35000000000000003</v>
      </c>
      <c r="DJ121" s="1642">
        <f t="shared" si="18"/>
        <v>0.35000000000000003</v>
      </c>
      <c r="DK121" s="1648">
        <f t="shared" si="14"/>
        <v>1</v>
      </c>
      <c r="DL121" s="1709"/>
      <c r="DM121" s="1709"/>
      <c r="DN121" s="1709"/>
      <c r="DO121" s="1716"/>
      <c r="DP121" s="1716"/>
      <c r="DQ121" s="1379"/>
      <c r="DR121" s="1642"/>
      <c r="DS121" s="1642"/>
      <c r="DT121" s="1648"/>
      <c r="DU121" s="1709"/>
      <c r="DV121" s="1709"/>
      <c r="DW121" s="1709"/>
      <c r="DX121" s="1707"/>
      <c r="DY121" s="1707"/>
      <c r="DZ121" s="1707"/>
      <c r="EA121" s="1642"/>
      <c r="EB121" s="1642"/>
      <c r="EC121" s="1648"/>
      <c r="ED121" s="1709"/>
      <c r="EE121" s="1709"/>
      <c r="EF121" s="1709"/>
      <c r="EG121" s="1707"/>
      <c r="EH121" s="1707"/>
      <c r="EI121" s="1707"/>
      <c r="EJ121" s="1327"/>
      <c r="EK121" s="1327"/>
      <c r="EL121" s="1327"/>
      <c r="EM121" s="1327"/>
      <c r="EN121" s="1327"/>
      <c r="EO121" s="1327"/>
      <c r="EP121" s="1327"/>
      <c r="EQ121" s="1327"/>
      <c r="ER121" s="1327"/>
      <c r="ES121" s="1327"/>
      <c r="ET121" s="1327"/>
      <c r="EU121" s="1327"/>
      <c r="EV121" s="1327"/>
      <c r="EW121" s="1327"/>
      <c r="EX121" s="1327"/>
      <c r="EY121" s="1327"/>
      <c r="EZ121" s="1327"/>
      <c r="FA121" s="1327"/>
      <c r="FB121" s="1327"/>
      <c r="FC121" s="1327"/>
      <c r="FD121" s="1327"/>
      <c r="FE121" s="1327"/>
      <c r="FF121" s="1327"/>
      <c r="FG121" s="1327"/>
      <c r="FH121" s="1327"/>
      <c r="FI121" s="1327"/>
      <c r="FJ121" s="1327"/>
      <c r="FK121" s="1327"/>
      <c r="FL121" s="1327"/>
      <c r="FM121" s="1327"/>
      <c r="FN121" s="1327"/>
      <c r="FO121" s="1327"/>
      <c r="FP121" s="1327"/>
      <c r="FQ121" s="1327"/>
      <c r="FR121" s="1327"/>
      <c r="FS121" s="1327"/>
      <c r="FT121" s="1327"/>
      <c r="FU121" s="1327"/>
      <c r="FV121" s="1327"/>
      <c r="FW121" s="1327"/>
      <c r="FX121" s="1327"/>
      <c r="FY121" s="1327"/>
      <c r="FZ121" s="1327"/>
      <c r="GA121" s="1327"/>
      <c r="GB121" s="1327"/>
    </row>
    <row r="122" spans="1:184" s="1541" customFormat="1" ht="85.5" customHeight="1">
      <c r="A122" s="1706"/>
      <c r="B122" s="1706"/>
      <c r="C122" s="1378"/>
      <c r="D122" s="1385"/>
      <c r="E122" s="1378"/>
      <c r="F122" s="1707"/>
      <c r="G122" s="1385"/>
      <c r="H122" s="1385"/>
      <c r="I122" s="1529"/>
      <c r="J122" s="1413">
        <v>46</v>
      </c>
      <c r="K122" s="1724" t="s">
        <v>1682</v>
      </c>
      <c r="L122" s="1662" t="s">
        <v>1683</v>
      </c>
      <c r="M122" s="1725" t="s">
        <v>1675</v>
      </c>
      <c r="N122" s="1726">
        <v>2.1700000000000001E-2</v>
      </c>
      <c r="O122" s="1727">
        <v>42736</v>
      </c>
      <c r="P122" s="1727">
        <v>43099</v>
      </c>
      <c r="Q122" s="1653" t="s">
        <v>1684</v>
      </c>
      <c r="R122" s="1492">
        <v>1</v>
      </c>
      <c r="S122" s="1711">
        <v>0.1</v>
      </c>
      <c r="T122" s="1712">
        <v>0.1</v>
      </c>
      <c r="U122" s="1728">
        <f>+S122</f>
        <v>0.1</v>
      </c>
      <c r="V122" s="1728">
        <f>T122</f>
        <v>0.1</v>
      </c>
      <c r="W122" s="1713"/>
      <c r="X122" s="1713"/>
      <c r="Y122" s="1712"/>
      <c r="Z122" s="1712">
        <v>0.1</v>
      </c>
      <c r="AA122" s="1712">
        <v>0.1</v>
      </c>
      <c r="AB122" s="1728">
        <f>+Z122</f>
        <v>0.1</v>
      </c>
      <c r="AC122" s="1728">
        <f>AA122</f>
        <v>0.1</v>
      </c>
      <c r="AD122" s="1713"/>
      <c r="AE122" s="1713"/>
      <c r="AF122" s="1712"/>
      <c r="AG122" s="1712">
        <v>0.2</v>
      </c>
      <c r="AH122" s="1712">
        <v>0.2</v>
      </c>
      <c r="AI122" s="1728">
        <f>+AG122</f>
        <v>0.2</v>
      </c>
      <c r="AJ122" s="1728">
        <f>AH122</f>
        <v>0.2</v>
      </c>
      <c r="AK122" s="1713"/>
      <c r="AL122" s="1713"/>
      <c r="AM122" s="1662" t="s">
        <v>1685</v>
      </c>
      <c r="AN122" s="1398">
        <v>0</v>
      </c>
      <c r="AO122" s="1642">
        <f t="shared" si="12"/>
        <v>0</v>
      </c>
      <c r="AP122" s="1728">
        <f>+AN122</f>
        <v>0</v>
      </c>
      <c r="AQ122" s="1728">
        <f>AO122</f>
        <v>0</v>
      </c>
      <c r="AR122" s="1713"/>
      <c r="AS122" s="1713"/>
      <c r="AT122" s="1398"/>
      <c r="AU122" s="1398">
        <v>0.1</v>
      </c>
      <c r="AV122" s="1642">
        <f t="shared" si="13"/>
        <v>0.1</v>
      </c>
      <c r="AW122" s="1728">
        <f>+AU122</f>
        <v>0.1</v>
      </c>
      <c r="AX122" s="1728">
        <f>AV122</f>
        <v>0.1</v>
      </c>
      <c r="AY122" s="1713"/>
      <c r="AZ122" s="1714"/>
      <c r="BA122" s="1409" t="s">
        <v>1686</v>
      </c>
      <c r="BB122" s="1715">
        <v>0</v>
      </c>
      <c r="BC122" s="1398">
        <v>0</v>
      </c>
      <c r="BD122" s="1728">
        <f>+BB122</f>
        <v>0</v>
      </c>
      <c r="BE122" s="1728">
        <f>BC122</f>
        <v>0</v>
      </c>
      <c r="BF122" s="1713"/>
      <c r="BG122" s="1713"/>
      <c r="BH122" s="1662" t="s">
        <v>1687</v>
      </c>
      <c r="BI122" s="1398">
        <v>0.1</v>
      </c>
      <c r="BJ122" s="1662"/>
      <c r="BK122" s="1662">
        <f>+BI122</f>
        <v>0.1</v>
      </c>
      <c r="BL122" s="1662">
        <f>BJ122</f>
        <v>0</v>
      </c>
      <c r="BM122" s="1662"/>
      <c r="BN122" s="1662"/>
      <c r="BO122" s="1662"/>
      <c r="BP122" s="1398">
        <v>0.15</v>
      </c>
      <c r="BQ122" s="1662"/>
      <c r="BR122" s="1662">
        <f>+BP122</f>
        <v>0.15</v>
      </c>
      <c r="BS122" s="1662">
        <f>BQ122</f>
        <v>0</v>
      </c>
      <c r="BT122" s="1662"/>
      <c r="BU122" s="1662"/>
      <c r="BV122" s="1662"/>
      <c r="BW122" s="1398">
        <v>0.15</v>
      </c>
      <c r="BX122" s="1662"/>
      <c r="BY122" s="1662">
        <f>+BW122</f>
        <v>0.15</v>
      </c>
      <c r="BZ122" s="1662">
        <f>BX122</f>
        <v>0</v>
      </c>
      <c r="CA122" s="1662"/>
      <c r="CB122" s="1662"/>
      <c r="CC122" s="1662" t="s">
        <v>1688</v>
      </c>
      <c r="CD122" s="1398">
        <v>0</v>
      </c>
      <c r="CE122" s="1662"/>
      <c r="CF122" s="1662">
        <f>+CD122</f>
        <v>0</v>
      </c>
      <c r="CG122" s="1662">
        <f>CE122</f>
        <v>0</v>
      </c>
      <c r="CH122" s="1662"/>
      <c r="CI122" s="1662"/>
      <c r="CJ122" s="1662"/>
      <c r="CK122" s="1398">
        <v>0</v>
      </c>
      <c r="CL122" s="1662"/>
      <c r="CM122" s="1662">
        <f>+CK122</f>
        <v>0</v>
      </c>
      <c r="CN122" s="1662">
        <f>CL122</f>
        <v>0</v>
      </c>
      <c r="CO122" s="1662"/>
      <c r="CP122" s="1662"/>
      <c r="CQ122" s="1662"/>
      <c r="CR122" s="1398">
        <v>0.1</v>
      </c>
      <c r="CS122" s="1662"/>
      <c r="CT122" s="1662">
        <f>+CR122</f>
        <v>0.1</v>
      </c>
      <c r="CU122" s="1662">
        <f>CS122</f>
        <v>0</v>
      </c>
      <c r="CV122" s="1662"/>
      <c r="CW122" s="1662"/>
      <c r="CX122" s="1674" t="s">
        <v>1683</v>
      </c>
      <c r="CY122" s="1647">
        <f t="shared" si="9"/>
        <v>0.5</v>
      </c>
      <c r="CZ122" s="1642">
        <f t="shared" si="17"/>
        <v>0.4</v>
      </c>
      <c r="DA122" s="1642">
        <f t="shared" si="17"/>
        <v>0.4</v>
      </c>
      <c r="DB122" s="1648">
        <f t="shared" si="15"/>
        <v>1</v>
      </c>
      <c r="DC122" s="1726">
        <f>U122+AB122+AI122</f>
        <v>0.4</v>
      </c>
      <c r="DD122" s="1726">
        <f>V122+AC122+AJ122</f>
        <v>0.4</v>
      </c>
      <c r="DE122" s="1726">
        <f>+DD122/DC122</f>
        <v>1</v>
      </c>
      <c r="DF122" s="1707"/>
      <c r="DG122" s="1707"/>
      <c r="DH122" s="1716"/>
      <c r="DI122" s="1642">
        <f t="shared" si="18"/>
        <v>0.5</v>
      </c>
      <c r="DJ122" s="1642">
        <f t="shared" si="18"/>
        <v>0.5</v>
      </c>
      <c r="DK122" s="1648">
        <f t="shared" si="14"/>
        <v>1</v>
      </c>
      <c r="DL122" s="1726">
        <f>DC122+AP122+AW122+BD122</f>
        <v>0.5</v>
      </c>
      <c r="DM122" s="1726">
        <f>DD122+AQ122+AX122+BE122</f>
        <v>0.5</v>
      </c>
      <c r="DN122" s="1726">
        <f>+DM122/DL122</f>
        <v>1</v>
      </c>
      <c r="DO122" s="1716"/>
      <c r="DP122" s="1716"/>
      <c r="DQ122" s="1379"/>
      <c r="DR122" s="1642"/>
      <c r="DS122" s="1642"/>
      <c r="DT122" s="1648"/>
      <c r="DU122" s="1726"/>
      <c r="DV122" s="1726"/>
      <c r="DW122" s="1726"/>
      <c r="DX122" s="1707"/>
      <c r="DY122" s="1707"/>
      <c r="DZ122" s="1707"/>
      <c r="EA122" s="1642"/>
      <c r="EB122" s="1642"/>
      <c r="EC122" s="1648"/>
      <c r="ED122" s="1726"/>
      <c r="EE122" s="1726"/>
      <c r="EF122" s="1726"/>
      <c r="EG122" s="1707"/>
      <c r="EH122" s="1707"/>
      <c r="EI122" s="1707"/>
      <c r="EJ122" s="1327"/>
      <c r="EK122" s="1327"/>
      <c r="EL122" s="1327"/>
      <c r="EM122" s="1327"/>
      <c r="EN122" s="1327"/>
      <c r="EO122" s="1327"/>
      <c r="EP122" s="1327"/>
      <c r="EQ122" s="1327"/>
      <c r="ER122" s="1327"/>
      <c r="ES122" s="1327"/>
      <c r="ET122" s="1327"/>
      <c r="EU122" s="1327"/>
      <c r="EV122" s="1327"/>
      <c r="EW122" s="1327"/>
      <c r="EX122" s="1327"/>
      <c r="EY122" s="1327"/>
      <c r="EZ122" s="1327"/>
      <c r="FA122" s="1327"/>
      <c r="FB122" s="1327"/>
      <c r="FC122" s="1327"/>
      <c r="FD122" s="1327"/>
      <c r="FE122" s="1327"/>
      <c r="FF122" s="1327"/>
      <c r="FG122" s="1327"/>
      <c r="FH122" s="1327"/>
      <c r="FI122" s="1327"/>
      <c r="FJ122" s="1327"/>
      <c r="FK122" s="1327"/>
      <c r="FL122" s="1327"/>
      <c r="FM122" s="1327"/>
      <c r="FN122" s="1327"/>
      <c r="FO122" s="1327"/>
      <c r="FP122" s="1327"/>
      <c r="FQ122" s="1327"/>
      <c r="FR122" s="1327"/>
      <c r="FS122" s="1327"/>
      <c r="FT122" s="1327"/>
      <c r="FU122" s="1327"/>
      <c r="FV122" s="1327"/>
      <c r="FW122" s="1327"/>
      <c r="FX122" s="1327"/>
      <c r="FY122" s="1327"/>
      <c r="FZ122" s="1327"/>
      <c r="GA122" s="1327"/>
      <c r="GB122" s="1327"/>
    </row>
    <row r="123" spans="1:184" ht="63" customHeight="1">
      <c r="A123" s="1729" t="s">
        <v>1558</v>
      </c>
      <c r="B123" s="1729"/>
      <c r="C123" s="1730" t="s">
        <v>1538</v>
      </c>
      <c r="D123" s="1731">
        <v>9</v>
      </c>
      <c r="E123" s="1730" t="s">
        <v>1689</v>
      </c>
      <c r="F123" s="1732">
        <v>0.45</v>
      </c>
      <c r="G123" s="1731" t="s">
        <v>393</v>
      </c>
      <c r="H123" s="1733">
        <v>0.35</v>
      </c>
      <c r="I123" s="1734">
        <f>+SUM(N123:N128)</f>
        <v>6.5100000000000005E-2</v>
      </c>
      <c r="J123" s="1731">
        <v>48</v>
      </c>
      <c r="K123" s="1735" t="s">
        <v>1690</v>
      </c>
      <c r="L123" s="1633" t="s">
        <v>1691</v>
      </c>
      <c r="M123" s="1735" t="s">
        <v>1692</v>
      </c>
      <c r="N123" s="1736">
        <v>2.1700000000000001E-2</v>
      </c>
      <c r="O123" s="1737">
        <v>42767</v>
      </c>
      <c r="P123" s="1737">
        <v>43038</v>
      </c>
      <c r="Q123" s="1653" t="s">
        <v>1693</v>
      </c>
      <c r="R123" s="1738">
        <v>0.8</v>
      </c>
      <c r="S123" s="1640">
        <v>0</v>
      </c>
      <c r="T123" s="1640">
        <v>0</v>
      </c>
      <c r="U123" s="1650">
        <f>+S123+S124</f>
        <v>0</v>
      </c>
      <c r="V123" s="1650">
        <f>+T123+T124</f>
        <v>0</v>
      </c>
      <c r="W123" s="1650">
        <f>(((U123*$N$123)+(U125*$N$125)+(U127*$N$127))*$H$123)/($N$123+$N$125+$N$127)</f>
        <v>0</v>
      </c>
      <c r="X123" s="1650">
        <f>(((V123*$N$123)+(V125*$N$125)+(V127*$N$127))*$H$123)/($N$123+$N$125+$N$127)</f>
        <v>0</v>
      </c>
      <c r="Y123" s="1640"/>
      <c r="Z123" s="1640">
        <v>0.08</v>
      </c>
      <c r="AA123" s="1640">
        <v>0.08</v>
      </c>
      <c r="AB123" s="1650">
        <f>+Z123+Z124</f>
        <v>0.08</v>
      </c>
      <c r="AC123" s="1650">
        <f>+AA123+AA124</f>
        <v>0.08</v>
      </c>
      <c r="AD123" s="1650">
        <f>(((AB123*$N$123)+(AB125*$N$125)+(AB127*$N$127))*$H$123)/($N$123+$N$125+$N$127)</f>
        <v>9.3333333333333324E-3</v>
      </c>
      <c r="AE123" s="1650">
        <f>(((AC123*$N$123)+(AC125*$N$125)+(AC127*$N$127))*$H$123)/($N$123+$N$125+$N$127)</f>
        <v>9.3333333333333324E-3</v>
      </c>
      <c r="AF123" s="1640"/>
      <c r="AG123" s="1640">
        <v>0.08</v>
      </c>
      <c r="AH123" s="1640">
        <v>0.08</v>
      </c>
      <c r="AI123" s="1650">
        <f>+AG123+AG124</f>
        <v>0.08</v>
      </c>
      <c r="AJ123" s="1650">
        <f>+AH123+AH124</f>
        <v>0.08</v>
      </c>
      <c r="AK123" s="1650">
        <f>(((AI123*$N$123)+(AI125*$N$125)+(AI127*$N$127))*$H$123)/($N$123+$N$125+$N$127)</f>
        <v>9.3333333333333324E-3</v>
      </c>
      <c r="AL123" s="1650">
        <f>(((AJ123*$N$123)+(AJ125*$N$125)+(AJ127*$N$127))*$H$123)/($N$123+$N$125+$N$127)</f>
        <v>9.3333333333333324E-3</v>
      </c>
      <c r="AM123" s="1633" t="s">
        <v>1694</v>
      </c>
      <c r="AN123" s="1642">
        <v>0.16</v>
      </c>
      <c r="AO123" s="1642">
        <f t="shared" si="12"/>
        <v>0.16</v>
      </c>
      <c r="AP123" s="1650">
        <f>+AN123+AN124</f>
        <v>0.16</v>
      </c>
      <c r="AQ123" s="1650">
        <f>+AO123+AO124</f>
        <v>0.16</v>
      </c>
      <c r="AR123" s="1650">
        <f>(((AP123*$N$123)+(AP125*$N$125)+(AP127*$N$127))*$H$123)/($N$123+$N$125+$N$127)</f>
        <v>1.8666666666666665E-2</v>
      </c>
      <c r="AS123" s="1650">
        <f>(((AQ123*$N$123)+(AQ125*$N$125)+(AQ127*$N$127))*$H$123)/($N$123+$N$125+$N$127)</f>
        <v>1.8666666666666665E-2</v>
      </c>
      <c r="AT123" s="1642"/>
      <c r="AU123" s="1642">
        <v>0.24</v>
      </c>
      <c r="AV123" s="1642">
        <f t="shared" si="13"/>
        <v>0.24</v>
      </c>
      <c r="AW123" s="1650">
        <f>+AU123+AU124</f>
        <v>0.24</v>
      </c>
      <c r="AX123" s="1650">
        <f>+AV123+AV124</f>
        <v>0.24</v>
      </c>
      <c r="AY123" s="1650">
        <f>(((AW123*$N$123)+(AW125*$N$125)+(AW127*$N$127))*$H$123)/($N$123+$N$125+$N$127)</f>
        <v>2.7999999999999997E-2</v>
      </c>
      <c r="AZ123" s="1739">
        <f>(((AX123*$N$123)+(AX125*$N$125)+(AX127*$N$127))*$H$123)/($N$123+$N$125+$N$127)</f>
        <v>2.7999999999999997E-2</v>
      </c>
      <c r="BA123" s="1644" t="s">
        <v>1695</v>
      </c>
      <c r="BB123" s="1645">
        <v>0.24</v>
      </c>
      <c r="BC123" s="1642">
        <v>0.24</v>
      </c>
      <c r="BD123" s="1650">
        <f>+BB123+BB124</f>
        <v>0.26</v>
      </c>
      <c r="BE123" s="1650">
        <f>+BC123+BC124</f>
        <v>0.26</v>
      </c>
      <c r="BF123" s="1650">
        <f>(((BD123*$N$123)+(BD125*$N$125)+(BD127*$N$127))*$H$123)/($N$123+$N$125+$N$127)</f>
        <v>3.0333333333333327E-2</v>
      </c>
      <c r="BG123" s="1650">
        <f>(((BE123*$N$123)+(BE125*$N$125)+(BE127*$N$127))*$H$123)/($N$123+$N$125+$N$127)</f>
        <v>3.0333333333333327E-2</v>
      </c>
      <c r="BH123" s="1633" t="s">
        <v>1696</v>
      </c>
      <c r="BI123" s="1642">
        <v>0</v>
      </c>
      <c r="BJ123" s="1633"/>
      <c r="BK123" s="1633">
        <f>+BI123+BI124</f>
        <v>0.03</v>
      </c>
      <c r="BL123" s="1633">
        <f>+BJ123+BJ124</f>
        <v>0</v>
      </c>
      <c r="BM123" s="1633">
        <f>(((BK123*$N$123)+(BK125*$N$125)+(BK127*$N$127))*$H$123)/($N$123+$N$125+$N$127)</f>
        <v>3.4999999999999996E-3</v>
      </c>
      <c r="BN123" s="1633">
        <f>(((BL123*$N$123)+(BL125*$N$125)+(BL127*$N$127))*$H$123)/($N$123+$N$125+$N$127)</f>
        <v>0</v>
      </c>
      <c r="BO123" s="1633"/>
      <c r="BP123" s="1642">
        <v>0</v>
      </c>
      <c r="BQ123" s="1633"/>
      <c r="BR123" s="1633">
        <f>+BP123+BP124</f>
        <v>0.03</v>
      </c>
      <c r="BS123" s="1633">
        <f>+BQ123+BQ124</f>
        <v>0</v>
      </c>
      <c r="BT123" s="1633">
        <f>(((BR123*$N$123)+(BR125*$N$125)+(BR127*$N$127))*$H$123)/($N$123+$N$125+$N$127)</f>
        <v>3.4999999999999996E-3</v>
      </c>
      <c r="BU123" s="1633">
        <f>(((BS123*$N$123)+(BS125*$N$125)+(BS127*$N$127))*$H$123)/($N$123+$N$125+$N$127)</f>
        <v>0</v>
      </c>
      <c r="BV123" s="1633"/>
      <c r="BW123" s="1642">
        <v>0</v>
      </c>
      <c r="BX123" s="1633"/>
      <c r="BY123" s="1633">
        <f>+BW123+BW124</f>
        <v>0.03</v>
      </c>
      <c r="BZ123" s="1633">
        <f>+BX123+BX124</f>
        <v>0</v>
      </c>
      <c r="CA123" s="1633">
        <f>(((BY123*$N$123)+(BY125*$N$125)+(BY127*$N$127))*$H$123)/($N$123+$N$125+$N$127)</f>
        <v>3.4999999999999996E-3</v>
      </c>
      <c r="CB123" s="1633">
        <f>(((BZ123*$N$123)+(BZ125*$N$125)+(BZ127*$N$127))*$H$123)/($N$123+$N$125+$N$127)</f>
        <v>0</v>
      </c>
      <c r="CC123" s="1633" t="s">
        <v>1697</v>
      </c>
      <c r="CD123" s="1642">
        <v>0</v>
      </c>
      <c r="CE123" s="1633"/>
      <c r="CF123" s="1633">
        <f>+CD123+CD124</f>
        <v>0.03</v>
      </c>
      <c r="CG123" s="1633">
        <f>+CE123+CE124</f>
        <v>0</v>
      </c>
      <c r="CH123" s="1633">
        <f>(((CF123*$N$123)+(CF125*$N$125)+(CF127*$N$127))*$H$123)/($N$123+$N$125+$N$127)</f>
        <v>3.4999999999999996E-3</v>
      </c>
      <c r="CI123" s="1633">
        <f>(((CG123*$N$123)+(CG125*$N$125)+(CG127*$N$127))*$H$123)/($N$123+$N$125+$N$127)</f>
        <v>0</v>
      </c>
      <c r="CJ123" s="1633"/>
      <c r="CK123" s="1642">
        <v>0</v>
      </c>
      <c r="CL123" s="1633"/>
      <c r="CM123" s="1633">
        <f>+CK123+CK124</f>
        <v>0.03</v>
      </c>
      <c r="CN123" s="1633">
        <f>+CL123+CL124</f>
        <v>0</v>
      </c>
      <c r="CO123" s="1633">
        <f>(((CM123*$N$123)+(CM125*$N$125)+(CM127*$N$127))*$H$123)/($N$123+$N$125+$N$127)</f>
        <v>3.4999999999999996E-3</v>
      </c>
      <c r="CP123" s="1633">
        <f>(((CN123*$N$123)+(CN125*$N$125)+(CN127*$N$127))*$H$123)/($N$123+$N$125+$N$127)</f>
        <v>0</v>
      </c>
      <c r="CQ123" s="1633"/>
      <c r="CR123" s="1642">
        <v>0</v>
      </c>
      <c r="CS123" s="1633"/>
      <c r="CT123" s="1633">
        <f>+CR123+CR124</f>
        <v>0.03</v>
      </c>
      <c r="CU123" s="1633">
        <f>+CS123+CS124</f>
        <v>0</v>
      </c>
      <c r="CV123" s="1633">
        <f>(((CT123*$N$123)+(CT125*$N$125)+(CT127*$N$127))*$H$123)/($N$123+$N$125+$N$127)</f>
        <v>0.23683333333333328</v>
      </c>
      <c r="CW123" s="1633">
        <f>(((CU123*$N$123)+(CU125*$N$125)+(CU127*$N$127))*$H$123)/($N$123+$N$125+$N$127)</f>
        <v>0</v>
      </c>
      <c r="CX123" s="1646"/>
      <c r="CY123" s="1647">
        <f t="shared" si="9"/>
        <v>0.56000000000000005</v>
      </c>
      <c r="CZ123" s="1642">
        <f t="shared" si="17"/>
        <v>0.16</v>
      </c>
      <c r="DA123" s="1642">
        <f t="shared" si="17"/>
        <v>0.16</v>
      </c>
      <c r="DB123" s="1648">
        <f t="shared" si="15"/>
        <v>1</v>
      </c>
      <c r="DC123" s="1736">
        <f>U123+AB123+AI123</f>
        <v>0.16</v>
      </c>
      <c r="DD123" s="1736">
        <f>V123+AC123+AJ123</f>
        <v>0.16</v>
      </c>
      <c r="DE123" s="1736">
        <f>+DD123/DC123</f>
        <v>1</v>
      </c>
      <c r="DF123" s="1732">
        <f>W123+AD123+AK123</f>
        <v>1.8666666666666665E-2</v>
      </c>
      <c r="DG123" s="1732">
        <f>X123+AE123+AL123</f>
        <v>1.8666666666666665E-2</v>
      </c>
      <c r="DH123" s="1740">
        <f>+DG123/DF123</f>
        <v>1</v>
      </c>
      <c r="DI123" s="1642">
        <f t="shared" si="18"/>
        <v>0.8</v>
      </c>
      <c r="DJ123" s="1642">
        <f t="shared" si="18"/>
        <v>0.8</v>
      </c>
      <c r="DK123" s="1648">
        <f t="shared" si="14"/>
        <v>1</v>
      </c>
      <c r="DL123" s="1736">
        <f>DC123+AP123+AW123+BD123</f>
        <v>0.82000000000000006</v>
      </c>
      <c r="DM123" s="1736">
        <f>DD123+AQ123+AX123+BE123</f>
        <v>0.82000000000000006</v>
      </c>
      <c r="DN123" s="1736">
        <f>+DM123/DL123</f>
        <v>1</v>
      </c>
      <c r="DO123" s="1732">
        <f>+DF123+AR123+AY123+BF123</f>
        <v>9.566666666666665E-2</v>
      </c>
      <c r="DP123" s="1732">
        <f>+DG123+AS123+AZ123+BG123</f>
        <v>9.566666666666665E-2</v>
      </c>
      <c r="DQ123" s="1741">
        <f>+DP123/DO123</f>
        <v>1</v>
      </c>
      <c r="DR123" s="1642"/>
      <c r="DS123" s="1642"/>
      <c r="DT123" s="1648"/>
      <c r="DU123" s="1736"/>
      <c r="DV123" s="1736"/>
      <c r="DW123" s="1736"/>
      <c r="DX123" s="1732"/>
      <c r="DY123" s="1732"/>
      <c r="DZ123" s="1732"/>
      <c r="EA123" s="1642"/>
      <c r="EB123" s="1642"/>
      <c r="EC123" s="1648"/>
      <c r="ED123" s="1736"/>
      <c r="EE123" s="1736"/>
      <c r="EF123" s="1736"/>
      <c r="EG123" s="1732"/>
      <c r="EH123" s="1732"/>
      <c r="EI123" s="1732"/>
      <c r="EJ123" s="1321"/>
      <c r="EK123" s="1321"/>
      <c r="EL123" s="1321"/>
      <c r="EM123" s="1321"/>
      <c r="EN123" s="1321"/>
      <c r="EO123" s="1321"/>
      <c r="EP123" s="1321"/>
      <c r="EQ123" s="1321"/>
      <c r="ER123" s="1321"/>
      <c r="ES123" s="1321"/>
      <c r="ET123" s="1321"/>
      <c r="EU123" s="1321"/>
      <c r="EV123" s="1321"/>
      <c r="EW123" s="1321"/>
      <c r="EX123" s="1321"/>
      <c r="EY123" s="1321"/>
      <c r="EZ123" s="1321"/>
      <c r="FA123" s="1321"/>
      <c r="FB123" s="1321"/>
      <c r="FC123" s="1321"/>
      <c r="FD123" s="1321"/>
      <c r="FE123" s="1321"/>
      <c r="FF123" s="1321"/>
      <c r="FG123" s="1321"/>
      <c r="FH123" s="1321"/>
      <c r="FI123" s="1321"/>
      <c r="FJ123" s="1321"/>
      <c r="FK123" s="1321"/>
      <c r="FL123" s="1321"/>
      <c r="FM123" s="1321"/>
      <c r="FN123" s="1321"/>
      <c r="FO123" s="1321"/>
      <c r="FP123" s="1321"/>
      <c r="FQ123" s="1321"/>
      <c r="FR123" s="1321"/>
      <c r="FS123" s="1321"/>
      <c r="FT123" s="1321"/>
      <c r="FU123" s="1321"/>
      <c r="FV123" s="1321"/>
      <c r="FW123" s="1321"/>
      <c r="FX123" s="1321"/>
      <c r="FY123" s="1321"/>
      <c r="FZ123" s="1321"/>
      <c r="GA123" s="1321"/>
      <c r="GB123" s="1321"/>
    </row>
    <row r="124" spans="1:184" ht="78.75" customHeight="1">
      <c r="A124" s="1729"/>
      <c r="B124" s="1729"/>
      <c r="C124" s="1730"/>
      <c r="D124" s="1731"/>
      <c r="E124" s="1730"/>
      <c r="F124" s="1732"/>
      <c r="G124" s="1731"/>
      <c r="H124" s="1733"/>
      <c r="I124" s="1734"/>
      <c r="J124" s="1731"/>
      <c r="K124" s="1735"/>
      <c r="L124" s="1633"/>
      <c r="M124" s="1735"/>
      <c r="N124" s="1736"/>
      <c r="O124" s="1737"/>
      <c r="P124" s="1737"/>
      <c r="Q124" s="1653" t="s">
        <v>1698</v>
      </c>
      <c r="R124" s="1483">
        <v>0.2</v>
      </c>
      <c r="S124" s="1640">
        <v>0</v>
      </c>
      <c r="T124" s="1640">
        <v>0</v>
      </c>
      <c r="U124" s="1650"/>
      <c r="V124" s="1650"/>
      <c r="W124" s="1650"/>
      <c r="X124" s="1650"/>
      <c r="Y124" s="1640"/>
      <c r="Z124" s="1640">
        <v>0</v>
      </c>
      <c r="AA124" s="1640">
        <v>0</v>
      </c>
      <c r="AB124" s="1650"/>
      <c r="AC124" s="1650"/>
      <c r="AD124" s="1650"/>
      <c r="AE124" s="1650"/>
      <c r="AF124" s="1640"/>
      <c r="AG124" s="1640">
        <v>0</v>
      </c>
      <c r="AH124" s="1640">
        <v>0</v>
      </c>
      <c r="AI124" s="1650"/>
      <c r="AJ124" s="1650"/>
      <c r="AK124" s="1650"/>
      <c r="AL124" s="1650"/>
      <c r="AM124" s="1633"/>
      <c r="AN124" s="1642">
        <v>0</v>
      </c>
      <c r="AO124" s="1642">
        <f t="shared" si="12"/>
        <v>0</v>
      </c>
      <c r="AP124" s="1650"/>
      <c r="AQ124" s="1650"/>
      <c r="AR124" s="1650"/>
      <c r="AS124" s="1650"/>
      <c r="AT124" s="1642"/>
      <c r="AU124" s="1642">
        <v>0</v>
      </c>
      <c r="AV124" s="1642">
        <f t="shared" si="13"/>
        <v>0</v>
      </c>
      <c r="AW124" s="1650"/>
      <c r="AX124" s="1650"/>
      <c r="AY124" s="1650"/>
      <c r="AZ124" s="1739"/>
      <c r="BA124" s="1644"/>
      <c r="BB124" s="1645">
        <v>0.02</v>
      </c>
      <c r="BC124" s="1642">
        <v>0.02</v>
      </c>
      <c r="BD124" s="1650"/>
      <c r="BE124" s="1650"/>
      <c r="BF124" s="1650"/>
      <c r="BG124" s="1650"/>
      <c r="BH124" s="1633"/>
      <c r="BI124" s="1642">
        <v>0.03</v>
      </c>
      <c r="BJ124" s="1633"/>
      <c r="BK124" s="1633"/>
      <c r="BL124" s="1633"/>
      <c r="BM124" s="1633"/>
      <c r="BN124" s="1633"/>
      <c r="BO124" s="1633"/>
      <c r="BP124" s="1642">
        <v>0.03</v>
      </c>
      <c r="BQ124" s="1633"/>
      <c r="BR124" s="1633"/>
      <c r="BS124" s="1633"/>
      <c r="BT124" s="1633"/>
      <c r="BU124" s="1633"/>
      <c r="BV124" s="1633"/>
      <c r="BW124" s="1642">
        <v>0.03</v>
      </c>
      <c r="BX124" s="1633"/>
      <c r="BY124" s="1633"/>
      <c r="BZ124" s="1633"/>
      <c r="CA124" s="1633"/>
      <c r="CB124" s="1633"/>
      <c r="CC124" s="1633"/>
      <c r="CD124" s="1642">
        <v>0.03</v>
      </c>
      <c r="CE124" s="1633"/>
      <c r="CF124" s="1633"/>
      <c r="CG124" s="1633"/>
      <c r="CH124" s="1633"/>
      <c r="CI124" s="1633"/>
      <c r="CJ124" s="1633"/>
      <c r="CK124" s="1642">
        <v>0.03</v>
      </c>
      <c r="CL124" s="1633"/>
      <c r="CM124" s="1633"/>
      <c r="CN124" s="1633"/>
      <c r="CO124" s="1633"/>
      <c r="CP124" s="1633"/>
      <c r="CQ124" s="1633"/>
      <c r="CR124" s="1642">
        <v>0.03</v>
      </c>
      <c r="CS124" s="1633"/>
      <c r="CT124" s="1633"/>
      <c r="CU124" s="1633"/>
      <c r="CV124" s="1633"/>
      <c r="CW124" s="1633"/>
      <c r="CX124" s="1654"/>
      <c r="CY124" s="1647">
        <f t="shared" si="9"/>
        <v>0</v>
      </c>
      <c r="CZ124" s="1642">
        <f t="shared" si="17"/>
        <v>0</v>
      </c>
      <c r="DA124" s="1642">
        <f t="shared" si="17"/>
        <v>0</v>
      </c>
      <c r="DB124" s="1648" t="e">
        <f t="shared" si="15"/>
        <v>#DIV/0!</v>
      </c>
      <c r="DC124" s="1736"/>
      <c r="DD124" s="1736"/>
      <c r="DE124" s="1736"/>
      <c r="DF124" s="1732"/>
      <c r="DG124" s="1732"/>
      <c r="DH124" s="1740"/>
      <c r="DI124" s="1642">
        <f t="shared" si="18"/>
        <v>0.02</v>
      </c>
      <c r="DJ124" s="1642">
        <f t="shared" si="18"/>
        <v>0.02</v>
      </c>
      <c r="DK124" s="1648">
        <f t="shared" si="14"/>
        <v>1</v>
      </c>
      <c r="DL124" s="1736"/>
      <c r="DM124" s="1736"/>
      <c r="DN124" s="1736"/>
      <c r="DO124" s="1732"/>
      <c r="DP124" s="1732"/>
      <c r="DQ124" s="1741"/>
      <c r="DR124" s="1642"/>
      <c r="DS124" s="1642"/>
      <c r="DT124" s="1648"/>
      <c r="DU124" s="1736"/>
      <c r="DV124" s="1736"/>
      <c r="DW124" s="1736"/>
      <c r="DX124" s="1732"/>
      <c r="DY124" s="1732"/>
      <c r="DZ124" s="1732"/>
      <c r="EA124" s="1642"/>
      <c r="EB124" s="1642"/>
      <c r="EC124" s="1648"/>
      <c r="ED124" s="1736"/>
      <c r="EE124" s="1736"/>
      <c r="EF124" s="1736"/>
      <c r="EG124" s="1732"/>
      <c r="EH124" s="1732"/>
      <c r="EI124" s="1732"/>
      <c r="EJ124" s="1321"/>
      <c r="EK124" s="1321"/>
      <c r="EL124" s="1321"/>
      <c r="EM124" s="1321"/>
      <c r="EN124" s="1321"/>
      <c r="EO124" s="1321"/>
      <c r="EP124" s="1321"/>
      <c r="EQ124" s="1321"/>
      <c r="ER124" s="1321"/>
      <c r="ES124" s="1321"/>
      <c r="ET124" s="1321"/>
      <c r="EU124" s="1321"/>
      <c r="EV124" s="1321"/>
      <c r="EW124" s="1321"/>
      <c r="EX124" s="1321"/>
      <c r="EY124" s="1321"/>
      <c r="EZ124" s="1321"/>
      <c r="FA124" s="1321"/>
      <c r="FB124" s="1321"/>
      <c r="FC124" s="1321"/>
      <c r="FD124" s="1321"/>
      <c r="FE124" s="1321"/>
      <c r="FF124" s="1321"/>
      <c r="FG124" s="1321"/>
      <c r="FH124" s="1321"/>
      <c r="FI124" s="1321"/>
      <c r="FJ124" s="1321"/>
      <c r="FK124" s="1321"/>
      <c r="FL124" s="1321"/>
      <c r="FM124" s="1321"/>
      <c r="FN124" s="1321"/>
      <c r="FO124" s="1321"/>
      <c r="FP124" s="1321"/>
      <c r="FQ124" s="1321"/>
      <c r="FR124" s="1321"/>
      <c r="FS124" s="1321"/>
      <c r="FT124" s="1321"/>
      <c r="FU124" s="1321"/>
      <c r="FV124" s="1321"/>
      <c r="FW124" s="1321"/>
      <c r="FX124" s="1321"/>
      <c r="FY124" s="1321"/>
      <c r="FZ124" s="1321"/>
      <c r="GA124" s="1321"/>
      <c r="GB124" s="1321"/>
    </row>
    <row r="125" spans="1:184" ht="47.25" customHeight="1">
      <c r="A125" s="1729"/>
      <c r="B125" s="1729"/>
      <c r="C125" s="1730"/>
      <c r="D125" s="1731"/>
      <c r="E125" s="1730"/>
      <c r="F125" s="1732"/>
      <c r="G125" s="1731"/>
      <c r="H125" s="1733"/>
      <c r="I125" s="1734"/>
      <c r="J125" s="1731">
        <v>50</v>
      </c>
      <c r="K125" s="1735" t="s">
        <v>1699</v>
      </c>
      <c r="L125" s="1633" t="s">
        <v>1700</v>
      </c>
      <c r="M125" s="1735" t="s">
        <v>1692</v>
      </c>
      <c r="N125" s="1736">
        <v>2.1700000000000001E-2</v>
      </c>
      <c r="O125" s="1737">
        <v>43040</v>
      </c>
      <c r="P125" s="1737">
        <v>43084</v>
      </c>
      <c r="Q125" s="1653" t="s">
        <v>1701</v>
      </c>
      <c r="R125" s="1738">
        <v>0.4</v>
      </c>
      <c r="S125" s="1640">
        <v>0</v>
      </c>
      <c r="T125" s="1640">
        <v>0</v>
      </c>
      <c r="U125" s="1650">
        <f>+S125+S126</f>
        <v>0</v>
      </c>
      <c r="V125" s="1650">
        <f>+T125+T126</f>
        <v>0</v>
      </c>
      <c r="W125" s="1650"/>
      <c r="X125" s="1650"/>
      <c r="Y125" s="1640"/>
      <c r="Z125" s="1640">
        <v>0</v>
      </c>
      <c r="AA125" s="1640">
        <v>0</v>
      </c>
      <c r="AB125" s="1650">
        <f>+Z125+Z126</f>
        <v>0</v>
      </c>
      <c r="AC125" s="1650">
        <f>+AA125+AA126</f>
        <v>0</v>
      </c>
      <c r="AD125" s="1650"/>
      <c r="AE125" s="1650"/>
      <c r="AF125" s="1640"/>
      <c r="AG125" s="1640">
        <v>0</v>
      </c>
      <c r="AH125" s="1640">
        <v>0</v>
      </c>
      <c r="AI125" s="1650">
        <f>+AG125+AG126</f>
        <v>0</v>
      </c>
      <c r="AJ125" s="1650">
        <f>+AH125+AH126</f>
        <v>0</v>
      </c>
      <c r="AK125" s="1650"/>
      <c r="AL125" s="1650"/>
      <c r="AM125" s="1633" t="s">
        <v>1059</v>
      </c>
      <c r="AN125" s="1642">
        <v>0</v>
      </c>
      <c r="AO125" s="1642">
        <f t="shared" si="12"/>
        <v>0</v>
      </c>
      <c r="AP125" s="1650">
        <f>+AN125+AN126</f>
        <v>0</v>
      </c>
      <c r="AQ125" s="1650">
        <f>+AO125+AO126</f>
        <v>0</v>
      </c>
      <c r="AR125" s="1650"/>
      <c r="AS125" s="1650"/>
      <c r="AT125" s="1642"/>
      <c r="AU125" s="1642">
        <v>0</v>
      </c>
      <c r="AV125" s="1642">
        <f t="shared" si="13"/>
        <v>0</v>
      </c>
      <c r="AW125" s="1650">
        <f>+AU125+AU126</f>
        <v>0</v>
      </c>
      <c r="AX125" s="1650">
        <f>+AV125+AV126</f>
        <v>0</v>
      </c>
      <c r="AY125" s="1650"/>
      <c r="AZ125" s="1739"/>
      <c r="BA125" s="1644"/>
      <c r="BB125" s="1645">
        <v>0</v>
      </c>
      <c r="BC125" s="1642">
        <v>0</v>
      </c>
      <c r="BD125" s="1650">
        <f>+BB125+BB126</f>
        <v>0</v>
      </c>
      <c r="BE125" s="1650">
        <f>+BC125+BC126</f>
        <v>0</v>
      </c>
      <c r="BF125" s="1650"/>
      <c r="BG125" s="1650"/>
      <c r="BH125" s="1633"/>
      <c r="BI125" s="1642">
        <v>0</v>
      </c>
      <c r="BJ125" s="1633"/>
      <c r="BK125" s="1633">
        <f>+BI125+BI126</f>
        <v>0</v>
      </c>
      <c r="BL125" s="1633">
        <f>+BJ125+BJ126</f>
        <v>0</v>
      </c>
      <c r="BM125" s="1633"/>
      <c r="BN125" s="1633"/>
      <c r="BO125" s="1633"/>
      <c r="BP125" s="1642">
        <v>0</v>
      </c>
      <c r="BQ125" s="1633"/>
      <c r="BR125" s="1633">
        <f>+BP125+BP126</f>
        <v>0</v>
      </c>
      <c r="BS125" s="1633">
        <f>+BQ125+BQ126</f>
        <v>0</v>
      </c>
      <c r="BT125" s="1633"/>
      <c r="BU125" s="1633"/>
      <c r="BV125" s="1633"/>
      <c r="BW125" s="1642">
        <v>0</v>
      </c>
      <c r="BX125" s="1633"/>
      <c r="BY125" s="1633">
        <f>+BW125+BW126</f>
        <v>0</v>
      </c>
      <c r="BZ125" s="1633">
        <f>+BX125+BX126</f>
        <v>0</v>
      </c>
      <c r="CA125" s="1633"/>
      <c r="CB125" s="1633"/>
      <c r="CC125" s="1633"/>
      <c r="CD125" s="1642">
        <v>0</v>
      </c>
      <c r="CE125" s="1633"/>
      <c r="CF125" s="1633">
        <f>+CD125+CD126</f>
        <v>0</v>
      </c>
      <c r="CG125" s="1633">
        <f>+CE125+CE126</f>
        <v>0</v>
      </c>
      <c r="CH125" s="1633"/>
      <c r="CI125" s="1633"/>
      <c r="CJ125" s="1633"/>
      <c r="CK125" s="1642">
        <v>0</v>
      </c>
      <c r="CL125" s="1633"/>
      <c r="CM125" s="1633">
        <f>+CK125+CK126</f>
        <v>0</v>
      </c>
      <c r="CN125" s="1633">
        <f>+CL125+CL126</f>
        <v>0</v>
      </c>
      <c r="CO125" s="1633"/>
      <c r="CP125" s="1633"/>
      <c r="CQ125" s="1633"/>
      <c r="CR125" s="1642">
        <v>0.4</v>
      </c>
      <c r="CS125" s="1633"/>
      <c r="CT125" s="1633">
        <f>+CR125+CR126</f>
        <v>1</v>
      </c>
      <c r="CU125" s="1633">
        <f>+CS125+CS126</f>
        <v>0</v>
      </c>
      <c r="CV125" s="1633"/>
      <c r="CW125" s="1633"/>
      <c r="CX125" s="1646"/>
      <c r="CY125" s="1647">
        <f t="shared" si="9"/>
        <v>0</v>
      </c>
      <c r="CZ125" s="1642">
        <f t="shared" si="17"/>
        <v>0</v>
      </c>
      <c r="DA125" s="1642">
        <f t="shared" si="17"/>
        <v>0</v>
      </c>
      <c r="DB125" s="1648" t="e">
        <f t="shared" si="15"/>
        <v>#DIV/0!</v>
      </c>
      <c r="DC125" s="1736">
        <f>U125+AB125+AI125</f>
        <v>0</v>
      </c>
      <c r="DD125" s="1736">
        <f>V125+AC125+AJ125</f>
        <v>0</v>
      </c>
      <c r="DE125" s="1736" t="e">
        <f>+DD125/DC125</f>
        <v>#DIV/0!</v>
      </c>
      <c r="DF125" s="1732"/>
      <c r="DG125" s="1732"/>
      <c r="DH125" s="1740"/>
      <c r="DI125" s="1642">
        <f t="shared" si="18"/>
        <v>0</v>
      </c>
      <c r="DJ125" s="1642">
        <f t="shared" si="18"/>
        <v>0</v>
      </c>
      <c r="DK125" s="1648" t="e">
        <f t="shared" si="14"/>
        <v>#DIV/0!</v>
      </c>
      <c r="DL125" s="1736">
        <f>DC125+AP125+AW125+BD125</f>
        <v>0</v>
      </c>
      <c r="DM125" s="1736">
        <f>DD125+AQ125+AX125+BE125</f>
        <v>0</v>
      </c>
      <c r="DN125" s="1736" t="e">
        <f>+DM125/DL125</f>
        <v>#DIV/0!</v>
      </c>
      <c r="DO125" s="1732"/>
      <c r="DP125" s="1732"/>
      <c r="DQ125" s="1741"/>
      <c r="DR125" s="1642"/>
      <c r="DS125" s="1642"/>
      <c r="DT125" s="1648"/>
      <c r="DU125" s="1736"/>
      <c r="DV125" s="1736"/>
      <c r="DW125" s="1736"/>
      <c r="DX125" s="1732"/>
      <c r="DY125" s="1732"/>
      <c r="DZ125" s="1732"/>
      <c r="EA125" s="1642"/>
      <c r="EB125" s="1642"/>
      <c r="EC125" s="1648"/>
      <c r="ED125" s="1736"/>
      <c r="EE125" s="1736"/>
      <c r="EF125" s="1736"/>
      <c r="EG125" s="1732"/>
      <c r="EH125" s="1732"/>
      <c r="EI125" s="1732"/>
      <c r="EJ125" s="1321"/>
      <c r="EK125" s="1321"/>
      <c r="EL125" s="1321"/>
      <c r="EM125" s="1321"/>
      <c r="EN125" s="1321"/>
      <c r="EO125" s="1321"/>
      <c r="EP125" s="1321"/>
      <c r="EQ125" s="1321"/>
      <c r="ER125" s="1321"/>
      <c r="ES125" s="1321"/>
      <c r="ET125" s="1321"/>
      <c r="EU125" s="1321"/>
      <c r="EV125" s="1321"/>
      <c r="EW125" s="1321"/>
      <c r="EX125" s="1321"/>
      <c r="EY125" s="1321"/>
      <c r="EZ125" s="1321"/>
      <c r="FA125" s="1321"/>
      <c r="FB125" s="1321"/>
      <c r="FC125" s="1321"/>
      <c r="FD125" s="1321"/>
      <c r="FE125" s="1321"/>
      <c r="FF125" s="1321"/>
      <c r="FG125" s="1321"/>
      <c r="FH125" s="1321"/>
      <c r="FI125" s="1321"/>
      <c r="FJ125" s="1321"/>
      <c r="FK125" s="1321"/>
      <c r="FL125" s="1321"/>
      <c r="FM125" s="1321"/>
      <c r="FN125" s="1321"/>
      <c r="FO125" s="1321"/>
      <c r="FP125" s="1321"/>
      <c r="FQ125" s="1321"/>
      <c r="FR125" s="1321"/>
      <c r="FS125" s="1321"/>
      <c r="FT125" s="1321"/>
      <c r="FU125" s="1321"/>
      <c r="FV125" s="1321"/>
      <c r="FW125" s="1321"/>
      <c r="FX125" s="1321"/>
      <c r="FY125" s="1321"/>
      <c r="FZ125" s="1321"/>
      <c r="GA125" s="1321"/>
      <c r="GB125" s="1321"/>
    </row>
    <row r="126" spans="1:184" ht="78.75" customHeight="1">
      <c r="A126" s="1729"/>
      <c r="B126" s="1729"/>
      <c r="C126" s="1730"/>
      <c r="D126" s="1731"/>
      <c r="E126" s="1730"/>
      <c r="F126" s="1732"/>
      <c r="G126" s="1731"/>
      <c r="H126" s="1733"/>
      <c r="I126" s="1734"/>
      <c r="J126" s="1731"/>
      <c r="K126" s="1735"/>
      <c r="L126" s="1633"/>
      <c r="M126" s="1735"/>
      <c r="N126" s="1736"/>
      <c r="O126" s="1737"/>
      <c r="P126" s="1737"/>
      <c r="Q126" s="1653" t="s">
        <v>1702</v>
      </c>
      <c r="R126" s="1483">
        <v>0.6</v>
      </c>
      <c r="S126" s="1640">
        <v>0</v>
      </c>
      <c r="T126" s="1640">
        <v>0</v>
      </c>
      <c r="U126" s="1650"/>
      <c r="V126" s="1650"/>
      <c r="W126" s="1650"/>
      <c r="X126" s="1650"/>
      <c r="Y126" s="1640"/>
      <c r="Z126" s="1640">
        <v>0</v>
      </c>
      <c r="AA126" s="1640">
        <v>0</v>
      </c>
      <c r="AB126" s="1650"/>
      <c r="AC126" s="1650"/>
      <c r="AD126" s="1650"/>
      <c r="AE126" s="1650"/>
      <c r="AF126" s="1640"/>
      <c r="AG126" s="1640">
        <v>0</v>
      </c>
      <c r="AH126" s="1640">
        <v>0</v>
      </c>
      <c r="AI126" s="1650"/>
      <c r="AJ126" s="1650"/>
      <c r="AK126" s="1650"/>
      <c r="AL126" s="1650"/>
      <c r="AM126" s="1633"/>
      <c r="AN126" s="1642">
        <v>0</v>
      </c>
      <c r="AO126" s="1642">
        <f t="shared" si="12"/>
        <v>0</v>
      </c>
      <c r="AP126" s="1650"/>
      <c r="AQ126" s="1650"/>
      <c r="AR126" s="1650"/>
      <c r="AS126" s="1650"/>
      <c r="AT126" s="1642"/>
      <c r="AU126" s="1642">
        <v>0</v>
      </c>
      <c r="AV126" s="1642">
        <f t="shared" si="13"/>
        <v>0</v>
      </c>
      <c r="AW126" s="1650"/>
      <c r="AX126" s="1650"/>
      <c r="AY126" s="1650"/>
      <c r="AZ126" s="1739"/>
      <c r="BA126" s="1644"/>
      <c r="BB126" s="1645">
        <v>0</v>
      </c>
      <c r="BC126" s="1642">
        <v>0</v>
      </c>
      <c r="BD126" s="1650"/>
      <c r="BE126" s="1650"/>
      <c r="BF126" s="1650"/>
      <c r="BG126" s="1650"/>
      <c r="BH126" s="1633"/>
      <c r="BI126" s="1642">
        <v>0</v>
      </c>
      <c r="BJ126" s="1633"/>
      <c r="BK126" s="1633"/>
      <c r="BL126" s="1633"/>
      <c r="BM126" s="1633"/>
      <c r="BN126" s="1633"/>
      <c r="BO126" s="1633"/>
      <c r="BP126" s="1642">
        <v>0</v>
      </c>
      <c r="BQ126" s="1633"/>
      <c r="BR126" s="1633"/>
      <c r="BS126" s="1633"/>
      <c r="BT126" s="1633"/>
      <c r="BU126" s="1633"/>
      <c r="BV126" s="1633"/>
      <c r="BW126" s="1642">
        <v>0</v>
      </c>
      <c r="BX126" s="1633"/>
      <c r="BY126" s="1633"/>
      <c r="BZ126" s="1633"/>
      <c r="CA126" s="1633"/>
      <c r="CB126" s="1633"/>
      <c r="CC126" s="1633"/>
      <c r="CD126" s="1642">
        <v>0</v>
      </c>
      <c r="CE126" s="1633"/>
      <c r="CF126" s="1633"/>
      <c r="CG126" s="1633"/>
      <c r="CH126" s="1633"/>
      <c r="CI126" s="1633"/>
      <c r="CJ126" s="1633"/>
      <c r="CK126" s="1642">
        <v>0</v>
      </c>
      <c r="CL126" s="1633"/>
      <c r="CM126" s="1633"/>
      <c r="CN126" s="1633"/>
      <c r="CO126" s="1633"/>
      <c r="CP126" s="1633"/>
      <c r="CQ126" s="1633"/>
      <c r="CR126" s="1642">
        <v>0.6</v>
      </c>
      <c r="CS126" s="1633"/>
      <c r="CT126" s="1633"/>
      <c r="CU126" s="1633"/>
      <c r="CV126" s="1633"/>
      <c r="CW126" s="1633"/>
      <c r="CX126" s="1654"/>
      <c r="CY126" s="1647">
        <f t="shared" si="9"/>
        <v>0</v>
      </c>
      <c r="CZ126" s="1642">
        <f t="shared" si="17"/>
        <v>0</v>
      </c>
      <c r="DA126" s="1642">
        <f t="shared" si="17"/>
        <v>0</v>
      </c>
      <c r="DB126" s="1648" t="e">
        <f t="shared" si="15"/>
        <v>#DIV/0!</v>
      </c>
      <c r="DC126" s="1736"/>
      <c r="DD126" s="1736"/>
      <c r="DE126" s="1736"/>
      <c r="DF126" s="1732"/>
      <c r="DG126" s="1732"/>
      <c r="DH126" s="1740"/>
      <c r="DI126" s="1642">
        <f t="shared" si="18"/>
        <v>0</v>
      </c>
      <c r="DJ126" s="1642">
        <f t="shared" si="18"/>
        <v>0</v>
      </c>
      <c r="DK126" s="1648" t="e">
        <f t="shared" si="14"/>
        <v>#DIV/0!</v>
      </c>
      <c r="DL126" s="1736"/>
      <c r="DM126" s="1736"/>
      <c r="DN126" s="1736"/>
      <c r="DO126" s="1732"/>
      <c r="DP126" s="1732"/>
      <c r="DQ126" s="1741"/>
      <c r="DR126" s="1642"/>
      <c r="DS126" s="1642"/>
      <c r="DT126" s="1648"/>
      <c r="DU126" s="1736"/>
      <c r="DV126" s="1736"/>
      <c r="DW126" s="1736"/>
      <c r="DX126" s="1732"/>
      <c r="DY126" s="1732"/>
      <c r="DZ126" s="1732"/>
      <c r="EA126" s="1642"/>
      <c r="EB126" s="1642"/>
      <c r="EC126" s="1648"/>
      <c r="ED126" s="1736"/>
      <c r="EE126" s="1736"/>
      <c r="EF126" s="1736"/>
      <c r="EG126" s="1732"/>
      <c r="EH126" s="1732"/>
      <c r="EI126" s="1732"/>
      <c r="EJ126" s="1321"/>
      <c r="EK126" s="1321"/>
      <c r="EL126" s="1321"/>
      <c r="EM126" s="1321"/>
      <c r="EN126" s="1321"/>
      <c r="EO126" s="1321"/>
      <c r="EP126" s="1321"/>
      <c r="EQ126" s="1321"/>
      <c r="ER126" s="1321"/>
      <c r="ES126" s="1321"/>
      <c r="ET126" s="1321"/>
      <c r="EU126" s="1321"/>
      <c r="EV126" s="1321"/>
      <c r="EW126" s="1321"/>
      <c r="EX126" s="1321"/>
      <c r="EY126" s="1321"/>
      <c r="EZ126" s="1321"/>
      <c r="FA126" s="1321"/>
      <c r="FB126" s="1321"/>
      <c r="FC126" s="1321"/>
      <c r="FD126" s="1321"/>
      <c r="FE126" s="1321"/>
      <c r="FF126" s="1321"/>
      <c r="FG126" s="1321"/>
      <c r="FH126" s="1321"/>
      <c r="FI126" s="1321"/>
      <c r="FJ126" s="1321"/>
      <c r="FK126" s="1321"/>
      <c r="FL126" s="1321"/>
      <c r="FM126" s="1321"/>
      <c r="FN126" s="1321"/>
      <c r="FO126" s="1321"/>
      <c r="FP126" s="1321"/>
      <c r="FQ126" s="1321"/>
      <c r="FR126" s="1321"/>
      <c r="FS126" s="1321"/>
      <c r="FT126" s="1321"/>
      <c r="FU126" s="1321"/>
      <c r="FV126" s="1321"/>
      <c r="FW126" s="1321"/>
      <c r="FX126" s="1321"/>
      <c r="FY126" s="1321"/>
      <c r="FZ126" s="1321"/>
      <c r="GA126" s="1321"/>
      <c r="GB126" s="1321"/>
    </row>
    <row r="127" spans="1:184" ht="31.5" customHeight="1">
      <c r="A127" s="1729"/>
      <c r="B127" s="1729"/>
      <c r="C127" s="1730"/>
      <c r="D127" s="1731"/>
      <c r="E127" s="1730"/>
      <c r="F127" s="1732"/>
      <c r="G127" s="1731"/>
      <c r="H127" s="1733"/>
      <c r="I127" s="1734"/>
      <c r="J127" s="1731">
        <v>51</v>
      </c>
      <c r="K127" s="1735" t="s">
        <v>1703</v>
      </c>
      <c r="L127" s="1633" t="s">
        <v>1704</v>
      </c>
      <c r="M127" s="1735" t="s">
        <v>1692</v>
      </c>
      <c r="N127" s="1736">
        <v>2.1700000000000001E-2</v>
      </c>
      <c r="O127" s="1737">
        <v>43070</v>
      </c>
      <c r="P127" s="1737">
        <v>43099</v>
      </c>
      <c r="Q127" s="1653" t="s">
        <v>1705</v>
      </c>
      <c r="R127" s="1738">
        <v>0.6</v>
      </c>
      <c r="S127" s="1640">
        <v>0</v>
      </c>
      <c r="T127" s="1640">
        <v>0</v>
      </c>
      <c r="U127" s="1650">
        <f>+S127+S128</f>
        <v>0</v>
      </c>
      <c r="V127" s="1650">
        <f>+T127+T128</f>
        <v>0</v>
      </c>
      <c r="W127" s="1650"/>
      <c r="X127" s="1650"/>
      <c r="Y127" s="1640"/>
      <c r="Z127" s="1640">
        <v>0</v>
      </c>
      <c r="AA127" s="1640">
        <v>0</v>
      </c>
      <c r="AB127" s="1650">
        <f>+Z127+Z128</f>
        <v>0</v>
      </c>
      <c r="AC127" s="1650">
        <f>+AA127+AA128</f>
        <v>0</v>
      </c>
      <c r="AD127" s="1650"/>
      <c r="AE127" s="1650"/>
      <c r="AF127" s="1640"/>
      <c r="AG127" s="1640">
        <v>0</v>
      </c>
      <c r="AH127" s="1640">
        <v>0</v>
      </c>
      <c r="AI127" s="1650">
        <f>+AG127+AG128</f>
        <v>0</v>
      </c>
      <c r="AJ127" s="1650">
        <f>+AH127+AH128</f>
        <v>0</v>
      </c>
      <c r="AK127" s="1650"/>
      <c r="AL127" s="1650"/>
      <c r="AM127" s="1633" t="s">
        <v>1059</v>
      </c>
      <c r="AN127" s="1642">
        <v>0</v>
      </c>
      <c r="AO127" s="1642">
        <f t="shared" si="12"/>
        <v>0</v>
      </c>
      <c r="AP127" s="1650">
        <f>+AN127+AN128</f>
        <v>0</v>
      </c>
      <c r="AQ127" s="1650">
        <f>+AO127+AO128</f>
        <v>0</v>
      </c>
      <c r="AR127" s="1650"/>
      <c r="AS127" s="1650"/>
      <c r="AT127" s="1642"/>
      <c r="AU127" s="1642">
        <v>0</v>
      </c>
      <c r="AV127" s="1642">
        <f t="shared" si="13"/>
        <v>0</v>
      </c>
      <c r="AW127" s="1650">
        <f>+AU127+AU128</f>
        <v>0</v>
      </c>
      <c r="AX127" s="1650">
        <f>+AV127+AV128</f>
        <v>0</v>
      </c>
      <c r="AY127" s="1650"/>
      <c r="AZ127" s="1739"/>
      <c r="BA127" s="1644"/>
      <c r="BB127" s="1645">
        <v>0</v>
      </c>
      <c r="BC127" s="1642">
        <v>0</v>
      </c>
      <c r="BD127" s="1650">
        <f>+BB127+BB128</f>
        <v>0</v>
      </c>
      <c r="BE127" s="1650">
        <f>+BC127+BC128</f>
        <v>0</v>
      </c>
      <c r="BF127" s="1650"/>
      <c r="BG127" s="1650"/>
      <c r="BH127" s="1633"/>
      <c r="BI127" s="1642">
        <v>0</v>
      </c>
      <c r="BJ127" s="1633"/>
      <c r="BK127" s="1633">
        <f>+BI127+BI128</f>
        <v>0</v>
      </c>
      <c r="BL127" s="1633">
        <f>+BJ127+BJ128</f>
        <v>0</v>
      </c>
      <c r="BM127" s="1633"/>
      <c r="BN127" s="1633"/>
      <c r="BO127" s="1633"/>
      <c r="BP127" s="1642">
        <v>0</v>
      </c>
      <c r="BQ127" s="1633"/>
      <c r="BR127" s="1633">
        <f>+BP127+BP128</f>
        <v>0</v>
      </c>
      <c r="BS127" s="1633">
        <f>+BQ127+BQ128</f>
        <v>0</v>
      </c>
      <c r="BT127" s="1633"/>
      <c r="BU127" s="1633"/>
      <c r="BV127" s="1633"/>
      <c r="BW127" s="1642">
        <v>0</v>
      </c>
      <c r="BX127" s="1633"/>
      <c r="BY127" s="1633">
        <f>+BW127+BW128</f>
        <v>0</v>
      </c>
      <c r="BZ127" s="1633">
        <f>+BX127+BX128</f>
        <v>0</v>
      </c>
      <c r="CA127" s="1633"/>
      <c r="CB127" s="1633"/>
      <c r="CC127" s="1633"/>
      <c r="CD127" s="1642">
        <v>0</v>
      </c>
      <c r="CE127" s="1633"/>
      <c r="CF127" s="1633">
        <f>+CD127+CD128</f>
        <v>0</v>
      </c>
      <c r="CG127" s="1633">
        <f>+CE127+CE128</f>
        <v>0</v>
      </c>
      <c r="CH127" s="1633"/>
      <c r="CI127" s="1633"/>
      <c r="CJ127" s="1633"/>
      <c r="CK127" s="1642">
        <v>0</v>
      </c>
      <c r="CL127" s="1633"/>
      <c r="CM127" s="1633">
        <f>+CK127+CK128</f>
        <v>0</v>
      </c>
      <c r="CN127" s="1633">
        <f>+CL127+CL128</f>
        <v>0</v>
      </c>
      <c r="CO127" s="1633"/>
      <c r="CP127" s="1633"/>
      <c r="CQ127" s="1633"/>
      <c r="CR127" s="1642">
        <v>0.6</v>
      </c>
      <c r="CS127" s="1633"/>
      <c r="CT127" s="1633">
        <f>+CR127+CR128</f>
        <v>1</v>
      </c>
      <c r="CU127" s="1633">
        <f>+CS127+CS128</f>
        <v>0</v>
      </c>
      <c r="CV127" s="1633"/>
      <c r="CW127" s="1633"/>
      <c r="CX127" s="1646"/>
      <c r="CY127" s="1647">
        <f t="shared" si="9"/>
        <v>0</v>
      </c>
      <c r="CZ127" s="1642">
        <f t="shared" si="17"/>
        <v>0</v>
      </c>
      <c r="DA127" s="1642">
        <f t="shared" si="17"/>
        <v>0</v>
      </c>
      <c r="DB127" s="1648" t="e">
        <f t="shared" si="15"/>
        <v>#DIV/0!</v>
      </c>
      <c r="DC127" s="1736">
        <f>U127+AB127+AI127</f>
        <v>0</v>
      </c>
      <c r="DD127" s="1736">
        <f>V127+AC127+AJ127</f>
        <v>0</v>
      </c>
      <c r="DE127" s="1736" t="e">
        <f>+DD127/DC127</f>
        <v>#DIV/0!</v>
      </c>
      <c r="DF127" s="1732"/>
      <c r="DG127" s="1732"/>
      <c r="DH127" s="1740"/>
      <c r="DI127" s="1642">
        <f t="shared" si="18"/>
        <v>0</v>
      </c>
      <c r="DJ127" s="1642">
        <f t="shared" si="18"/>
        <v>0</v>
      </c>
      <c r="DK127" s="1648" t="e">
        <f t="shared" si="14"/>
        <v>#DIV/0!</v>
      </c>
      <c r="DL127" s="1736">
        <f>DC127+AP127+AW127+BD127</f>
        <v>0</v>
      </c>
      <c r="DM127" s="1736">
        <f>DD127+AQ127+AX127+BE127</f>
        <v>0</v>
      </c>
      <c r="DN127" s="1736" t="e">
        <f>+DM127/DL127</f>
        <v>#DIV/0!</v>
      </c>
      <c r="DO127" s="1732"/>
      <c r="DP127" s="1732"/>
      <c r="DQ127" s="1741"/>
      <c r="DR127" s="1642"/>
      <c r="DS127" s="1642"/>
      <c r="DT127" s="1648"/>
      <c r="DU127" s="1736"/>
      <c r="DV127" s="1736"/>
      <c r="DW127" s="1736"/>
      <c r="DX127" s="1732"/>
      <c r="DY127" s="1732"/>
      <c r="DZ127" s="1732"/>
      <c r="EA127" s="1642"/>
      <c r="EB127" s="1642"/>
      <c r="EC127" s="1648"/>
      <c r="ED127" s="1736"/>
      <c r="EE127" s="1736"/>
      <c r="EF127" s="1736"/>
      <c r="EG127" s="1732"/>
      <c r="EH127" s="1732"/>
      <c r="EI127" s="1732"/>
      <c r="EJ127" s="1321"/>
      <c r="EK127" s="1321"/>
      <c r="EL127" s="1321"/>
      <c r="EM127" s="1321"/>
      <c r="EN127" s="1321"/>
      <c r="EO127" s="1321"/>
      <c r="EP127" s="1321"/>
      <c r="EQ127" s="1321"/>
      <c r="ER127" s="1321"/>
      <c r="ES127" s="1321"/>
      <c r="ET127" s="1321"/>
      <c r="EU127" s="1321"/>
      <c r="EV127" s="1321"/>
      <c r="EW127" s="1321"/>
      <c r="EX127" s="1321"/>
      <c r="EY127" s="1321"/>
      <c r="EZ127" s="1321"/>
      <c r="FA127" s="1321"/>
      <c r="FB127" s="1321"/>
      <c r="FC127" s="1321"/>
      <c r="FD127" s="1321"/>
      <c r="FE127" s="1321"/>
      <c r="FF127" s="1321"/>
      <c r="FG127" s="1321"/>
      <c r="FH127" s="1321"/>
      <c r="FI127" s="1321"/>
      <c r="FJ127" s="1321"/>
      <c r="FK127" s="1321"/>
      <c r="FL127" s="1321"/>
      <c r="FM127" s="1321"/>
      <c r="FN127" s="1321"/>
      <c r="FO127" s="1321"/>
      <c r="FP127" s="1321"/>
      <c r="FQ127" s="1321"/>
      <c r="FR127" s="1321"/>
      <c r="FS127" s="1321"/>
      <c r="FT127" s="1321"/>
      <c r="FU127" s="1321"/>
      <c r="FV127" s="1321"/>
      <c r="FW127" s="1321"/>
      <c r="FX127" s="1321"/>
      <c r="FY127" s="1321"/>
      <c r="FZ127" s="1321"/>
      <c r="GA127" s="1321"/>
      <c r="GB127" s="1321"/>
    </row>
    <row r="128" spans="1:184" ht="78.75" customHeight="1">
      <c r="A128" s="1729"/>
      <c r="B128" s="1729"/>
      <c r="C128" s="1730"/>
      <c r="D128" s="1731"/>
      <c r="E128" s="1730"/>
      <c r="F128" s="1732"/>
      <c r="G128" s="1731"/>
      <c r="H128" s="1733"/>
      <c r="I128" s="1734"/>
      <c r="J128" s="1731"/>
      <c r="K128" s="1735"/>
      <c r="L128" s="1633"/>
      <c r="M128" s="1735"/>
      <c r="N128" s="1736"/>
      <c r="O128" s="1737"/>
      <c r="P128" s="1737"/>
      <c r="Q128" s="1653" t="s">
        <v>1706</v>
      </c>
      <c r="R128" s="1483">
        <v>0.4</v>
      </c>
      <c r="S128" s="1640">
        <v>0</v>
      </c>
      <c r="T128" s="1640">
        <v>0</v>
      </c>
      <c r="U128" s="1650"/>
      <c r="V128" s="1650"/>
      <c r="W128" s="1650"/>
      <c r="X128" s="1650"/>
      <c r="Y128" s="1640"/>
      <c r="Z128" s="1640">
        <v>0</v>
      </c>
      <c r="AA128" s="1640">
        <v>0</v>
      </c>
      <c r="AB128" s="1650"/>
      <c r="AC128" s="1650"/>
      <c r="AD128" s="1650"/>
      <c r="AE128" s="1650"/>
      <c r="AF128" s="1640"/>
      <c r="AG128" s="1640">
        <v>0</v>
      </c>
      <c r="AH128" s="1640">
        <v>0</v>
      </c>
      <c r="AI128" s="1650"/>
      <c r="AJ128" s="1650"/>
      <c r="AK128" s="1650"/>
      <c r="AL128" s="1650"/>
      <c r="AM128" s="1633"/>
      <c r="AN128" s="1642">
        <v>0</v>
      </c>
      <c r="AO128" s="1642">
        <f t="shared" si="12"/>
        <v>0</v>
      </c>
      <c r="AP128" s="1650"/>
      <c r="AQ128" s="1650"/>
      <c r="AR128" s="1650"/>
      <c r="AS128" s="1650"/>
      <c r="AT128" s="1642"/>
      <c r="AU128" s="1642">
        <v>0</v>
      </c>
      <c r="AV128" s="1642">
        <f t="shared" si="13"/>
        <v>0</v>
      </c>
      <c r="AW128" s="1650"/>
      <c r="AX128" s="1650"/>
      <c r="AY128" s="1650"/>
      <c r="AZ128" s="1739"/>
      <c r="BA128" s="1644"/>
      <c r="BB128" s="1645">
        <v>0</v>
      </c>
      <c r="BC128" s="1642">
        <v>0</v>
      </c>
      <c r="BD128" s="1650"/>
      <c r="BE128" s="1650"/>
      <c r="BF128" s="1650"/>
      <c r="BG128" s="1650"/>
      <c r="BH128" s="1633"/>
      <c r="BI128" s="1642">
        <v>0</v>
      </c>
      <c r="BJ128" s="1633"/>
      <c r="BK128" s="1633"/>
      <c r="BL128" s="1633"/>
      <c r="BM128" s="1633"/>
      <c r="BN128" s="1633"/>
      <c r="BO128" s="1633"/>
      <c r="BP128" s="1642">
        <v>0</v>
      </c>
      <c r="BQ128" s="1633"/>
      <c r="BR128" s="1633"/>
      <c r="BS128" s="1633"/>
      <c r="BT128" s="1633"/>
      <c r="BU128" s="1633"/>
      <c r="BV128" s="1633"/>
      <c r="BW128" s="1642">
        <v>0</v>
      </c>
      <c r="BX128" s="1633"/>
      <c r="BY128" s="1633"/>
      <c r="BZ128" s="1633"/>
      <c r="CA128" s="1633"/>
      <c r="CB128" s="1633"/>
      <c r="CC128" s="1633"/>
      <c r="CD128" s="1642">
        <v>0</v>
      </c>
      <c r="CE128" s="1633"/>
      <c r="CF128" s="1633"/>
      <c r="CG128" s="1633"/>
      <c r="CH128" s="1633"/>
      <c r="CI128" s="1633"/>
      <c r="CJ128" s="1633"/>
      <c r="CK128" s="1642">
        <v>0</v>
      </c>
      <c r="CL128" s="1633"/>
      <c r="CM128" s="1633"/>
      <c r="CN128" s="1633"/>
      <c r="CO128" s="1633"/>
      <c r="CP128" s="1633"/>
      <c r="CQ128" s="1633"/>
      <c r="CR128" s="1642">
        <v>0.4</v>
      </c>
      <c r="CS128" s="1633"/>
      <c r="CT128" s="1633"/>
      <c r="CU128" s="1633"/>
      <c r="CV128" s="1633"/>
      <c r="CW128" s="1633"/>
      <c r="CX128" s="1654"/>
      <c r="CY128" s="1647">
        <f t="shared" si="9"/>
        <v>0</v>
      </c>
      <c r="CZ128" s="1642">
        <f t="shared" si="17"/>
        <v>0</v>
      </c>
      <c r="DA128" s="1642">
        <f t="shared" si="17"/>
        <v>0</v>
      </c>
      <c r="DB128" s="1648" t="e">
        <f t="shared" si="15"/>
        <v>#DIV/0!</v>
      </c>
      <c r="DC128" s="1736"/>
      <c r="DD128" s="1736"/>
      <c r="DE128" s="1736"/>
      <c r="DF128" s="1732"/>
      <c r="DG128" s="1732"/>
      <c r="DH128" s="1740"/>
      <c r="DI128" s="1642">
        <f t="shared" si="18"/>
        <v>0</v>
      </c>
      <c r="DJ128" s="1642">
        <f t="shared" si="18"/>
        <v>0</v>
      </c>
      <c r="DK128" s="1648" t="e">
        <f t="shared" si="14"/>
        <v>#DIV/0!</v>
      </c>
      <c r="DL128" s="1736"/>
      <c r="DM128" s="1736"/>
      <c r="DN128" s="1736"/>
      <c r="DO128" s="1732"/>
      <c r="DP128" s="1732"/>
      <c r="DQ128" s="1741"/>
      <c r="DR128" s="1642"/>
      <c r="DS128" s="1642"/>
      <c r="DT128" s="1648"/>
      <c r="DU128" s="1736"/>
      <c r="DV128" s="1736"/>
      <c r="DW128" s="1736"/>
      <c r="DX128" s="1732"/>
      <c r="DY128" s="1732"/>
      <c r="DZ128" s="1732"/>
      <c r="EA128" s="1642"/>
      <c r="EB128" s="1642"/>
      <c r="EC128" s="1648"/>
      <c r="ED128" s="1736"/>
      <c r="EE128" s="1736"/>
      <c r="EF128" s="1736"/>
      <c r="EG128" s="1732"/>
      <c r="EH128" s="1732"/>
      <c r="EI128" s="1732"/>
      <c r="EJ128" s="1321"/>
      <c r="EK128" s="1321"/>
      <c r="EL128" s="1321"/>
      <c r="EM128" s="1321"/>
      <c r="EN128" s="1321"/>
      <c r="EO128" s="1321"/>
      <c r="EP128" s="1321"/>
      <c r="EQ128" s="1321"/>
      <c r="ER128" s="1321"/>
      <c r="ES128" s="1321"/>
      <c r="ET128" s="1321"/>
      <c r="EU128" s="1321"/>
      <c r="EV128" s="1321"/>
      <c r="EW128" s="1321"/>
      <c r="EX128" s="1321"/>
      <c r="EY128" s="1321"/>
      <c r="EZ128" s="1321"/>
      <c r="FA128" s="1321"/>
      <c r="FB128" s="1321"/>
      <c r="FC128" s="1321"/>
      <c r="FD128" s="1321"/>
      <c r="FE128" s="1321"/>
      <c r="FF128" s="1321"/>
      <c r="FG128" s="1321"/>
      <c r="FH128" s="1321"/>
      <c r="FI128" s="1321"/>
      <c r="FJ128" s="1321"/>
      <c r="FK128" s="1321"/>
      <c r="FL128" s="1321"/>
      <c r="FM128" s="1321"/>
      <c r="FN128" s="1321"/>
      <c r="FO128" s="1321"/>
      <c r="FP128" s="1321"/>
      <c r="FQ128" s="1321"/>
      <c r="FR128" s="1321"/>
      <c r="FS128" s="1321"/>
      <c r="FT128" s="1321"/>
      <c r="FU128" s="1321"/>
      <c r="FV128" s="1321"/>
      <c r="FW128" s="1321"/>
      <c r="FX128" s="1321"/>
      <c r="FY128" s="1321"/>
      <c r="FZ128" s="1321"/>
      <c r="GA128" s="1321"/>
      <c r="GB128" s="1321"/>
    </row>
    <row r="129" spans="1:184" ht="78.75" customHeight="1">
      <c r="A129" s="1729" t="s">
        <v>1707</v>
      </c>
      <c r="B129" s="1729"/>
      <c r="C129" s="1730" t="s">
        <v>1538</v>
      </c>
      <c r="D129" s="1731">
        <v>10</v>
      </c>
      <c r="E129" s="1730" t="s">
        <v>1708</v>
      </c>
      <c r="F129" s="1742">
        <v>0.45</v>
      </c>
      <c r="G129" s="1731" t="s">
        <v>393</v>
      </c>
      <c r="H129" s="1734">
        <v>0.35</v>
      </c>
      <c r="I129" s="1734">
        <f>+SUM(N129:N134)</f>
        <v>6.5100000000000005E-2</v>
      </c>
      <c r="J129" s="1731">
        <v>52</v>
      </c>
      <c r="K129" s="1735" t="s">
        <v>1709</v>
      </c>
      <c r="L129" s="1633" t="s">
        <v>1710</v>
      </c>
      <c r="M129" s="1735" t="s">
        <v>1711</v>
      </c>
      <c r="N129" s="1736">
        <v>2.1700000000000001E-2</v>
      </c>
      <c r="O129" s="1737">
        <v>42736</v>
      </c>
      <c r="P129" s="1737">
        <v>42825</v>
      </c>
      <c r="Q129" s="1653" t="s">
        <v>1712</v>
      </c>
      <c r="R129" s="1738">
        <v>0.6</v>
      </c>
      <c r="S129" s="1640">
        <v>9.6000000000000002E-2</v>
      </c>
      <c r="T129" s="1640">
        <v>9.6000000000000002E-2</v>
      </c>
      <c r="U129" s="1650">
        <f>+S129+S130</f>
        <v>0.16</v>
      </c>
      <c r="V129" s="1650">
        <f>+T129+T130</f>
        <v>0.16</v>
      </c>
      <c r="W129" s="1650">
        <f>(((U129*$N$129)+(U131*$N$131)+(U133*$N$133))*$H$129)/($N$129+$N$131+$N$133)</f>
        <v>1.8666666666666665E-2</v>
      </c>
      <c r="X129" s="1650">
        <f>(((V129*$N$129)+(V131*$N$131)+(V133*$N$133))*$H$129)/($N$129+$N$131+$N$133)</f>
        <v>1.8666666666666665E-2</v>
      </c>
      <c r="Y129" s="1640"/>
      <c r="Z129" s="1640">
        <v>9.6000000000000002E-2</v>
      </c>
      <c r="AA129" s="1640">
        <v>9.6000000000000002E-2</v>
      </c>
      <c r="AB129" s="1650">
        <f>+Z129+Z130</f>
        <v>0.16</v>
      </c>
      <c r="AC129" s="1650">
        <f>+AA129+AA130</f>
        <v>0.16</v>
      </c>
      <c r="AD129" s="1650">
        <f>(((AB129*$N$129)+(AB131*$N$131)+(AB133*$N$133))*$H$129)/($N$129+$N$131+$N$133)</f>
        <v>3.3250000000000002E-2</v>
      </c>
      <c r="AE129" s="1650">
        <f>(((AC129*$N$129)+(AC131*$N$131)+(AC133*$N$133))*$H$129)/($N$129+$N$131+$N$133)</f>
        <v>3.3250000000000002E-2</v>
      </c>
      <c r="AF129" s="1640"/>
      <c r="AG129" s="1640">
        <v>9.6000000000000002E-2</v>
      </c>
      <c r="AH129" s="1640">
        <v>9.6000000000000002E-2</v>
      </c>
      <c r="AI129" s="1650">
        <f>+AG129+AG130</f>
        <v>0.16</v>
      </c>
      <c r="AJ129" s="1650">
        <f>+AH129+AH130</f>
        <v>0.16</v>
      </c>
      <c r="AK129" s="1650">
        <f>(((AI129*$N$129)+(AI131*$N$131)+(AI133*$N$133))*$H$129)/($N$129+$N$131+$N$133)</f>
        <v>3.3250000000000002E-2</v>
      </c>
      <c r="AL129" s="1650">
        <f>(((AJ129*$N$129)+(AJ131*$N$131)+(AJ133*$N$133))*$H$129)/($N$129+$N$131+$N$133)</f>
        <v>3.3250000000000002E-2</v>
      </c>
      <c r="AM129" s="1633" t="s">
        <v>1710</v>
      </c>
      <c r="AN129" s="1642">
        <v>0.12</v>
      </c>
      <c r="AO129" s="1642">
        <f t="shared" si="12"/>
        <v>0.12</v>
      </c>
      <c r="AP129" s="1650">
        <f>+AN129+AN130</f>
        <v>0.184</v>
      </c>
      <c r="AQ129" s="1650">
        <f>+AO129+AO130</f>
        <v>0.184</v>
      </c>
      <c r="AR129" s="1650">
        <f>(((AP129*$N$129)+(AP131*$N$131)+(AP133*$N$133))*$H$129)/($N$129+$N$131+$N$133)</f>
        <v>3.6049999999999999E-2</v>
      </c>
      <c r="AS129" s="1650">
        <f>(((AQ129*$N$129)+(AQ131*$N$131)+(AQ133*$N$133))*$H$129)/($N$129+$N$131+$N$133)</f>
        <v>3.6049999999999999E-2</v>
      </c>
      <c r="AT129" s="1642"/>
      <c r="AU129" s="1642">
        <v>9.6000000000000002E-2</v>
      </c>
      <c r="AV129" s="1642">
        <f t="shared" si="13"/>
        <v>9.6000000000000002E-2</v>
      </c>
      <c r="AW129" s="1650">
        <f>+AU129+AU130</f>
        <v>0.17600000000000002</v>
      </c>
      <c r="AX129" s="1650">
        <f>+AV129+AV130</f>
        <v>0.17600000000000002</v>
      </c>
      <c r="AY129" s="1650">
        <f>(((AW129*$N$129)+(AW131*$N$131)+(AW133*$N$133))*$H$129)/($N$129+$N$131+$N$133)</f>
        <v>3.5116666666666664E-2</v>
      </c>
      <c r="AZ129" s="1739">
        <f>(((AX129*$N$129)+(AX131*$N$131)+(AX133*$N$133))*$H$129)/($N$129+$N$131+$N$133)</f>
        <v>3.5116666666666664E-2</v>
      </c>
      <c r="BA129" s="1644" t="s">
        <v>1713</v>
      </c>
      <c r="BB129" s="1645">
        <v>9.6000000000000002E-2</v>
      </c>
      <c r="BC129" s="1642">
        <f>+BB129</f>
        <v>9.6000000000000002E-2</v>
      </c>
      <c r="BD129" s="1650">
        <f>+BB129+BB130</f>
        <v>0.16</v>
      </c>
      <c r="BE129" s="1650">
        <f>+BC129+BC130</f>
        <v>0.16</v>
      </c>
      <c r="BF129" s="1650">
        <f>(((BD129*$N$129)+(BD131*$N$131)+(BD133*$N$133))*$H$129)/($N$129+$N$131+$N$133)</f>
        <v>3.3250000000000002E-2</v>
      </c>
      <c r="BG129" s="1650">
        <f>(((BE129*$N$129)+(BE131*$N$131)+(BE133*$N$133))*$H$129)/($N$129+$N$131+$N$133)</f>
        <v>3.3250000000000002E-2</v>
      </c>
      <c r="BH129" s="1633" t="s">
        <v>1714</v>
      </c>
      <c r="BI129" s="1642">
        <v>0</v>
      </c>
      <c r="BJ129" s="1633"/>
      <c r="BK129" s="1633">
        <f>+BI129+BI130</f>
        <v>0</v>
      </c>
      <c r="BL129" s="1633">
        <f>+BJ129+BJ130</f>
        <v>0</v>
      </c>
      <c r="BM129" s="1633">
        <f>(((BK129*$N$129)+(BK131*$N$131)+(BK133*$N$133))*$H$129)/($N$129+$N$131+$N$133)</f>
        <v>1.458333333333333E-2</v>
      </c>
      <c r="BN129" s="1633">
        <f>(((BL129*$N$129)+(BL131*$N$131)+(BL133*$N$133))*$H$129)/($N$129+$N$131+$N$133)</f>
        <v>0</v>
      </c>
      <c r="BO129" s="1633"/>
      <c r="BP129" s="1642">
        <v>0</v>
      </c>
      <c r="BQ129" s="1633"/>
      <c r="BR129" s="1633">
        <f>+BP129+BP130</f>
        <v>0</v>
      </c>
      <c r="BS129" s="1633">
        <f>+BQ129+BQ130</f>
        <v>0</v>
      </c>
      <c r="BT129" s="1633">
        <f>(((BR129*$N$129)+(BR131*$N$131)+(BR133*$N$133))*$H$129)/($N$129+$N$131+$N$133)</f>
        <v>1.458333333333333E-2</v>
      </c>
      <c r="BU129" s="1633">
        <f>(((BS129*$N$129)+(BS131*$N$131)+(BS133*$N$133))*$H$129)/($N$129+$N$131+$N$133)</f>
        <v>0</v>
      </c>
      <c r="BV129" s="1633"/>
      <c r="BW129" s="1642">
        <v>0</v>
      </c>
      <c r="BX129" s="1633"/>
      <c r="BY129" s="1633">
        <f>+BW129+BW130</f>
        <v>0</v>
      </c>
      <c r="BZ129" s="1633">
        <f>+BX129+BX130</f>
        <v>0</v>
      </c>
      <c r="CA129" s="1633">
        <f>(((BY129*$N$129)+(BY131*$N$131)+(BY133*$N$133))*$H$129)/($N$129+$N$131+$N$133)</f>
        <v>1.458333333333333E-2</v>
      </c>
      <c r="CB129" s="1633">
        <f>(((BZ129*$N$129)+(BZ131*$N$131)+(BZ133*$N$133))*$H$129)/($N$129+$N$131+$N$133)</f>
        <v>0</v>
      </c>
      <c r="CC129" s="1633"/>
      <c r="CD129" s="1642">
        <v>0</v>
      </c>
      <c r="CE129" s="1633"/>
      <c r="CF129" s="1633">
        <f>+CD129+CD130</f>
        <v>0</v>
      </c>
      <c r="CG129" s="1633">
        <f>+CE129+CE130</f>
        <v>0</v>
      </c>
      <c r="CH129" s="1633">
        <f>(((CF129*$N$129)+(CF131*$N$131)+(CF133*$N$133))*$H$129)/($N$129+$N$131+$N$133)</f>
        <v>2.3333333333333331E-2</v>
      </c>
      <c r="CI129" s="1633">
        <f>(((CG129*$N$129)+(CG131*$N$131)+(CG133*$N$133))*$H$129)/($N$129+$N$131+$N$133)</f>
        <v>0</v>
      </c>
      <c r="CJ129" s="1633"/>
      <c r="CK129" s="1642">
        <v>0</v>
      </c>
      <c r="CL129" s="1633"/>
      <c r="CM129" s="1633">
        <f>+CK129+CK130</f>
        <v>0</v>
      </c>
      <c r="CN129" s="1633">
        <f>+CL129+CL130</f>
        <v>0</v>
      </c>
      <c r="CO129" s="1633">
        <f>(((CM129*$N$129)+(CM131*$N$131)+(CM133*$N$133))*$H$129)/($N$129+$N$131+$N$133)</f>
        <v>3.4999999999999989E-2</v>
      </c>
      <c r="CP129" s="1633">
        <f>(((CN129*$N$129)+(CN131*$N$131)+(CN133*$N$133))*$H$129)/($N$129+$N$131+$N$133)</f>
        <v>0</v>
      </c>
      <c r="CQ129" s="1633"/>
      <c r="CR129" s="1642">
        <v>0</v>
      </c>
      <c r="CS129" s="1633"/>
      <c r="CT129" s="1633">
        <f>+CR129+CR130</f>
        <v>0</v>
      </c>
      <c r="CU129" s="1633">
        <f>+CS129+CS130</f>
        <v>0</v>
      </c>
      <c r="CV129" s="1633">
        <f>(((CT129*$N$129)+(CT131*$N$131)+(CT133*$N$133))*$H$129)/($N$129+$N$131+$N$133)</f>
        <v>5.833333333333332E-2</v>
      </c>
      <c r="CW129" s="1633">
        <f>(((CU129*$N$129)+(CU131*$N$131)+(CU133*$N$133))*$H$129)/($N$129+$N$131+$N$133)</f>
        <v>0</v>
      </c>
      <c r="CX129" s="1699"/>
      <c r="CY129" s="1647">
        <f t="shared" si="9"/>
        <v>0.504</v>
      </c>
      <c r="CZ129" s="1642">
        <f t="shared" si="17"/>
        <v>0.28800000000000003</v>
      </c>
      <c r="DA129" s="1642">
        <f t="shared" si="17"/>
        <v>0.28800000000000003</v>
      </c>
      <c r="DB129" s="1648">
        <f t="shared" si="15"/>
        <v>1</v>
      </c>
      <c r="DC129" s="1736">
        <f>U129+AB129+AI129</f>
        <v>0.48</v>
      </c>
      <c r="DD129" s="1736">
        <f>V129+AC129+AJ129</f>
        <v>0.48</v>
      </c>
      <c r="DE129" s="1736">
        <f>+DD129/DC129</f>
        <v>1</v>
      </c>
      <c r="DF129" s="1743">
        <f>W129+AD129+AK129</f>
        <v>8.5166666666666668E-2</v>
      </c>
      <c r="DG129" s="1743">
        <f>X129+AE129+AL129</f>
        <v>8.5166666666666668E-2</v>
      </c>
      <c r="DH129" s="1740">
        <f>+DG129/DF129</f>
        <v>1</v>
      </c>
      <c r="DI129" s="1642">
        <f t="shared" si="18"/>
        <v>0.6</v>
      </c>
      <c r="DJ129" s="1642">
        <f t="shared" si="18"/>
        <v>0.6</v>
      </c>
      <c r="DK129" s="1648">
        <f t="shared" si="14"/>
        <v>1</v>
      </c>
      <c r="DL129" s="1736">
        <f>DC129+AP129+AW129+BD129</f>
        <v>1</v>
      </c>
      <c r="DM129" s="1736">
        <f>DD129+AQ129+AX129+BE129</f>
        <v>1</v>
      </c>
      <c r="DN129" s="1736">
        <f>+DM129/DL129</f>
        <v>1</v>
      </c>
      <c r="DO129" s="1741">
        <f>+DF129+AR129+AY129+BF129</f>
        <v>0.18958333333333333</v>
      </c>
      <c r="DP129" s="1741">
        <f>+DG129+AS129+AZ129+BG129</f>
        <v>0.18958333333333333</v>
      </c>
      <c r="DQ129" s="1744">
        <f>+DP129/DO129</f>
        <v>1</v>
      </c>
      <c r="DR129" s="1642"/>
      <c r="DS129" s="1642"/>
      <c r="DT129" s="1648"/>
      <c r="DU129" s="1736"/>
      <c r="DV129" s="1736"/>
      <c r="DW129" s="1736"/>
      <c r="DX129" s="1742"/>
      <c r="DY129" s="1742"/>
      <c r="DZ129" s="1742"/>
      <c r="EA129" s="1642"/>
      <c r="EB129" s="1642"/>
      <c r="EC129" s="1648"/>
      <c r="ED129" s="1736"/>
      <c r="EE129" s="1736"/>
      <c r="EF129" s="1736"/>
      <c r="EG129" s="1742"/>
      <c r="EH129" s="1742"/>
      <c r="EI129" s="1742"/>
      <c r="EJ129" s="1321"/>
      <c r="EK129" s="1321"/>
      <c r="EL129" s="1321"/>
      <c r="EM129" s="1321"/>
      <c r="EN129" s="1321"/>
      <c r="EO129" s="1321"/>
      <c r="EP129" s="1321"/>
      <c r="EQ129" s="1321"/>
      <c r="ER129" s="1321"/>
      <c r="ES129" s="1321"/>
      <c r="ET129" s="1321"/>
      <c r="EU129" s="1321"/>
      <c r="EV129" s="1321"/>
      <c r="EW129" s="1321"/>
      <c r="EX129" s="1321"/>
      <c r="EY129" s="1321"/>
      <c r="EZ129" s="1321"/>
      <c r="FA129" s="1321"/>
      <c r="FB129" s="1321"/>
      <c r="FC129" s="1321"/>
      <c r="FD129" s="1321"/>
      <c r="FE129" s="1321"/>
      <c r="FF129" s="1321"/>
      <c r="FG129" s="1321"/>
      <c r="FH129" s="1321"/>
      <c r="FI129" s="1321"/>
      <c r="FJ129" s="1321"/>
      <c r="FK129" s="1321"/>
      <c r="FL129" s="1321"/>
      <c r="FM129" s="1321"/>
      <c r="FN129" s="1321"/>
      <c r="FO129" s="1321"/>
      <c r="FP129" s="1321"/>
      <c r="FQ129" s="1321"/>
      <c r="FR129" s="1321"/>
      <c r="FS129" s="1321"/>
      <c r="FT129" s="1321"/>
      <c r="FU129" s="1321"/>
      <c r="FV129" s="1321"/>
      <c r="FW129" s="1321"/>
      <c r="FX129" s="1321"/>
      <c r="FY129" s="1321"/>
      <c r="FZ129" s="1321"/>
      <c r="GA129" s="1321"/>
      <c r="GB129" s="1321"/>
    </row>
    <row r="130" spans="1:184" ht="78.75" customHeight="1">
      <c r="A130" s="1729"/>
      <c r="B130" s="1729"/>
      <c r="C130" s="1730"/>
      <c r="D130" s="1731"/>
      <c r="E130" s="1730"/>
      <c r="F130" s="1742"/>
      <c r="G130" s="1731"/>
      <c r="H130" s="1731"/>
      <c r="I130" s="1734"/>
      <c r="J130" s="1731"/>
      <c r="K130" s="1735"/>
      <c r="L130" s="1633"/>
      <c r="M130" s="1735"/>
      <c r="N130" s="1736"/>
      <c r="O130" s="1737"/>
      <c r="P130" s="1737"/>
      <c r="Q130" s="1653" t="s">
        <v>1715</v>
      </c>
      <c r="R130" s="1738">
        <v>0.4</v>
      </c>
      <c r="S130" s="1640">
        <v>6.4000000000000001E-2</v>
      </c>
      <c r="T130" s="1640">
        <v>6.4000000000000001E-2</v>
      </c>
      <c r="U130" s="1650"/>
      <c r="V130" s="1650"/>
      <c r="W130" s="1650"/>
      <c r="X130" s="1650"/>
      <c r="Y130" s="1640"/>
      <c r="Z130" s="1640">
        <v>6.4000000000000001E-2</v>
      </c>
      <c r="AA130" s="1640">
        <v>6.4000000000000001E-2</v>
      </c>
      <c r="AB130" s="1650"/>
      <c r="AC130" s="1650"/>
      <c r="AD130" s="1650"/>
      <c r="AE130" s="1650"/>
      <c r="AF130" s="1640"/>
      <c r="AG130" s="1640">
        <v>6.4000000000000001E-2</v>
      </c>
      <c r="AH130" s="1640">
        <v>6.4000000000000001E-2</v>
      </c>
      <c r="AI130" s="1650"/>
      <c r="AJ130" s="1650"/>
      <c r="AK130" s="1650"/>
      <c r="AL130" s="1650"/>
      <c r="AM130" s="1633"/>
      <c r="AN130" s="1642">
        <v>6.4000000000000001E-2</v>
      </c>
      <c r="AO130" s="1642">
        <f t="shared" si="12"/>
        <v>6.4000000000000001E-2</v>
      </c>
      <c r="AP130" s="1650"/>
      <c r="AQ130" s="1650"/>
      <c r="AR130" s="1650"/>
      <c r="AS130" s="1650"/>
      <c r="AT130" s="1642"/>
      <c r="AU130" s="1642">
        <v>8.0000000000000016E-2</v>
      </c>
      <c r="AV130" s="1642">
        <f t="shared" si="13"/>
        <v>8.0000000000000016E-2</v>
      </c>
      <c r="AW130" s="1650"/>
      <c r="AX130" s="1650"/>
      <c r="AY130" s="1650"/>
      <c r="AZ130" s="1739"/>
      <c r="BA130" s="1644"/>
      <c r="BB130" s="1645">
        <v>6.4000000000000001E-2</v>
      </c>
      <c r="BC130" s="1642">
        <f>+BB130</f>
        <v>6.4000000000000001E-2</v>
      </c>
      <c r="BD130" s="1650"/>
      <c r="BE130" s="1650"/>
      <c r="BF130" s="1650"/>
      <c r="BG130" s="1650"/>
      <c r="BH130" s="1633"/>
      <c r="BI130" s="1642">
        <v>0</v>
      </c>
      <c r="BJ130" s="1633"/>
      <c r="BK130" s="1633"/>
      <c r="BL130" s="1633"/>
      <c r="BM130" s="1633"/>
      <c r="BN130" s="1633"/>
      <c r="BO130" s="1633"/>
      <c r="BP130" s="1642">
        <v>0</v>
      </c>
      <c r="BQ130" s="1633"/>
      <c r="BR130" s="1633"/>
      <c r="BS130" s="1633"/>
      <c r="BT130" s="1633"/>
      <c r="BU130" s="1633"/>
      <c r="BV130" s="1633"/>
      <c r="BW130" s="1642">
        <v>0</v>
      </c>
      <c r="BX130" s="1633"/>
      <c r="BY130" s="1633"/>
      <c r="BZ130" s="1633"/>
      <c r="CA130" s="1633"/>
      <c r="CB130" s="1633"/>
      <c r="CC130" s="1633"/>
      <c r="CD130" s="1642">
        <v>0</v>
      </c>
      <c r="CE130" s="1633"/>
      <c r="CF130" s="1633"/>
      <c r="CG130" s="1633"/>
      <c r="CH130" s="1633"/>
      <c r="CI130" s="1633"/>
      <c r="CJ130" s="1633"/>
      <c r="CK130" s="1642">
        <v>0</v>
      </c>
      <c r="CL130" s="1633"/>
      <c r="CM130" s="1633"/>
      <c r="CN130" s="1633"/>
      <c r="CO130" s="1633"/>
      <c r="CP130" s="1633"/>
      <c r="CQ130" s="1633"/>
      <c r="CR130" s="1642">
        <v>0</v>
      </c>
      <c r="CS130" s="1633"/>
      <c r="CT130" s="1633"/>
      <c r="CU130" s="1633"/>
      <c r="CV130" s="1633"/>
      <c r="CW130" s="1633"/>
      <c r="CX130" s="1705"/>
      <c r="CY130" s="1647">
        <f t="shared" si="9"/>
        <v>0.33600000000000002</v>
      </c>
      <c r="CZ130" s="1642">
        <f t="shared" si="17"/>
        <v>0.192</v>
      </c>
      <c r="DA130" s="1642">
        <f t="shared" si="17"/>
        <v>0.192</v>
      </c>
      <c r="DB130" s="1648">
        <f t="shared" si="15"/>
        <v>1</v>
      </c>
      <c r="DC130" s="1736"/>
      <c r="DD130" s="1736"/>
      <c r="DE130" s="1736"/>
      <c r="DF130" s="1743"/>
      <c r="DG130" s="1743"/>
      <c r="DH130" s="1740"/>
      <c r="DI130" s="1642">
        <f t="shared" si="18"/>
        <v>0.4</v>
      </c>
      <c r="DJ130" s="1642">
        <f t="shared" si="18"/>
        <v>0.4</v>
      </c>
      <c r="DK130" s="1648">
        <f t="shared" si="14"/>
        <v>1</v>
      </c>
      <c r="DL130" s="1736"/>
      <c r="DM130" s="1736"/>
      <c r="DN130" s="1736"/>
      <c r="DO130" s="1741"/>
      <c r="DP130" s="1741"/>
      <c r="DQ130" s="1744"/>
      <c r="DR130" s="1642"/>
      <c r="DS130" s="1642"/>
      <c r="DT130" s="1648"/>
      <c r="DU130" s="1736"/>
      <c r="DV130" s="1736"/>
      <c r="DW130" s="1736"/>
      <c r="DX130" s="1742"/>
      <c r="DY130" s="1742"/>
      <c r="DZ130" s="1742"/>
      <c r="EA130" s="1642"/>
      <c r="EB130" s="1642"/>
      <c r="EC130" s="1648"/>
      <c r="ED130" s="1736"/>
      <c r="EE130" s="1736"/>
      <c r="EF130" s="1736"/>
      <c r="EG130" s="1742"/>
      <c r="EH130" s="1742"/>
      <c r="EI130" s="1742"/>
      <c r="EJ130" s="1321"/>
      <c r="EK130" s="1321"/>
      <c r="EL130" s="1321"/>
      <c r="EM130" s="1321"/>
      <c r="EN130" s="1321"/>
      <c r="EO130" s="1321"/>
      <c r="EP130" s="1321"/>
      <c r="EQ130" s="1321"/>
      <c r="ER130" s="1321"/>
      <c r="ES130" s="1321"/>
      <c r="ET130" s="1321"/>
      <c r="EU130" s="1321"/>
      <c r="EV130" s="1321"/>
      <c r="EW130" s="1321"/>
      <c r="EX130" s="1321"/>
      <c r="EY130" s="1321"/>
      <c r="EZ130" s="1321"/>
      <c r="FA130" s="1321"/>
      <c r="FB130" s="1321"/>
      <c r="FC130" s="1321"/>
      <c r="FD130" s="1321"/>
      <c r="FE130" s="1321"/>
      <c r="FF130" s="1321"/>
      <c r="FG130" s="1321"/>
      <c r="FH130" s="1321"/>
      <c r="FI130" s="1321"/>
      <c r="FJ130" s="1321"/>
      <c r="FK130" s="1321"/>
      <c r="FL130" s="1321"/>
      <c r="FM130" s="1321"/>
      <c r="FN130" s="1321"/>
      <c r="FO130" s="1321"/>
      <c r="FP130" s="1321"/>
      <c r="FQ130" s="1321"/>
      <c r="FR130" s="1321"/>
      <c r="FS130" s="1321"/>
      <c r="FT130" s="1321"/>
      <c r="FU130" s="1321"/>
      <c r="FV130" s="1321"/>
      <c r="FW130" s="1321"/>
      <c r="FX130" s="1321"/>
      <c r="FY130" s="1321"/>
      <c r="FZ130" s="1321"/>
      <c r="GA130" s="1321"/>
      <c r="GB130" s="1321"/>
    </row>
    <row r="131" spans="1:184" ht="47.25" customHeight="1">
      <c r="A131" s="1729"/>
      <c r="B131" s="1729"/>
      <c r="C131" s="1730"/>
      <c r="D131" s="1731"/>
      <c r="E131" s="1730"/>
      <c r="F131" s="1742"/>
      <c r="G131" s="1731"/>
      <c r="H131" s="1731"/>
      <c r="I131" s="1734"/>
      <c r="J131" s="1731">
        <v>53</v>
      </c>
      <c r="K131" s="1735" t="s">
        <v>1716</v>
      </c>
      <c r="L131" s="1633" t="s">
        <v>1717</v>
      </c>
      <c r="M131" s="1735" t="s">
        <v>1711</v>
      </c>
      <c r="N131" s="1736">
        <v>2.1700000000000001E-2</v>
      </c>
      <c r="O131" s="1737">
        <v>42461</v>
      </c>
      <c r="P131" s="1737">
        <v>42947</v>
      </c>
      <c r="Q131" s="1653" t="s">
        <v>1718</v>
      </c>
      <c r="R131" s="1738">
        <v>0.8</v>
      </c>
      <c r="S131" s="1640">
        <v>0</v>
      </c>
      <c r="T131" s="1640">
        <v>0</v>
      </c>
      <c r="U131" s="1650">
        <f>+S131+S132</f>
        <v>0</v>
      </c>
      <c r="V131" s="1650">
        <f>+T131+T132</f>
        <v>0</v>
      </c>
      <c r="W131" s="1650"/>
      <c r="X131" s="1650"/>
      <c r="Y131" s="1640"/>
      <c r="Z131" s="1640">
        <v>0.1</v>
      </c>
      <c r="AA131" s="1640">
        <v>0.1</v>
      </c>
      <c r="AB131" s="1650">
        <f>+Z131+Z132</f>
        <v>0.125</v>
      </c>
      <c r="AC131" s="1650">
        <f>+AA131+AA132</f>
        <v>0.125</v>
      </c>
      <c r="AD131" s="1650"/>
      <c r="AE131" s="1650"/>
      <c r="AF131" s="1640"/>
      <c r="AG131" s="1640">
        <v>0.1</v>
      </c>
      <c r="AH131" s="1640">
        <v>0.1</v>
      </c>
      <c r="AI131" s="1650">
        <f>+AG131+AG132</f>
        <v>0.125</v>
      </c>
      <c r="AJ131" s="1650">
        <f>+AH131+AH132</f>
        <v>0.125</v>
      </c>
      <c r="AK131" s="1650"/>
      <c r="AL131" s="1650"/>
      <c r="AM131" s="1633" t="s">
        <v>1719</v>
      </c>
      <c r="AN131" s="1642">
        <v>0.1</v>
      </c>
      <c r="AO131" s="1642">
        <f t="shared" si="12"/>
        <v>0.1</v>
      </c>
      <c r="AP131" s="1650">
        <f>+AN131+AN132</f>
        <v>0.125</v>
      </c>
      <c r="AQ131" s="1650">
        <f>+AO131+AO132</f>
        <v>0.125</v>
      </c>
      <c r="AR131" s="1650"/>
      <c r="AS131" s="1650"/>
      <c r="AT131" s="1642"/>
      <c r="AU131" s="1642">
        <v>0.1</v>
      </c>
      <c r="AV131" s="1642">
        <f t="shared" si="13"/>
        <v>0.1</v>
      </c>
      <c r="AW131" s="1650">
        <f>+AU131+AU132</f>
        <v>0.125</v>
      </c>
      <c r="AX131" s="1650">
        <f>+AV131+AV132</f>
        <v>0.125</v>
      </c>
      <c r="AY131" s="1650"/>
      <c r="AZ131" s="1739"/>
      <c r="BA131" s="1644" t="s">
        <v>1720</v>
      </c>
      <c r="BB131" s="1645">
        <v>0.1</v>
      </c>
      <c r="BC131" s="1642">
        <f>+BB131</f>
        <v>0.1</v>
      </c>
      <c r="BD131" s="1650">
        <f>+BB131+BB132</f>
        <v>0.125</v>
      </c>
      <c r="BE131" s="1650">
        <f>+BC131+BC132</f>
        <v>0.125</v>
      </c>
      <c r="BF131" s="1650"/>
      <c r="BG131" s="1650"/>
      <c r="BH131" s="1633" t="s">
        <v>1721</v>
      </c>
      <c r="BI131" s="1642">
        <v>0.1</v>
      </c>
      <c r="BJ131" s="1633"/>
      <c r="BK131" s="1633">
        <f>+BI131+BI132</f>
        <v>0.125</v>
      </c>
      <c r="BL131" s="1633">
        <f>+BJ131+BJ132</f>
        <v>0</v>
      </c>
      <c r="BM131" s="1633"/>
      <c r="BN131" s="1633"/>
      <c r="BO131" s="1633"/>
      <c r="BP131" s="1642">
        <v>0.1</v>
      </c>
      <c r="BQ131" s="1633"/>
      <c r="BR131" s="1633">
        <f>+BP131+BP132</f>
        <v>0.125</v>
      </c>
      <c r="BS131" s="1633">
        <f>+BQ131+BQ132</f>
        <v>0</v>
      </c>
      <c r="BT131" s="1633"/>
      <c r="BU131" s="1633"/>
      <c r="BV131" s="1633"/>
      <c r="BW131" s="1642">
        <v>0.1</v>
      </c>
      <c r="BX131" s="1633"/>
      <c r="BY131" s="1633">
        <f>+BW131+BW132</f>
        <v>0.125</v>
      </c>
      <c r="BZ131" s="1633">
        <f>+BX131+BX132</f>
        <v>0</v>
      </c>
      <c r="CA131" s="1633"/>
      <c r="CB131" s="1633"/>
      <c r="CC131" s="1633" t="s">
        <v>1717</v>
      </c>
      <c r="CD131" s="1642">
        <v>0</v>
      </c>
      <c r="CE131" s="1633"/>
      <c r="CF131" s="1633">
        <f>+CD131+CD132</f>
        <v>0</v>
      </c>
      <c r="CG131" s="1633">
        <f>+CE131+CE132</f>
        <v>0</v>
      </c>
      <c r="CH131" s="1633"/>
      <c r="CI131" s="1633"/>
      <c r="CJ131" s="1633"/>
      <c r="CK131" s="1642">
        <v>0</v>
      </c>
      <c r="CL131" s="1633"/>
      <c r="CM131" s="1633">
        <f>+CK131+CK132</f>
        <v>0</v>
      </c>
      <c r="CN131" s="1633">
        <f>+CL131+CL132</f>
        <v>0</v>
      </c>
      <c r="CO131" s="1633"/>
      <c r="CP131" s="1633"/>
      <c r="CQ131" s="1633"/>
      <c r="CR131" s="1642">
        <v>0</v>
      </c>
      <c r="CS131" s="1633"/>
      <c r="CT131" s="1633">
        <f>+CR131+CR132</f>
        <v>0</v>
      </c>
      <c r="CU131" s="1633">
        <f>+CS131+CS132</f>
        <v>0</v>
      </c>
      <c r="CV131" s="1633"/>
      <c r="CW131" s="1633"/>
      <c r="CX131" s="1699"/>
      <c r="CY131" s="1647">
        <f t="shared" si="9"/>
        <v>0.4</v>
      </c>
      <c r="CZ131" s="1642">
        <f t="shared" si="17"/>
        <v>0.2</v>
      </c>
      <c r="DA131" s="1642">
        <f t="shared" si="17"/>
        <v>0.2</v>
      </c>
      <c r="DB131" s="1648">
        <f t="shared" si="15"/>
        <v>1</v>
      </c>
      <c r="DC131" s="1736">
        <f>U131+AB131+AI131</f>
        <v>0.25</v>
      </c>
      <c r="DD131" s="1736">
        <f>V131+AC131+AJ131</f>
        <v>0.25</v>
      </c>
      <c r="DE131" s="1736">
        <f>+DD131/DC131</f>
        <v>1</v>
      </c>
      <c r="DF131" s="1743"/>
      <c r="DG131" s="1743"/>
      <c r="DH131" s="1740"/>
      <c r="DI131" s="1642">
        <f t="shared" si="18"/>
        <v>0.5</v>
      </c>
      <c r="DJ131" s="1642">
        <f t="shared" si="18"/>
        <v>0.5</v>
      </c>
      <c r="DK131" s="1648">
        <f t="shared" si="14"/>
        <v>1</v>
      </c>
      <c r="DL131" s="1736">
        <f>DC131+AP131+AW131+BD131</f>
        <v>0.625</v>
      </c>
      <c r="DM131" s="1736">
        <f>DD131+AQ131+AX131+BE131</f>
        <v>0.625</v>
      </c>
      <c r="DN131" s="1736">
        <f>+DM131/DL131</f>
        <v>1</v>
      </c>
      <c r="DO131" s="1741"/>
      <c r="DP131" s="1741"/>
      <c r="DQ131" s="1744"/>
      <c r="DR131" s="1642"/>
      <c r="DS131" s="1642"/>
      <c r="DT131" s="1648"/>
      <c r="DU131" s="1736"/>
      <c r="DV131" s="1736"/>
      <c r="DW131" s="1736"/>
      <c r="DX131" s="1742"/>
      <c r="DY131" s="1742"/>
      <c r="DZ131" s="1742"/>
      <c r="EA131" s="1642"/>
      <c r="EB131" s="1642"/>
      <c r="EC131" s="1648"/>
      <c r="ED131" s="1736"/>
      <c r="EE131" s="1736"/>
      <c r="EF131" s="1736"/>
      <c r="EG131" s="1742"/>
      <c r="EH131" s="1742"/>
      <c r="EI131" s="1742"/>
      <c r="EJ131" s="1321"/>
      <c r="EK131" s="1321"/>
      <c r="EL131" s="1321"/>
      <c r="EM131" s="1321"/>
      <c r="EN131" s="1321"/>
      <c r="EO131" s="1321"/>
      <c r="EP131" s="1321"/>
      <c r="EQ131" s="1321"/>
      <c r="ER131" s="1321"/>
      <c r="ES131" s="1321"/>
      <c r="ET131" s="1321"/>
      <c r="EU131" s="1321"/>
      <c r="EV131" s="1321"/>
      <c r="EW131" s="1321"/>
      <c r="EX131" s="1321"/>
      <c r="EY131" s="1321"/>
      <c r="EZ131" s="1321"/>
      <c r="FA131" s="1321"/>
      <c r="FB131" s="1321"/>
      <c r="FC131" s="1321"/>
      <c r="FD131" s="1321"/>
      <c r="FE131" s="1321"/>
      <c r="FF131" s="1321"/>
      <c r="FG131" s="1321"/>
      <c r="FH131" s="1321"/>
      <c r="FI131" s="1321"/>
      <c r="FJ131" s="1321"/>
      <c r="FK131" s="1321"/>
      <c r="FL131" s="1321"/>
      <c r="FM131" s="1321"/>
      <c r="FN131" s="1321"/>
      <c r="FO131" s="1321"/>
      <c r="FP131" s="1321"/>
      <c r="FQ131" s="1321"/>
      <c r="FR131" s="1321"/>
      <c r="FS131" s="1321"/>
      <c r="FT131" s="1321"/>
      <c r="FU131" s="1321"/>
      <c r="FV131" s="1321"/>
      <c r="FW131" s="1321"/>
      <c r="FX131" s="1321"/>
      <c r="FY131" s="1321"/>
      <c r="FZ131" s="1321"/>
      <c r="GA131" s="1321"/>
      <c r="GB131" s="1321"/>
    </row>
    <row r="132" spans="1:184" ht="78.75" customHeight="1">
      <c r="A132" s="1729"/>
      <c r="B132" s="1729"/>
      <c r="C132" s="1730"/>
      <c r="D132" s="1731"/>
      <c r="E132" s="1730"/>
      <c r="F132" s="1742"/>
      <c r="G132" s="1731"/>
      <c r="H132" s="1731"/>
      <c r="I132" s="1734"/>
      <c r="J132" s="1731"/>
      <c r="K132" s="1735"/>
      <c r="L132" s="1633"/>
      <c r="M132" s="1735"/>
      <c r="N132" s="1736"/>
      <c r="O132" s="1737"/>
      <c r="P132" s="1737"/>
      <c r="Q132" s="1653" t="s">
        <v>1722</v>
      </c>
      <c r="R132" s="1738">
        <v>0.2</v>
      </c>
      <c r="S132" s="1640">
        <v>0</v>
      </c>
      <c r="T132" s="1640">
        <v>0</v>
      </c>
      <c r="U132" s="1650"/>
      <c r="V132" s="1650"/>
      <c r="W132" s="1650"/>
      <c r="X132" s="1650"/>
      <c r="Y132" s="1640"/>
      <c r="Z132" s="1640">
        <v>2.5000000000000001E-2</v>
      </c>
      <c r="AA132" s="1640">
        <v>2.5000000000000001E-2</v>
      </c>
      <c r="AB132" s="1650"/>
      <c r="AC132" s="1650"/>
      <c r="AD132" s="1650"/>
      <c r="AE132" s="1650"/>
      <c r="AF132" s="1640"/>
      <c r="AG132" s="1640">
        <v>2.5000000000000001E-2</v>
      </c>
      <c r="AH132" s="1640">
        <v>2.5000000000000001E-2</v>
      </c>
      <c r="AI132" s="1650"/>
      <c r="AJ132" s="1650"/>
      <c r="AK132" s="1650"/>
      <c r="AL132" s="1650"/>
      <c r="AM132" s="1633"/>
      <c r="AN132" s="1642">
        <v>2.5000000000000001E-2</v>
      </c>
      <c r="AO132" s="1642">
        <f t="shared" si="12"/>
        <v>2.5000000000000001E-2</v>
      </c>
      <c r="AP132" s="1650"/>
      <c r="AQ132" s="1650"/>
      <c r="AR132" s="1650"/>
      <c r="AS132" s="1650"/>
      <c r="AT132" s="1642"/>
      <c r="AU132" s="1642">
        <v>2.5000000000000001E-2</v>
      </c>
      <c r="AV132" s="1642">
        <f t="shared" si="13"/>
        <v>2.5000000000000001E-2</v>
      </c>
      <c r="AW132" s="1650"/>
      <c r="AX132" s="1650"/>
      <c r="AY132" s="1650"/>
      <c r="AZ132" s="1739"/>
      <c r="BA132" s="1644"/>
      <c r="BB132" s="1645">
        <v>2.5000000000000001E-2</v>
      </c>
      <c r="BC132" s="1642">
        <f>+BB132</f>
        <v>2.5000000000000001E-2</v>
      </c>
      <c r="BD132" s="1650"/>
      <c r="BE132" s="1650"/>
      <c r="BF132" s="1650"/>
      <c r="BG132" s="1650"/>
      <c r="BH132" s="1633"/>
      <c r="BI132" s="1642">
        <v>2.5000000000000001E-2</v>
      </c>
      <c r="BJ132" s="1633"/>
      <c r="BK132" s="1633"/>
      <c r="BL132" s="1633"/>
      <c r="BM132" s="1633"/>
      <c r="BN132" s="1633"/>
      <c r="BO132" s="1633"/>
      <c r="BP132" s="1642">
        <v>2.5000000000000001E-2</v>
      </c>
      <c r="BQ132" s="1633"/>
      <c r="BR132" s="1633"/>
      <c r="BS132" s="1633"/>
      <c r="BT132" s="1633"/>
      <c r="BU132" s="1633"/>
      <c r="BV132" s="1633"/>
      <c r="BW132" s="1642">
        <v>2.5000000000000001E-2</v>
      </c>
      <c r="BX132" s="1633"/>
      <c r="BY132" s="1633"/>
      <c r="BZ132" s="1633"/>
      <c r="CA132" s="1633"/>
      <c r="CB132" s="1633"/>
      <c r="CC132" s="1633"/>
      <c r="CD132" s="1642">
        <v>0</v>
      </c>
      <c r="CE132" s="1633"/>
      <c r="CF132" s="1633"/>
      <c r="CG132" s="1633"/>
      <c r="CH132" s="1633"/>
      <c r="CI132" s="1633"/>
      <c r="CJ132" s="1633"/>
      <c r="CK132" s="1642">
        <v>0</v>
      </c>
      <c r="CL132" s="1633"/>
      <c r="CM132" s="1633"/>
      <c r="CN132" s="1633"/>
      <c r="CO132" s="1633"/>
      <c r="CP132" s="1633"/>
      <c r="CQ132" s="1633"/>
      <c r="CR132" s="1642">
        <v>0</v>
      </c>
      <c r="CS132" s="1633"/>
      <c r="CT132" s="1633"/>
      <c r="CU132" s="1633"/>
      <c r="CV132" s="1633"/>
      <c r="CW132" s="1633"/>
      <c r="CX132" s="1705"/>
      <c r="CY132" s="1647">
        <f t="shared" si="9"/>
        <v>0.1</v>
      </c>
      <c r="CZ132" s="1642">
        <f t="shared" si="17"/>
        <v>0.05</v>
      </c>
      <c r="DA132" s="1642">
        <f t="shared" si="17"/>
        <v>0.05</v>
      </c>
      <c r="DB132" s="1648">
        <f t="shared" si="15"/>
        <v>1</v>
      </c>
      <c r="DC132" s="1736"/>
      <c r="DD132" s="1736"/>
      <c r="DE132" s="1736"/>
      <c r="DF132" s="1743"/>
      <c r="DG132" s="1743"/>
      <c r="DH132" s="1740"/>
      <c r="DI132" s="1642">
        <f t="shared" si="18"/>
        <v>0.125</v>
      </c>
      <c r="DJ132" s="1642">
        <f t="shared" si="18"/>
        <v>0.125</v>
      </c>
      <c r="DK132" s="1648">
        <f t="shared" si="14"/>
        <v>1</v>
      </c>
      <c r="DL132" s="1736"/>
      <c r="DM132" s="1736"/>
      <c r="DN132" s="1736"/>
      <c r="DO132" s="1741"/>
      <c r="DP132" s="1741"/>
      <c r="DQ132" s="1744"/>
      <c r="DR132" s="1642"/>
      <c r="DS132" s="1642"/>
      <c r="DT132" s="1648"/>
      <c r="DU132" s="1736"/>
      <c r="DV132" s="1736"/>
      <c r="DW132" s="1736"/>
      <c r="DX132" s="1742"/>
      <c r="DY132" s="1742"/>
      <c r="DZ132" s="1742"/>
      <c r="EA132" s="1642"/>
      <c r="EB132" s="1642"/>
      <c r="EC132" s="1648"/>
      <c r="ED132" s="1736"/>
      <c r="EE132" s="1736"/>
      <c r="EF132" s="1736"/>
      <c r="EG132" s="1742"/>
      <c r="EH132" s="1742"/>
      <c r="EI132" s="1742"/>
      <c r="EJ132" s="1321"/>
      <c r="EK132" s="1321"/>
      <c r="EL132" s="1321"/>
      <c r="EM132" s="1321"/>
      <c r="EN132" s="1321"/>
      <c r="EO132" s="1321"/>
      <c r="EP132" s="1321"/>
      <c r="EQ132" s="1321"/>
      <c r="ER132" s="1321"/>
      <c r="ES132" s="1321"/>
      <c r="ET132" s="1321"/>
      <c r="EU132" s="1321"/>
      <c r="EV132" s="1321"/>
      <c r="EW132" s="1321"/>
      <c r="EX132" s="1321"/>
      <c r="EY132" s="1321"/>
      <c r="EZ132" s="1321"/>
      <c r="FA132" s="1321"/>
      <c r="FB132" s="1321"/>
      <c r="FC132" s="1321"/>
      <c r="FD132" s="1321"/>
      <c r="FE132" s="1321"/>
      <c r="FF132" s="1321"/>
      <c r="FG132" s="1321"/>
      <c r="FH132" s="1321"/>
      <c r="FI132" s="1321"/>
      <c r="FJ132" s="1321"/>
      <c r="FK132" s="1321"/>
      <c r="FL132" s="1321"/>
      <c r="FM132" s="1321"/>
      <c r="FN132" s="1321"/>
      <c r="FO132" s="1321"/>
      <c r="FP132" s="1321"/>
      <c r="FQ132" s="1321"/>
      <c r="FR132" s="1321"/>
      <c r="FS132" s="1321"/>
      <c r="FT132" s="1321"/>
      <c r="FU132" s="1321"/>
      <c r="FV132" s="1321"/>
      <c r="FW132" s="1321"/>
      <c r="FX132" s="1321"/>
      <c r="FY132" s="1321"/>
      <c r="FZ132" s="1321"/>
      <c r="GA132" s="1321"/>
      <c r="GB132" s="1321"/>
    </row>
    <row r="133" spans="1:184" ht="110.25" customHeight="1">
      <c r="A133" s="1729"/>
      <c r="B133" s="1729"/>
      <c r="C133" s="1730"/>
      <c r="D133" s="1731"/>
      <c r="E133" s="1730"/>
      <c r="F133" s="1742"/>
      <c r="G133" s="1731"/>
      <c r="H133" s="1731"/>
      <c r="I133" s="1734"/>
      <c r="J133" s="1731">
        <v>54</v>
      </c>
      <c r="K133" s="1735" t="s">
        <v>1723</v>
      </c>
      <c r="L133" s="1633" t="s">
        <v>1724</v>
      </c>
      <c r="M133" s="1735" t="s">
        <v>1711</v>
      </c>
      <c r="N133" s="1736">
        <v>2.1700000000000001E-2</v>
      </c>
      <c r="O133" s="1737">
        <v>43009</v>
      </c>
      <c r="P133" s="1737">
        <v>43100</v>
      </c>
      <c r="Q133" s="1653" t="s">
        <v>1725</v>
      </c>
      <c r="R133" s="1738">
        <v>0.7</v>
      </c>
      <c r="S133" s="1640">
        <v>0</v>
      </c>
      <c r="T133" s="1640">
        <v>0</v>
      </c>
      <c r="U133" s="1650">
        <f>+S133+S134</f>
        <v>0</v>
      </c>
      <c r="V133" s="1650">
        <f>+T133+T134</f>
        <v>0</v>
      </c>
      <c r="W133" s="1650"/>
      <c r="X133" s="1650"/>
      <c r="Y133" s="1640"/>
      <c r="Z133" s="1640">
        <v>0</v>
      </c>
      <c r="AA133" s="1640">
        <v>0</v>
      </c>
      <c r="AB133" s="1650">
        <f>+Z133+Z134</f>
        <v>0</v>
      </c>
      <c r="AC133" s="1650">
        <f>+AA133+AA134</f>
        <v>0</v>
      </c>
      <c r="AD133" s="1650"/>
      <c r="AE133" s="1650"/>
      <c r="AF133" s="1640"/>
      <c r="AG133" s="1640">
        <v>0</v>
      </c>
      <c r="AH133" s="1640">
        <v>0</v>
      </c>
      <c r="AI133" s="1650">
        <f>+AG133+AG134</f>
        <v>0</v>
      </c>
      <c r="AJ133" s="1650">
        <f>+AH133+AH134</f>
        <v>0</v>
      </c>
      <c r="AK133" s="1650"/>
      <c r="AL133" s="1650"/>
      <c r="AM133" s="1633" t="s">
        <v>1059</v>
      </c>
      <c r="AN133" s="1642">
        <v>0</v>
      </c>
      <c r="AO133" s="1642">
        <f t="shared" si="12"/>
        <v>0</v>
      </c>
      <c r="AP133" s="1650">
        <f>+AN133+AN134</f>
        <v>0</v>
      </c>
      <c r="AQ133" s="1650">
        <f>+AO133+AO134</f>
        <v>0</v>
      </c>
      <c r="AR133" s="1650"/>
      <c r="AS133" s="1650"/>
      <c r="AT133" s="1642"/>
      <c r="AU133" s="1642">
        <v>0</v>
      </c>
      <c r="AV133" s="1642">
        <f t="shared" si="13"/>
        <v>0</v>
      </c>
      <c r="AW133" s="1650">
        <f>+AU133+AU134</f>
        <v>0</v>
      </c>
      <c r="AX133" s="1650">
        <f>+AV133+AV134</f>
        <v>0</v>
      </c>
      <c r="AY133" s="1650"/>
      <c r="AZ133" s="1739"/>
      <c r="BA133" s="1644"/>
      <c r="BB133" s="1645">
        <v>0</v>
      </c>
      <c r="BC133" s="1642">
        <v>0</v>
      </c>
      <c r="BD133" s="1650">
        <f>+BB133+BB134</f>
        <v>0</v>
      </c>
      <c r="BE133" s="1650">
        <f>+BC133+BC134</f>
        <v>0</v>
      </c>
      <c r="BF133" s="1650"/>
      <c r="BG133" s="1650"/>
      <c r="BH133" s="1633"/>
      <c r="BI133" s="1642">
        <v>0</v>
      </c>
      <c r="BJ133" s="1633"/>
      <c r="BK133" s="1633">
        <f>+BI133+BI134</f>
        <v>0</v>
      </c>
      <c r="BL133" s="1633">
        <f>+BJ133+BJ134</f>
        <v>0</v>
      </c>
      <c r="BM133" s="1633"/>
      <c r="BN133" s="1633"/>
      <c r="BO133" s="1633"/>
      <c r="BP133" s="1642">
        <v>0</v>
      </c>
      <c r="BQ133" s="1633"/>
      <c r="BR133" s="1633">
        <f>+BP133+BP134</f>
        <v>0</v>
      </c>
      <c r="BS133" s="1633">
        <f>+BQ133+BQ134</f>
        <v>0</v>
      </c>
      <c r="BT133" s="1633"/>
      <c r="BU133" s="1633"/>
      <c r="BV133" s="1633"/>
      <c r="BW133" s="1642">
        <v>0</v>
      </c>
      <c r="BX133" s="1633"/>
      <c r="BY133" s="1633">
        <f>+BW133+BW134</f>
        <v>0</v>
      </c>
      <c r="BZ133" s="1633">
        <f>+BX133+BX134</f>
        <v>0</v>
      </c>
      <c r="CA133" s="1633"/>
      <c r="CB133" s="1633"/>
      <c r="CC133" s="1633"/>
      <c r="CD133" s="1642">
        <v>0.14000000000000001</v>
      </c>
      <c r="CE133" s="1633"/>
      <c r="CF133" s="1633">
        <f>+CD133+CD134</f>
        <v>0.2</v>
      </c>
      <c r="CG133" s="1633">
        <f>+CE133+CE134</f>
        <v>0</v>
      </c>
      <c r="CH133" s="1633"/>
      <c r="CI133" s="1633"/>
      <c r="CJ133" s="1633"/>
      <c r="CK133" s="1642">
        <v>0.21</v>
      </c>
      <c r="CL133" s="1633"/>
      <c r="CM133" s="1633">
        <f>+CK133+CK134</f>
        <v>0.3</v>
      </c>
      <c r="CN133" s="1633">
        <f>+CL133+CL134</f>
        <v>0</v>
      </c>
      <c r="CO133" s="1633"/>
      <c r="CP133" s="1633"/>
      <c r="CQ133" s="1633"/>
      <c r="CR133" s="1642">
        <v>0.35</v>
      </c>
      <c r="CS133" s="1633"/>
      <c r="CT133" s="1633">
        <f>+CR133+CR134</f>
        <v>0.5</v>
      </c>
      <c r="CU133" s="1633">
        <f>+CS133+CS134</f>
        <v>0</v>
      </c>
      <c r="CV133" s="1633"/>
      <c r="CW133" s="1633"/>
      <c r="CX133" s="1646" t="s">
        <v>1724</v>
      </c>
      <c r="CY133" s="1647">
        <f t="shared" si="9"/>
        <v>0</v>
      </c>
      <c r="CZ133" s="1642">
        <f t="shared" si="17"/>
        <v>0</v>
      </c>
      <c r="DA133" s="1642">
        <f t="shared" si="17"/>
        <v>0</v>
      </c>
      <c r="DB133" s="1648" t="e">
        <f t="shared" si="15"/>
        <v>#DIV/0!</v>
      </c>
      <c r="DC133" s="1736">
        <f>U133+AB133+AI133</f>
        <v>0</v>
      </c>
      <c r="DD133" s="1736">
        <f>V133+AC133+AJ133</f>
        <v>0</v>
      </c>
      <c r="DE133" s="1736" t="e">
        <f>+DD133/DC133</f>
        <v>#DIV/0!</v>
      </c>
      <c r="DF133" s="1743"/>
      <c r="DG133" s="1743"/>
      <c r="DH133" s="1740"/>
      <c r="DI133" s="1642">
        <f t="shared" si="18"/>
        <v>0</v>
      </c>
      <c r="DJ133" s="1642">
        <f t="shared" si="18"/>
        <v>0</v>
      </c>
      <c r="DK133" s="1648" t="e">
        <f t="shared" si="14"/>
        <v>#DIV/0!</v>
      </c>
      <c r="DL133" s="1736">
        <f>DC133+AP133+AW133+BD133</f>
        <v>0</v>
      </c>
      <c r="DM133" s="1736">
        <f>DD133+AQ133+AX133+BE133</f>
        <v>0</v>
      </c>
      <c r="DN133" s="1736" t="e">
        <f>+DM133/DL133</f>
        <v>#DIV/0!</v>
      </c>
      <c r="DO133" s="1741"/>
      <c r="DP133" s="1741"/>
      <c r="DQ133" s="1744"/>
      <c r="DR133" s="1642"/>
      <c r="DS133" s="1642"/>
      <c r="DT133" s="1648"/>
      <c r="DU133" s="1736"/>
      <c r="DV133" s="1736"/>
      <c r="DW133" s="1736"/>
      <c r="DX133" s="1742"/>
      <c r="DY133" s="1742"/>
      <c r="DZ133" s="1742"/>
      <c r="EA133" s="1642"/>
      <c r="EB133" s="1642"/>
      <c r="EC133" s="1648"/>
      <c r="ED133" s="1736"/>
      <c r="EE133" s="1736"/>
      <c r="EF133" s="1736"/>
      <c r="EG133" s="1742"/>
      <c r="EH133" s="1742"/>
      <c r="EI133" s="1742"/>
      <c r="EJ133" s="1321"/>
      <c r="EK133" s="1321"/>
      <c r="EL133" s="1321"/>
      <c r="EM133" s="1321"/>
      <c r="EN133" s="1321"/>
      <c r="EO133" s="1321"/>
      <c r="EP133" s="1321"/>
      <c r="EQ133" s="1321"/>
      <c r="ER133" s="1321"/>
      <c r="ES133" s="1321"/>
      <c r="ET133" s="1321"/>
      <c r="EU133" s="1321"/>
      <c r="EV133" s="1321"/>
      <c r="EW133" s="1321"/>
      <c r="EX133" s="1321"/>
      <c r="EY133" s="1321"/>
      <c r="EZ133" s="1321"/>
      <c r="FA133" s="1321"/>
      <c r="FB133" s="1321"/>
      <c r="FC133" s="1321"/>
      <c r="FD133" s="1321"/>
      <c r="FE133" s="1321"/>
      <c r="FF133" s="1321"/>
      <c r="FG133" s="1321"/>
      <c r="FH133" s="1321"/>
      <c r="FI133" s="1321"/>
      <c r="FJ133" s="1321"/>
      <c r="FK133" s="1321"/>
      <c r="FL133" s="1321"/>
      <c r="FM133" s="1321"/>
      <c r="FN133" s="1321"/>
      <c r="FO133" s="1321"/>
      <c r="FP133" s="1321"/>
      <c r="FQ133" s="1321"/>
      <c r="FR133" s="1321"/>
      <c r="FS133" s="1321"/>
      <c r="FT133" s="1321"/>
      <c r="FU133" s="1321"/>
      <c r="FV133" s="1321"/>
      <c r="FW133" s="1321"/>
      <c r="FX133" s="1321"/>
      <c r="FY133" s="1321"/>
      <c r="FZ133" s="1321"/>
      <c r="GA133" s="1321"/>
      <c r="GB133" s="1321"/>
    </row>
    <row r="134" spans="1:184" ht="102.75" customHeight="1">
      <c r="A134" s="1729"/>
      <c r="B134" s="1729"/>
      <c r="C134" s="1730"/>
      <c r="D134" s="1731"/>
      <c r="E134" s="1730"/>
      <c r="F134" s="1742"/>
      <c r="G134" s="1731"/>
      <c r="H134" s="1731"/>
      <c r="I134" s="1734"/>
      <c r="J134" s="1731"/>
      <c r="K134" s="1735"/>
      <c r="L134" s="1633"/>
      <c r="M134" s="1735"/>
      <c r="N134" s="1736"/>
      <c r="O134" s="1737"/>
      <c r="P134" s="1737"/>
      <c r="Q134" s="1653" t="s">
        <v>1726</v>
      </c>
      <c r="R134" s="1738">
        <v>0.3</v>
      </c>
      <c r="S134" s="1640">
        <v>0</v>
      </c>
      <c r="T134" s="1640">
        <v>0</v>
      </c>
      <c r="U134" s="1650"/>
      <c r="V134" s="1650"/>
      <c r="W134" s="1650"/>
      <c r="X134" s="1650"/>
      <c r="Y134" s="1640"/>
      <c r="Z134" s="1640">
        <v>0</v>
      </c>
      <c r="AA134" s="1640">
        <v>0</v>
      </c>
      <c r="AB134" s="1650"/>
      <c r="AC134" s="1650"/>
      <c r="AD134" s="1650"/>
      <c r="AE134" s="1650"/>
      <c r="AF134" s="1640"/>
      <c r="AG134" s="1640">
        <v>0</v>
      </c>
      <c r="AH134" s="1640">
        <v>0</v>
      </c>
      <c r="AI134" s="1650"/>
      <c r="AJ134" s="1650"/>
      <c r="AK134" s="1650"/>
      <c r="AL134" s="1650"/>
      <c r="AM134" s="1633"/>
      <c r="AN134" s="1642">
        <v>0</v>
      </c>
      <c r="AO134" s="1642">
        <f t="shared" si="12"/>
        <v>0</v>
      </c>
      <c r="AP134" s="1650"/>
      <c r="AQ134" s="1650"/>
      <c r="AR134" s="1650"/>
      <c r="AS134" s="1650"/>
      <c r="AT134" s="1642"/>
      <c r="AU134" s="1642">
        <v>0</v>
      </c>
      <c r="AV134" s="1642">
        <f t="shared" si="13"/>
        <v>0</v>
      </c>
      <c r="AW134" s="1650"/>
      <c r="AX134" s="1650"/>
      <c r="AY134" s="1650"/>
      <c r="AZ134" s="1739"/>
      <c r="BA134" s="1644"/>
      <c r="BB134" s="1645">
        <v>0</v>
      </c>
      <c r="BC134" s="1642">
        <v>0</v>
      </c>
      <c r="BD134" s="1650"/>
      <c r="BE134" s="1650"/>
      <c r="BF134" s="1650"/>
      <c r="BG134" s="1650"/>
      <c r="BH134" s="1633"/>
      <c r="BI134" s="1642">
        <v>0</v>
      </c>
      <c r="BJ134" s="1633"/>
      <c r="BK134" s="1633"/>
      <c r="BL134" s="1633"/>
      <c r="BM134" s="1633"/>
      <c r="BN134" s="1633"/>
      <c r="BO134" s="1633"/>
      <c r="BP134" s="1642">
        <v>0</v>
      </c>
      <c r="BQ134" s="1633"/>
      <c r="BR134" s="1633"/>
      <c r="BS134" s="1633"/>
      <c r="BT134" s="1633"/>
      <c r="BU134" s="1633"/>
      <c r="BV134" s="1633"/>
      <c r="BW134" s="1642">
        <v>0</v>
      </c>
      <c r="BX134" s="1633"/>
      <c r="BY134" s="1633"/>
      <c r="BZ134" s="1633"/>
      <c r="CA134" s="1633"/>
      <c r="CB134" s="1633"/>
      <c r="CC134" s="1633"/>
      <c r="CD134" s="1642">
        <v>0.06</v>
      </c>
      <c r="CE134" s="1633"/>
      <c r="CF134" s="1633"/>
      <c r="CG134" s="1633"/>
      <c r="CH134" s="1633"/>
      <c r="CI134" s="1633"/>
      <c r="CJ134" s="1633"/>
      <c r="CK134" s="1642">
        <v>0.09</v>
      </c>
      <c r="CL134" s="1633"/>
      <c r="CM134" s="1633"/>
      <c r="CN134" s="1633"/>
      <c r="CO134" s="1633"/>
      <c r="CP134" s="1633"/>
      <c r="CQ134" s="1633"/>
      <c r="CR134" s="1642">
        <v>0.15</v>
      </c>
      <c r="CS134" s="1633"/>
      <c r="CT134" s="1633"/>
      <c r="CU134" s="1633"/>
      <c r="CV134" s="1633"/>
      <c r="CW134" s="1633"/>
      <c r="CX134" s="1654"/>
      <c r="CY134" s="1647">
        <f t="shared" si="9"/>
        <v>0</v>
      </c>
      <c r="CZ134" s="1642">
        <f t="shared" si="17"/>
        <v>0</v>
      </c>
      <c r="DA134" s="1642">
        <f t="shared" si="17"/>
        <v>0</v>
      </c>
      <c r="DB134" s="1648" t="e">
        <f t="shared" si="15"/>
        <v>#DIV/0!</v>
      </c>
      <c r="DC134" s="1736"/>
      <c r="DD134" s="1736"/>
      <c r="DE134" s="1736"/>
      <c r="DF134" s="1743"/>
      <c r="DG134" s="1743"/>
      <c r="DH134" s="1740"/>
      <c r="DI134" s="1642">
        <f t="shared" si="18"/>
        <v>0</v>
      </c>
      <c r="DJ134" s="1642">
        <f t="shared" si="18"/>
        <v>0</v>
      </c>
      <c r="DK134" s="1648" t="e">
        <f t="shared" si="14"/>
        <v>#DIV/0!</v>
      </c>
      <c r="DL134" s="1736"/>
      <c r="DM134" s="1736"/>
      <c r="DN134" s="1736"/>
      <c r="DO134" s="1741"/>
      <c r="DP134" s="1741"/>
      <c r="DQ134" s="1744"/>
      <c r="DR134" s="1642"/>
      <c r="DS134" s="1642"/>
      <c r="DT134" s="1648"/>
      <c r="DU134" s="1736"/>
      <c r="DV134" s="1736"/>
      <c r="DW134" s="1736"/>
      <c r="DX134" s="1742"/>
      <c r="DY134" s="1742"/>
      <c r="DZ134" s="1742"/>
      <c r="EA134" s="1642"/>
      <c r="EB134" s="1642"/>
      <c r="EC134" s="1648"/>
      <c r="ED134" s="1736"/>
      <c r="EE134" s="1736"/>
      <c r="EF134" s="1736"/>
      <c r="EG134" s="1742"/>
      <c r="EH134" s="1742"/>
      <c r="EI134" s="1742"/>
      <c r="EJ134" s="1321"/>
      <c r="EK134" s="1321"/>
      <c r="EL134" s="1321"/>
      <c r="EM134" s="1321"/>
      <c r="EN134" s="1321"/>
      <c r="EO134" s="1321"/>
      <c r="EP134" s="1321"/>
      <c r="EQ134" s="1321"/>
      <c r="ER134" s="1321"/>
      <c r="ES134" s="1321"/>
      <c r="ET134" s="1321"/>
      <c r="EU134" s="1321"/>
      <c r="EV134" s="1321"/>
      <c r="EW134" s="1321"/>
      <c r="EX134" s="1321"/>
      <c r="EY134" s="1321"/>
      <c r="EZ134" s="1321"/>
      <c r="FA134" s="1321"/>
      <c r="FB134" s="1321"/>
      <c r="FC134" s="1321"/>
      <c r="FD134" s="1321"/>
      <c r="FE134" s="1321"/>
      <c r="FF134" s="1321"/>
      <c r="FG134" s="1321"/>
      <c r="FH134" s="1321"/>
      <c r="FI134" s="1321"/>
      <c r="FJ134" s="1321"/>
      <c r="FK134" s="1321"/>
      <c r="FL134" s="1321"/>
      <c r="FM134" s="1321"/>
      <c r="FN134" s="1321"/>
      <c r="FO134" s="1321"/>
      <c r="FP134" s="1321"/>
      <c r="FQ134" s="1321"/>
      <c r="FR134" s="1321"/>
      <c r="FS134" s="1321"/>
      <c r="FT134" s="1321"/>
      <c r="FU134" s="1321"/>
      <c r="FV134" s="1321"/>
      <c r="FW134" s="1321"/>
      <c r="FX134" s="1321"/>
      <c r="FY134" s="1321"/>
      <c r="FZ134" s="1321"/>
      <c r="GA134" s="1321"/>
      <c r="GB134" s="1321"/>
    </row>
    <row r="135" spans="1:184">
      <c r="H135" s="1321"/>
      <c r="I135" s="1321"/>
      <c r="R135" s="1745"/>
      <c r="S135" s="1321"/>
      <c r="T135" s="1321"/>
      <c r="U135" s="1321"/>
      <c r="V135" s="1321"/>
      <c r="W135" s="1321"/>
      <c r="X135" s="1321"/>
      <c r="Y135" s="1321"/>
      <c r="Z135" s="1321"/>
      <c r="AA135" s="1321"/>
      <c r="AB135" s="1321"/>
      <c r="AC135" s="1321"/>
      <c r="AD135" s="1321"/>
      <c r="AE135" s="1321"/>
      <c r="AF135" s="1321"/>
      <c r="AG135" s="1321"/>
      <c r="AH135" s="1321"/>
      <c r="AI135" s="1321"/>
      <c r="AJ135" s="1321"/>
      <c r="AK135" s="1321"/>
      <c r="AL135" s="1321"/>
      <c r="AM135" s="1321"/>
      <c r="AN135" s="1321"/>
      <c r="AO135" s="1321"/>
      <c r="AP135" s="1321"/>
      <c r="AQ135" s="1321"/>
      <c r="AR135" s="1321"/>
      <c r="AS135" s="1321"/>
      <c r="AT135" s="1321"/>
      <c r="AU135" s="1321"/>
      <c r="AV135" s="1321"/>
      <c r="AW135" s="1321"/>
      <c r="AX135" s="1321"/>
      <c r="AY135" s="1321"/>
      <c r="AZ135" s="1321"/>
      <c r="BA135" s="1321"/>
      <c r="BB135" s="1321"/>
      <c r="BC135" s="1321"/>
      <c r="BD135" s="1321"/>
      <c r="BE135" s="1321"/>
      <c r="BF135" s="1321"/>
      <c r="BG135" s="1321"/>
      <c r="BH135" s="1321"/>
      <c r="BI135" s="1321"/>
      <c r="BJ135" s="1321"/>
      <c r="BK135" s="1321"/>
      <c r="BL135" s="1321"/>
      <c r="BM135" s="1321"/>
      <c r="BN135" s="1321"/>
      <c r="BO135" s="1321"/>
      <c r="BP135" s="1321"/>
      <c r="BQ135" s="1321"/>
      <c r="BR135" s="1321"/>
      <c r="BS135" s="1321"/>
      <c r="BT135" s="1321"/>
      <c r="BU135" s="1321"/>
      <c r="BV135" s="1321"/>
      <c r="BW135" s="1321"/>
      <c r="BX135" s="1321"/>
      <c r="BY135" s="1321"/>
      <c r="BZ135" s="1321"/>
      <c r="CA135" s="1321"/>
      <c r="CB135" s="1321"/>
      <c r="CC135" s="1321"/>
      <c r="CD135" s="1321"/>
      <c r="CE135" s="1321"/>
      <c r="CF135" s="1321"/>
      <c r="CG135" s="1321"/>
      <c r="CH135" s="1321"/>
      <c r="CI135" s="1321"/>
      <c r="CJ135" s="1321"/>
      <c r="CK135" s="1321"/>
      <c r="CL135" s="1321"/>
      <c r="CM135" s="1321"/>
      <c r="CN135" s="1321"/>
      <c r="CO135" s="1321"/>
      <c r="CP135" s="1321"/>
      <c r="CQ135" s="1321"/>
      <c r="CR135" s="1321"/>
      <c r="CS135" s="1321"/>
      <c r="CT135" s="1321"/>
      <c r="CU135" s="1321"/>
      <c r="CV135" s="1321"/>
      <c r="CW135" s="1321"/>
      <c r="CX135" s="1321"/>
      <c r="CY135" s="1746"/>
      <c r="CZ135" s="1321"/>
      <c r="EJ135" s="1321"/>
      <c r="EK135" s="1321"/>
      <c r="EL135" s="1321"/>
      <c r="EM135" s="1321"/>
      <c r="EN135" s="1321"/>
      <c r="EO135" s="1321"/>
      <c r="EP135" s="1321"/>
      <c r="EQ135" s="1321"/>
      <c r="ER135" s="1321"/>
      <c r="ES135" s="1321"/>
      <c r="ET135" s="1321"/>
      <c r="EU135" s="1321"/>
      <c r="EV135" s="1321"/>
      <c r="EW135" s="1321"/>
      <c r="EX135" s="1321"/>
      <c r="EY135" s="1321"/>
      <c r="EZ135" s="1321"/>
      <c r="FA135" s="1321"/>
      <c r="FB135" s="1321"/>
      <c r="FC135" s="1321"/>
      <c r="FD135" s="1321"/>
      <c r="FE135" s="1321"/>
      <c r="FF135" s="1321"/>
      <c r="FG135" s="1321"/>
      <c r="FH135" s="1321"/>
      <c r="FI135" s="1321"/>
      <c r="FJ135" s="1321"/>
      <c r="FK135" s="1321"/>
      <c r="FL135" s="1321"/>
      <c r="FM135" s="1321"/>
      <c r="FN135" s="1321"/>
      <c r="FO135" s="1321"/>
      <c r="FP135" s="1321"/>
      <c r="FQ135" s="1321"/>
      <c r="FR135" s="1321"/>
      <c r="FS135" s="1321"/>
      <c r="FT135" s="1321"/>
      <c r="FU135" s="1321"/>
      <c r="FV135" s="1321"/>
      <c r="FW135" s="1321"/>
      <c r="FX135" s="1321"/>
      <c r="FY135" s="1321"/>
      <c r="FZ135" s="1321"/>
      <c r="GA135" s="1321"/>
      <c r="GB135" s="1321"/>
    </row>
    <row r="136" spans="1:184">
      <c r="H136" s="1321"/>
      <c r="I136" s="1321"/>
      <c r="R136" s="1745"/>
      <c r="S136" s="1321"/>
      <c r="T136" s="1321"/>
      <c r="U136" s="1321"/>
      <c r="V136" s="1321"/>
      <c r="W136" s="1321"/>
      <c r="X136" s="1321"/>
      <c r="Y136" s="1321"/>
      <c r="Z136" s="1321"/>
      <c r="AA136" s="1321"/>
      <c r="AB136" s="1321"/>
      <c r="AC136" s="1321"/>
      <c r="AD136" s="1321"/>
      <c r="AE136" s="1321"/>
      <c r="AF136" s="1321"/>
      <c r="AG136" s="1321"/>
      <c r="AH136" s="1321"/>
      <c r="AI136" s="1321"/>
      <c r="AJ136" s="1321"/>
      <c r="AK136" s="1321"/>
      <c r="AL136" s="1321"/>
      <c r="AM136" s="1321"/>
      <c r="AN136" s="1321"/>
      <c r="AO136" s="1321"/>
      <c r="AP136" s="1321"/>
      <c r="AQ136" s="1321"/>
      <c r="AR136" s="1321"/>
      <c r="AS136" s="1321"/>
      <c r="AT136" s="1321"/>
      <c r="AU136" s="1321"/>
      <c r="AV136" s="1321"/>
      <c r="AW136" s="1321"/>
      <c r="AX136" s="1321"/>
      <c r="AY136" s="1321"/>
      <c r="AZ136" s="1321"/>
      <c r="BA136" s="1321"/>
      <c r="BB136" s="1321"/>
      <c r="BC136" s="1321"/>
      <c r="BD136" s="1321"/>
      <c r="BE136" s="1321"/>
      <c r="BF136" s="1321"/>
      <c r="BG136" s="1321"/>
      <c r="BH136" s="1321"/>
      <c r="BI136" s="1321"/>
      <c r="BJ136" s="1321"/>
      <c r="BK136" s="1321"/>
      <c r="BL136" s="1321"/>
      <c r="BM136" s="1321"/>
      <c r="BN136" s="1321"/>
      <c r="BO136" s="1321"/>
      <c r="BP136" s="1321"/>
      <c r="BQ136" s="1321"/>
      <c r="BR136" s="1321"/>
      <c r="BS136" s="1321"/>
      <c r="BT136" s="1321"/>
      <c r="BU136" s="1321"/>
      <c r="BV136" s="1321"/>
      <c r="BW136" s="1321"/>
      <c r="BX136" s="1321"/>
      <c r="BY136" s="1321"/>
      <c r="BZ136" s="1321"/>
      <c r="CA136" s="1321"/>
      <c r="CB136" s="1321"/>
      <c r="CC136" s="1321"/>
      <c r="CD136" s="1321"/>
      <c r="CE136" s="1321"/>
      <c r="CF136" s="1321"/>
      <c r="CG136" s="1321"/>
      <c r="CH136" s="1321"/>
      <c r="CI136" s="1321"/>
      <c r="CJ136" s="1321"/>
      <c r="CK136" s="1321"/>
      <c r="CL136" s="1321"/>
      <c r="CM136" s="1321"/>
      <c r="CN136" s="1321"/>
      <c r="CO136" s="1321"/>
      <c r="CP136" s="1321"/>
      <c r="CQ136" s="1321"/>
      <c r="CR136" s="1321"/>
      <c r="CS136" s="1321"/>
      <c r="CT136" s="1321"/>
      <c r="CU136" s="1321"/>
      <c r="CV136" s="1321"/>
      <c r="CW136" s="1321"/>
      <c r="CX136" s="1321"/>
      <c r="CY136" s="1746"/>
      <c r="CZ136" s="1321"/>
      <c r="EJ136" s="1321"/>
      <c r="EK136" s="1321"/>
      <c r="EL136" s="1321"/>
      <c r="EM136" s="1321"/>
      <c r="EN136" s="1321"/>
      <c r="EO136" s="1321"/>
      <c r="EP136" s="1321"/>
      <c r="EQ136" s="1321"/>
      <c r="ER136" s="1321"/>
      <c r="ES136" s="1321"/>
      <c r="ET136" s="1321"/>
      <c r="EU136" s="1321"/>
      <c r="EV136" s="1321"/>
      <c r="EW136" s="1321"/>
      <c r="EX136" s="1321"/>
      <c r="EY136" s="1321"/>
      <c r="EZ136" s="1321"/>
      <c r="FA136" s="1321"/>
      <c r="FB136" s="1321"/>
      <c r="FC136" s="1321"/>
      <c r="FD136" s="1321"/>
      <c r="FE136" s="1321"/>
      <c r="FF136" s="1321"/>
      <c r="FG136" s="1321"/>
      <c r="FH136" s="1321"/>
      <c r="FI136" s="1321"/>
      <c r="FJ136" s="1321"/>
      <c r="FK136" s="1321"/>
      <c r="FL136" s="1321"/>
      <c r="FM136" s="1321"/>
      <c r="FN136" s="1321"/>
      <c r="FO136" s="1321"/>
      <c r="FP136" s="1321"/>
      <c r="FQ136" s="1321"/>
      <c r="FR136" s="1321"/>
      <c r="FS136" s="1321"/>
      <c r="FT136" s="1321"/>
      <c r="FU136" s="1321"/>
      <c r="FV136" s="1321"/>
      <c r="FW136" s="1321"/>
      <c r="FX136" s="1321"/>
      <c r="FY136" s="1321"/>
      <c r="FZ136" s="1321"/>
      <c r="GA136" s="1321"/>
      <c r="GB136" s="1321"/>
    </row>
    <row r="137" spans="1:184">
      <c r="H137" s="1321"/>
      <c r="I137" s="1321"/>
      <c r="R137" s="1745"/>
      <c r="S137" s="1321"/>
      <c r="T137" s="1321"/>
      <c r="U137" s="1321"/>
      <c r="V137" s="1321"/>
      <c r="W137" s="1321"/>
      <c r="X137" s="1321"/>
      <c r="Y137" s="1321"/>
      <c r="Z137" s="1321"/>
      <c r="AA137" s="1321"/>
      <c r="AB137" s="1321"/>
      <c r="AC137" s="1321"/>
      <c r="AD137" s="1321"/>
      <c r="AE137" s="1321"/>
      <c r="AF137" s="1321"/>
      <c r="AG137" s="1321"/>
      <c r="AH137" s="1321"/>
      <c r="AI137" s="1321"/>
      <c r="AJ137" s="1321"/>
      <c r="AK137" s="1321"/>
      <c r="AL137" s="1321"/>
      <c r="AM137" s="1321"/>
      <c r="AN137" s="1321"/>
      <c r="AO137" s="1321"/>
      <c r="AP137" s="1321"/>
      <c r="AQ137" s="1321"/>
      <c r="AR137" s="1321"/>
      <c r="AS137" s="1321"/>
      <c r="AT137" s="1321"/>
      <c r="AU137" s="1321"/>
      <c r="AV137" s="1321"/>
      <c r="AW137" s="1321"/>
      <c r="AX137" s="1321"/>
      <c r="AY137" s="1321"/>
      <c r="AZ137" s="1321"/>
      <c r="BA137" s="1321"/>
      <c r="BB137" s="1321"/>
      <c r="BC137" s="1321"/>
      <c r="BD137" s="1321"/>
      <c r="BE137" s="1321"/>
      <c r="BF137" s="1321"/>
      <c r="BG137" s="1321"/>
      <c r="BH137" s="1321"/>
      <c r="BI137" s="1321"/>
      <c r="BJ137" s="1321"/>
      <c r="BK137" s="1321"/>
      <c r="BL137" s="1321"/>
      <c r="BM137" s="1321"/>
      <c r="BN137" s="1321"/>
      <c r="BO137" s="1321"/>
      <c r="BP137" s="1321"/>
      <c r="BQ137" s="1321"/>
      <c r="BR137" s="1321"/>
      <c r="BS137" s="1321"/>
      <c r="BT137" s="1321"/>
      <c r="BU137" s="1321"/>
      <c r="BV137" s="1321"/>
      <c r="BW137" s="1321"/>
      <c r="BX137" s="1321"/>
      <c r="BY137" s="1321"/>
      <c r="BZ137" s="1321"/>
      <c r="CA137" s="1321"/>
      <c r="CB137" s="1321"/>
      <c r="CC137" s="1321"/>
      <c r="CD137" s="1321"/>
      <c r="CE137" s="1321"/>
      <c r="CF137" s="1321"/>
      <c r="CG137" s="1321"/>
      <c r="CH137" s="1321"/>
      <c r="CI137" s="1321"/>
      <c r="CJ137" s="1321"/>
      <c r="CK137" s="1321"/>
      <c r="CL137" s="1321"/>
      <c r="CM137" s="1321"/>
      <c r="CN137" s="1321"/>
      <c r="CO137" s="1321"/>
      <c r="CP137" s="1321"/>
      <c r="CQ137" s="1321"/>
      <c r="CR137" s="1321"/>
      <c r="CS137" s="1321"/>
      <c r="CT137" s="1321"/>
      <c r="CU137" s="1321"/>
      <c r="CV137" s="1321"/>
      <c r="CW137" s="1321"/>
      <c r="CX137" s="1321"/>
      <c r="CY137" s="1746"/>
      <c r="CZ137" s="1321"/>
      <c r="EJ137" s="1321"/>
      <c r="EK137" s="1321"/>
      <c r="EL137" s="1321"/>
      <c r="EM137" s="1321"/>
      <c r="EN137" s="1321"/>
      <c r="EO137" s="1321"/>
      <c r="EP137" s="1321"/>
      <c r="EQ137" s="1321"/>
      <c r="ER137" s="1321"/>
      <c r="ES137" s="1321"/>
      <c r="ET137" s="1321"/>
      <c r="EU137" s="1321"/>
      <c r="EV137" s="1321"/>
      <c r="EW137" s="1321"/>
      <c r="EX137" s="1321"/>
      <c r="EY137" s="1321"/>
      <c r="EZ137" s="1321"/>
      <c r="FA137" s="1321"/>
      <c r="FB137" s="1321"/>
      <c r="FC137" s="1321"/>
      <c r="FD137" s="1321"/>
      <c r="FE137" s="1321"/>
      <c r="FF137" s="1321"/>
      <c r="FG137" s="1321"/>
      <c r="FH137" s="1321"/>
      <c r="FI137" s="1321"/>
      <c r="FJ137" s="1321"/>
      <c r="FK137" s="1321"/>
      <c r="FL137" s="1321"/>
      <c r="FM137" s="1321"/>
      <c r="FN137" s="1321"/>
      <c r="FO137" s="1321"/>
      <c r="FP137" s="1321"/>
      <c r="FQ137" s="1321"/>
      <c r="FR137" s="1321"/>
      <c r="FS137" s="1321"/>
      <c r="FT137" s="1321"/>
      <c r="FU137" s="1321"/>
      <c r="FV137" s="1321"/>
      <c r="FW137" s="1321"/>
      <c r="FX137" s="1321"/>
      <c r="FY137" s="1321"/>
      <c r="FZ137" s="1321"/>
      <c r="GA137" s="1321"/>
      <c r="GB137" s="1321"/>
    </row>
    <row r="138" spans="1:184">
      <c r="H138" s="1321"/>
      <c r="I138" s="1321"/>
      <c r="R138" s="1745"/>
      <c r="S138" s="1321"/>
      <c r="T138" s="1321"/>
      <c r="U138" s="1321"/>
      <c r="V138" s="1321"/>
      <c r="W138" s="1321"/>
      <c r="X138" s="1321"/>
      <c r="Y138" s="1321"/>
      <c r="Z138" s="1321"/>
      <c r="AA138" s="1321"/>
      <c r="AB138" s="1321"/>
      <c r="AC138" s="1321"/>
      <c r="AD138" s="1321"/>
      <c r="AE138" s="1321"/>
      <c r="AF138" s="1321"/>
      <c r="AG138" s="1321"/>
      <c r="AH138" s="1321"/>
      <c r="AI138" s="1321"/>
      <c r="AJ138" s="1321"/>
      <c r="AK138" s="1321"/>
      <c r="AL138" s="1321"/>
      <c r="AM138" s="1321"/>
      <c r="AN138" s="1321"/>
      <c r="AO138" s="1321"/>
      <c r="AP138" s="1321"/>
      <c r="AQ138" s="1321"/>
      <c r="AR138" s="1321"/>
      <c r="AS138" s="1321"/>
      <c r="AT138" s="1321"/>
      <c r="AU138" s="1321"/>
      <c r="AV138" s="1321"/>
      <c r="AW138" s="1321"/>
      <c r="AX138" s="1321"/>
      <c r="AY138" s="1321"/>
      <c r="AZ138" s="1321"/>
      <c r="BA138" s="1321"/>
      <c r="BB138" s="1321"/>
      <c r="BC138" s="1321"/>
      <c r="BD138" s="1321"/>
      <c r="BE138" s="1321"/>
      <c r="BF138" s="1321"/>
      <c r="BG138" s="1321"/>
      <c r="BH138" s="1321"/>
      <c r="BI138" s="1321"/>
      <c r="BJ138" s="1321"/>
      <c r="BK138" s="1321"/>
      <c r="BL138" s="1321"/>
      <c r="BM138" s="1321"/>
      <c r="BN138" s="1321"/>
      <c r="BO138" s="1321"/>
      <c r="BP138" s="1321"/>
      <c r="BQ138" s="1321"/>
      <c r="BR138" s="1321"/>
      <c r="BS138" s="1321"/>
      <c r="BT138" s="1321"/>
      <c r="BU138" s="1321"/>
      <c r="BV138" s="1321"/>
      <c r="BW138" s="1321"/>
      <c r="BX138" s="1321"/>
      <c r="BY138" s="1321"/>
      <c r="BZ138" s="1321"/>
      <c r="CA138" s="1321"/>
      <c r="CB138" s="1321"/>
      <c r="CC138" s="1321"/>
      <c r="CD138" s="1321"/>
      <c r="CE138" s="1321"/>
      <c r="CF138" s="1321"/>
      <c r="CG138" s="1321"/>
      <c r="CH138" s="1321"/>
      <c r="CI138" s="1321"/>
      <c r="CJ138" s="1321"/>
      <c r="CK138" s="1321"/>
      <c r="CL138" s="1321"/>
      <c r="CM138" s="1321"/>
      <c r="CN138" s="1321"/>
      <c r="CO138" s="1321"/>
      <c r="CP138" s="1321"/>
      <c r="CQ138" s="1321"/>
      <c r="CR138" s="1321"/>
      <c r="CS138" s="1321"/>
      <c r="CT138" s="1321"/>
      <c r="CU138" s="1321"/>
      <c r="CV138" s="1321"/>
      <c r="CW138" s="1321"/>
      <c r="CX138" s="1321"/>
      <c r="CY138" s="1746"/>
      <c r="CZ138" s="1321"/>
      <c r="EJ138" s="1321"/>
      <c r="EK138" s="1321"/>
      <c r="EL138" s="1321"/>
      <c r="EM138" s="1321"/>
      <c r="EN138" s="1321"/>
      <c r="EO138" s="1321"/>
      <c r="EP138" s="1321"/>
      <c r="EQ138" s="1321"/>
      <c r="ER138" s="1321"/>
      <c r="ES138" s="1321"/>
      <c r="ET138" s="1321"/>
      <c r="EU138" s="1321"/>
      <c r="EV138" s="1321"/>
      <c r="EW138" s="1321"/>
      <c r="EX138" s="1321"/>
      <c r="EY138" s="1321"/>
      <c r="EZ138" s="1321"/>
      <c r="FA138" s="1321"/>
      <c r="FB138" s="1321"/>
      <c r="FC138" s="1321"/>
      <c r="FD138" s="1321"/>
      <c r="FE138" s="1321"/>
      <c r="FF138" s="1321"/>
      <c r="FG138" s="1321"/>
      <c r="FH138" s="1321"/>
      <c r="FI138" s="1321"/>
      <c r="FJ138" s="1321"/>
      <c r="FK138" s="1321"/>
      <c r="FL138" s="1321"/>
      <c r="FM138" s="1321"/>
      <c r="FN138" s="1321"/>
      <c r="FO138" s="1321"/>
      <c r="FP138" s="1321"/>
      <c r="FQ138" s="1321"/>
      <c r="FR138" s="1321"/>
      <c r="FS138" s="1321"/>
      <c r="FT138" s="1321"/>
      <c r="FU138" s="1321"/>
      <c r="FV138" s="1321"/>
      <c r="FW138" s="1321"/>
      <c r="FX138" s="1321"/>
      <c r="FY138" s="1321"/>
      <c r="FZ138" s="1321"/>
      <c r="GA138" s="1321"/>
      <c r="GB138" s="1321"/>
    </row>
    <row r="139" spans="1:184">
      <c r="H139" s="1321"/>
      <c r="I139" s="1321"/>
      <c r="R139" s="1745"/>
      <c r="S139" s="1321"/>
      <c r="T139" s="1321"/>
      <c r="U139" s="1321"/>
      <c r="V139" s="1321"/>
      <c r="W139" s="1321"/>
      <c r="X139" s="1321"/>
      <c r="Y139" s="1321"/>
      <c r="Z139" s="1321"/>
      <c r="AA139" s="1321"/>
      <c r="AB139" s="1321"/>
      <c r="AC139" s="1321"/>
      <c r="AD139" s="1321"/>
      <c r="AE139" s="1321"/>
      <c r="AF139" s="1321"/>
      <c r="AG139" s="1321"/>
      <c r="AH139" s="1321"/>
      <c r="AI139" s="1321"/>
      <c r="AJ139" s="1321"/>
      <c r="AK139" s="1321"/>
      <c r="AL139" s="1321"/>
      <c r="AM139" s="1321"/>
      <c r="AN139" s="1321"/>
      <c r="AO139" s="1321"/>
      <c r="AP139" s="1321"/>
      <c r="AQ139" s="1321"/>
      <c r="AR139" s="1321"/>
      <c r="AS139" s="1321"/>
      <c r="AT139" s="1321"/>
      <c r="AU139" s="1321"/>
      <c r="AV139" s="1321"/>
      <c r="AW139" s="1321"/>
      <c r="AX139" s="1321"/>
      <c r="AY139" s="1321"/>
      <c r="AZ139" s="1321"/>
      <c r="BA139" s="1321"/>
      <c r="BB139" s="1321"/>
      <c r="BC139" s="1321"/>
      <c r="BD139" s="1321"/>
      <c r="BE139" s="1321"/>
      <c r="BF139" s="1321"/>
      <c r="BG139" s="1321"/>
      <c r="BH139" s="1321"/>
      <c r="BI139" s="1321"/>
      <c r="BJ139" s="1321"/>
      <c r="BK139" s="1321"/>
      <c r="BL139" s="1321"/>
      <c r="BM139" s="1321"/>
      <c r="BN139" s="1321"/>
      <c r="BO139" s="1321"/>
      <c r="BP139" s="1321"/>
      <c r="BQ139" s="1321"/>
      <c r="BR139" s="1321"/>
      <c r="BS139" s="1321"/>
      <c r="BT139" s="1321"/>
      <c r="BU139" s="1321"/>
      <c r="BV139" s="1321"/>
      <c r="BW139" s="1321"/>
      <c r="BX139" s="1321"/>
      <c r="BY139" s="1321"/>
      <c r="BZ139" s="1321"/>
      <c r="CA139" s="1321"/>
      <c r="CB139" s="1321"/>
      <c r="CC139" s="1321"/>
      <c r="CD139" s="1321"/>
      <c r="CE139" s="1321"/>
      <c r="CF139" s="1321"/>
      <c r="CG139" s="1321"/>
      <c r="CH139" s="1321"/>
      <c r="CI139" s="1321"/>
      <c r="CJ139" s="1321"/>
      <c r="CK139" s="1321"/>
      <c r="CL139" s="1321"/>
      <c r="CM139" s="1321"/>
      <c r="CN139" s="1321"/>
      <c r="CO139" s="1321"/>
      <c r="CP139" s="1321"/>
      <c r="CQ139" s="1321"/>
      <c r="CR139" s="1321"/>
      <c r="CS139" s="1321"/>
      <c r="CT139" s="1321"/>
      <c r="CU139" s="1321"/>
      <c r="CV139" s="1321"/>
      <c r="CW139" s="1321"/>
      <c r="CX139" s="1321"/>
      <c r="CY139" s="1746"/>
      <c r="CZ139" s="1321"/>
      <c r="EJ139" s="1321"/>
      <c r="EK139" s="1321"/>
      <c r="EL139" s="1321"/>
      <c r="EM139" s="1321"/>
      <c r="EN139" s="1321"/>
      <c r="EO139" s="1321"/>
      <c r="EP139" s="1321"/>
      <c r="EQ139" s="1321"/>
      <c r="ER139" s="1321"/>
      <c r="ES139" s="1321"/>
      <c r="ET139" s="1321"/>
      <c r="EU139" s="1321"/>
      <c r="EV139" s="1321"/>
      <c r="EW139" s="1321"/>
      <c r="EX139" s="1321"/>
      <c r="EY139" s="1321"/>
      <c r="EZ139" s="1321"/>
      <c r="FA139" s="1321"/>
      <c r="FB139" s="1321"/>
      <c r="FC139" s="1321"/>
      <c r="FD139" s="1321"/>
      <c r="FE139" s="1321"/>
      <c r="FF139" s="1321"/>
      <c r="FG139" s="1321"/>
      <c r="FH139" s="1321"/>
      <c r="FI139" s="1321"/>
      <c r="FJ139" s="1321"/>
      <c r="FK139" s="1321"/>
      <c r="FL139" s="1321"/>
      <c r="FM139" s="1321"/>
      <c r="FN139" s="1321"/>
      <c r="FO139" s="1321"/>
      <c r="FP139" s="1321"/>
      <c r="FQ139" s="1321"/>
      <c r="FR139" s="1321"/>
      <c r="FS139" s="1321"/>
      <c r="FT139" s="1321"/>
      <c r="FU139" s="1321"/>
      <c r="FV139" s="1321"/>
      <c r="FW139" s="1321"/>
      <c r="FX139" s="1321"/>
      <c r="FY139" s="1321"/>
      <c r="FZ139" s="1321"/>
      <c r="GA139" s="1321"/>
      <c r="GB139" s="1321"/>
    </row>
    <row r="140" spans="1:184">
      <c r="H140" s="1321"/>
      <c r="I140" s="1321"/>
      <c r="R140" s="1745"/>
      <c r="S140" s="1321"/>
      <c r="T140" s="1321"/>
      <c r="U140" s="1321"/>
      <c r="V140" s="1321"/>
      <c r="W140" s="1321"/>
      <c r="X140" s="1321"/>
      <c r="Y140" s="1321"/>
      <c r="Z140" s="1321"/>
      <c r="AA140" s="1321"/>
      <c r="AB140" s="1321"/>
      <c r="AC140" s="1321"/>
      <c r="AD140" s="1321"/>
      <c r="AE140" s="1321"/>
      <c r="AF140" s="1321"/>
      <c r="AG140" s="1321"/>
      <c r="AH140" s="1321"/>
      <c r="AI140" s="1321"/>
      <c r="AJ140" s="1321"/>
      <c r="AK140" s="1321"/>
      <c r="AL140" s="1321"/>
      <c r="AM140" s="1321"/>
      <c r="AN140" s="1321"/>
      <c r="AO140" s="1321"/>
      <c r="AP140" s="1321"/>
      <c r="AQ140" s="1321"/>
      <c r="AR140" s="1321"/>
      <c r="AS140" s="1321"/>
      <c r="AT140" s="1321"/>
      <c r="AU140" s="1321"/>
      <c r="AV140" s="1321"/>
      <c r="AW140" s="1321"/>
      <c r="AX140" s="1321"/>
      <c r="AY140" s="1321"/>
      <c r="AZ140" s="1321"/>
      <c r="BA140" s="1321"/>
      <c r="BB140" s="1321"/>
      <c r="BC140" s="1321"/>
      <c r="BD140" s="1321"/>
      <c r="BE140" s="1321"/>
      <c r="BF140" s="1321"/>
      <c r="BG140" s="1321"/>
      <c r="BH140" s="1321"/>
      <c r="BI140" s="1321"/>
      <c r="BJ140" s="1321"/>
      <c r="BK140" s="1321"/>
      <c r="BL140" s="1321"/>
      <c r="BM140" s="1321"/>
      <c r="BN140" s="1321"/>
      <c r="BO140" s="1321"/>
      <c r="BP140" s="1321"/>
      <c r="BQ140" s="1321"/>
      <c r="BR140" s="1321"/>
      <c r="BS140" s="1321"/>
      <c r="BT140" s="1321"/>
      <c r="BU140" s="1321"/>
      <c r="BV140" s="1321"/>
      <c r="BW140" s="1321"/>
      <c r="BX140" s="1321"/>
      <c r="BY140" s="1321"/>
      <c r="BZ140" s="1321"/>
      <c r="CA140" s="1321"/>
      <c r="CB140" s="1321"/>
      <c r="CC140" s="1321"/>
      <c r="CD140" s="1321"/>
      <c r="CE140" s="1321"/>
      <c r="CF140" s="1321"/>
      <c r="CG140" s="1321"/>
      <c r="CH140" s="1321"/>
      <c r="CI140" s="1321"/>
      <c r="CJ140" s="1321"/>
      <c r="CK140" s="1321"/>
      <c r="CL140" s="1321"/>
      <c r="CM140" s="1321"/>
      <c r="CN140" s="1321"/>
      <c r="CO140" s="1321"/>
      <c r="CP140" s="1321"/>
      <c r="CQ140" s="1321"/>
      <c r="CR140" s="1321"/>
      <c r="CS140" s="1321"/>
      <c r="CT140" s="1321"/>
      <c r="CU140" s="1321"/>
      <c r="CV140" s="1321"/>
      <c r="CW140" s="1321"/>
      <c r="CX140" s="1321"/>
      <c r="CY140" s="1746"/>
      <c r="CZ140" s="1321"/>
      <c r="EJ140" s="1321"/>
      <c r="EK140" s="1321"/>
      <c r="EL140" s="1321"/>
      <c r="EM140" s="1321"/>
      <c r="EN140" s="1321"/>
      <c r="EO140" s="1321"/>
      <c r="EP140" s="1321"/>
      <c r="EQ140" s="1321"/>
      <c r="ER140" s="1321"/>
      <c r="ES140" s="1321"/>
      <c r="ET140" s="1321"/>
      <c r="EU140" s="1321"/>
      <c r="EV140" s="1321"/>
      <c r="EW140" s="1321"/>
      <c r="EX140" s="1321"/>
      <c r="EY140" s="1321"/>
      <c r="EZ140" s="1321"/>
      <c r="FA140" s="1321"/>
      <c r="FB140" s="1321"/>
      <c r="FC140" s="1321"/>
      <c r="FD140" s="1321"/>
      <c r="FE140" s="1321"/>
      <c r="FF140" s="1321"/>
      <c r="FG140" s="1321"/>
      <c r="FH140" s="1321"/>
      <c r="FI140" s="1321"/>
      <c r="FJ140" s="1321"/>
      <c r="FK140" s="1321"/>
      <c r="FL140" s="1321"/>
      <c r="FM140" s="1321"/>
      <c r="FN140" s="1321"/>
      <c r="FO140" s="1321"/>
      <c r="FP140" s="1321"/>
      <c r="FQ140" s="1321"/>
      <c r="FR140" s="1321"/>
      <c r="FS140" s="1321"/>
      <c r="FT140" s="1321"/>
      <c r="FU140" s="1321"/>
      <c r="FV140" s="1321"/>
      <c r="FW140" s="1321"/>
      <c r="FX140" s="1321"/>
      <c r="FY140" s="1321"/>
      <c r="FZ140" s="1321"/>
      <c r="GA140" s="1321"/>
      <c r="GB140" s="1321"/>
    </row>
    <row r="141" spans="1:184">
      <c r="H141" s="1321"/>
      <c r="I141" s="1321"/>
      <c r="R141" s="1745"/>
      <c r="S141" s="1321"/>
      <c r="T141" s="1321"/>
      <c r="U141" s="1321"/>
      <c r="V141" s="1321"/>
      <c r="W141" s="1321"/>
      <c r="X141" s="1321"/>
      <c r="Y141" s="1321"/>
      <c r="Z141" s="1321"/>
      <c r="AA141" s="1321"/>
      <c r="AB141" s="1321"/>
      <c r="AC141" s="1321"/>
      <c r="AD141" s="1321"/>
      <c r="AE141" s="1321"/>
      <c r="AF141" s="1321"/>
      <c r="AG141" s="1321"/>
      <c r="AH141" s="1321"/>
      <c r="AI141" s="1321"/>
      <c r="AJ141" s="1321"/>
      <c r="AK141" s="1321"/>
      <c r="AL141" s="1321"/>
      <c r="AM141" s="1321"/>
      <c r="AN141" s="1321"/>
      <c r="AO141" s="1321"/>
      <c r="AP141" s="1321"/>
      <c r="AQ141" s="1321"/>
      <c r="AR141" s="1321"/>
      <c r="AS141" s="1321"/>
      <c r="AT141" s="1321"/>
      <c r="AU141" s="1321"/>
      <c r="AV141" s="1321"/>
      <c r="AW141" s="1321"/>
      <c r="AX141" s="1321"/>
      <c r="AY141" s="1321"/>
      <c r="AZ141" s="1321"/>
      <c r="BA141" s="1321"/>
      <c r="BB141" s="1321"/>
      <c r="BC141" s="1321"/>
      <c r="BD141" s="1321"/>
      <c r="BE141" s="1321"/>
      <c r="BF141" s="1321"/>
      <c r="BG141" s="1321"/>
      <c r="BH141" s="1321"/>
      <c r="BI141" s="1321"/>
      <c r="BJ141" s="1321"/>
      <c r="BK141" s="1321"/>
      <c r="BL141" s="1321"/>
      <c r="BM141" s="1321"/>
      <c r="BN141" s="1321"/>
      <c r="BO141" s="1321"/>
      <c r="BP141" s="1321"/>
      <c r="BQ141" s="1321"/>
      <c r="BR141" s="1321"/>
      <c r="BS141" s="1321"/>
      <c r="BT141" s="1321"/>
      <c r="BU141" s="1321"/>
      <c r="BV141" s="1321"/>
      <c r="BW141" s="1321"/>
      <c r="BX141" s="1321"/>
      <c r="BY141" s="1321"/>
      <c r="BZ141" s="1321"/>
      <c r="CA141" s="1321"/>
      <c r="CB141" s="1321"/>
      <c r="CC141" s="1321"/>
      <c r="CD141" s="1321"/>
      <c r="CE141" s="1321"/>
      <c r="CF141" s="1321"/>
      <c r="CG141" s="1321"/>
      <c r="CH141" s="1321"/>
      <c r="CI141" s="1321"/>
      <c r="CJ141" s="1321"/>
      <c r="CK141" s="1321"/>
      <c r="CL141" s="1321"/>
      <c r="CM141" s="1321"/>
      <c r="CN141" s="1321"/>
      <c r="CO141" s="1321"/>
      <c r="CP141" s="1321"/>
      <c r="CQ141" s="1321"/>
      <c r="CR141" s="1321"/>
      <c r="CS141" s="1321"/>
      <c r="CT141" s="1321"/>
      <c r="CU141" s="1321"/>
      <c r="CV141" s="1321"/>
      <c r="CW141" s="1321"/>
      <c r="CX141" s="1321"/>
      <c r="CY141" s="1746"/>
      <c r="CZ141" s="1321"/>
      <c r="EJ141" s="1321"/>
      <c r="EK141" s="1321"/>
      <c r="EL141" s="1321"/>
      <c r="EM141" s="1321"/>
      <c r="EN141" s="1321"/>
      <c r="EO141" s="1321"/>
      <c r="EP141" s="1321"/>
      <c r="EQ141" s="1321"/>
      <c r="ER141" s="1321"/>
      <c r="ES141" s="1321"/>
      <c r="ET141" s="1321"/>
      <c r="EU141" s="1321"/>
      <c r="EV141" s="1321"/>
      <c r="EW141" s="1321"/>
      <c r="EX141" s="1321"/>
      <c r="EY141" s="1321"/>
      <c r="EZ141" s="1321"/>
      <c r="FA141" s="1321"/>
      <c r="FB141" s="1321"/>
      <c r="FC141" s="1321"/>
      <c r="FD141" s="1321"/>
      <c r="FE141" s="1321"/>
      <c r="FF141" s="1321"/>
      <c r="FG141" s="1321"/>
      <c r="FH141" s="1321"/>
      <c r="FI141" s="1321"/>
      <c r="FJ141" s="1321"/>
      <c r="FK141" s="1321"/>
      <c r="FL141" s="1321"/>
      <c r="FM141" s="1321"/>
      <c r="FN141" s="1321"/>
      <c r="FO141" s="1321"/>
      <c r="FP141" s="1321"/>
      <c r="FQ141" s="1321"/>
      <c r="FR141" s="1321"/>
      <c r="FS141" s="1321"/>
      <c r="FT141" s="1321"/>
      <c r="FU141" s="1321"/>
      <c r="FV141" s="1321"/>
      <c r="FW141" s="1321"/>
      <c r="FX141" s="1321"/>
      <c r="FY141" s="1321"/>
      <c r="FZ141" s="1321"/>
      <c r="GA141" s="1321"/>
      <c r="GB141" s="1321"/>
    </row>
    <row r="142" spans="1:184">
      <c r="H142" s="1321"/>
      <c r="I142" s="1321"/>
      <c r="R142" s="1745"/>
      <c r="S142" s="1321"/>
      <c r="T142" s="1321"/>
      <c r="U142" s="1321"/>
      <c r="V142" s="1321"/>
      <c r="W142" s="1321"/>
      <c r="X142" s="1321"/>
      <c r="Y142" s="1321"/>
      <c r="Z142" s="1321"/>
      <c r="AA142" s="1321"/>
      <c r="AB142" s="1321"/>
      <c r="AC142" s="1321"/>
      <c r="AD142" s="1321"/>
      <c r="AE142" s="1321"/>
      <c r="AF142" s="1321"/>
      <c r="AG142" s="1321"/>
      <c r="AH142" s="1321"/>
      <c r="AI142" s="1321"/>
      <c r="AJ142" s="1321"/>
      <c r="AK142" s="1321"/>
      <c r="AL142" s="1321"/>
      <c r="AM142" s="1321"/>
      <c r="AN142" s="1321"/>
      <c r="AO142" s="1321"/>
      <c r="AP142" s="1321"/>
      <c r="AQ142" s="1321"/>
      <c r="AR142" s="1321"/>
      <c r="AS142" s="1321"/>
      <c r="AT142" s="1321"/>
      <c r="AU142" s="1321"/>
      <c r="AV142" s="1321"/>
      <c r="AW142" s="1321"/>
      <c r="AX142" s="1321"/>
      <c r="AY142" s="1321"/>
      <c r="AZ142" s="1321"/>
      <c r="BA142" s="1321"/>
      <c r="BB142" s="1321"/>
      <c r="BC142" s="1321"/>
      <c r="BD142" s="1321"/>
      <c r="BE142" s="1321"/>
      <c r="BF142" s="1321"/>
      <c r="BG142" s="1321"/>
      <c r="BH142" s="1321"/>
      <c r="BI142" s="1321"/>
      <c r="BJ142" s="1321"/>
      <c r="BK142" s="1321"/>
      <c r="BL142" s="1321"/>
      <c r="BM142" s="1321"/>
      <c r="BN142" s="1321"/>
      <c r="BO142" s="1321"/>
      <c r="BP142" s="1321"/>
      <c r="BQ142" s="1321"/>
      <c r="BR142" s="1321"/>
      <c r="BS142" s="1321"/>
      <c r="BT142" s="1321"/>
      <c r="BU142" s="1321"/>
      <c r="BV142" s="1321"/>
      <c r="BW142" s="1321"/>
      <c r="BX142" s="1321"/>
      <c r="BY142" s="1321"/>
      <c r="BZ142" s="1321"/>
      <c r="CA142" s="1321"/>
      <c r="CB142" s="1321"/>
      <c r="CC142" s="1321"/>
      <c r="CD142" s="1321"/>
      <c r="CE142" s="1321"/>
      <c r="CF142" s="1321"/>
      <c r="CG142" s="1321"/>
      <c r="CH142" s="1321"/>
      <c r="CI142" s="1321"/>
      <c r="CJ142" s="1321"/>
      <c r="CK142" s="1321"/>
      <c r="CL142" s="1321"/>
      <c r="CM142" s="1321"/>
      <c r="CN142" s="1321"/>
      <c r="CO142" s="1321"/>
      <c r="CP142" s="1321"/>
      <c r="CQ142" s="1321"/>
      <c r="CR142" s="1321"/>
      <c r="CS142" s="1321"/>
      <c r="CT142" s="1321"/>
      <c r="CU142" s="1321"/>
      <c r="CV142" s="1321"/>
      <c r="CW142" s="1321"/>
      <c r="CX142" s="1321"/>
      <c r="CY142" s="1746"/>
      <c r="CZ142" s="1321"/>
      <c r="EJ142" s="1321"/>
      <c r="EK142" s="1321"/>
      <c r="EL142" s="1321"/>
      <c r="EM142" s="1321"/>
      <c r="EN142" s="1321"/>
      <c r="EO142" s="1321"/>
      <c r="EP142" s="1321"/>
      <c r="EQ142" s="1321"/>
      <c r="ER142" s="1321"/>
      <c r="ES142" s="1321"/>
      <c r="ET142" s="1321"/>
      <c r="EU142" s="1321"/>
      <c r="EV142" s="1321"/>
      <c r="EW142" s="1321"/>
      <c r="EX142" s="1321"/>
      <c r="EY142" s="1321"/>
      <c r="EZ142" s="1321"/>
      <c r="FA142" s="1321"/>
      <c r="FB142" s="1321"/>
      <c r="FC142" s="1321"/>
      <c r="FD142" s="1321"/>
      <c r="FE142" s="1321"/>
      <c r="FF142" s="1321"/>
      <c r="FG142" s="1321"/>
      <c r="FH142" s="1321"/>
      <c r="FI142" s="1321"/>
      <c r="FJ142" s="1321"/>
      <c r="FK142" s="1321"/>
      <c r="FL142" s="1321"/>
      <c r="FM142" s="1321"/>
      <c r="FN142" s="1321"/>
      <c r="FO142" s="1321"/>
      <c r="FP142" s="1321"/>
      <c r="FQ142" s="1321"/>
      <c r="FR142" s="1321"/>
      <c r="FS142" s="1321"/>
      <c r="FT142" s="1321"/>
      <c r="FU142" s="1321"/>
      <c r="FV142" s="1321"/>
      <c r="FW142" s="1321"/>
      <c r="FX142" s="1321"/>
      <c r="FY142" s="1321"/>
      <c r="FZ142" s="1321"/>
      <c r="GA142" s="1321"/>
      <c r="GB142" s="1321"/>
    </row>
    <row r="143" spans="1:184">
      <c r="H143" s="1321"/>
      <c r="I143" s="1321"/>
      <c r="R143" s="1745"/>
      <c r="S143" s="1321"/>
      <c r="T143" s="1321"/>
      <c r="U143" s="1321"/>
      <c r="V143" s="1321"/>
      <c r="W143" s="1321"/>
      <c r="X143" s="1321"/>
      <c r="Y143" s="1321"/>
      <c r="Z143" s="1321"/>
      <c r="AA143" s="1321"/>
      <c r="AB143" s="1321"/>
      <c r="AC143" s="1321"/>
      <c r="AD143" s="1321"/>
      <c r="AE143" s="1321"/>
      <c r="AF143" s="1321"/>
      <c r="AG143" s="1321"/>
      <c r="AH143" s="1321"/>
      <c r="AI143" s="1321"/>
      <c r="AJ143" s="1321"/>
      <c r="AK143" s="1321"/>
      <c r="AL143" s="1321"/>
      <c r="AM143" s="1321"/>
      <c r="AN143" s="1321"/>
      <c r="AO143" s="1321"/>
      <c r="AP143" s="1321"/>
      <c r="AQ143" s="1321"/>
      <c r="AR143" s="1321"/>
      <c r="AS143" s="1321"/>
      <c r="AT143" s="1321"/>
      <c r="AU143" s="1321"/>
      <c r="AV143" s="1321"/>
      <c r="AW143" s="1321"/>
      <c r="AX143" s="1321"/>
      <c r="AY143" s="1321"/>
      <c r="AZ143" s="1321"/>
      <c r="BA143" s="1321"/>
      <c r="BB143" s="1321"/>
      <c r="BC143" s="1321"/>
      <c r="BD143" s="1321"/>
      <c r="BE143" s="1321"/>
      <c r="BF143" s="1321"/>
      <c r="BG143" s="1321"/>
      <c r="BH143" s="1321"/>
      <c r="BI143" s="1321"/>
      <c r="BJ143" s="1321"/>
      <c r="BK143" s="1321"/>
      <c r="BL143" s="1321"/>
      <c r="BM143" s="1321"/>
      <c r="BN143" s="1321"/>
      <c r="BO143" s="1321"/>
      <c r="BP143" s="1321"/>
      <c r="BQ143" s="1321"/>
      <c r="BR143" s="1321"/>
      <c r="BS143" s="1321"/>
      <c r="BT143" s="1321"/>
      <c r="BU143" s="1321"/>
      <c r="BV143" s="1321"/>
      <c r="BW143" s="1321"/>
      <c r="BX143" s="1321"/>
      <c r="BY143" s="1321"/>
      <c r="BZ143" s="1321"/>
      <c r="CA143" s="1321"/>
      <c r="CB143" s="1321"/>
      <c r="CC143" s="1321"/>
      <c r="CD143" s="1321"/>
      <c r="CE143" s="1321"/>
      <c r="CF143" s="1321"/>
      <c r="CG143" s="1321"/>
      <c r="CH143" s="1321"/>
      <c r="CI143" s="1321"/>
      <c r="CJ143" s="1321"/>
      <c r="CK143" s="1321"/>
      <c r="CL143" s="1321"/>
      <c r="CM143" s="1321"/>
      <c r="CN143" s="1321"/>
      <c r="CO143" s="1321"/>
      <c r="CP143" s="1321"/>
      <c r="CQ143" s="1321"/>
      <c r="CR143" s="1321"/>
      <c r="CS143" s="1321"/>
      <c r="CT143" s="1321"/>
      <c r="CU143" s="1321"/>
      <c r="CV143" s="1321"/>
      <c r="CW143" s="1321"/>
      <c r="CX143" s="1321"/>
      <c r="CY143" s="1746"/>
      <c r="CZ143" s="1321"/>
      <c r="EJ143" s="1321"/>
      <c r="EK143" s="1321"/>
      <c r="EL143" s="1321"/>
      <c r="EM143" s="1321"/>
      <c r="EN143" s="1321"/>
      <c r="EO143" s="1321"/>
      <c r="EP143" s="1321"/>
      <c r="EQ143" s="1321"/>
      <c r="ER143" s="1321"/>
      <c r="ES143" s="1321"/>
      <c r="ET143" s="1321"/>
      <c r="EU143" s="1321"/>
      <c r="EV143" s="1321"/>
      <c r="EW143" s="1321"/>
      <c r="EX143" s="1321"/>
      <c r="EY143" s="1321"/>
      <c r="EZ143" s="1321"/>
      <c r="FA143" s="1321"/>
      <c r="FB143" s="1321"/>
      <c r="FC143" s="1321"/>
      <c r="FD143" s="1321"/>
      <c r="FE143" s="1321"/>
      <c r="FF143" s="1321"/>
      <c r="FG143" s="1321"/>
      <c r="FH143" s="1321"/>
      <c r="FI143" s="1321"/>
      <c r="FJ143" s="1321"/>
      <c r="FK143" s="1321"/>
      <c r="FL143" s="1321"/>
      <c r="FM143" s="1321"/>
      <c r="FN143" s="1321"/>
      <c r="FO143" s="1321"/>
      <c r="FP143" s="1321"/>
      <c r="FQ143" s="1321"/>
      <c r="FR143" s="1321"/>
      <c r="FS143" s="1321"/>
      <c r="FT143" s="1321"/>
      <c r="FU143" s="1321"/>
      <c r="FV143" s="1321"/>
      <c r="FW143" s="1321"/>
      <c r="FX143" s="1321"/>
      <c r="FY143" s="1321"/>
      <c r="FZ143" s="1321"/>
      <c r="GA143" s="1321"/>
      <c r="GB143" s="1321"/>
    </row>
    <row r="144" spans="1:184">
      <c r="H144" s="1321"/>
      <c r="I144" s="1321"/>
      <c r="R144" s="1745"/>
      <c r="S144" s="1321"/>
      <c r="T144" s="1321"/>
      <c r="U144" s="1321"/>
      <c r="V144" s="1321"/>
      <c r="W144" s="1321"/>
      <c r="X144" s="1321"/>
      <c r="Y144" s="1321"/>
      <c r="Z144" s="1321"/>
      <c r="AA144" s="1321"/>
      <c r="AB144" s="1321"/>
      <c r="AC144" s="1321"/>
      <c r="AD144" s="1321"/>
      <c r="AE144" s="1321"/>
      <c r="AF144" s="1321"/>
      <c r="AG144" s="1321"/>
      <c r="AH144" s="1321"/>
      <c r="AI144" s="1321"/>
      <c r="AJ144" s="1321"/>
      <c r="AK144" s="1321"/>
      <c r="AL144" s="1321"/>
      <c r="AM144" s="1321"/>
      <c r="AN144" s="1321"/>
      <c r="AO144" s="1321"/>
      <c r="AP144" s="1321"/>
      <c r="AQ144" s="1321"/>
      <c r="AR144" s="1321"/>
      <c r="AS144" s="1321"/>
      <c r="AT144" s="1321"/>
      <c r="AU144" s="1321"/>
      <c r="AV144" s="1321"/>
      <c r="AW144" s="1321"/>
      <c r="AX144" s="1321"/>
      <c r="AY144" s="1321"/>
      <c r="AZ144" s="1321"/>
      <c r="BA144" s="1321"/>
      <c r="BB144" s="1321"/>
      <c r="BC144" s="1321"/>
      <c r="BD144" s="1321"/>
      <c r="BE144" s="1321"/>
      <c r="BF144" s="1321"/>
      <c r="BG144" s="1321"/>
      <c r="BH144" s="1321"/>
      <c r="BI144" s="1321"/>
      <c r="BJ144" s="1321"/>
      <c r="BK144" s="1321"/>
      <c r="BL144" s="1321"/>
      <c r="BM144" s="1321"/>
      <c r="BN144" s="1321"/>
      <c r="BO144" s="1321"/>
      <c r="BP144" s="1321"/>
      <c r="BQ144" s="1321"/>
      <c r="BR144" s="1321"/>
      <c r="BS144" s="1321"/>
      <c r="BT144" s="1321"/>
      <c r="BU144" s="1321"/>
      <c r="BV144" s="1321"/>
      <c r="BW144" s="1321"/>
      <c r="BX144" s="1321"/>
      <c r="BY144" s="1321"/>
      <c r="BZ144" s="1321"/>
      <c r="CA144" s="1321"/>
      <c r="CB144" s="1321"/>
      <c r="CC144" s="1321"/>
      <c r="CD144" s="1321"/>
      <c r="CE144" s="1321"/>
      <c r="CF144" s="1321"/>
      <c r="CG144" s="1321"/>
      <c r="CH144" s="1321"/>
      <c r="CI144" s="1321"/>
      <c r="CJ144" s="1321"/>
      <c r="CK144" s="1321"/>
      <c r="CL144" s="1321"/>
      <c r="CM144" s="1321"/>
      <c r="CN144" s="1321"/>
      <c r="CO144" s="1321"/>
      <c r="CP144" s="1321"/>
      <c r="CQ144" s="1321"/>
      <c r="CR144" s="1321"/>
      <c r="CS144" s="1321"/>
      <c r="CT144" s="1321"/>
      <c r="CU144" s="1321"/>
      <c r="CV144" s="1321"/>
      <c r="CW144" s="1321"/>
      <c r="CX144" s="1321"/>
      <c r="CY144" s="1746"/>
      <c r="CZ144" s="1321"/>
      <c r="EJ144" s="1321"/>
      <c r="EK144" s="1321"/>
      <c r="EL144" s="1321"/>
      <c r="EM144" s="1321"/>
      <c r="EN144" s="1321"/>
      <c r="EO144" s="1321"/>
      <c r="EP144" s="1321"/>
      <c r="EQ144" s="1321"/>
      <c r="ER144" s="1321"/>
      <c r="ES144" s="1321"/>
      <c r="ET144" s="1321"/>
      <c r="EU144" s="1321"/>
      <c r="EV144" s="1321"/>
      <c r="EW144" s="1321"/>
      <c r="EX144" s="1321"/>
      <c r="EY144" s="1321"/>
      <c r="EZ144" s="1321"/>
      <c r="FA144" s="1321"/>
      <c r="FB144" s="1321"/>
      <c r="FC144" s="1321"/>
      <c r="FD144" s="1321"/>
      <c r="FE144" s="1321"/>
      <c r="FF144" s="1321"/>
      <c r="FG144" s="1321"/>
      <c r="FH144" s="1321"/>
      <c r="FI144" s="1321"/>
      <c r="FJ144" s="1321"/>
      <c r="FK144" s="1321"/>
      <c r="FL144" s="1321"/>
      <c r="FM144" s="1321"/>
      <c r="FN144" s="1321"/>
      <c r="FO144" s="1321"/>
      <c r="FP144" s="1321"/>
      <c r="FQ144" s="1321"/>
      <c r="FR144" s="1321"/>
      <c r="FS144" s="1321"/>
      <c r="FT144" s="1321"/>
      <c r="FU144" s="1321"/>
      <c r="FV144" s="1321"/>
      <c r="FW144" s="1321"/>
      <c r="FX144" s="1321"/>
      <c r="FY144" s="1321"/>
      <c r="FZ144" s="1321"/>
      <c r="GA144" s="1321"/>
      <c r="GB144" s="1321"/>
    </row>
    <row r="145" spans="8:184">
      <c r="H145" s="1321"/>
      <c r="I145" s="1321"/>
      <c r="R145" s="1745"/>
      <c r="S145" s="1321"/>
      <c r="T145" s="1321"/>
      <c r="U145" s="1321"/>
      <c r="V145" s="1321"/>
      <c r="W145" s="1321"/>
      <c r="X145" s="1321"/>
      <c r="Y145" s="1321"/>
      <c r="Z145" s="1321"/>
      <c r="AA145" s="1321"/>
      <c r="AB145" s="1321"/>
      <c r="AC145" s="1321"/>
      <c r="AD145" s="1321"/>
      <c r="AE145" s="1321"/>
      <c r="AF145" s="1321"/>
      <c r="AG145" s="1321"/>
      <c r="AH145" s="1321"/>
      <c r="AI145" s="1321"/>
      <c r="AJ145" s="1321"/>
      <c r="AK145" s="1321"/>
      <c r="AL145" s="1321"/>
      <c r="AM145" s="1321"/>
      <c r="AN145" s="1321"/>
      <c r="AO145" s="1321"/>
      <c r="AP145" s="1321"/>
      <c r="AQ145" s="1321"/>
      <c r="AR145" s="1321"/>
      <c r="AS145" s="1321"/>
      <c r="AT145" s="1321"/>
      <c r="AU145" s="1321"/>
      <c r="AV145" s="1321"/>
      <c r="AW145" s="1321"/>
      <c r="AX145" s="1321"/>
      <c r="AY145" s="1321"/>
      <c r="AZ145" s="1321"/>
      <c r="BA145" s="1321"/>
      <c r="BB145" s="1321"/>
      <c r="BC145" s="1321"/>
      <c r="BD145" s="1321"/>
      <c r="BE145" s="1321"/>
      <c r="BF145" s="1321"/>
      <c r="BG145" s="1321"/>
      <c r="BH145" s="1321"/>
      <c r="BI145" s="1321"/>
      <c r="BJ145" s="1321"/>
      <c r="BK145" s="1321"/>
      <c r="BL145" s="1321"/>
      <c r="BM145" s="1321"/>
      <c r="BN145" s="1321"/>
      <c r="BO145" s="1321"/>
      <c r="BP145" s="1321"/>
      <c r="BQ145" s="1321"/>
      <c r="BR145" s="1321"/>
      <c r="BS145" s="1321"/>
      <c r="BT145" s="1321"/>
      <c r="BU145" s="1321"/>
      <c r="BV145" s="1321"/>
      <c r="BW145" s="1321"/>
      <c r="BX145" s="1321"/>
      <c r="BY145" s="1321"/>
      <c r="BZ145" s="1321"/>
      <c r="CA145" s="1321"/>
      <c r="CB145" s="1321"/>
      <c r="CC145" s="1321"/>
      <c r="CD145" s="1321"/>
      <c r="CE145" s="1321"/>
      <c r="CF145" s="1321"/>
      <c r="CG145" s="1321"/>
      <c r="CH145" s="1321"/>
      <c r="CI145" s="1321"/>
      <c r="CJ145" s="1321"/>
      <c r="CK145" s="1321"/>
      <c r="CL145" s="1321"/>
      <c r="CM145" s="1321"/>
      <c r="CN145" s="1321"/>
      <c r="CO145" s="1321"/>
      <c r="CP145" s="1321"/>
      <c r="CQ145" s="1321"/>
      <c r="CR145" s="1321"/>
      <c r="CS145" s="1321"/>
      <c r="CT145" s="1321"/>
      <c r="CU145" s="1321"/>
      <c r="CV145" s="1321"/>
      <c r="CW145" s="1321"/>
      <c r="CX145" s="1321"/>
      <c r="CY145" s="1746"/>
      <c r="CZ145" s="1321"/>
      <c r="EJ145" s="1321"/>
      <c r="EK145" s="1321"/>
      <c r="EL145" s="1321"/>
      <c r="EM145" s="1321"/>
      <c r="EN145" s="1321"/>
      <c r="EO145" s="1321"/>
      <c r="EP145" s="1321"/>
      <c r="EQ145" s="1321"/>
      <c r="ER145" s="1321"/>
      <c r="ES145" s="1321"/>
      <c r="ET145" s="1321"/>
      <c r="EU145" s="1321"/>
      <c r="EV145" s="1321"/>
      <c r="EW145" s="1321"/>
      <c r="EX145" s="1321"/>
      <c r="EY145" s="1321"/>
      <c r="EZ145" s="1321"/>
      <c r="FA145" s="1321"/>
      <c r="FB145" s="1321"/>
      <c r="FC145" s="1321"/>
      <c r="FD145" s="1321"/>
      <c r="FE145" s="1321"/>
      <c r="FF145" s="1321"/>
      <c r="FG145" s="1321"/>
      <c r="FH145" s="1321"/>
      <c r="FI145" s="1321"/>
      <c r="FJ145" s="1321"/>
      <c r="FK145" s="1321"/>
      <c r="FL145" s="1321"/>
      <c r="FM145" s="1321"/>
      <c r="FN145" s="1321"/>
      <c r="FO145" s="1321"/>
      <c r="FP145" s="1321"/>
      <c r="FQ145" s="1321"/>
      <c r="FR145" s="1321"/>
      <c r="FS145" s="1321"/>
      <c r="FT145" s="1321"/>
      <c r="FU145" s="1321"/>
      <c r="FV145" s="1321"/>
      <c r="FW145" s="1321"/>
      <c r="FX145" s="1321"/>
      <c r="FY145" s="1321"/>
      <c r="FZ145" s="1321"/>
      <c r="GA145" s="1321"/>
      <c r="GB145" s="1321"/>
    </row>
    <row r="146" spans="8:184">
      <c r="H146" s="1321"/>
      <c r="I146" s="1321"/>
      <c r="R146" s="1745"/>
      <c r="S146" s="1321"/>
      <c r="T146" s="1321"/>
      <c r="U146" s="1321"/>
      <c r="V146" s="1321"/>
      <c r="W146" s="1321"/>
      <c r="X146" s="1321"/>
      <c r="Y146" s="1321"/>
      <c r="Z146" s="1321"/>
      <c r="AA146" s="1321"/>
      <c r="AB146" s="1321"/>
      <c r="AC146" s="1321"/>
      <c r="AD146" s="1321"/>
      <c r="AE146" s="1321"/>
      <c r="AF146" s="1321"/>
      <c r="AG146" s="1321"/>
      <c r="AH146" s="1321"/>
      <c r="AI146" s="1321"/>
      <c r="AJ146" s="1321"/>
      <c r="AK146" s="1321"/>
      <c r="AL146" s="1321"/>
      <c r="AM146" s="1321"/>
      <c r="AN146" s="1321"/>
      <c r="AO146" s="1321"/>
      <c r="AP146" s="1321"/>
      <c r="AQ146" s="1321"/>
      <c r="AR146" s="1321"/>
      <c r="AS146" s="1321"/>
      <c r="AT146" s="1321"/>
      <c r="AU146" s="1321"/>
      <c r="AV146" s="1321"/>
      <c r="AW146" s="1321"/>
      <c r="AX146" s="1321"/>
      <c r="AY146" s="1321"/>
      <c r="AZ146" s="1321"/>
      <c r="BA146" s="1321"/>
      <c r="BB146" s="1321"/>
      <c r="BC146" s="1321"/>
      <c r="BD146" s="1321"/>
      <c r="BE146" s="1321"/>
      <c r="BF146" s="1321"/>
      <c r="BG146" s="1321"/>
      <c r="BH146" s="1321"/>
      <c r="BI146" s="1321"/>
      <c r="BJ146" s="1321"/>
      <c r="BK146" s="1321"/>
      <c r="BL146" s="1321"/>
      <c r="BM146" s="1321"/>
      <c r="BN146" s="1321"/>
      <c r="BO146" s="1321"/>
      <c r="BP146" s="1321"/>
      <c r="BQ146" s="1321"/>
      <c r="BR146" s="1321"/>
      <c r="BS146" s="1321"/>
      <c r="BT146" s="1321"/>
      <c r="BU146" s="1321"/>
      <c r="BV146" s="1321"/>
      <c r="BW146" s="1321"/>
      <c r="BX146" s="1321"/>
      <c r="BY146" s="1321"/>
      <c r="BZ146" s="1321"/>
      <c r="CA146" s="1321"/>
      <c r="CB146" s="1321"/>
      <c r="CC146" s="1321"/>
      <c r="CD146" s="1321"/>
      <c r="CE146" s="1321"/>
      <c r="CF146" s="1321"/>
      <c r="CG146" s="1321"/>
      <c r="CH146" s="1321"/>
      <c r="CI146" s="1321"/>
      <c r="CJ146" s="1321"/>
      <c r="CK146" s="1321"/>
      <c r="CL146" s="1321"/>
      <c r="CM146" s="1321"/>
      <c r="CN146" s="1321"/>
      <c r="CO146" s="1321"/>
      <c r="CP146" s="1321"/>
      <c r="CQ146" s="1321"/>
      <c r="CR146" s="1321"/>
      <c r="CS146" s="1321"/>
      <c r="CT146" s="1321"/>
      <c r="CU146" s="1321"/>
      <c r="CV146" s="1321"/>
      <c r="CW146" s="1321"/>
      <c r="CX146" s="1321"/>
      <c r="CY146" s="1746"/>
      <c r="CZ146" s="1321"/>
      <c r="EJ146" s="1321"/>
      <c r="EK146" s="1321"/>
      <c r="EL146" s="1321"/>
      <c r="EM146" s="1321"/>
      <c r="EN146" s="1321"/>
      <c r="EO146" s="1321"/>
      <c r="EP146" s="1321"/>
      <c r="EQ146" s="1321"/>
      <c r="ER146" s="1321"/>
      <c r="ES146" s="1321"/>
      <c r="ET146" s="1321"/>
      <c r="EU146" s="1321"/>
      <c r="EV146" s="1321"/>
      <c r="EW146" s="1321"/>
      <c r="EX146" s="1321"/>
      <c r="EY146" s="1321"/>
      <c r="EZ146" s="1321"/>
      <c r="FA146" s="1321"/>
      <c r="FB146" s="1321"/>
      <c r="FC146" s="1321"/>
      <c r="FD146" s="1321"/>
      <c r="FE146" s="1321"/>
      <c r="FF146" s="1321"/>
      <c r="FG146" s="1321"/>
      <c r="FH146" s="1321"/>
      <c r="FI146" s="1321"/>
      <c r="FJ146" s="1321"/>
      <c r="FK146" s="1321"/>
      <c r="FL146" s="1321"/>
      <c r="FM146" s="1321"/>
      <c r="FN146" s="1321"/>
      <c r="FO146" s="1321"/>
      <c r="FP146" s="1321"/>
      <c r="FQ146" s="1321"/>
      <c r="FR146" s="1321"/>
      <c r="FS146" s="1321"/>
      <c r="FT146" s="1321"/>
      <c r="FU146" s="1321"/>
      <c r="FV146" s="1321"/>
      <c r="FW146" s="1321"/>
      <c r="FX146" s="1321"/>
      <c r="FY146" s="1321"/>
      <c r="FZ146" s="1321"/>
      <c r="GA146" s="1321"/>
      <c r="GB146" s="1321"/>
    </row>
    <row r="147" spans="8:184">
      <c r="H147" s="1321"/>
      <c r="I147" s="1321"/>
      <c r="R147" s="1745"/>
      <c r="S147" s="1321"/>
      <c r="T147" s="1321"/>
      <c r="U147" s="1321"/>
      <c r="V147" s="1321"/>
      <c r="W147" s="1321"/>
      <c r="X147" s="1321"/>
      <c r="Y147" s="1321"/>
      <c r="Z147" s="1321"/>
      <c r="AA147" s="1321"/>
      <c r="AB147" s="1321"/>
      <c r="AC147" s="1321"/>
      <c r="AD147" s="1321"/>
      <c r="AE147" s="1321"/>
      <c r="AF147" s="1321"/>
      <c r="AG147" s="1321"/>
      <c r="AH147" s="1321"/>
      <c r="AI147" s="1321"/>
      <c r="AJ147" s="1321"/>
      <c r="AK147" s="1321"/>
      <c r="AL147" s="1321"/>
      <c r="AM147" s="1321"/>
      <c r="AN147" s="1321"/>
      <c r="AO147" s="1321"/>
      <c r="AP147" s="1321"/>
      <c r="AQ147" s="1321"/>
      <c r="AR147" s="1321"/>
      <c r="AS147" s="1321"/>
      <c r="AT147" s="1321"/>
      <c r="AU147" s="1321"/>
      <c r="AV147" s="1321"/>
      <c r="AW147" s="1321"/>
      <c r="AX147" s="1321"/>
      <c r="AY147" s="1321"/>
      <c r="AZ147" s="1321"/>
      <c r="BA147" s="1321"/>
      <c r="BB147" s="1321"/>
      <c r="BC147" s="1321"/>
      <c r="BD147" s="1321"/>
      <c r="BE147" s="1321"/>
      <c r="BF147" s="1321"/>
      <c r="BG147" s="1321"/>
      <c r="BH147" s="1321"/>
      <c r="BI147" s="1321"/>
      <c r="BJ147" s="1321"/>
      <c r="BK147" s="1321"/>
      <c r="BL147" s="1321"/>
      <c r="BM147" s="1321"/>
      <c r="BN147" s="1321"/>
      <c r="BO147" s="1321"/>
      <c r="BP147" s="1321"/>
      <c r="BQ147" s="1321"/>
      <c r="BR147" s="1321"/>
      <c r="BS147" s="1321"/>
      <c r="BT147" s="1321"/>
      <c r="BU147" s="1321"/>
      <c r="BV147" s="1321"/>
      <c r="BW147" s="1321"/>
      <c r="BX147" s="1321"/>
      <c r="BY147" s="1321"/>
      <c r="BZ147" s="1321"/>
      <c r="CA147" s="1321"/>
      <c r="CB147" s="1321"/>
      <c r="CC147" s="1321"/>
      <c r="CD147" s="1321"/>
      <c r="CE147" s="1321"/>
      <c r="CF147" s="1321"/>
      <c r="CG147" s="1321"/>
      <c r="CH147" s="1321"/>
      <c r="CI147" s="1321"/>
      <c r="CJ147" s="1321"/>
      <c r="CK147" s="1321"/>
      <c r="CL147" s="1321"/>
      <c r="CM147" s="1321"/>
      <c r="CN147" s="1321"/>
      <c r="CO147" s="1321"/>
      <c r="CP147" s="1321"/>
      <c r="CQ147" s="1321"/>
      <c r="CR147" s="1321"/>
      <c r="CS147" s="1321"/>
      <c r="CT147" s="1321"/>
      <c r="CU147" s="1321"/>
      <c r="CV147" s="1321"/>
      <c r="CW147" s="1321"/>
      <c r="CX147" s="1321"/>
      <c r="CY147" s="1746"/>
      <c r="CZ147" s="1321"/>
      <c r="EJ147" s="1321"/>
      <c r="EK147" s="1321"/>
      <c r="EL147" s="1321"/>
      <c r="EM147" s="1321"/>
      <c r="EN147" s="1321"/>
      <c r="EO147" s="1321"/>
      <c r="EP147" s="1321"/>
      <c r="EQ147" s="1321"/>
      <c r="ER147" s="1321"/>
      <c r="ES147" s="1321"/>
      <c r="ET147" s="1321"/>
      <c r="EU147" s="1321"/>
      <c r="EV147" s="1321"/>
      <c r="EW147" s="1321"/>
      <c r="EX147" s="1321"/>
      <c r="EY147" s="1321"/>
      <c r="EZ147" s="1321"/>
      <c r="FA147" s="1321"/>
      <c r="FB147" s="1321"/>
      <c r="FC147" s="1321"/>
      <c r="FD147" s="1321"/>
      <c r="FE147" s="1321"/>
      <c r="FF147" s="1321"/>
      <c r="FG147" s="1321"/>
      <c r="FH147" s="1321"/>
      <c r="FI147" s="1321"/>
      <c r="FJ147" s="1321"/>
      <c r="FK147" s="1321"/>
      <c r="FL147" s="1321"/>
      <c r="FM147" s="1321"/>
      <c r="FN147" s="1321"/>
      <c r="FO147" s="1321"/>
      <c r="FP147" s="1321"/>
      <c r="FQ147" s="1321"/>
      <c r="FR147" s="1321"/>
      <c r="FS147" s="1321"/>
      <c r="FT147" s="1321"/>
      <c r="FU147" s="1321"/>
      <c r="FV147" s="1321"/>
      <c r="FW147" s="1321"/>
      <c r="FX147" s="1321"/>
      <c r="FY147" s="1321"/>
      <c r="FZ147" s="1321"/>
      <c r="GA147" s="1321"/>
      <c r="GB147" s="1321"/>
    </row>
    <row r="148" spans="8:184">
      <c r="H148" s="1321"/>
      <c r="I148" s="1321"/>
      <c r="R148" s="1745"/>
      <c r="S148" s="1321"/>
      <c r="T148" s="1321"/>
      <c r="U148" s="1321"/>
      <c r="V148" s="1321"/>
      <c r="W148" s="1321"/>
      <c r="X148" s="1321"/>
      <c r="Y148" s="1321"/>
      <c r="Z148" s="1321"/>
      <c r="AA148" s="1321"/>
      <c r="AB148" s="1321"/>
      <c r="AC148" s="1321"/>
      <c r="AD148" s="1321"/>
      <c r="AE148" s="1321"/>
      <c r="AF148" s="1321"/>
      <c r="AG148" s="1321"/>
      <c r="AH148" s="1321"/>
      <c r="AI148" s="1321"/>
      <c r="AJ148" s="1321"/>
      <c r="AK148" s="1321"/>
      <c r="AL148" s="1321"/>
      <c r="AM148" s="1321"/>
      <c r="AN148" s="1321"/>
      <c r="AO148" s="1321"/>
      <c r="AP148" s="1321"/>
      <c r="AQ148" s="1321"/>
      <c r="AR148" s="1321"/>
      <c r="AS148" s="1321"/>
      <c r="AT148" s="1321"/>
      <c r="AU148" s="1321"/>
      <c r="AV148" s="1321"/>
      <c r="AW148" s="1321"/>
      <c r="AX148" s="1321"/>
      <c r="AY148" s="1321"/>
      <c r="AZ148" s="1321"/>
      <c r="BA148" s="1321"/>
      <c r="BB148" s="1321"/>
      <c r="BC148" s="1321"/>
      <c r="BD148" s="1321"/>
      <c r="BE148" s="1321"/>
      <c r="BF148" s="1321"/>
      <c r="BG148" s="1321"/>
      <c r="BH148" s="1321"/>
      <c r="BI148" s="1321"/>
      <c r="BJ148" s="1321"/>
      <c r="BK148" s="1321"/>
      <c r="BL148" s="1321"/>
      <c r="BM148" s="1321"/>
      <c r="BN148" s="1321"/>
      <c r="BO148" s="1321"/>
      <c r="BP148" s="1321"/>
      <c r="BQ148" s="1321"/>
      <c r="BR148" s="1321"/>
      <c r="BS148" s="1321"/>
      <c r="BT148" s="1321"/>
      <c r="BU148" s="1321"/>
      <c r="BV148" s="1321"/>
      <c r="BW148" s="1321"/>
      <c r="BX148" s="1321"/>
      <c r="BY148" s="1321"/>
      <c r="BZ148" s="1321"/>
      <c r="CA148" s="1321"/>
      <c r="CB148" s="1321"/>
      <c r="CC148" s="1321"/>
      <c r="CD148" s="1321"/>
      <c r="CE148" s="1321"/>
      <c r="CF148" s="1321"/>
      <c r="CG148" s="1321"/>
      <c r="CH148" s="1321"/>
      <c r="CI148" s="1321"/>
      <c r="CJ148" s="1321"/>
      <c r="CK148" s="1321"/>
      <c r="CL148" s="1321"/>
      <c r="CM148" s="1321"/>
      <c r="CN148" s="1321"/>
      <c r="CO148" s="1321"/>
      <c r="CP148" s="1321"/>
      <c r="CQ148" s="1321"/>
      <c r="CR148" s="1321"/>
      <c r="CS148" s="1321"/>
      <c r="CT148" s="1321"/>
      <c r="CU148" s="1321"/>
      <c r="CV148" s="1321"/>
      <c r="CW148" s="1321"/>
      <c r="CX148" s="1321"/>
      <c r="CY148" s="1746"/>
      <c r="CZ148" s="1321"/>
      <c r="EJ148" s="1321"/>
      <c r="EK148" s="1321"/>
      <c r="EL148" s="1321"/>
      <c r="EM148" s="1321"/>
      <c r="EN148" s="1321"/>
      <c r="EO148" s="1321"/>
      <c r="EP148" s="1321"/>
      <c r="EQ148" s="1321"/>
      <c r="ER148" s="1321"/>
      <c r="ES148" s="1321"/>
      <c r="ET148" s="1321"/>
      <c r="EU148" s="1321"/>
      <c r="EV148" s="1321"/>
      <c r="EW148" s="1321"/>
      <c r="EX148" s="1321"/>
      <c r="EY148" s="1321"/>
      <c r="EZ148" s="1321"/>
      <c r="FA148" s="1321"/>
      <c r="FB148" s="1321"/>
      <c r="FC148" s="1321"/>
      <c r="FD148" s="1321"/>
      <c r="FE148" s="1321"/>
      <c r="FF148" s="1321"/>
      <c r="FG148" s="1321"/>
      <c r="FH148" s="1321"/>
      <c r="FI148" s="1321"/>
      <c r="FJ148" s="1321"/>
      <c r="FK148" s="1321"/>
      <c r="FL148" s="1321"/>
      <c r="FM148" s="1321"/>
      <c r="FN148" s="1321"/>
      <c r="FO148" s="1321"/>
      <c r="FP148" s="1321"/>
      <c r="FQ148" s="1321"/>
      <c r="FR148" s="1321"/>
      <c r="FS148" s="1321"/>
      <c r="FT148" s="1321"/>
      <c r="FU148" s="1321"/>
      <c r="FV148" s="1321"/>
      <c r="FW148" s="1321"/>
      <c r="FX148" s="1321"/>
      <c r="FY148" s="1321"/>
      <c r="FZ148" s="1321"/>
      <c r="GA148" s="1321"/>
      <c r="GB148" s="1321"/>
    </row>
    <row r="149" spans="8:184">
      <c r="H149" s="1321"/>
      <c r="I149" s="1321"/>
      <c r="R149" s="1745"/>
      <c r="S149" s="1321"/>
      <c r="T149" s="1321"/>
      <c r="U149" s="1321"/>
      <c r="V149" s="1321"/>
      <c r="W149" s="1321"/>
      <c r="X149" s="1321"/>
      <c r="Y149" s="1321"/>
      <c r="Z149" s="1321"/>
      <c r="AA149" s="1321"/>
      <c r="AB149" s="1321"/>
      <c r="AC149" s="1321"/>
      <c r="AD149" s="1321"/>
      <c r="AE149" s="1321"/>
      <c r="AF149" s="1321"/>
      <c r="AG149" s="1321"/>
      <c r="AH149" s="1321"/>
      <c r="AI149" s="1321"/>
      <c r="AJ149" s="1321"/>
      <c r="AK149" s="1321"/>
      <c r="AL149" s="1321"/>
      <c r="AM149" s="1321"/>
      <c r="AN149" s="1321"/>
      <c r="AO149" s="1321"/>
      <c r="AP149" s="1321"/>
      <c r="AQ149" s="1321"/>
      <c r="AR149" s="1321"/>
      <c r="AS149" s="1321"/>
      <c r="AT149" s="1321"/>
      <c r="AU149" s="1321"/>
      <c r="AV149" s="1321"/>
      <c r="AW149" s="1321"/>
      <c r="AX149" s="1321"/>
      <c r="AY149" s="1321"/>
      <c r="AZ149" s="1321"/>
      <c r="BA149" s="1321"/>
      <c r="BB149" s="1321"/>
      <c r="BC149" s="1321"/>
      <c r="BD149" s="1321"/>
      <c r="BE149" s="1321"/>
      <c r="BF149" s="1321"/>
      <c r="BG149" s="1321"/>
      <c r="BH149" s="1321"/>
      <c r="BI149" s="1321"/>
      <c r="BJ149" s="1321"/>
      <c r="BK149" s="1321"/>
      <c r="BL149" s="1321"/>
      <c r="BM149" s="1321"/>
      <c r="BN149" s="1321"/>
      <c r="BO149" s="1321"/>
      <c r="BP149" s="1321"/>
      <c r="BQ149" s="1321"/>
      <c r="BR149" s="1321"/>
      <c r="BS149" s="1321"/>
      <c r="BT149" s="1321"/>
      <c r="BU149" s="1321"/>
      <c r="BV149" s="1321"/>
      <c r="BW149" s="1321"/>
      <c r="BX149" s="1321"/>
      <c r="BY149" s="1321"/>
      <c r="BZ149" s="1321"/>
      <c r="CA149" s="1321"/>
      <c r="CB149" s="1321"/>
      <c r="CC149" s="1321"/>
      <c r="CD149" s="1321"/>
      <c r="CE149" s="1321"/>
      <c r="CF149" s="1321"/>
      <c r="CG149" s="1321"/>
      <c r="CH149" s="1321"/>
      <c r="CI149" s="1321"/>
      <c r="CJ149" s="1321"/>
      <c r="CK149" s="1321"/>
      <c r="CL149" s="1321"/>
      <c r="CM149" s="1321"/>
      <c r="CN149" s="1321"/>
      <c r="CO149" s="1321"/>
      <c r="CP149" s="1321"/>
      <c r="CQ149" s="1321"/>
      <c r="CR149" s="1321"/>
      <c r="CS149" s="1321"/>
      <c r="CT149" s="1321"/>
      <c r="CU149" s="1321"/>
      <c r="CV149" s="1321"/>
      <c r="CW149" s="1321"/>
      <c r="CX149" s="1321"/>
      <c r="CY149" s="1746"/>
      <c r="CZ149" s="1321"/>
      <c r="EJ149" s="1321"/>
      <c r="EK149" s="1321"/>
      <c r="EL149" s="1321"/>
      <c r="EM149" s="1321"/>
      <c r="EN149" s="1321"/>
      <c r="EO149" s="1321"/>
      <c r="EP149" s="1321"/>
      <c r="EQ149" s="1321"/>
      <c r="ER149" s="1321"/>
      <c r="ES149" s="1321"/>
      <c r="ET149" s="1321"/>
      <c r="EU149" s="1321"/>
      <c r="EV149" s="1321"/>
      <c r="EW149" s="1321"/>
      <c r="EX149" s="1321"/>
      <c r="EY149" s="1321"/>
      <c r="EZ149" s="1321"/>
      <c r="FA149" s="1321"/>
      <c r="FB149" s="1321"/>
      <c r="FC149" s="1321"/>
      <c r="FD149" s="1321"/>
      <c r="FE149" s="1321"/>
      <c r="FF149" s="1321"/>
      <c r="FG149" s="1321"/>
      <c r="FH149" s="1321"/>
      <c r="FI149" s="1321"/>
      <c r="FJ149" s="1321"/>
      <c r="FK149" s="1321"/>
      <c r="FL149" s="1321"/>
      <c r="FM149" s="1321"/>
      <c r="FN149" s="1321"/>
      <c r="FO149" s="1321"/>
      <c r="FP149" s="1321"/>
      <c r="FQ149" s="1321"/>
      <c r="FR149" s="1321"/>
      <c r="FS149" s="1321"/>
      <c r="FT149" s="1321"/>
      <c r="FU149" s="1321"/>
      <c r="FV149" s="1321"/>
      <c r="FW149" s="1321"/>
      <c r="FX149" s="1321"/>
      <c r="FY149" s="1321"/>
      <c r="FZ149" s="1321"/>
      <c r="GA149" s="1321"/>
      <c r="GB149" s="1321"/>
    </row>
    <row r="150" spans="8:184">
      <c r="H150" s="1321"/>
      <c r="I150" s="1321"/>
      <c r="R150" s="1745"/>
      <c r="S150" s="1321"/>
      <c r="T150" s="1321"/>
      <c r="U150" s="1321"/>
      <c r="V150" s="1321"/>
      <c r="W150" s="1321"/>
      <c r="X150" s="1321"/>
      <c r="Y150" s="1321"/>
      <c r="Z150" s="1321"/>
      <c r="AA150" s="1321"/>
      <c r="AB150" s="1321"/>
      <c r="AC150" s="1321"/>
      <c r="AD150" s="1321"/>
      <c r="AE150" s="1321"/>
      <c r="AF150" s="1321"/>
      <c r="AG150" s="1321"/>
      <c r="AH150" s="1321"/>
      <c r="AI150" s="1321"/>
      <c r="AJ150" s="1321"/>
      <c r="AK150" s="1321"/>
      <c r="AL150" s="1321"/>
      <c r="AM150" s="1321"/>
      <c r="AN150" s="1321"/>
      <c r="AO150" s="1321"/>
      <c r="AP150" s="1321"/>
      <c r="AQ150" s="1321"/>
      <c r="AR150" s="1321"/>
      <c r="AS150" s="1321"/>
      <c r="AT150" s="1321"/>
      <c r="AU150" s="1321"/>
      <c r="AV150" s="1321"/>
      <c r="AW150" s="1321"/>
      <c r="AX150" s="1321"/>
      <c r="AY150" s="1321"/>
      <c r="AZ150" s="1321"/>
      <c r="BA150" s="1321"/>
      <c r="BB150" s="1321"/>
      <c r="BC150" s="1321"/>
      <c r="BD150" s="1321"/>
      <c r="BE150" s="1321"/>
      <c r="BF150" s="1321"/>
      <c r="BG150" s="1321"/>
      <c r="BH150" s="1321"/>
      <c r="BI150" s="1321"/>
      <c r="BJ150" s="1321"/>
      <c r="BK150" s="1321"/>
      <c r="BL150" s="1321"/>
      <c r="BM150" s="1321"/>
      <c r="BN150" s="1321"/>
      <c r="BO150" s="1321"/>
      <c r="BP150" s="1321"/>
      <c r="BQ150" s="1321"/>
      <c r="BR150" s="1321"/>
      <c r="BS150" s="1321"/>
      <c r="BT150" s="1321"/>
      <c r="BU150" s="1321"/>
      <c r="BV150" s="1321"/>
      <c r="BW150" s="1321"/>
      <c r="BX150" s="1321"/>
      <c r="BY150" s="1321"/>
      <c r="BZ150" s="1321"/>
      <c r="CA150" s="1321"/>
      <c r="CB150" s="1321"/>
      <c r="CC150" s="1321"/>
      <c r="CD150" s="1321"/>
      <c r="CE150" s="1321"/>
      <c r="CF150" s="1321"/>
      <c r="CG150" s="1321"/>
      <c r="CH150" s="1321"/>
      <c r="CI150" s="1321"/>
      <c r="CJ150" s="1321"/>
      <c r="CK150" s="1321"/>
      <c r="CL150" s="1321"/>
      <c r="CM150" s="1321"/>
      <c r="CN150" s="1321"/>
      <c r="CO150" s="1321"/>
      <c r="CP150" s="1321"/>
      <c r="CQ150" s="1321"/>
      <c r="CR150" s="1321"/>
      <c r="CS150" s="1321"/>
      <c r="CT150" s="1321"/>
      <c r="CU150" s="1321"/>
      <c r="CV150" s="1321"/>
      <c r="CW150" s="1321"/>
      <c r="CX150" s="1321"/>
      <c r="CY150" s="1746"/>
      <c r="CZ150" s="1321"/>
      <c r="EJ150" s="1321"/>
      <c r="EK150" s="1321"/>
      <c r="EL150" s="1321"/>
      <c r="EM150" s="1321"/>
      <c r="EN150" s="1321"/>
      <c r="EO150" s="1321"/>
      <c r="EP150" s="1321"/>
      <c r="EQ150" s="1321"/>
      <c r="ER150" s="1321"/>
      <c r="ES150" s="1321"/>
      <c r="ET150" s="1321"/>
      <c r="EU150" s="1321"/>
      <c r="EV150" s="1321"/>
      <c r="EW150" s="1321"/>
      <c r="EX150" s="1321"/>
      <c r="EY150" s="1321"/>
      <c r="EZ150" s="1321"/>
      <c r="FA150" s="1321"/>
      <c r="FB150" s="1321"/>
      <c r="FC150" s="1321"/>
      <c r="FD150" s="1321"/>
      <c r="FE150" s="1321"/>
      <c r="FF150" s="1321"/>
      <c r="FG150" s="1321"/>
      <c r="FH150" s="1321"/>
      <c r="FI150" s="1321"/>
      <c r="FJ150" s="1321"/>
      <c r="FK150" s="1321"/>
      <c r="FL150" s="1321"/>
      <c r="FM150" s="1321"/>
      <c r="FN150" s="1321"/>
      <c r="FO150" s="1321"/>
      <c r="FP150" s="1321"/>
      <c r="FQ150" s="1321"/>
      <c r="FR150" s="1321"/>
      <c r="FS150" s="1321"/>
      <c r="FT150" s="1321"/>
      <c r="FU150" s="1321"/>
      <c r="FV150" s="1321"/>
      <c r="FW150" s="1321"/>
      <c r="FX150" s="1321"/>
      <c r="FY150" s="1321"/>
      <c r="FZ150" s="1321"/>
      <c r="GA150" s="1321"/>
      <c r="GB150" s="1321"/>
    </row>
    <row r="151" spans="8:184">
      <c r="H151" s="1321"/>
      <c r="I151" s="1321"/>
      <c r="R151" s="1745"/>
      <c r="S151" s="1321"/>
      <c r="T151" s="1321"/>
      <c r="U151" s="1321"/>
      <c r="V151" s="1321"/>
      <c r="W151" s="1321"/>
      <c r="X151" s="1321"/>
      <c r="Y151" s="1321"/>
      <c r="Z151" s="1321"/>
      <c r="AA151" s="1321"/>
      <c r="AB151" s="1321"/>
      <c r="AC151" s="1321"/>
      <c r="AD151" s="1321"/>
      <c r="AE151" s="1321"/>
      <c r="AF151" s="1321"/>
      <c r="AG151" s="1321"/>
      <c r="AH151" s="1321"/>
      <c r="AI151" s="1321"/>
      <c r="AJ151" s="1321"/>
      <c r="AK151" s="1321"/>
      <c r="AL151" s="1321"/>
      <c r="AM151" s="1321"/>
      <c r="AN151" s="1321"/>
      <c r="AO151" s="1321"/>
      <c r="AP151" s="1321"/>
      <c r="AQ151" s="1321"/>
      <c r="AR151" s="1321"/>
      <c r="AS151" s="1321"/>
      <c r="AT151" s="1321"/>
      <c r="AU151" s="1321"/>
      <c r="AV151" s="1321"/>
      <c r="AW151" s="1321"/>
      <c r="AX151" s="1321"/>
      <c r="AY151" s="1321"/>
      <c r="AZ151" s="1321"/>
      <c r="BA151" s="1321"/>
      <c r="BB151" s="1321"/>
      <c r="BC151" s="1321"/>
      <c r="BD151" s="1321"/>
      <c r="BE151" s="1321"/>
      <c r="BF151" s="1321"/>
      <c r="BG151" s="1321"/>
      <c r="BH151" s="1321"/>
      <c r="BI151" s="1321"/>
      <c r="BJ151" s="1321"/>
      <c r="BK151" s="1321"/>
      <c r="BL151" s="1321"/>
      <c r="BM151" s="1321"/>
      <c r="BN151" s="1321"/>
      <c r="BO151" s="1321"/>
      <c r="BP151" s="1321"/>
      <c r="BQ151" s="1321"/>
      <c r="BR151" s="1321"/>
      <c r="BS151" s="1321"/>
      <c r="BT151" s="1321"/>
      <c r="BU151" s="1321"/>
      <c r="BV151" s="1321"/>
      <c r="BW151" s="1321"/>
      <c r="BX151" s="1321"/>
      <c r="BY151" s="1321"/>
      <c r="BZ151" s="1321"/>
      <c r="CA151" s="1321"/>
      <c r="CB151" s="1321"/>
      <c r="CC151" s="1321"/>
      <c r="CD151" s="1321"/>
      <c r="CE151" s="1321"/>
      <c r="CF151" s="1321"/>
      <c r="CG151" s="1321"/>
      <c r="CH151" s="1321"/>
      <c r="CI151" s="1321"/>
      <c r="CJ151" s="1321"/>
      <c r="CK151" s="1321"/>
      <c r="CL151" s="1321"/>
      <c r="CM151" s="1321"/>
      <c r="CN151" s="1321"/>
      <c r="CO151" s="1321"/>
      <c r="CP151" s="1321"/>
      <c r="CQ151" s="1321"/>
      <c r="CR151" s="1321"/>
      <c r="CS151" s="1321"/>
      <c r="CT151" s="1321"/>
      <c r="CU151" s="1321"/>
      <c r="CV151" s="1321"/>
      <c r="CW151" s="1321"/>
      <c r="CX151" s="1321"/>
      <c r="CY151" s="1746"/>
      <c r="CZ151" s="1321"/>
      <c r="EJ151" s="1321"/>
      <c r="EK151" s="1321"/>
      <c r="EL151" s="1321"/>
      <c r="EM151" s="1321"/>
      <c r="EN151" s="1321"/>
      <c r="EO151" s="1321"/>
      <c r="EP151" s="1321"/>
      <c r="EQ151" s="1321"/>
      <c r="ER151" s="1321"/>
      <c r="ES151" s="1321"/>
      <c r="ET151" s="1321"/>
      <c r="EU151" s="1321"/>
      <c r="EV151" s="1321"/>
      <c r="EW151" s="1321"/>
      <c r="EX151" s="1321"/>
      <c r="EY151" s="1321"/>
      <c r="EZ151" s="1321"/>
      <c r="FA151" s="1321"/>
      <c r="FB151" s="1321"/>
      <c r="FC151" s="1321"/>
      <c r="FD151" s="1321"/>
      <c r="FE151" s="1321"/>
      <c r="FF151" s="1321"/>
      <c r="FG151" s="1321"/>
      <c r="FH151" s="1321"/>
      <c r="FI151" s="1321"/>
      <c r="FJ151" s="1321"/>
      <c r="FK151" s="1321"/>
      <c r="FL151" s="1321"/>
      <c r="FM151" s="1321"/>
      <c r="FN151" s="1321"/>
      <c r="FO151" s="1321"/>
      <c r="FP151" s="1321"/>
      <c r="FQ151" s="1321"/>
      <c r="FR151" s="1321"/>
      <c r="FS151" s="1321"/>
      <c r="FT151" s="1321"/>
      <c r="FU151" s="1321"/>
      <c r="FV151" s="1321"/>
      <c r="FW151" s="1321"/>
      <c r="FX151" s="1321"/>
      <c r="FY151" s="1321"/>
      <c r="FZ151" s="1321"/>
      <c r="GA151" s="1321"/>
      <c r="GB151" s="1321"/>
    </row>
    <row r="152" spans="8:184">
      <c r="H152" s="1321"/>
      <c r="I152" s="1321"/>
      <c r="R152" s="1745"/>
      <c r="S152" s="1321"/>
      <c r="T152" s="1321"/>
      <c r="U152" s="1321"/>
      <c r="V152" s="1321"/>
      <c r="W152" s="1321"/>
      <c r="X152" s="1321"/>
      <c r="Y152" s="1321"/>
      <c r="Z152" s="1321"/>
      <c r="AA152" s="1321"/>
      <c r="AB152" s="1321"/>
      <c r="AC152" s="1321"/>
      <c r="AD152" s="1321"/>
      <c r="AE152" s="1321"/>
      <c r="AF152" s="1321"/>
      <c r="AG152" s="1321"/>
      <c r="AH152" s="1321"/>
      <c r="AI152" s="1321"/>
      <c r="AJ152" s="1321"/>
      <c r="AK152" s="1321"/>
      <c r="AL152" s="1321"/>
      <c r="AM152" s="1321"/>
      <c r="AN152" s="1321"/>
      <c r="AO152" s="1321"/>
      <c r="AP152" s="1321"/>
      <c r="AQ152" s="1321"/>
      <c r="AR152" s="1321"/>
      <c r="AS152" s="1321"/>
      <c r="AT152" s="1321"/>
      <c r="AU152" s="1321"/>
      <c r="AV152" s="1321"/>
      <c r="AW152" s="1321"/>
      <c r="AX152" s="1321"/>
      <c r="AY152" s="1321"/>
      <c r="AZ152" s="1321"/>
      <c r="BA152" s="1321"/>
      <c r="BB152" s="1321"/>
      <c r="BC152" s="1321"/>
      <c r="BD152" s="1321"/>
      <c r="BE152" s="1321"/>
      <c r="BF152" s="1321"/>
      <c r="BG152" s="1321"/>
      <c r="BH152" s="1321"/>
      <c r="BI152" s="1321"/>
      <c r="BJ152" s="1321"/>
      <c r="BK152" s="1321"/>
      <c r="BL152" s="1321"/>
      <c r="BM152" s="1321"/>
      <c r="BN152" s="1321"/>
      <c r="BO152" s="1321"/>
      <c r="BP152" s="1321"/>
      <c r="BQ152" s="1321"/>
      <c r="BR152" s="1321"/>
      <c r="BS152" s="1321"/>
      <c r="BT152" s="1321"/>
      <c r="BU152" s="1321"/>
      <c r="BV152" s="1321"/>
      <c r="BW152" s="1321"/>
      <c r="BX152" s="1321"/>
      <c r="BY152" s="1321"/>
      <c r="BZ152" s="1321"/>
      <c r="CA152" s="1321"/>
      <c r="CB152" s="1321"/>
      <c r="CC152" s="1321"/>
      <c r="CD152" s="1321"/>
      <c r="CE152" s="1321"/>
      <c r="CF152" s="1321"/>
      <c r="CG152" s="1321"/>
      <c r="CH152" s="1321"/>
      <c r="CI152" s="1321"/>
      <c r="CJ152" s="1321"/>
      <c r="CK152" s="1321"/>
      <c r="CL152" s="1321"/>
      <c r="CM152" s="1321"/>
      <c r="CN152" s="1321"/>
      <c r="CO152" s="1321"/>
      <c r="CP152" s="1321"/>
      <c r="CQ152" s="1321"/>
      <c r="CR152" s="1321"/>
      <c r="CS152" s="1321"/>
      <c r="CT152" s="1321"/>
      <c r="CU152" s="1321"/>
      <c r="CV152" s="1321"/>
      <c r="CW152" s="1321"/>
      <c r="CX152" s="1321"/>
      <c r="CY152" s="1746"/>
      <c r="CZ152" s="1321"/>
      <c r="EJ152" s="1321"/>
      <c r="EK152" s="1321"/>
      <c r="EL152" s="1321"/>
      <c r="EM152" s="1321"/>
      <c r="EN152" s="1321"/>
      <c r="EO152" s="1321"/>
      <c r="EP152" s="1321"/>
      <c r="EQ152" s="1321"/>
      <c r="ER152" s="1321"/>
      <c r="ES152" s="1321"/>
      <c r="ET152" s="1321"/>
      <c r="EU152" s="1321"/>
      <c r="EV152" s="1321"/>
      <c r="EW152" s="1321"/>
      <c r="EX152" s="1321"/>
      <c r="EY152" s="1321"/>
      <c r="EZ152" s="1321"/>
      <c r="FA152" s="1321"/>
      <c r="FB152" s="1321"/>
      <c r="FC152" s="1321"/>
      <c r="FD152" s="1321"/>
      <c r="FE152" s="1321"/>
      <c r="FF152" s="1321"/>
      <c r="FG152" s="1321"/>
      <c r="FH152" s="1321"/>
      <c r="FI152" s="1321"/>
      <c r="FJ152" s="1321"/>
      <c r="FK152" s="1321"/>
      <c r="FL152" s="1321"/>
      <c r="FM152" s="1321"/>
      <c r="FN152" s="1321"/>
      <c r="FO152" s="1321"/>
      <c r="FP152" s="1321"/>
      <c r="FQ152" s="1321"/>
      <c r="FR152" s="1321"/>
      <c r="FS152" s="1321"/>
      <c r="FT152" s="1321"/>
      <c r="FU152" s="1321"/>
      <c r="FV152" s="1321"/>
      <c r="FW152" s="1321"/>
      <c r="FX152" s="1321"/>
      <c r="FY152" s="1321"/>
      <c r="FZ152" s="1321"/>
      <c r="GA152" s="1321"/>
      <c r="GB152" s="1321"/>
    </row>
    <row r="153" spans="8:184">
      <c r="H153" s="1321"/>
      <c r="I153" s="1321"/>
      <c r="R153" s="1745"/>
      <c r="S153" s="1321"/>
      <c r="T153" s="1321"/>
      <c r="U153" s="1321"/>
      <c r="V153" s="1321"/>
      <c r="W153" s="1321"/>
      <c r="X153" s="1321"/>
      <c r="Y153" s="1321"/>
      <c r="Z153" s="1321"/>
      <c r="AA153" s="1321"/>
      <c r="AB153" s="1321"/>
      <c r="AC153" s="1321"/>
      <c r="AD153" s="1321"/>
      <c r="AE153" s="1321"/>
      <c r="AF153" s="1321"/>
      <c r="AG153" s="1321"/>
      <c r="AH153" s="1321"/>
      <c r="AI153" s="1321"/>
      <c r="AJ153" s="1321"/>
      <c r="AK153" s="1321"/>
      <c r="AL153" s="1321"/>
      <c r="AM153" s="1321"/>
      <c r="AN153" s="1321"/>
      <c r="AO153" s="1321"/>
      <c r="AP153" s="1321"/>
      <c r="AQ153" s="1321"/>
      <c r="AR153" s="1321"/>
      <c r="AS153" s="1321"/>
      <c r="AT153" s="1321"/>
      <c r="AU153" s="1321"/>
      <c r="AV153" s="1321"/>
      <c r="AW153" s="1321"/>
      <c r="AX153" s="1321"/>
      <c r="AY153" s="1321"/>
      <c r="AZ153" s="1321"/>
      <c r="BA153" s="1321"/>
      <c r="BB153" s="1321"/>
      <c r="BC153" s="1321"/>
      <c r="BD153" s="1321"/>
      <c r="BE153" s="1321"/>
      <c r="BF153" s="1321"/>
      <c r="BG153" s="1321"/>
      <c r="BH153" s="1321"/>
      <c r="BI153" s="1321"/>
      <c r="BJ153" s="1321"/>
      <c r="BK153" s="1321"/>
      <c r="BL153" s="1321"/>
      <c r="BM153" s="1321"/>
      <c r="BN153" s="1321"/>
      <c r="BO153" s="1321"/>
      <c r="BP153" s="1321"/>
      <c r="BQ153" s="1321"/>
      <c r="BR153" s="1321"/>
      <c r="BS153" s="1321"/>
      <c r="BT153" s="1321"/>
      <c r="BU153" s="1321"/>
      <c r="BV153" s="1321"/>
      <c r="BW153" s="1321"/>
      <c r="BX153" s="1321"/>
      <c r="BY153" s="1321"/>
      <c r="BZ153" s="1321"/>
      <c r="CA153" s="1321"/>
      <c r="CB153" s="1321"/>
      <c r="CC153" s="1321"/>
      <c r="CD153" s="1321"/>
      <c r="CE153" s="1321"/>
      <c r="CF153" s="1321"/>
      <c r="CG153" s="1321"/>
      <c r="CH153" s="1321"/>
      <c r="CI153" s="1321"/>
      <c r="CJ153" s="1321"/>
      <c r="CK153" s="1321"/>
      <c r="CL153" s="1321"/>
      <c r="CM153" s="1321"/>
      <c r="CN153" s="1321"/>
      <c r="CO153" s="1321"/>
      <c r="CP153" s="1321"/>
      <c r="CQ153" s="1321"/>
      <c r="CR153" s="1321"/>
      <c r="CS153" s="1321"/>
      <c r="CT153" s="1321"/>
      <c r="CU153" s="1321"/>
      <c r="CV153" s="1321"/>
      <c r="CW153" s="1321"/>
      <c r="CX153" s="1321"/>
      <c r="CY153" s="1746"/>
      <c r="CZ153" s="1321"/>
      <c r="EJ153" s="1321"/>
      <c r="EK153" s="1321"/>
      <c r="EL153" s="1321"/>
      <c r="EM153" s="1321"/>
      <c r="EN153" s="1321"/>
      <c r="EO153" s="1321"/>
      <c r="EP153" s="1321"/>
      <c r="EQ153" s="1321"/>
      <c r="ER153" s="1321"/>
      <c r="ES153" s="1321"/>
      <c r="ET153" s="1321"/>
      <c r="EU153" s="1321"/>
      <c r="EV153" s="1321"/>
      <c r="EW153" s="1321"/>
      <c r="EX153" s="1321"/>
      <c r="EY153" s="1321"/>
      <c r="EZ153" s="1321"/>
      <c r="FA153" s="1321"/>
      <c r="FB153" s="1321"/>
      <c r="FC153" s="1321"/>
      <c r="FD153" s="1321"/>
      <c r="FE153" s="1321"/>
      <c r="FF153" s="1321"/>
      <c r="FG153" s="1321"/>
      <c r="FH153" s="1321"/>
      <c r="FI153" s="1321"/>
      <c r="FJ153" s="1321"/>
      <c r="FK153" s="1321"/>
      <c r="FL153" s="1321"/>
      <c r="FM153" s="1321"/>
      <c r="FN153" s="1321"/>
      <c r="FO153" s="1321"/>
      <c r="FP153" s="1321"/>
      <c r="FQ153" s="1321"/>
      <c r="FR153" s="1321"/>
      <c r="FS153" s="1321"/>
      <c r="FT153" s="1321"/>
      <c r="FU153" s="1321"/>
      <c r="FV153" s="1321"/>
      <c r="FW153" s="1321"/>
      <c r="FX153" s="1321"/>
      <c r="FY153" s="1321"/>
      <c r="FZ153" s="1321"/>
      <c r="GA153" s="1321"/>
      <c r="GB153" s="1321"/>
    </row>
    <row r="154" spans="8:184">
      <c r="H154" s="1321"/>
      <c r="I154" s="1321"/>
      <c r="R154" s="1745"/>
      <c r="S154" s="1321"/>
      <c r="T154" s="1321"/>
      <c r="U154" s="1321"/>
      <c r="V154" s="1321"/>
      <c r="W154" s="1321"/>
      <c r="X154" s="1321"/>
      <c r="Y154" s="1321"/>
      <c r="Z154" s="1321"/>
      <c r="AA154" s="1321"/>
      <c r="AB154" s="1321"/>
      <c r="AC154" s="1321"/>
      <c r="AD154" s="1321"/>
      <c r="AE154" s="1321"/>
      <c r="AF154" s="1321"/>
      <c r="AG154" s="1321"/>
      <c r="AH154" s="1321"/>
      <c r="AI154" s="1321"/>
      <c r="AJ154" s="1321"/>
      <c r="AK154" s="1321"/>
      <c r="AL154" s="1321"/>
      <c r="AM154" s="1321"/>
      <c r="AN154" s="1321"/>
      <c r="AO154" s="1321"/>
      <c r="AP154" s="1321"/>
      <c r="AQ154" s="1321"/>
      <c r="AR154" s="1321"/>
      <c r="AS154" s="1321"/>
      <c r="AT154" s="1321"/>
      <c r="AU154" s="1321"/>
      <c r="AV154" s="1321"/>
      <c r="AW154" s="1321"/>
      <c r="AX154" s="1321"/>
      <c r="AY154" s="1321"/>
      <c r="AZ154" s="1321"/>
      <c r="BA154" s="1321"/>
      <c r="BB154" s="1321"/>
      <c r="BC154" s="1321"/>
      <c r="BD154" s="1321"/>
      <c r="BE154" s="1321"/>
      <c r="BF154" s="1321"/>
      <c r="BG154" s="1321"/>
      <c r="BH154" s="1321"/>
      <c r="BI154" s="1321"/>
      <c r="BJ154" s="1321"/>
      <c r="BK154" s="1321"/>
      <c r="BL154" s="1321"/>
      <c r="BM154" s="1321"/>
      <c r="BN154" s="1321"/>
      <c r="BO154" s="1321"/>
      <c r="BP154" s="1321"/>
      <c r="BQ154" s="1321"/>
      <c r="BR154" s="1321"/>
      <c r="BS154" s="1321"/>
      <c r="BT154" s="1321"/>
      <c r="BU154" s="1321"/>
      <c r="BV154" s="1321"/>
      <c r="BW154" s="1321"/>
      <c r="BX154" s="1321"/>
      <c r="BY154" s="1321"/>
      <c r="BZ154" s="1321"/>
      <c r="CA154" s="1321"/>
      <c r="CB154" s="1321"/>
      <c r="CC154" s="1321"/>
      <c r="CD154" s="1321"/>
      <c r="CE154" s="1321"/>
      <c r="CF154" s="1321"/>
      <c r="CG154" s="1321"/>
      <c r="CH154" s="1321"/>
      <c r="CI154" s="1321"/>
      <c r="CJ154" s="1321"/>
      <c r="CK154" s="1321"/>
      <c r="CL154" s="1321"/>
      <c r="CM154" s="1321"/>
      <c r="CN154" s="1321"/>
      <c r="CO154" s="1321"/>
      <c r="CP154" s="1321"/>
      <c r="CQ154" s="1321"/>
      <c r="CR154" s="1321"/>
      <c r="CS154" s="1321"/>
      <c r="CT154" s="1321"/>
      <c r="CU154" s="1321"/>
      <c r="CV154" s="1321"/>
      <c r="CW154" s="1321"/>
      <c r="CX154" s="1321"/>
      <c r="CY154" s="1746"/>
      <c r="CZ154" s="1321"/>
      <c r="EJ154" s="1321"/>
      <c r="EK154" s="1321"/>
      <c r="EL154" s="1321"/>
      <c r="EM154" s="1321"/>
      <c r="EN154" s="1321"/>
      <c r="EO154" s="1321"/>
      <c r="EP154" s="1321"/>
      <c r="EQ154" s="1321"/>
      <c r="ER154" s="1321"/>
      <c r="ES154" s="1321"/>
      <c r="ET154" s="1321"/>
      <c r="EU154" s="1321"/>
      <c r="EV154" s="1321"/>
      <c r="EW154" s="1321"/>
      <c r="EX154" s="1321"/>
      <c r="EY154" s="1321"/>
      <c r="EZ154" s="1321"/>
      <c r="FA154" s="1321"/>
      <c r="FB154" s="1321"/>
      <c r="FC154" s="1321"/>
      <c r="FD154" s="1321"/>
      <c r="FE154" s="1321"/>
      <c r="FF154" s="1321"/>
      <c r="FG154" s="1321"/>
      <c r="FH154" s="1321"/>
      <c r="FI154" s="1321"/>
      <c r="FJ154" s="1321"/>
      <c r="FK154" s="1321"/>
      <c r="FL154" s="1321"/>
      <c r="FM154" s="1321"/>
      <c r="FN154" s="1321"/>
      <c r="FO154" s="1321"/>
      <c r="FP154" s="1321"/>
      <c r="FQ154" s="1321"/>
      <c r="FR154" s="1321"/>
      <c r="FS154" s="1321"/>
      <c r="FT154" s="1321"/>
      <c r="FU154" s="1321"/>
      <c r="FV154" s="1321"/>
      <c r="FW154" s="1321"/>
      <c r="FX154" s="1321"/>
      <c r="FY154" s="1321"/>
      <c r="FZ154" s="1321"/>
      <c r="GA154" s="1321"/>
      <c r="GB154" s="1321"/>
    </row>
    <row r="155" spans="8:184">
      <c r="H155" s="1321"/>
      <c r="I155" s="1321"/>
      <c r="R155" s="1745"/>
      <c r="S155" s="1321"/>
      <c r="T155" s="1321"/>
      <c r="U155" s="1321"/>
      <c r="V155" s="1321"/>
      <c r="W155" s="1321"/>
      <c r="X155" s="1321"/>
      <c r="Y155" s="1321"/>
      <c r="Z155" s="1321"/>
      <c r="AA155" s="1321"/>
      <c r="AB155" s="1321"/>
      <c r="AC155" s="1321"/>
      <c r="AD155" s="1321"/>
      <c r="AE155" s="1321"/>
      <c r="AF155" s="1321"/>
      <c r="AG155" s="1321"/>
      <c r="AH155" s="1321"/>
      <c r="AI155" s="1321"/>
      <c r="AJ155" s="1321"/>
      <c r="AK155" s="1321"/>
      <c r="AL155" s="1321"/>
      <c r="AM155" s="1321"/>
      <c r="AN155" s="1321"/>
      <c r="AO155" s="1321"/>
      <c r="AP155" s="1321"/>
      <c r="AQ155" s="1321"/>
      <c r="AR155" s="1321"/>
      <c r="AS155" s="1321"/>
      <c r="AT155" s="1321"/>
      <c r="AU155" s="1321"/>
      <c r="AV155" s="1321"/>
      <c r="AW155" s="1321"/>
      <c r="AX155" s="1321"/>
      <c r="AY155" s="1321"/>
      <c r="AZ155" s="1321"/>
      <c r="BA155" s="1321"/>
      <c r="BB155" s="1321"/>
      <c r="BC155" s="1321"/>
      <c r="BD155" s="1321"/>
      <c r="BE155" s="1321"/>
      <c r="BF155" s="1321"/>
      <c r="BG155" s="1321"/>
      <c r="BH155" s="1321"/>
      <c r="BI155" s="1321"/>
      <c r="BJ155" s="1321"/>
      <c r="BK155" s="1321"/>
      <c r="BL155" s="1321"/>
      <c r="BM155" s="1321"/>
      <c r="BN155" s="1321"/>
      <c r="BO155" s="1321"/>
      <c r="BP155" s="1321"/>
      <c r="BQ155" s="1321"/>
      <c r="BR155" s="1321"/>
      <c r="BS155" s="1321"/>
      <c r="BT155" s="1321"/>
      <c r="BU155" s="1321"/>
      <c r="BV155" s="1321"/>
      <c r="BW155" s="1321"/>
      <c r="BX155" s="1321"/>
      <c r="BY155" s="1321"/>
      <c r="BZ155" s="1321"/>
      <c r="CA155" s="1321"/>
      <c r="CB155" s="1321"/>
      <c r="CC155" s="1321"/>
      <c r="CD155" s="1321"/>
      <c r="CE155" s="1321"/>
      <c r="CF155" s="1321"/>
      <c r="CG155" s="1321"/>
      <c r="CH155" s="1321"/>
      <c r="CI155" s="1321"/>
      <c r="CJ155" s="1321"/>
      <c r="CK155" s="1321"/>
      <c r="CL155" s="1321"/>
      <c r="CM155" s="1321"/>
      <c r="CN155" s="1321"/>
      <c r="CO155" s="1321"/>
      <c r="CP155" s="1321"/>
      <c r="CQ155" s="1321"/>
      <c r="CR155" s="1321"/>
      <c r="CS155" s="1321"/>
      <c r="CT155" s="1321"/>
      <c r="CU155" s="1321"/>
      <c r="CV155" s="1321"/>
      <c r="CW155" s="1321"/>
      <c r="CX155" s="1321"/>
      <c r="CY155" s="1746"/>
      <c r="CZ155" s="1321"/>
      <c r="EJ155" s="1321"/>
      <c r="EK155" s="1321"/>
      <c r="EL155" s="1321"/>
      <c r="EM155" s="1321"/>
      <c r="EN155" s="1321"/>
      <c r="EO155" s="1321"/>
      <c r="EP155" s="1321"/>
      <c r="EQ155" s="1321"/>
      <c r="ER155" s="1321"/>
      <c r="ES155" s="1321"/>
      <c r="ET155" s="1321"/>
      <c r="EU155" s="1321"/>
      <c r="EV155" s="1321"/>
      <c r="EW155" s="1321"/>
      <c r="EX155" s="1321"/>
      <c r="EY155" s="1321"/>
      <c r="EZ155" s="1321"/>
      <c r="FA155" s="1321"/>
      <c r="FB155" s="1321"/>
      <c r="FC155" s="1321"/>
      <c r="FD155" s="1321"/>
      <c r="FE155" s="1321"/>
      <c r="FF155" s="1321"/>
      <c r="FG155" s="1321"/>
      <c r="FH155" s="1321"/>
      <c r="FI155" s="1321"/>
      <c r="FJ155" s="1321"/>
      <c r="FK155" s="1321"/>
      <c r="FL155" s="1321"/>
      <c r="FM155" s="1321"/>
      <c r="FN155" s="1321"/>
      <c r="FO155" s="1321"/>
      <c r="FP155" s="1321"/>
      <c r="FQ155" s="1321"/>
      <c r="FR155" s="1321"/>
      <c r="FS155" s="1321"/>
      <c r="FT155" s="1321"/>
      <c r="FU155" s="1321"/>
      <c r="FV155" s="1321"/>
      <c r="FW155" s="1321"/>
      <c r="FX155" s="1321"/>
      <c r="FY155" s="1321"/>
      <c r="FZ155" s="1321"/>
      <c r="GA155" s="1321"/>
      <c r="GB155" s="1321"/>
    </row>
    <row r="156" spans="8:184">
      <c r="H156" s="1321"/>
      <c r="I156" s="1321"/>
      <c r="R156" s="1745"/>
      <c r="S156" s="1321"/>
      <c r="T156" s="1321"/>
      <c r="U156" s="1321"/>
      <c r="V156" s="1321"/>
      <c r="W156" s="1321"/>
      <c r="X156" s="1321"/>
      <c r="Y156" s="1321"/>
      <c r="Z156" s="1321"/>
      <c r="AA156" s="1321"/>
      <c r="AB156" s="1321"/>
      <c r="AC156" s="1321"/>
      <c r="AD156" s="1321"/>
      <c r="AE156" s="1321"/>
      <c r="AF156" s="1321"/>
      <c r="AG156" s="1321"/>
      <c r="AH156" s="1321"/>
      <c r="AI156" s="1321"/>
      <c r="AJ156" s="1321"/>
      <c r="AK156" s="1321"/>
      <c r="AL156" s="1321"/>
      <c r="AM156" s="1321"/>
      <c r="AN156" s="1321"/>
      <c r="AO156" s="1321"/>
      <c r="AP156" s="1321"/>
      <c r="AQ156" s="1321"/>
      <c r="AR156" s="1321"/>
      <c r="AS156" s="1321"/>
      <c r="AT156" s="1321"/>
      <c r="AU156" s="1321"/>
      <c r="AV156" s="1321"/>
      <c r="AW156" s="1321"/>
      <c r="AX156" s="1321"/>
      <c r="AY156" s="1321"/>
      <c r="AZ156" s="1321"/>
      <c r="BA156" s="1321"/>
      <c r="BB156" s="1321"/>
      <c r="BC156" s="1321"/>
      <c r="BD156" s="1321"/>
      <c r="BE156" s="1321"/>
      <c r="BF156" s="1321"/>
      <c r="BG156" s="1321"/>
      <c r="BH156" s="1321"/>
      <c r="BI156" s="1321"/>
      <c r="BJ156" s="1321"/>
      <c r="BK156" s="1321"/>
      <c r="BL156" s="1321"/>
      <c r="BM156" s="1321"/>
      <c r="BN156" s="1321"/>
      <c r="BO156" s="1321"/>
      <c r="BP156" s="1321"/>
      <c r="BQ156" s="1321"/>
      <c r="BR156" s="1321"/>
      <c r="BS156" s="1321"/>
      <c r="BT156" s="1321"/>
      <c r="BU156" s="1321"/>
      <c r="BV156" s="1321"/>
      <c r="BW156" s="1321"/>
      <c r="BX156" s="1321"/>
      <c r="BY156" s="1321"/>
      <c r="BZ156" s="1321"/>
      <c r="CA156" s="1321"/>
      <c r="CB156" s="1321"/>
      <c r="CC156" s="1321"/>
      <c r="CD156" s="1321"/>
      <c r="CE156" s="1321"/>
      <c r="CF156" s="1321"/>
      <c r="CG156" s="1321"/>
      <c r="CH156" s="1321"/>
      <c r="CI156" s="1321"/>
      <c r="CJ156" s="1321"/>
      <c r="CK156" s="1321"/>
      <c r="CL156" s="1321"/>
      <c r="CM156" s="1321"/>
      <c r="CN156" s="1321"/>
      <c r="CO156" s="1321"/>
      <c r="CP156" s="1321"/>
      <c r="CQ156" s="1321"/>
      <c r="CR156" s="1321"/>
      <c r="CS156" s="1321"/>
      <c r="CT156" s="1321"/>
      <c r="CU156" s="1321"/>
      <c r="CV156" s="1321"/>
      <c r="CW156" s="1321"/>
      <c r="CX156" s="1321"/>
      <c r="CY156" s="1746"/>
      <c r="CZ156" s="1321"/>
      <c r="EJ156" s="1321"/>
      <c r="EK156" s="1321"/>
      <c r="EL156" s="1321"/>
      <c r="EM156" s="1321"/>
      <c r="EN156" s="1321"/>
      <c r="EO156" s="1321"/>
      <c r="EP156" s="1321"/>
      <c r="EQ156" s="1321"/>
      <c r="ER156" s="1321"/>
      <c r="ES156" s="1321"/>
      <c r="ET156" s="1321"/>
      <c r="EU156" s="1321"/>
      <c r="EV156" s="1321"/>
      <c r="EW156" s="1321"/>
      <c r="EX156" s="1321"/>
      <c r="EY156" s="1321"/>
      <c r="EZ156" s="1321"/>
      <c r="FA156" s="1321"/>
      <c r="FB156" s="1321"/>
      <c r="FC156" s="1321"/>
      <c r="FD156" s="1321"/>
      <c r="FE156" s="1321"/>
      <c r="FF156" s="1321"/>
      <c r="FG156" s="1321"/>
      <c r="FH156" s="1321"/>
      <c r="FI156" s="1321"/>
      <c r="FJ156" s="1321"/>
      <c r="FK156" s="1321"/>
      <c r="FL156" s="1321"/>
      <c r="FM156" s="1321"/>
      <c r="FN156" s="1321"/>
      <c r="FO156" s="1321"/>
      <c r="FP156" s="1321"/>
      <c r="FQ156" s="1321"/>
      <c r="FR156" s="1321"/>
      <c r="FS156" s="1321"/>
      <c r="FT156" s="1321"/>
      <c r="FU156" s="1321"/>
      <c r="FV156" s="1321"/>
      <c r="FW156" s="1321"/>
      <c r="FX156" s="1321"/>
      <c r="FY156" s="1321"/>
      <c r="FZ156" s="1321"/>
      <c r="GA156" s="1321"/>
      <c r="GB156" s="1321"/>
    </row>
    <row r="157" spans="8:184">
      <c r="H157" s="1321"/>
      <c r="I157" s="1321"/>
      <c r="R157" s="1745"/>
      <c r="S157" s="1321"/>
      <c r="T157" s="1321"/>
      <c r="U157" s="1321"/>
      <c r="V157" s="1321"/>
      <c r="W157" s="1321"/>
      <c r="X157" s="1321"/>
      <c r="Y157" s="1321"/>
      <c r="Z157" s="1321"/>
      <c r="AA157" s="1321"/>
      <c r="AB157" s="1321"/>
      <c r="AC157" s="1321"/>
      <c r="AD157" s="1321"/>
      <c r="AE157" s="1321"/>
      <c r="AF157" s="1321"/>
      <c r="AG157" s="1321"/>
      <c r="AH157" s="1321"/>
      <c r="AI157" s="1321"/>
      <c r="AJ157" s="1321"/>
      <c r="AK157" s="1321"/>
      <c r="AL157" s="1321"/>
      <c r="AM157" s="1321"/>
      <c r="AN157" s="1321"/>
      <c r="AO157" s="1321"/>
      <c r="AP157" s="1321"/>
      <c r="AQ157" s="1321"/>
      <c r="AR157" s="1321"/>
      <c r="AS157" s="1321"/>
      <c r="AT157" s="1321"/>
      <c r="AU157" s="1321"/>
      <c r="AV157" s="1321"/>
      <c r="AW157" s="1321"/>
      <c r="AX157" s="1321"/>
      <c r="AY157" s="1321"/>
      <c r="AZ157" s="1321"/>
      <c r="BA157" s="1321"/>
      <c r="BB157" s="1321"/>
      <c r="BC157" s="1321"/>
      <c r="BD157" s="1321"/>
      <c r="BE157" s="1321"/>
      <c r="BF157" s="1321"/>
      <c r="BG157" s="1321"/>
      <c r="BH157" s="1321"/>
      <c r="BI157" s="1321"/>
      <c r="BJ157" s="1321"/>
      <c r="BK157" s="1321"/>
      <c r="BL157" s="1321"/>
      <c r="BM157" s="1321"/>
      <c r="BN157" s="1321"/>
      <c r="BO157" s="1321"/>
      <c r="BP157" s="1321"/>
      <c r="BQ157" s="1321"/>
      <c r="BR157" s="1321"/>
      <c r="BS157" s="1321"/>
      <c r="BT157" s="1321"/>
      <c r="BU157" s="1321"/>
      <c r="BV157" s="1321"/>
      <c r="BW157" s="1321"/>
      <c r="BX157" s="1321"/>
      <c r="BY157" s="1321"/>
      <c r="BZ157" s="1321"/>
      <c r="CA157" s="1321"/>
      <c r="CB157" s="1321"/>
      <c r="CC157" s="1321"/>
      <c r="CD157" s="1321"/>
      <c r="CE157" s="1321"/>
      <c r="CF157" s="1321"/>
      <c r="CG157" s="1321"/>
      <c r="CH157" s="1321"/>
      <c r="CI157" s="1321"/>
      <c r="CJ157" s="1321"/>
      <c r="CK157" s="1321"/>
      <c r="CL157" s="1321"/>
      <c r="CM157" s="1321"/>
      <c r="CN157" s="1321"/>
      <c r="CO157" s="1321"/>
      <c r="CP157" s="1321"/>
      <c r="CQ157" s="1321"/>
      <c r="CR157" s="1321"/>
      <c r="CS157" s="1321"/>
      <c r="CT157" s="1321"/>
      <c r="CU157" s="1321"/>
      <c r="CV157" s="1321"/>
      <c r="CW157" s="1321"/>
      <c r="CX157" s="1321"/>
      <c r="CY157" s="1746"/>
      <c r="CZ157" s="1321"/>
      <c r="EJ157" s="1321"/>
      <c r="EK157" s="1321"/>
      <c r="EL157" s="1321"/>
      <c r="EM157" s="1321"/>
      <c r="EN157" s="1321"/>
      <c r="EO157" s="1321"/>
      <c r="EP157" s="1321"/>
      <c r="EQ157" s="1321"/>
      <c r="ER157" s="1321"/>
      <c r="ES157" s="1321"/>
      <c r="ET157" s="1321"/>
      <c r="EU157" s="1321"/>
      <c r="EV157" s="1321"/>
      <c r="EW157" s="1321"/>
      <c r="EX157" s="1321"/>
      <c r="EY157" s="1321"/>
      <c r="EZ157" s="1321"/>
      <c r="FA157" s="1321"/>
      <c r="FB157" s="1321"/>
      <c r="FC157" s="1321"/>
      <c r="FD157" s="1321"/>
      <c r="FE157" s="1321"/>
      <c r="FF157" s="1321"/>
      <c r="FG157" s="1321"/>
      <c r="FH157" s="1321"/>
      <c r="FI157" s="1321"/>
      <c r="FJ157" s="1321"/>
      <c r="FK157" s="1321"/>
      <c r="FL157" s="1321"/>
      <c r="FM157" s="1321"/>
      <c r="FN157" s="1321"/>
      <c r="FO157" s="1321"/>
      <c r="FP157" s="1321"/>
      <c r="FQ157" s="1321"/>
      <c r="FR157" s="1321"/>
      <c r="FS157" s="1321"/>
      <c r="FT157" s="1321"/>
      <c r="FU157" s="1321"/>
      <c r="FV157" s="1321"/>
      <c r="FW157" s="1321"/>
      <c r="FX157" s="1321"/>
      <c r="FY157" s="1321"/>
      <c r="FZ157" s="1321"/>
      <c r="GA157" s="1321"/>
      <c r="GB157" s="1321"/>
    </row>
    <row r="158" spans="8:184">
      <c r="H158" s="1321"/>
      <c r="I158" s="1321"/>
      <c r="R158" s="1745"/>
      <c r="S158" s="1321"/>
      <c r="T158" s="1321"/>
      <c r="U158" s="1321"/>
      <c r="V158" s="1321"/>
      <c r="W158" s="1321"/>
      <c r="X158" s="1321"/>
      <c r="Y158" s="1321"/>
      <c r="Z158" s="1321"/>
      <c r="AA158" s="1321"/>
      <c r="AB158" s="1321"/>
      <c r="AC158" s="1321"/>
      <c r="AD158" s="1321"/>
      <c r="AE158" s="1321"/>
      <c r="AF158" s="1321"/>
      <c r="AG158" s="1321"/>
      <c r="AH158" s="1321"/>
      <c r="AI158" s="1321"/>
      <c r="AJ158" s="1321"/>
      <c r="AK158" s="1321"/>
      <c r="AL158" s="1321"/>
      <c r="AM158" s="1321"/>
      <c r="AN158" s="1321"/>
      <c r="AO158" s="1321"/>
      <c r="AP158" s="1321"/>
      <c r="AQ158" s="1321"/>
      <c r="AR158" s="1321"/>
      <c r="AS158" s="1321"/>
      <c r="AT158" s="1321"/>
      <c r="AU158" s="1321"/>
      <c r="AV158" s="1321"/>
      <c r="AW158" s="1321"/>
      <c r="AX158" s="1321"/>
      <c r="AY158" s="1321"/>
      <c r="AZ158" s="1321"/>
      <c r="BA158" s="1321"/>
      <c r="BB158" s="1321"/>
      <c r="BC158" s="1321"/>
      <c r="BD158" s="1321"/>
      <c r="BE158" s="1321"/>
      <c r="BF158" s="1321"/>
      <c r="BG158" s="1321"/>
      <c r="BH158" s="1321"/>
      <c r="BI158" s="1321"/>
      <c r="BJ158" s="1321"/>
      <c r="BK158" s="1321"/>
      <c r="BL158" s="1321"/>
      <c r="BM158" s="1321"/>
      <c r="BN158" s="1321"/>
      <c r="BO158" s="1321"/>
      <c r="BP158" s="1321"/>
      <c r="BQ158" s="1321"/>
      <c r="BR158" s="1321"/>
      <c r="BS158" s="1321"/>
      <c r="BT158" s="1321"/>
      <c r="BU158" s="1321"/>
      <c r="BV158" s="1321"/>
      <c r="BW158" s="1321"/>
      <c r="BX158" s="1321"/>
      <c r="BY158" s="1321"/>
      <c r="BZ158" s="1321"/>
      <c r="CA158" s="1321"/>
      <c r="CB158" s="1321"/>
      <c r="CC158" s="1321"/>
      <c r="CD158" s="1321"/>
      <c r="CE158" s="1321"/>
      <c r="CF158" s="1321"/>
      <c r="CG158" s="1321"/>
      <c r="CH158" s="1321"/>
      <c r="CI158" s="1321"/>
      <c r="CJ158" s="1321"/>
      <c r="CK158" s="1321"/>
      <c r="CL158" s="1321"/>
      <c r="CM158" s="1321"/>
      <c r="CN158" s="1321"/>
      <c r="CO158" s="1321"/>
      <c r="CP158" s="1321"/>
      <c r="CQ158" s="1321"/>
      <c r="CR158" s="1321"/>
      <c r="CS158" s="1321"/>
      <c r="CT158" s="1321"/>
      <c r="CU158" s="1321"/>
      <c r="CV158" s="1321"/>
      <c r="CW158" s="1321"/>
      <c r="CX158" s="1321"/>
      <c r="CY158" s="1746"/>
      <c r="CZ158" s="1321"/>
      <c r="EJ158" s="1321"/>
      <c r="EK158" s="1321"/>
      <c r="EL158" s="1321"/>
      <c r="EM158" s="1321"/>
      <c r="EN158" s="1321"/>
      <c r="EO158" s="1321"/>
      <c r="EP158" s="1321"/>
      <c r="EQ158" s="1321"/>
      <c r="ER158" s="1321"/>
      <c r="ES158" s="1321"/>
      <c r="ET158" s="1321"/>
      <c r="EU158" s="1321"/>
      <c r="EV158" s="1321"/>
      <c r="EW158" s="1321"/>
      <c r="EX158" s="1321"/>
      <c r="EY158" s="1321"/>
      <c r="EZ158" s="1321"/>
      <c r="FA158" s="1321"/>
      <c r="FB158" s="1321"/>
      <c r="FC158" s="1321"/>
      <c r="FD158" s="1321"/>
      <c r="FE158" s="1321"/>
      <c r="FF158" s="1321"/>
      <c r="FG158" s="1321"/>
      <c r="FH158" s="1321"/>
      <c r="FI158" s="1321"/>
      <c r="FJ158" s="1321"/>
      <c r="FK158" s="1321"/>
      <c r="FL158" s="1321"/>
      <c r="FM158" s="1321"/>
      <c r="FN158" s="1321"/>
      <c r="FO158" s="1321"/>
      <c r="FP158" s="1321"/>
      <c r="FQ158" s="1321"/>
      <c r="FR158" s="1321"/>
      <c r="FS158" s="1321"/>
      <c r="FT158" s="1321"/>
      <c r="FU158" s="1321"/>
      <c r="FV158" s="1321"/>
      <c r="FW158" s="1321"/>
      <c r="FX158" s="1321"/>
      <c r="FY158" s="1321"/>
      <c r="FZ158" s="1321"/>
      <c r="GA158" s="1321"/>
      <c r="GB158" s="1321"/>
    </row>
    <row r="159" spans="8:184">
      <c r="H159" s="1321"/>
      <c r="I159" s="1321"/>
      <c r="R159" s="1745"/>
      <c r="S159" s="1321"/>
      <c r="T159" s="1321"/>
      <c r="U159" s="1321"/>
      <c r="V159" s="1321"/>
      <c r="W159" s="1321"/>
      <c r="X159" s="1321"/>
      <c r="Y159" s="1321"/>
      <c r="Z159" s="1321"/>
      <c r="AA159" s="1321"/>
      <c r="AB159" s="1321"/>
      <c r="AC159" s="1321"/>
      <c r="AD159" s="1321"/>
      <c r="AE159" s="1321"/>
      <c r="AF159" s="1321"/>
      <c r="AG159" s="1321"/>
      <c r="AH159" s="1321"/>
      <c r="AI159" s="1321"/>
      <c r="AJ159" s="1321"/>
      <c r="AK159" s="1321"/>
      <c r="AL159" s="1321"/>
      <c r="AM159" s="1321"/>
      <c r="AN159" s="1321"/>
      <c r="AO159" s="1321"/>
      <c r="AP159" s="1321"/>
      <c r="AQ159" s="1321"/>
      <c r="AR159" s="1321"/>
      <c r="AS159" s="1321"/>
      <c r="AT159" s="1321"/>
      <c r="AU159" s="1321"/>
      <c r="AV159" s="1321"/>
      <c r="AW159" s="1321"/>
      <c r="AX159" s="1321"/>
      <c r="AY159" s="1321"/>
      <c r="AZ159" s="1321"/>
      <c r="BA159" s="1321"/>
      <c r="BB159" s="1321"/>
      <c r="BC159" s="1321"/>
      <c r="BD159" s="1321"/>
      <c r="BE159" s="1321"/>
      <c r="BF159" s="1321"/>
      <c r="BG159" s="1321"/>
      <c r="BH159" s="1321"/>
      <c r="BI159" s="1321"/>
      <c r="BJ159" s="1321"/>
      <c r="BK159" s="1321"/>
      <c r="BL159" s="1321"/>
      <c r="BM159" s="1321"/>
      <c r="BN159" s="1321"/>
      <c r="BO159" s="1321"/>
      <c r="BP159" s="1321"/>
      <c r="BQ159" s="1321"/>
      <c r="BR159" s="1321"/>
      <c r="BS159" s="1321"/>
      <c r="BT159" s="1321"/>
      <c r="BU159" s="1321"/>
      <c r="BV159" s="1321"/>
      <c r="BW159" s="1321"/>
      <c r="BX159" s="1321"/>
      <c r="BY159" s="1321"/>
      <c r="BZ159" s="1321"/>
      <c r="CA159" s="1321"/>
      <c r="CB159" s="1321"/>
      <c r="CC159" s="1321"/>
      <c r="CD159" s="1321"/>
      <c r="CE159" s="1321"/>
      <c r="CF159" s="1321"/>
      <c r="CG159" s="1321"/>
      <c r="CH159" s="1321"/>
      <c r="CI159" s="1321"/>
      <c r="CJ159" s="1321"/>
      <c r="CK159" s="1321"/>
      <c r="CL159" s="1321"/>
      <c r="CM159" s="1321"/>
      <c r="CN159" s="1321"/>
      <c r="CO159" s="1321"/>
      <c r="CP159" s="1321"/>
      <c r="CQ159" s="1321"/>
      <c r="CR159" s="1321"/>
      <c r="CS159" s="1321"/>
      <c r="CT159" s="1321"/>
      <c r="CU159" s="1321"/>
      <c r="CV159" s="1321"/>
      <c r="CW159" s="1321"/>
      <c r="CX159" s="1321"/>
      <c r="CY159" s="1746"/>
      <c r="CZ159" s="1321"/>
      <c r="EJ159" s="1321"/>
      <c r="EK159" s="1321"/>
      <c r="EL159" s="1321"/>
      <c r="EM159" s="1321"/>
      <c r="EN159" s="1321"/>
      <c r="EO159" s="1321"/>
      <c r="EP159" s="1321"/>
      <c r="EQ159" s="1321"/>
      <c r="ER159" s="1321"/>
      <c r="ES159" s="1321"/>
      <c r="ET159" s="1321"/>
      <c r="EU159" s="1321"/>
      <c r="EV159" s="1321"/>
      <c r="EW159" s="1321"/>
      <c r="EX159" s="1321"/>
      <c r="EY159" s="1321"/>
      <c r="EZ159" s="1321"/>
      <c r="FA159" s="1321"/>
      <c r="FB159" s="1321"/>
      <c r="FC159" s="1321"/>
      <c r="FD159" s="1321"/>
      <c r="FE159" s="1321"/>
      <c r="FF159" s="1321"/>
      <c r="FG159" s="1321"/>
      <c r="FH159" s="1321"/>
      <c r="FI159" s="1321"/>
      <c r="FJ159" s="1321"/>
      <c r="FK159" s="1321"/>
      <c r="FL159" s="1321"/>
      <c r="FM159" s="1321"/>
      <c r="FN159" s="1321"/>
      <c r="FO159" s="1321"/>
      <c r="FP159" s="1321"/>
      <c r="FQ159" s="1321"/>
      <c r="FR159" s="1321"/>
      <c r="FS159" s="1321"/>
      <c r="FT159" s="1321"/>
      <c r="FU159" s="1321"/>
      <c r="FV159" s="1321"/>
      <c r="FW159" s="1321"/>
      <c r="FX159" s="1321"/>
      <c r="FY159" s="1321"/>
      <c r="FZ159" s="1321"/>
      <c r="GA159" s="1321"/>
      <c r="GB159" s="1321"/>
    </row>
    <row r="160" spans="8:184">
      <c r="H160" s="1321"/>
      <c r="I160" s="1321"/>
      <c r="R160" s="1745"/>
      <c r="S160" s="1321"/>
      <c r="T160" s="1321"/>
      <c r="U160" s="1321"/>
      <c r="V160" s="1321"/>
      <c r="W160" s="1321"/>
      <c r="X160" s="1321"/>
      <c r="Y160" s="1321"/>
      <c r="Z160" s="1321"/>
      <c r="AA160" s="1321"/>
      <c r="AB160" s="1321"/>
      <c r="AC160" s="1321"/>
      <c r="AD160" s="1321"/>
      <c r="AE160" s="1321"/>
      <c r="AF160" s="1321"/>
      <c r="AG160" s="1321"/>
      <c r="AH160" s="1321"/>
      <c r="AI160" s="1321"/>
      <c r="AJ160" s="1321"/>
      <c r="AK160" s="1321"/>
      <c r="AL160" s="1321"/>
      <c r="AM160" s="1321"/>
      <c r="AN160" s="1321"/>
      <c r="AO160" s="1321"/>
      <c r="AP160" s="1321"/>
      <c r="AQ160" s="1321"/>
      <c r="AR160" s="1321"/>
      <c r="AS160" s="1321"/>
      <c r="AT160" s="1321"/>
      <c r="AU160" s="1321"/>
      <c r="AV160" s="1321"/>
      <c r="AW160" s="1321"/>
      <c r="AX160" s="1321"/>
      <c r="AY160" s="1321"/>
      <c r="AZ160" s="1321"/>
      <c r="BA160" s="1321"/>
      <c r="BB160" s="1321"/>
      <c r="BC160" s="1321"/>
      <c r="BD160" s="1321"/>
      <c r="BE160" s="1321"/>
      <c r="BF160" s="1321"/>
      <c r="BG160" s="1321"/>
      <c r="BH160" s="1321"/>
      <c r="BI160" s="1321"/>
      <c r="BJ160" s="1321"/>
      <c r="BK160" s="1321"/>
      <c r="BL160" s="1321"/>
      <c r="BM160" s="1321"/>
      <c r="BN160" s="1321"/>
      <c r="BO160" s="1321"/>
      <c r="BP160" s="1321"/>
      <c r="BQ160" s="1321"/>
      <c r="BR160" s="1321"/>
      <c r="BS160" s="1321"/>
      <c r="BT160" s="1321"/>
      <c r="BU160" s="1321"/>
      <c r="BV160" s="1321"/>
      <c r="BW160" s="1321"/>
      <c r="BX160" s="1321"/>
      <c r="BY160" s="1321"/>
      <c r="BZ160" s="1321"/>
      <c r="CA160" s="1321"/>
      <c r="CB160" s="1321"/>
      <c r="CC160" s="1321"/>
      <c r="CD160" s="1321"/>
      <c r="CE160" s="1321"/>
      <c r="CF160" s="1321"/>
      <c r="CG160" s="1321"/>
      <c r="CH160" s="1321"/>
      <c r="CI160" s="1321"/>
      <c r="CJ160" s="1321"/>
      <c r="CK160" s="1321"/>
      <c r="CL160" s="1321"/>
      <c r="CM160" s="1321"/>
      <c r="CN160" s="1321"/>
      <c r="CO160" s="1321"/>
      <c r="CP160" s="1321"/>
      <c r="CQ160" s="1321"/>
      <c r="CR160" s="1321"/>
      <c r="CS160" s="1321"/>
      <c r="CT160" s="1321"/>
      <c r="CU160" s="1321"/>
      <c r="CV160" s="1321"/>
      <c r="CW160" s="1321"/>
      <c r="CX160" s="1321"/>
      <c r="CY160" s="1746"/>
      <c r="CZ160" s="1321"/>
      <c r="EJ160" s="1321"/>
      <c r="EK160" s="1321"/>
      <c r="EL160" s="1321"/>
      <c r="EM160" s="1321"/>
      <c r="EN160" s="1321"/>
      <c r="EO160" s="1321"/>
      <c r="EP160" s="1321"/>
      <c r="EQ160" s="1321"/>
      <c r="ER160" s="1321"/>
      <c r="ES160" s="1321"/>
      <c r="ET160" s="1321"/>
      <c r="EU160" s="1321"/>
      <c r="EV160" s="1321"/>
      <c r="EW160" s="1321"/>
      <c r="EX160" s="1321"/>
      <c r="EY160" s="1321"/>
      <c r="EZ160" s="1321"/>
      <c r="FA160" s="1321"/>
      <c r="FB160" s="1321"/>
      <c r="FC160" s="1321"/>
      <c r="FD160" s="1321"/>
      <c r="FE160" s="1321"/>
      <c r="FF160" s="1321"/>
      <c r="FG160" s="1321"/>
      <c r="FH160" s="1321"/>
      <c r="FI160" s="1321"/>
      <c r="FJ160" s="1321"/>
      <c r="FK160" s="1321"/>
      <c r="FL160" s="1321"/>
      <c r="FM160" s="1321"/>
      <c r="FN160" s="1321"/>
      <c r="FO160" s="1321"/>
      <c r="FP160" s="1321"/>
      <c r="FQ160" s="1321"/>
      <c r="FR160" s="1321"/>
      <c r="FS160" s="1321"/>
      <c r="FT160" s="1321"/>
      <c r="FU160" s="1321"/>
      <c r="FV160" s="1321"/>
      <c r="FW160" s="1321"/>
      <c r="FX160" s="1321"/>
      <c r="FY160" s="1321"/>
      <c r="FZ160" s="1321"/>
      <c r="GA160" s="1321"/>
      <c r="GB160" s="1321"/>
    </row>
    <row r="161" spans="8:184">
      <c r="H161" s="1321"/>
      <c r="I161" s="1321"/>
      <c r="R161" s="1745"/>
      <c r="S161" s="1321"/>
      <c r="T161" s="1321"/>
      <c r="U161" s="1321"/>
      <c r="V161" s="1321"/>
      <c r="W161" s="1321"/>
      <c r="X161" s="1321"/>
      <c r="Y161" s="1321"/>
      <c r="Z161" s="1321"/>
      <c r="AA161" s="1321"/>
      <c r="AB161" s="1321"/>
      <c r="AC161" s="1321"/>
      <c r="AD161" s="1321"/>
      <c r="AE161" s="1321"/>
      <c r="AF161" s="1321"/>
      <c r="AG161" s="1321"/>
      <c r="AH161" s="1321"/>
      <c r="AI161" s="1321"/>
      <c r="AJ161" s="1321"/>
      <c r="AK161" s="1321"/>
      <c r="AL161" s="1321"/>
      <c r="AM161" s="1321"/>
      <c r="AN161" s="1321"/>
      <c r="AO161" s="1321"/>
      <c r="AP161" s="1321"/>
      <c r="AQ161" s="1321"/>
      <c r="AR161" s="1321"/>
      <c r="AS161" s="1321"/>
      <c r="AT161" s="1321"/>
      <c r="AU161" s="1321"/>
      <c r="AV161" s="1321"/>
      <c r="AW161" s="1321"/>
      <c r="AX161" s="1321"/>
      <c r="AY161" s="1321"/>
      <c r="AZ161" s="1321"/>
      <c r="BA161" s="1321"/>
      <c r="BB161" s="1321"/>
      <c r="BC161" s="1321"/>
      <c r="BD161" s="1321"/>
      <c r="BE161" s="1321"/>
      <c r="BF161" s="1321"/>
      <c r="BG161" s="1321"/>
      <c r="BH161" s="1321"/>
      <c r="BI161" s="1321"/>
      <c r="BJ161" s="1321"/>
      <c r="BK161" s="1321"/>
      <c r="BL161" s="1321"/>
      <c r="BM161" s="1321"/>
      <c r="BN161" s="1321"/>
      <c r="BO161" s="1321"/>
      <c r="BP161" s="1321"/>
      <c r="BQ161" s="1321"/>
      <c r="BR161" s="1321"/>
      <c r="BS161" s="1321"/>
      <c r="BT161" s="1321"/>
      <c r="BU161" s="1321"/>
      <c r="BV161" s="1321"/>
      <c r="BW161" s="1321"/>
      <c r="BX161" s="1321"/>
      <c r="BY161" s="1321"/>
      <c r="BZ161" s="1321"/>
      <c r="CA161" s="1321"/>
      <c r="CB161" s="1321"/>
      <c r="CC161" s="1321"/>
      <c r="CD161" s="1321"/>
      <c r="CE161" s="1321"/>
      <c r="CF161" s="1321"/>
      <c r="CG161" s="1321"/>
      <c r="CH161" s="1321"/>
      <c r="CI161" s="1321"/>
      <c r="CJ161" s="1321"/>
      <c r="CK161" s="1321"/>
      <c r="CL161" s="1321"/>
      <c r="CM161" s="1321"/>
      <c r="CN161" s="1321"/>
      <c r="CO161" s="1321"/>
      <c r="CP161" s="1321"/>
      <c r="CQ161" s="1321"/>
      <c r="CR161" s="1321"/>
      <c r="CS161" s="1321"/>
      <c r="CT161" s="1321"/>
      <c r="CU161" s="1321"/>
      <c r="CV161" s="1321"/>
      <c r="CW161" s="1321"/>
      <c r="CX161" s="1321"/>
      <c r="CY161" s="1746"/>
      <c r="CZ161" s="1321"/>
      <c r="EJ161" s="1321"/>
      <c r="EK161" s="1321"/>
      <c r="EL161" s="1321"/>
      <c r="EM161" s="1321"/>
      <c r="EN161" s="1321"/>
      <c r="EO161" s="1321"/>
      <c r="EP161" s="1321"/>
      <c r="EQ161" s="1321"/>
      <c r="ER161" s="1321"/>
      <c r="ES161" s="1321"/>
      <c r="ET161" s="1321"/>
      <c r="EU161" s="1321"/>
      <c r="EV161" s="1321"/>
      <c r="EW161" s="1321"/>
      <c r="EX161" s="1321"/>
      <c r="EY161" s="1321"/>
      <c r="EZ161" s="1321"/>
      <c r="FA161" s="1321"/>
      <c r="FB161" s="1321"/>
      <c r="FC161" s="1321"/>
      <c r="FD161" s="1321"/>
      <c r="FE161" s="1321"/>
      <c r="FF161" s="1321"/>
      <c r="FG161" s="1321"/>
      <c r="FH161" s="1321"/>
      <c r="FI161" s="1321"/>
      <c r="FJ161" s="1321"/>
      <c r="FK161" s="1321"/>
      <c r="FL161" s="1321"/>
      <c r="FM161" s="1321"/>
      <c r="FN161" s="1321"/>
      <c r="FO161" s="1321"/>
      <c r="FP161" s="1321"/>
      <c r="FQ161" s="1321"/>
      <c r="FR161" s="1321"/>
      <c r="FS161" s="1321"/>
      <c r="FT161" s="1321"/>
      <c r="FU161" s="1321"/>
      <c r="FV161" s="1321"/>
      <c r="FW161" s="1321"/>
      <c r="FX161" s="1321"/>
      <c r="FY161" s="1321"/>
      <c r="FZ161" s="1321"/>
      <c r="GA161" s="1321"/>
      <c r="GB161" s="1321"/>
    </row>
    <row r="162" spans="8:184">
      <c r="H162" s="1321"/>
      <c r="I162" s="1321"/>
      <c r="R162" s="1745"/>
      <c r="S162" s="1321"/>
      <c r="T162" s="1321"/>
      <c r="U162" s="1321"/>
      <c r="V162" s="1321"/>
      <c r="W162" s="1321"/>
      <c r="X162" s="1321"/>
      <c r="Y162" s="1321"/>
      <c r="Z162" s="1321"/>
      <c r="AA162" s="1321"/>
      <c r="AB162" s="1321"/>
      <c r="AC162" s="1321"/>
      <c r="AD162" s="1321"/>
      <c r="AE162" s="1321"/>
      <c r="AF162" s="1321"/>
      <c r="AG162" s="1321"/>
      <c r="AH162" s="1321"/>
      <c r="AI162" s="1321"/>
      <c r="AJ162" s="1321"/>
      <c r="AK162" s="1321"/>
      <c r="AL162" s="1321"/>
      <c r="AM162" s="1321"/>
      <c r="AN162" s="1321"/>
      <c r="AO162" s="1321"/>
      <c r="AP162" s="1321"/>
      <c r="AQ162" s="1321"/>
      <c r="AR162" s="1321"/>
      <c r="AS162" s="1321"/>
      <c r="AT162" s="1321"/>
      <c r="AU162" s="1321"/>
      <c r="AV162" s="1321"/>
      <c r="AW162" s="1321"/>
      <c r="AX162" s="1321"/>
      <c r="AY162" s="1321"/>
      <c r="AZ162" s="1321"/>
      <c r="BA162" s="1321"/>
      <c r="BB162" s="1321"/>
      <c r="BC162" s="1321"/>
      <c r="BD162" s="1321"/>
      <c r="BE162" s="1321"/>
      <c r="BF162" s="1321"/>
      <c r="BG162" s="1321"/>
      <c r="BH162" s="1321"/>
      <c r="BI162" s="1321"/>
      <c r="BJ162" s="1321"/>
      <c r="BK162" s="1321"/>
      <c r="BL162" s="1321"/>
      <c r="BM162" s="1321"/>
      <c r="BN162" s="1321"/>
      <c r="BO162" s="1321"/>
      <c r="BP162" s="1321"/>
      <c r="BQ162" s="1321"/>
      <c r="BR162" s="1321"/>
      <c r="BS162" s="1321"/>
      <c r="BT162" s="1321"/>
      <c r="BU162" s="1321"/>
      <c r="BV162" s="1321"/>
      <c r="BW162" s="1321"/>
      <c r="BX162" s="1321"/>
      <c r="BY162" s="1321"/>
      <c r="BZ162" s="1321"/>
      <c r="CA162" s="1321"/>
      <c r="CB162" s="1321"/>
      <c r="CC162" s="1321"/>
      <c r="CD162" s="1321"/>
      <c r="CE162" s="1321"/>
      <c r="CF162" s="1321"/>
      <c r="CG162" s="1321"/>
      <c r="CH162" s="1321"/>
      <c r="CI162" s="1321"/>
      <c r="CJ162" s="1321"/>
      <c r="CK162" s="1321"/>
      <c r="CL162" s="1321"/>
      <c r="CM162" s="1321"/>
      <c r="CN162" s="1321"/>
      <c r="CO162" s="1321"/>
      <c r="CP162" s="1321"/>
      <c r="CQ162" s="1321"/>
      <c r="CR162" s="1321"/>
      <c r="CS162" s="1321"/>
      <c r="CT162" s="1321"/>
      <c r="CU162" s="1321"/>
      <c r="CV162" s="1321"/>
      <c r="CW162" s="1321"/>
      <c r="CX162" s="1321"/>
      <c r="CY162" s="1746"/>
      <c r="CZ162" s="1321"/>
      <c r="EJ162" s="1321"/>
      <c r="EK162" s="1321"/>
      <c r="EL162" s="1321"/>
      <c r="EM162" s="1321"/>
      <c r="EN162" s="1321"/>
      <c r="EO162" s="1321"/>
      <c r="EP162" s="1321"/>
      <c r="EQ162" s="1321"/>
      <c r="ER162" s="1321"/>
      <c r="ES162" s="1321"/>
      <c r="ET162" s="1321"/>
      <c r="EU162" s="1321"/>
      <c r="EV162" s="1321"/>
      <c r="EW162" s="1321"/>
      <c r="EX162" s="1321"/>
      <c r="EY162" s="1321"/>
      <c r="EZ162" s="1321"/>
      <c r="FA162" s="1321"/>
      <c r="FB162" s="1321"/>
      <c r="FC162" s="1321"/>
      <c r="FD162" s="1321"/>
      <c r="FE162" s="1321"/>
      <c r="FF162" s="1321"/>
      <c r="FG162" s="1321"/>
      <c r="FH162" s="1321"/>
      <c r="FI162" s="1321"/>
      <c r="FJ162" s="1321"/>
      <c r="FK162" s="1321"/>
      <c r="FL162" s="1321"/>
      <c r="FM162" s="1321"/>
      <c r="FN162" s="1321"/>
      <c r="FO162" s="1321"/>
      <c r="FP162" s="1321"/>
      <c r="FQ162" s="1321"/>
      <c r="FR162" s="1321"/>
      <c r="FS162" s="1321"/>
      <c r="FT162" s="1321"/>
      <c r="FU162" s="1321"/>
      <c r="FV162" s="1321"/>
      <c r="FW162" s="1321"/>
      <c r="FX162" s="1321"/>
      <c r="FY162" s="1321"/>
      <c r="FZ162" s="1321"/>
      <c r="GA162" s="1321"/>
      <c r="GB162" s="1321"/>
    </row>
    <row r="163" spans="8:184">
      <c r="H163" s="1321"/>
      <c r="I163" s="1321"/>
      <c r="R163" s="1745"/>
      <c r="S163" s="1321"/>
      <c r="T163" s="1321"/>
      <c r="U163" s="1321"/>
      <c r="V163" s="1321"/>
      <c r="W163" s="1321"/>
      <c r="X163" s="1321"/>
      <c r="Y163" s="1321"/>
      <c r="Z163" s="1321"/>
      <c r="AA163" s="1321"/>
      <c r="AB163" s="1321"/>
      <c r="AC163" s="1321"/>
      <c r="AD163" s="1321"/>
      <c r="AE163" s="1321"/>
      <c r="AF163" s="1321"/>
      <c r="AG163" s="1321"/>
      <c r="AH163" s="1321"/>
      <c r="AI163" s="1321"/>
      <c r="AJ163" s="1321"/>
      <c r="AK163" s="1321"/>
      <c r="AL163" s="1321"/>
      <c r="AM163" s="1321"/>
      <c r="AN163" s="1321"/>
      <c r="AO163" s="1321"/>
      <c r="AP163" s="1321"/>
      <c r="AQ163" s="1321"/>
      <c r="AR163" s="1321"/>
      <c r="AS163" s="1321"/>
      <c r="AT163" s="1321"/>
      <c r="AU163" s="1321"/>
      <c r="AV163" s="1321"/>
      <c r="AW163" s="1321"/>
      <c r="AX163" s="1321"/>
      <c r="AY163" s="1321"/>
      <c r="AZ163" s="1321"/>
      <c r="BA163" s="1321"/>
      <c r="BB163" s="1321"/>
      <c r="BC163" s="1321"/>
      <c r="BD163" s="1321"/>
      <c r="BE163" s="1321"/>
      <c r="BF163" s="1321"/>
      <c r="BG163" s="1321"/>
      <c r="BH163" s="1321"/>
      <c r="BI163" s="1321"/>
      <c r="BJ163" s="1321"/>
      <c r="BK163" s="1321"/>
      <c r="BL163" s="1321"/>
      <c r="BM163" s="1321"/>
      <c r="BN163" s="1321"/>
      <c r="BO163" s="1321"/>
      <c r="BP163" s="1321"/>
      <c r="BQ163" s="1321"/>
      <c r="BR163" s="1321"/>
      <c r="BS163" s="1321"/>
      <c r="BT163" s="1321"/>
      <c r="BU163" s="1321"/>
      <c r="BV163" s="1321"/>
      <c r="BW163" s="1321"/>
      <c r="BX163" s="1321"/>
      <c r="BY163" s="1321"/>
      <c r="BZ163" s="1321"/>
      <c r="CA163" s="1321"/>
      <c r="CB163" s="1321"/>
      <c r="CC163" s="1321"/>
      <c r="CD163" s="1321"/>
      <c r="CE163" s="1321"/>
      <c r="CF163" s="1321"/>
      <c r="CG163" s="1321"/>
      <c r="CH163" s="1321"/>
      <c r="CI163" s="1321"/>
      <c r="CJ163" s="1321"/>
      <c r="CK163" s="1321"/>
      <c r="CL163" s="1321"/>
      <c r="CM163" s="1321"/>
      <c r="CN163" s="1321"/>
      <c r="CO163" s="1321"/>
      <c r="CP163" s="1321"/>
      <c r="CQ163" s="1321"/>
      <c r="CR163" s="1321"/>
      <c r="CS163" s="1321"/>
      <c r="CT163" s="1321"/>
      <c r="CU163" s="1321"/>
      <c r="CV163" s="1321"/>
      <c r="CW163" s="1321"/>
      <c r="CX163" s="1321"/>
      <c r="CY163" s="1746"/>
      <c r="CZ163" s="1321"/>
      <c r="EJ163" s="1321"/>
      <c r="EK163" s="1321"/>
      <c r="EL163" s="1321"/>
      <c r="EM163" s="1321"/>
      <c r="EN163" s="1321"/>
      <c r="EO163" s="1321"/>
      <c r="EP163" s="1321"/>
      <c r="EQ163" s="1321"/>
      <c r="ER163" s="1321"/>
      <c r="ES163" s="1321"/>
      <c r="ET163" s="1321"/>
      <c r="EU163" s="1321"/>
      <c r="EV163" s="1321"/>
      <c r="EW163" s="1321"/>
      <c r="EX163" s="1321"/>
      <c r="EY163" s="1321"/>
      <c r="EZ163" s="1321"/>
      <c r="FA163" s="1321"/>
      <c r="FB163" s="1321"/>
      <c r="FC163" s="1321"/>
      <c r="FD163" s="1321"/>
      <c r="FE163" s="1321"/>
      <c r="FF163" s="1321"/>
      <c r="FG163" s="1321"/>
      <c r="FH163" s="1321"/>
      <c r="FI163" s="1321"/>
      <c r="FJ163" s="1321"/>
      <c r="FK163" s="1321"/>
      <c r="FL163" s="1321"/>
      <c r="FM163" s="1321"/>
      <c r="FN163" s="1321"/>
      <c r="FO163" s="1321"/>
      <c r="FP163" s="1321"/>
      <c r="FQ163" s="1321"/>
      <c r="FR163" s="1321"/>
      <c r="FS163" s="1321"/>
      <c r="FT163" s="1321"/>
      <c r="FU163" s="1321"/>
      <c r="FV163" s="1321"/>
      <c r="FW163" s="1321"/>
      <c r="FX163" s="1321"/>
      <c r="FY163" s="1321"/>
      <c r="FZ163" s="1321"/>
      <c r="GA163" s="1321"/>
      <c r="GB163" s="1321"/>
    </row>
    <row r="164" spans="8:184">
      <c r="H164" s="1321"/>
      <c r="I164" s="1321"/>
      <c r="R164" s="1745"/>
      <c r="S164" s="1321"/>
      <c r="T164" s="1321"/>
      <c r="U164" s="1321"/>
      <c r="V164" s="1321"/>
      <c r="W164" s="1321"/>
      <c r="X164" s="1321"/>
      <c r="Y164" s="1321"/>
      <c r="Z164" s="1321"/>
      <c r="AA164" s="1321"/>
      <c r="AB164" s="1321"/>
      <c r="AC164" s="1321"/>
      <c r="AD164" s="1321"/>
      <c r="AE164" s="1321"/>
      <c r="AF164" s="1321"/>
      <c r="AG164" s="1321"/>
      <c r="AH164" s="1321"/>
      <c r="AI164" s="1321"/>
      <c r="AJ164" s="1321"/>
      <c r="AK164" s="1321"/>
      <c r="AL164" s="1321"/>
      <c r="AM164" s="1321"/>
      <c r="AN164" s="1321"/>
      <c r="AO164" s="1321"/>
      <c r="AP164" s="1321"/>
      <c r="AQ164" s="1321"/>
      <c r="AR164" s="1321"/>
      <c r="AS164" s="1321"/>
      <c r="AT164" s="1321"/>
      <c r="AU164" s="1321"/>
      <c r="AV164" s="1321"/>
      <c r="AW164" s="1321"/>
      <c r="AX164" s="1321"/>
      <c r="AY164" s="1321"/>
      <c r="AZ164" s="1321"/>
      <c r="BA164" s="1321"/>
      <c r="BB164" s="1321"/>
      <c r="BC164" s="1321"/>
      <c r="BD164" s="1321"/>
      <c r="BE164" s="1321"/>
      <c r="BF164" s="1321"/>
      <c r="BG164" s="1321"/>
      <c r="BH164" s="1321"/>
      <c r="BI164" s="1321"/>
      <c r="BJ164" s="1321"/>
      <c r="BK164" s="1321"/>
      <c r="BL164" s="1321"/>
      <c r="BM164" s="1321"/>
      <c r="BN164" s="1321"/>
      <c r="BO164" s="1321"/>
      <c r="BP164" s="1321"/>
      <c r="BQ164" s="1321"/>
      <c r="BR164" s="1321"/>
      <c r="BS164" s="1321"/>
      <c r="BT164" s="1321"/>
      <c r="BU164" s="1321"/>
      <c r="BV164" s="1321"/>
      <c r="BW164" s="1321"/>
      <c r="BX164" s="1321"/>
      <c r="BY164" s="1321"/>
      <c r="BZ164" s="1321"/>
      <c r="CA164" s="1321"/>
      <c r="CB164" s="1321"/>
      <c r="CC164" s="1321"/>
      <c r="CD164" s="1321"/>
      <c r="CE164" s="1321"/>
      <c r="CF164" s="1321"/>
      <c r="CG164" s="1321"/>
      <c r="CH164" s="1321"/>
      <c r="CI164" s="1321"/>
      <c r="CJ164" s="1321"/>
      <c r="CK164" s="1321"/>
      <c r="CL164" s="1321"/>
      <c r="CM164" s="1321"/>
      <c r="CN164" s="1321"/>
      <c r="CO164" s="1321"/>
      <c r="CP164" s="1321"/>
      <c r="CQ164" s="1321"/>
      <c r="CR164" s="1321"/>
      <c r="CS164" s="1321"/>
      <c r="CT164" s="1321"/>
      <c r="CU164" s="1321"/>
      <c r="CV164" s="1321"/>
      <c r="CW164" s="1321"/>
      <c r="CX164" s="1321"/>
      <c r="CY164" s="1746"/>
      <c r="CZ164" s="1321"/>
      <c r="EJ164" s="1321"/>
      <c r="EK164" s="1321"/>
      <c r="EL164" s="1321"/>
      <c r="EM164" s="1321"/>
      <c r="EN164" s="1321"/>
      <c r="EO164" s="1321"/>
      <c r="EP164" s="1321"/>
      <c r="EQ164" s="1321"/>
      <c r="ER164" s="1321"/>
      <c r="ES164" s="1321"/>
      <c r="ET164" s="1321"/>
      <c r="EU164" s="1321"/>
      <c r="EV164" s="1321"/>
      <c r="EW164" s="1321"/>
      <c r="EX164" s="1321"/>
      <c r="EY164" s="1321"/>
      <c r="EZ164" s="1321"/>
      <c r="FA164" s="1321"/>
      <c r="FB164" s="1321"/>
      <c r="FC164" s="1321"/>
      <c r="FD164" s="1321"/>
      <c r="FE164" s="1321"/>
      <c r="FF164" s="1321"/>
      <c r="FG164" s="1321"/>
      <c r="FH164" s="1321"/>
      <c r="FI164" s="1321"/>
      <c r="FJ164" s="1321"/>
      <c r="FK164" s="1321"/>
      <c r="FL164" s="1321"/>
      <c r="FM164" s="1321"/>
      <c r="FN164" s="1321"/>
      <c r="FO164" s="1321"/>
      <c r="FP164" s="1321"/>
      <c r="FQ164" s="1321"/>
      <c r="FR164" s="1321"/>
      <c r="FS164" s="1321"/>
      <c r="FT164" s="1321"/>
      <c r="FU164" s="1321"/>
      <c r="FV164" s="1321"/>
      <c r="FW164" s="1321"/>
      <c r="FX164" s="1321"/>
      <c r="FY164" s="1321"/>
      <c r="FZ164" s="1321"/>
      <c r="GA164" s="1321"/>
      <c r="GB164" s="1321"/>
    </row>
    <row r="165" spans="8:184">
      <c r="H165" s="1321"/>
      <c r="I165" s="1321"/>
      <c r="R165" s="1745"/>
      <c r="S165" s="1321"/>
      <c r="T165" s="1321"/>
      <c r="U165" s="1321"/>
      <c r="V165" s="1321"/>
      <c r="W165" s="1321"/>
      <c r="X165" s="1321"/>
      <c r="Y165" s="1321"/>
      <c r="Z165" s="1321"/>
      <c r="AA165" s="1321"/>
      <c r="AB165" s="1321"/>
      <c r="AC165" s="1321"/>
      <c r="AD165" s="1321"/>
      <c r="AE165" s="1321"/>
      <c r="AF165" s="1321"/>
      <c r="AG165" s="1321"/>
      <c r="AH165" s="1321"/>
      <c r="AI165" s="1321"/>
      <c r="AJ165" s="1321"/>
      <c r="AK165" s="1321"/>
      <c r="AL165" s="1321"/>
      <c r="AM165" s="1321"/>
      <c r="AN165" s="1321"/>
      <c r="AO165" s="1321"/>
      <c r="AP165" s="1321"/>
      <c r="AQ165" s="1321"/>
      <c r="AR165" s="1321"/>
      <c r="AS165" s="1321"/>
      <c r="AT165" s="1321"/>
      <c r="AU165" s="1321"/>
      <c r="AV165" s="1321"/>
      <c r="AW165" s="1321"/>
      <c r="AX165" s="1321"/>
      <c r="AY165" s="1321"/>
      <c r="AZ165" s="1321"/>
      <c r="BA165" s="1321"/>
      <c r="BB165" s="1321"/>
      <c r="BC165" s="1321"/>
      <c r="BD165" s="1321"/>
      <c r="BE165" s="1321"/>
      <c r="BF165" s="1321"/>
      <c r="BG165" s="1321"/>
      <c r="BH165" s="1321"/>
      <c r="BI165" s="1321"/>
      <c r="BJ165" s="1321"/>
      <c r="BK165" s="1321"/>
      <c r="BL165" s="1321"/>
      <c r="BM165" s="1321"/>
      <c r="BN165" s="1321"/>
      <c r="BO165" s="1321"/>
      <c r="BP165" s="1321"/>
      <c r="BQ165" s="1321"/>
      <c r="BR165" s="1321"/>
      <c r="BS165" s="1321"/>
      <c r="BT165" s="1321"/>
      <c r="BU165" s="1321"/>
      <c r="BV165" s="1321"/>
      <c r="BW165" s="1321"/>
      <c r="BX165" s="1321"/>
      <c r="BY165" s="1321"/>
      <c r="BZ165" s="1321"/>
      <c r="CA165" s="1321"/>
      <c r="CB165" s="1321"/>
      <c r="CC165" s="1321"/>
      <c r="CD165" s="1321"/>
      <c r="CE165" s="1321"/>
      <c r="CF165" s="1321"/>
      <c r="CG165" s="1321"/>
      <c r="CH165" s="1321"/>
      <c r="CI165" s="1321"/>
      <c r="CJ165" s="1321"/>
      <c r="CK165" s="1321"/>
      <c r="CL165" s="1321"/>
      <c r="CM165" s="1321"/>
      <c r="CN165" s="1321"/>
      <c r="CO165" s="1321"/>
      <c r="CP165" s="1321"/>
      <c r="CQ165" s="1321"/>
      <c r="CR165" s="1321"/>
      <c r="CS165" s="1321"/>
      <c r="CT165" s="1321"/>
      <c r="CU165" s="1321"/>
      <c r="CV165" s="1321"/>
      <c r="CW165" s="1321"/>
      <c r="CX165" s="1321"/>
      <c r="CY165" s="1746"/>
      <c r="CZ165" s="1321"/>
      <c r="EJ165" s="1321"/>
      <c r="EK165" s="1321"/>
      <c r="EL165" s="1321"/>
      <c r="EM165" s="1321"/>
      <c r="EN165" s="1321"/>
      <c r="EO165" s="1321"/>
      <c r="EP165" s="1321"/>
      <c r="EQ165" s="1321"/>
      <c r="ER165" s="1321"/>
      <c r="ES165" s="1321"/>
      <c r="ET165" s="1321"/>
      <c r="EU165" s="1321"/>
      <c r="EV165" s="1321"/>
      <c r="EW165" s="1321"/>
      <c r="EX165" s="1321"/>
      <c r="EY165" s="1321"/>
      <c r="EZ165" s="1321"/>
      <c r="FA165" s="1321"/>
      <c r="FB165" s="1321"/>
      <c r="FC165" s="1321"/>
      <c r="FD165" s="1321"/>
      <c r="FE165" s="1321"/>
      <c r="FF165" s="1321"/>
      <c r="FG165" s="1321"/>
      <c r="FH165" s="1321"/>
      <c r="FI165" s="1321"/>
      <c r="FJ165" s="1321"/>
      <c r="FK165" s="1321"/>
      <c r="FL165" s="1321"/>
      <c r="FM165" s="1321"/>
      <c r="FN165" s="1321"/>
      <c r="FO165" s="1321"/>
      <c r="FP165" s="1321"/>
      <c r="FQ165" s="1321"/>
      <c r="FR165" s="1321"/>
      <c r="FS165" s="1321"/>
      <c r="FT165" s="1321"/>
      <c r="FU165" s="1321"/>
      <c r="FV165" s="1321"/>
      <c r="FW165" s="1321"/>
      <c r="FX165" s="1321"/>
      <c r="FY165" s="1321"/>
      <c r="FZ165" s="1321"/>
      <c r="GA165" s="1321"/>
      <c r="GB165" s="1321"/>
    </row>
    <row r="166" spans="8:184">
      <c r="H166" s="1321"/>
      <c r="I166" s="1321"/>
      <c r="R166" s="1745"/>
      <c r="S166" s="1321"/>
      <c r="T166" s="1321"/>
      <c r="U166" s="1321"/>
      <c r="V166" s="1321"/>
      <c r="W166" s="1321"/>
      <c r="X166" s="1321"/>
      <c r="Y166" s="1321"/>
      <c r="Z166" s="1321"/>
      <c r="AA166" s="1321"/>
      <c r="AB166" s="1321"/>
      <c r="AC166" s="1321"/>
      <c r="AD166" s="1321"/>
      <c r="AE166" s="1321"/>
      <c r="AF166" s="1321"/>
      <c r="AG166" s="1321"/>
      <c r="AH166" s="1321"/>
      <c r="AI166" s="1321"/>
      <c r="AJ166" s="1321"/>
      <c r="AK166" s="1321"/>
      <c r="AL166" s="1321"/>
      <c r="AM166" s="1321"/>
      <c r="AN166" s="1321"/>
      <c r="AO166" s="1321"/>
      <c r="AP166" s="1321"/>
      <c r="AQ166" s="1321"/>
      <c r="AR166" s="1321"/>
      <c r="AS166" s="1321"/>
      <c r="AT166" s="1321"/>
      <c r="AU166" s="1321"/>
      <c r="AV166" s="1321"/>
      <c r="AW166" s="1321"/>
      <c r="AX166" s="1321"/>
      <c r="AY166" s="1321"/>
      <c r="AZ166" s="1321"/>
      <c r="BA166" s="1321"/>
      <c r="BB166" s="1321"/>
      <c r="BC166" s="1321"/>
      <c r="BD166" s="1321"/>
      <c r="BE166" s="1321"/>
      <c r="BF166" s="1321"/>
      <c r="BG166" s="1321"/>
      <c r="BH166" s="1321"/>
      <c r="BI166" s="1321"/>
      <c r="BJ166" s="1321"/>
      <c r="BK166" s="1321"/>
      <c r="BL166" s="1321"/>
      <c r="BM166" s="1321"/>
      <c r="BN166" s="1321"/>
      <c r="BO166" s="1321"/>
      <c r="BP166" s="1321"/>
      <c r="BQ166" s="1321"/>
      <c r="BR166" s="1321"/>
      <c r="BS166" s="1321"/>
      <c r="BT166" s="1321"/>
      <c r="BU166" s="1321"/>
      <c r="BV166" s="1321"/>
      <c r="BW166" s="1321"/>
      <c r="BX166" s="1321"/>
      <c r="BY166" s="1321"/>
      <c r="BZ166" s="1321"/>
      <c r="CA166" s="1321"/>
      <c r="CB166" s="1321"/>
      <c r="CC166" s="1321"/>
      <c r="CD166" s="1321"/>
      <c r="CE166" s="1321"/>
      <c r="CF166" s="1321"/>
      <c r="CG166" s="1321"/>
      <c r="CH166" s="1321"/>
      <c r="CI166" s="1321"/>
      <c r="CJ166" s="1321"/>
      <c r="CK166" s="1321"/>
      <c r="CL166" s="1321"/>
      <c r="CM166" s="1321"/>
      <c r="CN166" s="1321"/>
      <c r="CO166" s="1321"/>
      <c r="CP166" s="1321"/>
      <c r="CQ166" s="1321"/>
      <c r="CR166" s="1321"/>
      <c r="CS166" s="1321"/>
      <c r="CT166" s="1321"/>
      <c r="CU166" s="1321"/>
      <c r="CV166" s="1321"/>
      <c r="CW166" s="1321"/>
      <c r="CX166" s="1321"/>
      <c r="CY166" s="1746"/>
      <c r="CZ166" s="1321"/>
      <c r="EJ166" s="1321"/>
      <c r="EK166" s="1321"/>
      <c r="EL166" s="1321"/>
      <c r="EM166" s="1321"/>
      <c r="EN166" s="1321"/>
      <c r="EO166" s="1321"/>
      <c r="EP166" s="1321"/>
      <c r="EQ166" s="1321"/>
      <c r="ER166" s="1321"/>
      <c r="ES166" s="1321"/>
      <c r="ET166" s="1321"/>
      <c r="EU166" s="1321"/>
      <c r="EV166" s="1321"/>
      <c r="EW166" s="1321"/>
      <c r="EX166" s="1321"/>
      <c r="EY166" s="1321"/>
      <c r="EZ166" s="1321"/>
      <c r="FA166" s="1321"/>
      <c r="FB166" s="1321"/>
      <c r="FC166" s="1321"/>
      <c r="FD166" s="1321"/>
      <c r="FE166" s="1321"/>
      <c r="FF166" s="1321"/>
      <c r="FG166" s="1321"/>
      <c r="FH166" s="1321"/>
      <c r="FI166" s="1321"/>
      <c r="FJ166" s="1321"/>
      <c r="FK166" s="1321"/>
      <c r="FL166" s="1321"/>
      <c r="FM166" s="1321"/>
      <c r="FN166" s="1321"/>
      <c r="FO166" s="1321"/>
      <c r="FP166" s="1321"/>
      <c r="FQ166" s="1321"/>
      <c r="FR166" s="1321"/>
      <c r="FS166" s="1321"/>
      <c r="FT166" s="1321"/>
      <c r="FU166" s="1321"/>
      <c r="FV166" s="1321"/>
      <c r="FW166" s="1321"/>
      <c r="FX166" s="1321"/>
      <c r="FY166" s="1321"/>
      <c r="FZ166" s="1321"/>
      <c r="GA166" s="1321"/>
      <c r="GB166" s="1321"/>
    </row>
    <row r="167" spans="8:184">
      <c r="H167" s="1321"/>
      <c r="I167" s="1321"/>
      <c r="R167" s="1745"/>
      <c r="S167" s="1321"/>
      <c r="T167" s="1321"/>
      <c r="U167" s="1321"/>
      <c r="V167" s="1321"/>
      <c r="W167" s="1321"/>
      <c r="X167" s="1321"/>
      <c r="Y167" s="1321"/>
      <c r="Z167" s="1321"/>
      <c r="AA167" s="1321"/>
      <c r="AB167" s="1321"/>
      <c r="AC167" s="1321"/>
      <c r="AD167" s="1321"/>
      <c r="AE167" s="1321"/>
      <c r="AF167" s="1321"/>
      <c r="AG167" s="1321"/>
      <c r="AH167" s="1321"/>
      <c r="AI167" s="1321"/>
      <c r="AJ167" s="1321"/>
      <c r="AK167" s="1321"/>
      <c r="AL167" s="1321"/>
      <c r="AM167" s="1321"/>
      <c r="AN167" s="1321"/>
      <c r="AO167" s="1321"/>
      <c r="AP167" s="1321"/>
      <c r="AQ167" s="1321"/>
      <c r="AR167" s="1321"/>
      <c r="AS167" s="1321"/>
      <c r="AT167" s="1321"/>
      <c r="AU167" s="1321"/>
      <c r="AV167" s="1321"/>
      <c r="AW167" s="1321"/>
      <c r="AX167" s="1321"/>
      <c r="AY167" s="1321"/>
      <c r="AZ167" s="1321"/>
      <c r="BA167" s="1321"/>
      <c r="BB167" s="1321"/>
      <c r="BC167" s="1321"/>
      <c r="BD167" s="1321"/>
      <c r="BE167" s="1321"/>
      <c r="BF167" s="1321"/>
      <c r="BG167" s="1321"/>
      <c r="BH167" s="1321"/>
      <c r="BI167" s="1321"/>
      <c r="BJ167" s="1321"/>
      <c r="BK167" s="1321"/>
      <c r="BL167" s="1321"/>
      <c r="BM167" s="1321"/>
      <c r="BN167" s="1321"/>
      <c r="BO167" s="1321"/>
      <c r="BP167" s="1321"/>
      <c r="BQ167" s="1321"/>
      <c r="BR167" s="1321"/>
      <c r="BS167" s="1321"/>
      <c r="BT167" s="1321"/>
      <c r="BU167" s="1321"/>
      <c r="BV167" s="1321"/>
      <c r="BW167" s="1321"/>
      <c r="BX167" s="1321"/>
      <c r="BY167" s="1321"/>
      <c r="BZ167" s="1321"/>
      <c r="CA167" s="1321"/>
      <c r="CB167" s="1321"/>
      <c r="CC167" s="1321"/>
      <c r="CD167" s="1321"/>
      <c r="CE167" s="1321"/>
      <c r="CF167" s="1321"/>
      <c r="CG167" s="1321"/>
      <c r="CH167" s="1321"/>
      <c r="CI167" s="1321"/>
      <c r="CJ167" s="1321"/>
      <c r="CK167" s="1321"/>
      <c r="CL167" s="1321"/>
      <c r="CM167" s="1321"/>
      <c r="CN167" s="1321"/>
      <c r="CO167" s="1321"/>
      <c r="CP167" s="1321"/>
      <c r="CQ167" s="1321"/>
      <c r="CR167" s="1321"/>
      <c r="CS167" s="1321"/>
      <c r="CT167" s="1321"/>
      <c r="CU167" s="1321"/>
      <c r="CV167" s="1321"/>
      <c r="CW167" s="1321"/>
      <c r="CX167" s="1321"/>
      <c r="CY167" s="1746"/>
      <c r="CZ167" s="1321"/>
      <c r="EJ167" s="1321"/>
      <c r="EK167" s="1321"/>
      <c r="EL167" s="1321"/>
      <c r="EM167" s="1321"/>
      <c r="EN167" s="1321"/>
      <c r="EO167" s="1321"/>
      <c r="EP167" s="1321"/>
      <c r="EQ167" s="1321"/>
      <c r="ER167" s="1321"/>
      <c r="ES167" s="1321"/>
      <c r="ET167" s="1321"/>
      <c r="EU167" s="1321"/>
      <c r="EV167" s="1321"/>
      <c r="EW167" s="1321"/>
      <c r="EX167" s="1321"/>
      <c r="EY167" s="1321"/>
      <c r="EZ167" s="1321"/>
      <c r="FA167" s="1321"/>
      <c r="FB167" s="1321"/>
      <c r="FC167" s="1321"/>
      <c r="FD167" s="1321"/>
      <c r="FE167" s="1321"/>
      <c r="FF167" s="1321"/>
      <c r="FG167" s="1321"/>
      <c r="FH167" s="1321"/>
      <c r="FI167" s="1321"/>
      <c r="FJ167" s="1321"/>
      <c r="FK167" s="1321"/>
      <c r="FL167" s="1321"/>
      <c r="FM167" s="1321"/>
      <c r="FN167" s="1321"/>
      <c r="FO167" s="1321"/>
      <c r="FP167" s="1321"/>
      <c r="FQ167" s="1321"/>
      <c r="FR167" s="1321"/>
      <c r="FS167" s="1321"/>
      <c r="FT167" s="1321"/>
      <c r="FU167" s="1321"/>
      <c r="FV167" s="1321"/>
      <c r="FW167" s="1321"/>
      <c r="FX167" s="1321"/>
      <c r="FY167" s="1321"/>
      <c r="FZ167" s="1321"/>
      <c r="GA167" s="1321"/>
      <c r="GB167" s="1321"/>
    </row>
    <row r="168" spans="8:184">
      <c r="H168" s="1321"/>
      <c r="I168" s="1321"/>
      <c r="R168" s="1745"/>
      <c r="S168" s="1321"/>
      <c r="T168" s="1321"/>
      <c r="U168" s="1321"/>
      <c r="V168" s="1321"/>
      <c r="W168" s="1321"/>
      <c r="X168" s="1321"/>
      <c r="Y168" s="1321"/>
      <c r="Z168" s="1321"/>
      <c r="AA168" s="1321"/>
      <c r="AB168" s="1321"/>
      <c r="AC168" s="1321"/>
      <c r="AD168" s="1321"/>
      <c r="AE168" s="1321"/>
      <c r="AF168" s="1321"/>
      <c r="AG168" s="1321"/>
      <c r="AH168" s="1321"/>
      <c r="AI168" s="1321"/>
      <c r="AJ168" s="1321"/>
      <c r="AK168" s="1321"/>
      <c r="AL168" s="1321"/>
      <c r="AM168" s="1321"/>
      <c r="AN168" s="1321"/>
      <c r="AO168" s="1321"/>
      <c r="AP168" s="1321"/>
      <c r="AQ168" s="1321"/>
      <c r="AR168" s="1321"/>
      <c r="AS168" s="1321"/>
      <c r="AT168" s="1321"/>
      <c r="AU168" s="1321"/>
      <c r="AV168" s="1321"/>
      <c r="AW168" s="1321"/>
      <c r="AX168" s="1321"/>
      <c r="AY168" s="1321"/>
      <c r="AZ168" s="1321"/>
      <c r="BA168" s="1321"/>
      <c r="BB168" s="1321"/>
      <c r="BC168" s="1321"/>
      <c r="BD168" s="1321"/>
      <c r="BE168" s="1321"/>
      <c r="BF168" s="1321"/>
      <c r="BG168" s="1321"/>
      <c r="BH168" s="1321"/>
      <c r="BI168" s="1321"/>
      <c r="BJ168" s="1321"/>
      <c r="BK168" s="1321"/>
      <c r="BL168" s="1321"/>
      <c r="BM168" s="1321"/>
      <c r="BN168" s="1321"/>
      <c r="BO168" s="1321"/>
      <c r="BP168" s="1321"/>
      <c r="BQ168" s="1321"/>
      <c r="BR168" s="1321"/>
      <c r="BS168" s="1321"/>
      <c r="BT168" s="1321"/>
      <c r="BU168" s="1321"/>
      <c r="BV168" s="1321"/>
      <c r="BW168" s="1321"/>
      <c r="BX168" s="1321"/>
      <c r="BY168" s="1321"/>
      <c r="BZ168" s="1321"/>
      <c r="CA168" s="1321"/>
      <c r="CB168" s="1321"/>
      <c r="CC168" s="1321"/>
      <c r="CD168" s="1321"/>
      <c r="CE168" s="1321"/>
      <c r="CF168" s="1321"/>
      <c r="CG168" s="1321"/>
      <c r="CH168" s="1321"/>
      <c r="CI168" s="1321"/>
      <c r="CJ168" s="1321"/>
      <c r="CK168" s="1321"/>
      <c r="CL168" s="1321"/>
      <c r="CM168" s="1321"/>
      <c r="CN168" s="1321"/>
      <c r="CO168" s="1321"/>
      <c r="CP168" s="1321"/>
      <c r="CQ168" s="1321"/>
      <c r="CR168" s="1321"/>
      <c r="CS168" s="1321"/>
      <c r="CT168" s="1321"/>
      <c r="CU168" s="1321"/>
      <c r="CV168" s="1321"/>
      <c r="CW168" s="1321"/>
      <c r="CX168" s="1321"/>
      <c r="CY168" s="1746"/>
      <c r="CZ168" s="1321"/>
      <c r="EJ168" s="1321"/>
      <c r="EK168" s="1321"/>
      <c r="EL168" s="1321"/>
      <c r="EM168" s="1321"/>
      <c r="EN168" s="1321"/>
      <c r="EO168" s="1321"/>
      <c r="EP168" s="1321"/>
      <c r="EQ168" s="1321"/>
      <c r="ER168" s="1321"/>
      <c r="ES168" s="1321"/>
      <c r="ET168" s="1321"/>
      <c r="EU168" s="1321"/>
      <c r="EV168" s="1321"/>
      <c r="EW168" s="1321"/>
      <c r="EX168" s="1321"/>
      <c r="EY168" s="1321"/>
      <c r="EZ168" s="1321"/>
      <c r="FA168" s="1321"/>
      <c r="FB168" s="1321"/>
      <c r="FC168" s="1321"/>
      <c r="FD168" s="1321"/>
      <c r="FE168" s="1321"/>
      <c r="FF168" s="1321"/>
      <c r="FG168" s="1321"/>
      <c r="FH168" s="1321"/>
      <c r="FI168" s="1321"/>
      <c r="FJ168" s="1321"/>
      <c r="FK168" s="1321"/>
      <c r="FL168" s="1321"/>
      <c r="FM168" s="1321"/>
      <c r="FN168" s="1321"/>
      <c r="FO168" s="1321"/>
      <c r="FP168" s="1321"/>
      <c r="FQ168" s="1321"/>
      <c r="FR168" s="1321"/>
      <c r="FS168" s="1321"/>
      <c r="FT168" s="1321"/>
      <c r="FU168" s="1321"/>
      <c r="FV168" s="1321"/>
      <c r="FW168" s="1321"/>
      <c r="FX168" s="1321"/>
      <c r="FY168" s="1321"/>
      <c r="FZ168" s="1321"/>
      <c r="GA168" s="1321"/>
      <c r="GB168" s="1321"/>
    </row>
    <row r="169" spans="8:184">
      <c r="H169" s="1321"/>
      <c r="I169" s="1321"/>
      <c r="R169" s="1745"/>
      <c r="S169" s="1321"/>
      <c r="T169" s="1321"/>
      <c r="U169" s="1321"/>
      <c r="V169" s="1321"/>
      <c r="W169" s="1321"/>
      <c r="X169" s="1321"/>
      <c r="Y169" s="1321"/>
      <c r="Z169" s="1321"/>
      <c r="AA169" s="1321"/>
      <c r="AB169" s="1321"/>
      <c r="AC169" s="1321"/>
      <c r="AD169" s="1321"/>
      <c r="AE169" s="1321"/>
      <c r="AF169" s="1321"/>
      <c r="AG169" s="1321"/>
      <c r="AH169" s="1321"/>
      <c r="AI169" s="1321"/>
      <c r="AJ169" s="1321"/>
      <c r="AK169" s="1321"/>
      <c r="AL169" s="1321"/>
      <c r="AM169" s="1321"/>
      <c r="AN169" s="1321"/>
      <c r="AO169" s="1321"/>
      <c r="AP169" s="1321"/>
      <c r="AQ169" s="1321"/>
      <c r="AR169" s="1321"/>
      <c r="AS169" s="1321"/>
      <c r="AT169" s="1321"/>
      <c r="AU169" s="1321"/>
      <c r="AV169" s="1321"/>
      <c r="AW169" s="1321"/>
      <c r="AX169" s="1321"/>
      <c r="AY169" s="1321"/>
      <c r="AZ169" s="1321"/>
      <c r="BA169" s="1321"/>
      <c r="BB169" s="1321"/>
      <c r="BC169" s="1321"/>
      <c r="BD169" s="1321"/>
      <c r="BE169" s="1321"/>
      <c r="BF169" s="1321"/>
      <c r="BG169" s="1321"/>
      <c r="BH169" s="1321"/>
      <c r="BI169" s="1321"/>
      <c r="BJ169" s="1321"/>
      <c r="BK169" s="1321"/>
      <c r="BL169" s="1321"/>
      <c r="BM169" s="1321"/>
      <c r="BN169" s="1321"/>
      <c r="BO169" s="1321"/>
      <c r="BP169" s="1321"/>
      <c r="BQ169" s="1321"/>
      <c r="BR169" s="1321"/>
      <c r="BS169" s="1321"/>
      <c r="BT169" s="1321"/>
      <c r="BU169" s="1321"/>
      <c r="BV169" s="1321"/>
      <c r="BW169" s="1321"/>
      <c r="BX169" s="1321"/>
      <c r="BY169" s="1321"/>
      <c r="BZ169" s="1321"/>
      <c r="CA169" s="1321"/>
      <c r="CB169" s="1321"/>
      <c r="CC169" s="1321"/>
      <c r="CD169" s="1321"/>
      <c r="CE169" s="1321"/>
      <c r="CF169" s="1321"/>
      <c r="CG169" s="1321"/>
      <c r="CH169" s="1321"/>
      <c r="CI169" s="1321"/>
      <c r="CJ169" s="1321"/>
      <c r="CK169" s="1321"/>
      <c r="CL169" s="1321"/>
      <c r="CM169" s="1321"/>
      <c r="CN169" s="1321"/>
      <c r="CO169" s="1321"/>
      <c r="CP169" s="1321"/>
      <c r="CQ169" s="1321"/>
      <c r="CR169" s="1321"/>
      <c r="CS169" s="1321"/>
      <c r="CT169" s="1321"/>
      <c r="CU169" s="1321"/>
      <c r="CV169" s="1321"/>
      <c r="CW169" s="1321"/>
      <c r="CX169" s="1321"/>
      <c r="CY169" s="1746"/>
      <c r="CZ169" s="1321"/>
      <c r="EJ169" s="1321"/>
      <c r="EK169" s="1321"/>
      <c r="EL169" s="1321"/>
      <c r="EM169" s="1321"/>
      <c r="EN169" s="1321"/>
      <c r="EO169" s="1321"/>
      <c r="EP169" s="1321"/>
      <c r="EQ169" s="1321"/>
      <c r="ER169" s="1321"/>
      <c r="ES169" s="1321"/>
      <c r="ET169" s="1321"/>
      <c r="EU169" s="1321"/>
      <c r="EV169" s="1321"/>
      <c r="EW169" s="1321"/>
      <c r="EX169" s="1321"/>
      <c r="EY169" s="1321"/>
      <c r="EZ169" s="1321"/>
      <c r="FA169" s="1321"/>
      <c r="FB169" s="1321"/>
      <c r="FC169" s="1321"/>
      <c r="FD169" s="1321"/>
      <c r="FE169" s="1321"/>
      <c r="FF169" s="1321"/>
      <c r="FG169" s="1321"/>
      <c r="FH169" s="1321"/>
      <c r="FI169" s="1321"/>
      <c r="FJ169" s="1321"/>
      <c r="FK169" s="1321"/>
      <c r="FL169" s="1321"/>
      <c r="FM169" s="1321"/>
      <c r="FN169" s="1321"/>
      <c r="FO169" s="1321"/>
      <c r="FP169" s="1321"/>
      <c r="FQ169" s="1321"/>
      <c r="FR169" s="1321"/>
      <c r="FS169" s="1321"/>
      <c r="FT169" s="1321"/>
      <c r="FU169" s="1321"/>
      <c r="FV169" s="1321"/>
      <c r="FW169" s="1321"/>
      <c r="FX169" s="1321"/>
      <c r="FY169" s="1321"/>
      <c r="FZ169" s="1321"/>
      <c r="GA169" s="1321"/>
      <c r="GB169" s="1321"/>
    </row>
    <row r="170" spans="8:184">
      <c r="H170" s="1321"/>
      <c r="I170" s="1321"/>
      <c r="R170" s="1745"/>
      <c r="S170" s="1321"/>
      <c r="T170" s="1321"/>
      <c r="U170" s="1321"/>
      <c r="V170" s="1321"/>
      <c r="W170" s="1321"/>
      <c r="X170" s="1321"/>
      <c r="Y170" s="1321"/>
      <c r="Z170" s="1321"/>
      <c r="AA170" s="1321"/>
      <c r="AB170" s="1321"/>
      <c r="AC170" s="1321"/>
      <c r="AD170" s="1321"/>
      <c r="AE170" s="1321"/>
      <c r="AF170" s="1321"/>
      <c r="AG170" s="1321"/>
      <c r="AH170" s="1321"/>
      <c r="AI170" s="1321"/>
      <c r="AJ170" s="1321"/>
      <c r="AK170" s="1321"/>
      <c r="AL170" s="1321"/>
      <c r="AM170" s="1321"/>
      <c r="AN170" s="1321"/>
      <c r="AO170" s="1321"/>
      <c r="AP170" s="1321"/>
      <c r="AQ170" s="1321"/>
      <c r="AR170" s="1321"/>
      <c r="AS170" s="1321"/>
      <c r="AT170" s="1321"/>
      <c r="AU170" s="1321"/>
      <c r="AV170" s="1321"/>
      <c r="AW170" s="1321"/>
      <c r="AX170" s="1321"/>
      <c r="AY170" s="1321"/>
      <c r="AZ170" s="1321"/>
      <c r="BA170" s="1321"/>
      <c r="BB170" s="1321"/>
      <c r="BC170" s="1321"/>
      <c r="BD170" s="1321"/>
      <c r="BE170" s="1321"/>
      <c r="BF170" s="1321"/>
      <c r="BG170" s="1321"/>
      <c r="BH170" s="1321"/>
      <c r="BI170" s="1321"/>
      <c r="BJ170" s="1321"/>
      <c r="BK170" s="1321"/>
      <c r="BL170" s="1321"/>
      <c r="BM170" s="1321"/>
      <c r="BN170" s="1321"/>
      <c r="BO170" s="1321"/>
      <c r="BP170" s="1321"/>
      <c r="BQ170" s="1321"/>
      <c r="BR170" s="1321"/>
      <c r="BS170" s="1321"/>
      <c r="BT170" s="1321"/>
      <c r="BU170" s="1321"/>
      <c r="BV170" s="1321"/>
      <c r="BW170" s="1321"/>
      <c r="BX170" s="1321"/>
      <c r="BY170" s="1321"/>
      <c r="BZ170" s="1321"/>
      <c r="CA170" s="1321"/>
      <c r="CB170" s="1321"/>
      <c r="CC170" s="1321"/>
      <c r="CD170" s="1321"/>
      <c r="CE170" s="1321"/>
      <c r="CF170" s="1321"/>
      <c r="CG170" s="1321"/>
      <c r="CH170" s="1321"/>
      <c r="CI170" s="1321"/>
      <c r="CJ170" s="1321"/>
      <c r="CK170" s="1321"/>
      <c r="CL170" s="1321"/>
      <c r="CM170" s="1321"/>
      <c r="CN170" s="1321"/>
      <c r="CO170" s="1321"/>
      <c r="CP170" s="1321"/>
      <c r="CQ170" s="1321"/>
      <c r="CR170" s="1321"/>
      <c r="CS170" s="1321"/>
      <c r="CT170" s="1321"/>
      <c r="CU170" s="1321"/>
      <c r="CV170" s="1321"/>
      <c r="CW170" s="1321"/>
      <c r="CX170" s="1321"/>
      <c r="CY170" s="1746"/>
      <c r="CZ170" s="1321"/>
      <c r="EJ170" s="1321"/>
      <c r="EK170" s="1321"/>
      <c r="EL170" s="1321"/>
      <c r="EM170" s="1321"/>
      <c r="EN170" s="1321"/>
      <c r="EO170" s="1321"/>
      <c r="EP170" s="1321"/>
      <c r="EQ170" s="1321"/>
      <c r="ER170" s="1321"/>
      <c r="ES170" s="1321"/>
      <c r="ET170" s="1321"/>
      <c r="EU170" s="1321"/>
      <c r="EV170" s="1321"/>
      <c r="EW170" s="1321"/>
      <c r="EX170" s="1321"/>
      <c r="EY170" s="1321"/>
      <c r="EZ170" s="1321"/>
      <c r="FA170" s="1321"/>
      <c r="FB170" s="1321"/>
      <c r="FC170" s="1321"/>
      <c r="FD170" s="1321"/>
      <c r="FE170" s="1321"/>
      <c r="FF170" s="1321"/>
      <c r="FG170" s="1321"/>
      <c r="FH170" s="1321"/>
      <c r="FI170" s="1321"/>
      <c r="FJ170" s="1321"/>
      <c r="FK170" s="1321"/>
      <c r="FL170" s="1321"/>
      <c r="FM170" s="1321"/>
      <c r="FN170" s="1321"/>
      <c r="FO170" s="1321"/>
      <c r="FP170" s="1321"/>
      <c r="FQ170" s="1321"/>
      <c r="FR170" s="1321"/>
      <c r="FS170" s="1321"/>
      <c r="FT170" s="1321"/>
      <c r="FU170" s="1321"/>
      <c r="FV170" s="1321"/>
      <c r="FW170" s="1321"/>
      <c r="FX170" s="1321"/>
      <c r="FY170" s="1321"/>
      <c r="FZ170" s="1321"/>
      <c r="GA170" s="1321"/>
      <c r="GB170" s="1321"/>
    </row>
    <row r="171" spans="8:184">
      <c r="H171" s="1321"/>
      <c r="I171" s="1321"/>
      <c r="R171" s="1745"/>
      <c r="S171" s="1321"/>
      <c r="T171" s="1321"/>
      <c r="U171" s="1321"/>
      <c r="V171" s="1321"/>
      <c r="W171" s="1321"/>
      <c r="X171" s="1321"/>
      <c r="Y171" s="1321"/>
      <c r="Z171" s="1321"/>
      <c r="AA171" s="1321"/>
      <c r="AB171" s="1321"/>
      <c r="AC171" s="1321"/>
      <c r="AD171" s="1321"/>
      <c r="AE171" s="1321"/>
      <c r="AF171" s="1321"/>
      <c r="AG171" s="1321"/>
      <c r="AH171" s="1321"/>
      <c r="AI171" s="1321"/>
      <c r="AJ171" s="1321"/>
      <c r="AK171" s="1321"/>
      <c r="AL171" s="1321"/>
      <c r="AM171" s="1321"/>
      <c r="AN171" s="1321"/>
      <c r="AO171" s="1321"/>
      <c r="AP171" s="1321"/>
      <c r="AQ171" s="1321"/>
      <c r="AR171" s="1321"/>
      <c r="AS171" s="1321"/>
      <c r="AT171" s="1321"/>
      <c r="AU171" s="1321"/>
      <c r="AV171" s="1321"/>
      <c r="AW171" s="1321"/>
      <c r="AX171" s="1321"/>
      <c r="AY171" s="1321"/>
      <c r="AZ171" s="1321"/>
      <c r="BA171" s="1321"/>
      <c r="BB171" s="1321"/>
      <c r="BC171" s="1321"/>
      <c r="BD171" s="1321"/>
      <c r="BE171" s="1321"/>
      <c r="BF171" s="1321"/>
      <c r="BG171" s="1321"/>
      <c r="BH171" s="1321"/>
      <c r="BI171" s="1321"/>
      <c r="BJ171" s="1321"/>
      <c r="BK171" s="1321"/>
      <c r="BL171" s="1321"/>
      <c r="BM171" s="1321"/>
      <c r="BN171" s="1321"/>
      <c r="BO171" s="1321"/>
      <c r="BP171" s="1321"/>
      <c r="BQ171" s="1321"/>
      <c r="BR171" s="1321"/>
      <c r="BS171" s="1321"/>
      <c r="BT171" s="1321"/>
      <c r="BU171" s="1321"/>
      <c r="BV171" s="1321"/>
      <c r="BW171" s="1321"/>
      <c r="BX171" s="1321"/>
      <c r="BY171" s="1321"/>
      <c r="BZ171" s="1321"/>
      <c r="CA171" s="1321"/>
      <c r="CB171" s="1321"/>
      <c r="CC171" s="1321"/>
      <c r="CD171" s="1321"/>
      <c r="CE171" s="1321"/>
      <c r="CF171" s="1321"/>
      <c r="CG171" s="1321"/>
      <c r="CH171" s="1321"/>
      <c r="CI171" s="1321"/>
      <c r="CJ171" s="1321"/>
      <c r="CK171" s="1321"/>
      <c r="CL171" s="1321"/>
      <c r="CM171" s="1321"/>
      <c r="CN171" s="1321"/>
      <c r="CO171" s="1321"/>
      <c r="CP171" s="1321"/>
      <c r="CQ171" s="1321"/>
      <c r="CR171" s="1321"/>
      <c r="CS171" s="1321"/>
      <c r="CT171" s="1321"/>
      <c r="CU171" s="1321"/>
      <c r="CV171" s="1321"/>
      <c r="CW171" s="1321"/>
      <c r="CX171" s="1321"/>
      <c r="CY171" s="1746"/>
      <c r="CZ171" s="1321"/>
      <c r="EJ171" s="1321"/>
      <c r="EK171" s="1321"/>
      <c r="EL171" s="1321"/>
      <c r="EM171" s="1321"/>
      <c r="EN171" s="1321"/>
      <c r="EO171" s="1321"/>
      <c r="EP171" s="1321"/>
      <c r="EQ171" s="1321"/>
      <c r="ER171" s="1321"/>
      <c r="ES171" s="1321"/>
      <c r="ET171" s="1321"/>
      <c r="EU171" s="1321"/>
      <c r="EV171" s="1321"/>
      <c r="EW171" s="1321"/>
      <c r="EX171" s="1321"/>
      <c r="EY171" s="1321"/>
      <c r="EZ171" s="1321"/>
      <c r="FA171" s="1321"/>
      <c r="FB171" s="1321"/>
      <c r="FC171" s="1321"/>
      <c r="FD171" s="1321"/>
      <c r="FE171" s="1321"/>
      <c r="FF171" s="1321"/>
      <c r="FG171" s="1321"/>
      <c r="FH171" s="1321"/>
      <c r="FI171" s="1321"/>
      <c r="FJ171" s="1321"/>
      <c r="FK171" s="1321"/>
      <c r="FL171" s="1321"/>
      <c r="FM171" s="1321"/>
      <c r="FN171" s="1321"/>
      <c r="FO171" s="1321"/>
      <c r="FP171" s="1321"/>
      <c r="FQ171" s="1321"/>
      <c r="FR171" s="1321"/>
      <c r="FS171" s="1321"/>
      <c r="FT171" s="1321"/>
      <c r="FU171" s="1321"/>
      <c r="FV171" s="1321"/>
      <c r="FW171" s="1321"/>
      <c r="FX171" s="1321"/>
      <c r="FY171" s="1321"/>
      <c r="FZ171" s="1321"/>
      <c r="GA171" s="1321"/>
      <c r="GB171" s="1321"/>
    </row>
    <row r="172" spans="8:184">
      <c r="H172" s="1321"/>
      <c r="I172" s="1321"/>
      <c r="R172" s="1745"/>
      <c r="S172" s="1321"/>
      <c r="T172" s="1321"/>
      <c r="U172" s="1321"/>
      <c r="V172" s="1321"/>
      <c r="W172" s="1321"/>
      <c r="X172" s="1321"/>
      <c r="Y172" s="1321"/>
      <c r="Z172" s="1321"/>
      <c r="AA172" s="1321"/>
      <c r="AB172" s="1321"/>
      <c r="AC172" s="1321"/>
      <c r="AD172" s="1321"/>
      <c r="AE172" s="1321"/>
      <c r="AF172" s="1321"/>
      <c r="AG172" s="1321"/>
      <c r="AH172" s="1321"/>
      <c r="AI172" s="1321"/>
      <c r="AJ172" s="1321"/>
      <c r="AK172" s="1321"/>
      <c r="AL172" s="1321"/>
      <c r="AM172" s="1321"/>
      <c r="AN172" s="1321"/>
      <c r="AO172" s="1321"/>
      <c r="AP172" s="1321"/>
      <c r="AQ172" s="1321"/>
      <c r="AR172" s="1321"/>
      <c r="AS172" s="1321"/>
      <c r="AT172" s="1321"/>
      <c r="AU172" s="1321"/>
      <c r="AV172" s="1321"/>
      <c r="AW172" s="1321"/>
      <c r="AX172" s="1321"/>
      <c r="AY172" s="1321"/>
      <c r="AZ172" s="1321"/>
      <c r="BA172" s="1321"/>
      <c r="BB172" s="1321"/>
      <c r="BC172" s="1321"/>
      <c r="BD172" s="1321"/>
      <c r="BE172" s="1321"/>
      <c r="BF172" s="1321"/>
      <c r="BG172" s="1321"/>
      <c r="BH172" s="1321"/>
      <c r="BI172" s="1321"/>
      <c r="BJ172" s="1321"/>
      <c r="BK172" s="1321"/>
      <c r="BL172" s="1321"/>
      <c r="BM172" s="1321"/>
      <c r="BN172" s="1321"/>
      <c r="BO172" s="1321"/>
      <c r="BP172" s="1321"/>
      <c r="BQ172" s="1321"/>
      <c r="BR172" s="1321"/>
      <c r="BS172" s="1321"/>
      <c r="BT172" s="1321"/>
      <c r="BU172" s="1321"/>
      <c r="BV172" s="1321"/>
      <c r="BW172" s="1321"/>
      <c r="BX172" s="1321"/>
      <c r="BY172" s="1321"/>
      <c r="BZ172" s="1321"/>
      <c r="CA172" s="1321"/>
      <c r="CB172" s="1321"/>
      <c r="CC172" s="1321"/>
      <c r="CD172" s="1321"/>
      <c r="CE172" s="1321"/>
      <c r="CF172" s="1321"/>
      <c r="CG172" s="1321"/>
      <c r="CH172" s="1321"/>
      <c r="CI172" s="1321"/>
      <c r="CJ172" s="1321"/>
      <c r="CK172" s="1321"/>
      <c r="CL172" s="1321"/>
      <c r="CM172" s="1321"/>
      <c r="CN172" s="1321"/>
      <c r="CO172" s="1321"/>
      <c r="CP172" s="1321"/>
      <c r="CQ172" s="1321"/>
      <c r="CR172" s="1321"/>
      <c r="CS172" s="1321"/>
      <c r="CT172" s="1321"/>
      <c r="CU172" s="1321"/>
      <c r="CV172" s="1321"/>
      <c r="CW172" s="1321"/>
      <c r="CX172" s="1321"/>
      <c r="CY172" s="1746"/>
      <c r="CZ172" s="1321"/>
      <c r="EJ172" s="1321"/>
      <c r="EK172" s="1321"/>
      <c r="EL172" s="1321"/>
      <c r="EM172" s="1321"/>
      <c r="EN172" s="1321"/>
      <c r="EO172" s="1321"/>
      <c r="EP172" s="1321"/>
      <c r="EQ172" s="1321"/>
      <c r="ER172" s="1321"/>
      <c r="ES172" s="1321"/>
      <c r="ET172" s="1321"/>
      <c r="EU172" s="1321"/>
      <c r="EV172" s="1321"/>
      <c r="EW172" s="1321"/>
      <c r="EX172" s="1321"/>
      <c r="EY172" s="1321"/>
      <c r="EZ172" s="1321"/>
      <c r="FA172" s="1321"/>
      <c r="FB172" s="1321"/>
      <c r="FC172" s="1321"/>
      <c r="FD172" s="1321"/>
      <c r="FE172" s="1321"/>
      <c r="FF172" s="1321"/>
      <c r="FG172" s="1321"/>
      <c r="FH172" s="1321"/>
      <c r="FI172" s="1321"/>
      <c r="FJ172" s="1321"/>
      <c r="FK172" s="1321"/>
      <c r="FL172" s="1321"/>
      <c r="FM172" s="1321"/>
      <c r="FN172" s="1321"/>
      <c r="FO172" s="1321"/>
      <c r="FP172" s="1321"/>
      <c r="FQ172" s="1321"/>
      <c r="FR172" s="1321"/>
      <c r="FS172" s="1321"/>
      <c r="FT172" s="1321"/>
      <c r="FU172" s="1321"/>
      <c r="FV172" s="1321"/>
      <c r="FW172" s="1321"/>
      <c r="FX172" s="1321"/>
      <c r="FY172" s="1321"/>
      <c r="FZ172" s="1321"/>
      <c r="GA172" s="1321"/>
      <c r="GB172" s="1321"/>
    </row>
    <row r="173" spans="8:184">
      <c r="H173" s="1321"/>
      <c r="I173" s="1321"/>
      <c r="R173" s="1745"/>
      <c r="S173" s="1321"/>
      <c r="T173" s="1321"/>
      <c r="U173" s="1321"/>
      <c r="V173" s="1321"/>
      <c r="W173" s="1321"/>
      <c r="X173" s="1321"/>
      <c r="Y173" s="1321"/>
      <c r="Z173" s="1321"/>
      <c r="AA173" s="1321"/>
      <c r="AB173" s="1321"/>
      <c r="AC173" s="1321"/>
      <c r="AD173" s="1321"/>
      <c r="AE173" s="1321"/>
      <c r="AF173" s="1321"/>
      <c r="AG173" s="1321"/>
      <c r="AH173" s="1321"/>
      <c r="AI173" s="1321"/>
      <c r="AJ173" s="1321"/>
      <c r="AK173" s="1321"/>
      <c r="AL173" s="1321"/>
      <c r="AM173" s="1321"/>
      <c r="AN173" s="1321"/>
      <c r="AO173" s="1321"/>
      <c r="AP173" s="1321"/>
      <c r="AQ173" s="1321"/>
      <c r="AR173" s="1321"/>
      <c r="AS173" s="1321"/>
      <c r="AT173" s="1321"/>
      <c r="AU173" s="1321"/>
      <c r="AV173" s="1321"/>
      <c r="AW173" s="1321"/>
      <c r="AX173" s="1321"/>
      <c r="AY173" s="1321"/>
      <c r="AZ173" s="1321"/>
      <c r="BA173" s="1321"/>
      <c r="BB173" s="1321"/>
      <c r="BC173" s="1321"/>
      <c r="BD173" s="1321"/>
      <c r="BE173" s="1321"/>
      <c r="BF173" s="1321"/>
      <c r="BG173" s="1321"/>
      <c r="BH173" s="1321"/>
      <c r="BI173" s="1321"/>
      <c r="BJ173" s="1321"/>
      <c r="BK173" s="1321"/>
      <c r="BL173" s="1321"/>
      <c r="BM173" s="1321"/>
      <c r="BN173" s="1321"/>
      <c r="BO173" s="1321"/>
      <c r="BP173" s="1321"/>
      <c r="BQ173" s="1321"/>
      <c r="BR173" s="1321"/>
      <c r="BS173" s="1321"/>
      <c r="BT173" s="1321"/>
      <c r="BU173" s="1321"/>
      <c r="BV173" s="1321"/>
      <c r="BW173" s="1321"/>
      <c r="BX173" s="1321"/>
      <c r="BY173" s="1321"/>
      <c r="BZ173" s="1321"/>
      <c r="CA173" s="1321"/>
      <c r="CB173" s="1321"/>
      <c r="CC173" s="1321"/>
      <c r="CD173" s="1321"/>
      <c r="CE173" s="1321"/>
      <c r="CF173" s="1321"/>
      <c r="CG173" s="1321"/>
      <c r="CH173" s="1321"/>
      <c r="CI173" s="1321"/>
      <c r="CJ173" s="1321"/>
      <c r="CK173" s="1321"/>
      <c r="CL173" s="1321"/>
      <c r="CM173" s="1321"/>
      <c r="CN173" s="1321"/>
      <c r="CO173" s="1321"/>
      <c r="CP173" s="1321"/>
      <c r="CQ173" s="1321"/>
      <c r="CR173" s="1321"/>
      <c r="CS173" s="1321"/>
      <c r="CT173" s="1321"/>
      <c r="CU173" s="1321"/>
      <c r="CV173" s="1321"/>
      <c r="CW173" s="1321"/>
      <c r="CX173" s="1321"/>
      <c r="CY173" s="1746"/>
      <c r="CZ173" s="1321"/>
      <c r="EJ173" s="1321"/>
      <c r="EK173" s="1321"/>
      <c r="EL173" s="1321"/>
      <c r="EM173" s="1321"/>
      <c r="EN173" s="1321"/>
      <c r="EO173" s="1321"/>
      <c r="EP173" s="1321"/>
      <c r="EQ173" s="1321"/>
      <c r="ER173" s="1321"/>
      <c r="ES173" s="1321"/>
      <c r="ET173" s="1321"/>
      <c r="EU173" s="1321"/>
      <c r="EV173" s="1321"/>
      <c r="EW173" s="1321"/>
      <c r="EX173" s="1321"/>
      <c r="EY173" s="1321"/>
      <c r="EZ173" s="1321"/>
      <c r="FA173" s="1321"/>
      <c r="FB173" s="1321"/>
      <c r="FC173" s="1321"/>
      <c r="FD173" s="1321"/>
      <c r="FE173" s="1321"/>
      <c r="FF173" s="1321"/>
      <c r="FG173" s="1321"/>
      <c r="FH173" s="1321"/>
      <c r="FI173" s="1321"/>
      <c r="FJ173" s="1321"/>
      <c r="FK173" s="1321"/>
      <c r="FL173" s="1321"/>
      <c r="FM173" s="1321"/>
      <c r="FN173" s="1321"/>
      <c r="FO173" s="1321"/>
      <c r="FP173" s="1321"/>
      <c r="FQ173" s="1321"/>
      <c r="FR173" s="1321"/>
      <c r="FS173" s="1321"/>
      <c r="FT173" s="1321"/>
      <c r="FU173" s="1321"/>
      <c r="FV173" s="1321"/>
      <c r="FW173" s="1321"/>
      <c r="FX173" s="1321"/>
      <c r="FY173" s="1321"/>
      <c r="FZ173" s="1321"/>
      <c r="GA173" s="1321"/>
      <c r="GB173" s="1321"/>
    </row>
    <row r="174" spans="8:184">
      <c r="H174" s="1321"/>
      <c r="I174" s="1321"/>
      <c r="R174" s="1745"/>
      <c r="S174" s="1321"/>
      <c r="T174" s="1321"/>
      <c r="U174" s="1321"/>
      <c r="V174" s="1321"/>
      <c r="W174" s="1321"/>
      <c r="X174" s="1321"/>
      <c r="Y174" s="1321"/>
      <c r="Z174" s="1321"/>
      <c r="AA174" s="1321"/>
      <c r="AB174" s="1321"/>
      <c r="AC174" s="1321"/>
      <c r="AD174" s="1321"/>
      <c r="AE174" s="1321"/>
      <c r="AF174" s="1321"/>
      <c r="AG174" s="1321"/>
      <c r="AH174" s="1321"/>
      <c r="AI174" s="1321"/>
      <c r="AJ174" s="1321"/>
      <c r="AK174" s="1321"/>
      <c r="AL174" s="1321"/>
      <c r="AM174" s="1321"/>
      <c r="AN174" s="1321"/>
      <c r="AO174" s="1321"/>
      <c r="AP174" s="1321"/>
      <c r="AQ174" s="1321"/>
      <c r="AR174" s="1321"/>
      <c r="AS174" s="1321"/>
      <c r="AT174" s="1321"/>
      <c r="AU174" s="1321"/>
      <c r="AV174" s="1321"/>
      <c r="AW174" s="1321"/>
      <c r="AX174" s="1321"/>
      <c r="AY174" s="1321"/>
      <c r="AZ174" s="1321"/>
      <c r="BA174" s="1321"/>
      <c r="BB174" s="1321"/>
      <c r="BC174" s="1321"/>
      <c r="BD174" s="1321"/>
      <c r="BE174" s="1321"/>
      <c r="BF174" s="1321"/>
      <c r="BG174" s="1321"/>
      <c r="BH174" s="1321"/>
      <c r="BI174" s="1321"/>
      <c r="BJ174" s="1321"/>
      <c r="BK174" s="1321"/>
      <c r="BL174" s="1321"/>
      <c r="BM174" s="1321"/>
      <c r="BN174" s="1321"/>
      <c r="BO174" s="1321"/>
      <c r="BP174" s="1321"/>
      <c r="BQ174" s="1321"/>
      <c r="BR174" s="1321"/>
      <c r="BS174" s="1321"/>
      <c r="BT174" s="1321"/>
      <c r="BU174" s="1321"/>
      <c r="BV174" s="1321"/>
      <c r="BW174" s="1321"/>
      <c r="BX174" s="1321"/>
      <c r="BY174" s="1321"/>
      <c r="BZ174" s="1321"/>
      <c r="CA174" s="1321"/>
      <c r="CB174" s="1321"/>
      <c r="CC174" s="1321"/>
      <c r="CD174" s="1321"/>
      <c r="CE174" s="1321"/>
      <c r="CF174" s="1321"/>
      <c r="CG174" s="1321"/>
      <c r="CH174" s="1321"/>
      <c r="CI174" s="1321"/>
      <c r="CJ174" s="1321"/>
      <c r="CK174" s="1321"/>
      <c r="CL174" s="1321"/>
      <c r="CM174" s="1321"/>
      <c r="CN174" s="1321"/>
      <c r="CO174" s="1321"/>
      <c r="CP174" s="1321"/>
      <c r="CQ174" s="1321"/>
      <c r="CR174" s="1321"/>
      <c r="CS174" s="1321"/>
      <c r="CT174" s="1321"/>
      <c r="CU174" s="1321"/>
      <c r="CV174" s="1321"/>
      <c r="CW174" s="1321"/>
      <c r="CX174" s="1321"/>
      <c r="CY174" s="1746"/>
      <c r="CZ174" s="1321"/>
      <c r="EJ174" s="1321"/>
      <c r="EK174" s="1321"/>
      <c r="EL174" s="1321"/>
      <c r="EM174" s="1321"/>
      <c r="EN174" s="1321"/>
      <c r="EO174" s="1321"/>
      <c r="EP174" s="1321"/>
      <c r="EQ174" s="1321"/>
      <c r="ER174" s="1321"/>
      <c r="ES174" s="1321"/>
      <c r="ET174" s="1321"/>
      <c r="EU174" s="1321"/>
      <c r="EV174" s="1321"/>
      <c r="EW174" s="1321"/>
      <c r="EX174" s="1321"/>
      <c r="EY174" s="1321"/>
      <c r="EZ174" s="1321"/>
      <c r="FA174" s="1321"/>
      <c r="FB174" s="1321"/>
      <c r="FC174" s="1321"/>
      <c r="FD174" s="1321"/>
      <c r="FE174" s="1321"/>
      <c r="FF174" s="1321"/>
      <c r="FG174" s="1321"/>
      <c r="FH174" s="1321"/>
      <c r="FI174" s="1321"/>
      <c r="FJ174" s="1321"/>
      <c r="FK174" s="1321"/>
      <c r="FL174" s="1321"/>
      <c r="FM174" s="1321"/>
      <c r="FN174" s="1321"/>
      <c r="FO174" s="1321"/>
      <c r="FP174" s="1321"/>
      <c r="FQ174" s="1321"/>
      <c r="FR174" s="1321"/>
      <c r="FS174" s="1321"/>
      <c r="FT174" s="1321"/>
      <c r="FU174" s="1321"/>
      <c r="FV174" s="1321"/>
      <c r="FW174" s="1321"/>
      <c r="FX174" s="1321"/>
      <c r="FY174" s="1321"/>
      <c r="FZ174" s="1321"/>
      <c r="GA174" s="1321"/>
      <c r="GB174" s="1321"/>
    </row>
    <row r="175" spans="8:184">
      <c r="H175" s="1321"/>
      <c r="I175" s="1321"/>
      <c r="R175" s="1745"/>
      <c r="S175" s="1321"/>
      <c r="T175" s="1321"/>
      <c r="U175" s="1321"/>
      <c r="V175" s="1321"/>
      <c r="W175" s="1321"/>
      <c r="X175" s="1321"/>
      <c r="Y175" s="1321"/>
      <c r="Z175" s="1321"/>
      <c r="AA175" s="1321"/>
      <c r="AB175" s="1321"/>
      <c r="AC175" s="1321"/>
      <c r="AD175" s="1321"/>
      <c r="AE175" s="1321"/>
      <c r="AF175" s="1321"/>
      <c r="AG175" s="1321"/>
      <c r="AH175" s="1321"/>
      <c r="AI175" s="1321"/>
      <c r="AJ175" s="1321"/>
      <c r="AK175" s="1321"/>
      <c r="AL175" s="1321"/>
      <c r="AM175" s="1321"/>
      <c r="AN175" s="1321"/>
      <c r="AO175" s="1321"/>
      <c r="AP175" s="1321"/>
      <c r="AQ175" s="1321"/>
      <c r="AR175" s="1321"/>
      <c r="AS175" s="1321"/>
      <c r="AT175" s="1321"/>
      <c r="AU175" s="1321"/>
      <c r="AV175" s="1321"/>
      <c r="AW175" s="1321"/>
      <c r="AX175" s="1321"/>
      <c r="AY175" s="1321"/>
      <c r="AZ175" s="1321"/>
      <c r="BA175" s="1321"/>
      <c r="BB175" s="1321"/>
      <c r="BC175" s="1321"/>
      <c r="BD175" s="1321"/>
      <c r="BE175" s="1321"/>
      <c r="BF175" s="1321"/>
      <c r="BG175" s="1321"/>
      <c r="BH175" s="1321"/>
      <c r="BI175" s="1321"/>
      <c r="BJ175" s="1321"/>
      <c r="BK175" s="1321"/>
      <c r="BL175" s="1321"/>
      <c r="BM175" s="1321"/>
      <c r="BN175" s="1321"/>
      <c r="BO175" s="1321"/>
      <c r="BP175" s="1321"/>
      <c r="BQ175" s="1321"/>
      <c r="BR175" s="1321"/>
      <c r="BS175" s="1321"/>
      <c r="BT175" s="1321"/>
      <c r="BU175" s="1321"/>
      <c r="BV175" s="1321"/>
      <c r="BW175" s="1321"/>
      <c r="BX175" s="1321"/>
      <c r="BY175" s="1321"/>
      <c r="BZ175" s="1321"/>
      <c r="CA175" s="1321"/>
      <c r="CB175" s="1321"/>
      <c r="CC175" s="1321"/>
      <c r="CD175" s="1321"/>
      <c r="CE175" s="1321"/>
      <c r="CF175" s="1321"/>
      <c r="CG175" s="1321"/>
      <c r="CH175" s="1321"/>
      <c r="CI175" s="1321"/>
      <c r="CJ175" s="1321"/>
      <c r="CK175" s="1321"/>
      <c r="CL175" s="1321"/>
      <c r="CM175" s="1321"/>
      <c r="CN175" s="1321"/>
      <c r="CO175" s="1321"/>
      <c r="CP175" s="1321"/>
      <c r="CQ175" s="1321"/>
      <c r="CR175" s="1321"/>
      <c r="CS175" s="1321"/>
      <c r="CT175" s="1321"/>
      <c r="CU175" s="1321"/>
      <c r="CV175" s="1321"/>
      <c r="CW175" s="1321"/>
      <c r="CX175" s="1321"/>
      <c r="CY175" s="1746"/>
      <c r="CZ175" s="1321"/>
      <c r="EJ175" s="1321"/>
      <c r="EK175" s="1321"/>
      <c r="EL175" s="1321"/>
      <c r="EM175" s="1321"/>
      <c r="EN175" s="1321"/>
      <c r="EO175" s="1321"/>
      <c r="EP175" s="1321"/>
      <c r="EQ175" s="1321"/>
      <c r="ER175" s="1321"/>
      <c r="ES175" s="1321"/>
      <c r="ET175" s="1321"/>
      <c r="EU175" s="1321"/>
      <c r="EV175" s="1321"/>
      <c r="EW175" s="1321"/>
      <c r="EX175" s="1321"/>
      <c r="EY175" s="1321"/>
      <c r="EZ175" s="1321"/>
      <c r="FA175" s="1321"/>
      <c r="FB175" s="1321"/>
      <c r="FC175" s="1321"/>
      <c r="FD175" s="1321"/>
      <c r="FE175" s="1321"/>
      <c r="FF175" s="1321"/>
      <c r="FG175" s="1321"/>
      <c r="FH175" s="1321"/>
      <c r="FI175" s="1321"/>
      <c r="FJ175" s="1321"/>
      <c r="FK175" s="1321"/>
      <c r="FL175" s="1321"/>
      <c r="FM175" s="1321"/>
      <c r="FN175" s="1321"/>
      <c r="FO175" s="1321"/>
      <c r="FP175" s="1321"/>
      <c r="FQ175" s="1321"/>
      <c r="FR175" s="1321"/>
      <c r="FS175" s="1321"/>
      <c r="FT175" s="1321"/>
      <c r="FU175" s="1321"/>
      <c r="FV175" s="1321"/>
      <c r="FW175" s="1321"/>
      <c r="FX175" s="1321"/>
      <c r="FY175" s="1321"/>
      <c r="FZ175" s="1321"/>
      <c r="GA175" s="1321"/>
      <c r="GB175" s="1321"/>
    </row>
    <row r="176" spans="8:184">
      <c r="H176" s="1321"/>
      <c r="I176" s="1321"/>
      <c r="R176" s="1745"/>
      <c r="S176" s="1321"/>
      <c r="T176" s="1321"/>
      <c r="U176" s="1321"/>
      <c r="V176" s="1321"/>
      <c r="W176" s="1321"/>
      <c r="X176" s="1321"/>
      <c r="Y176" s="1321"/>
      <c r="Z176" s="1321"/>
      <c r="AA176" s="1321"/>
      <c r="AB176" s="1321"/>
      <c r="AC176" s="1321"/>
      <c r="AD176" s="1321"/>
      <c r="AE176" s="1321"/>
      <c r="AF176" s="1321"/>
      <c r="AG176" s="1321"/>
      <c r="AH176" s="1321"/>
      <c r="AI176" s="1321"/>
      <c r="AJ176" s="1321"/>
      <c r="AK176" s="1321"/>
      <c r="AL176" s="1321"/>
      <c r="AM176" s="1321"/>
      <c r="AN176" s="1321"/>
      <c r="AO176" s="1321"/>
      <c r="AP176" s="1321"/>
      <c r="AQ176" s="1321"/>
      <c r="AR176" s="1321"/>
      <c r="AS176" s="1321"/>
      <c r="AT176" s="1321"/>
      <c r="AU176" s="1321"/>
      <c r="AV176" s="1321"/>
      <c r="AW176" s="1321"/>
      <c r="AX176" s="1321"/>
      <c r="AY176" s="1321"/>
      <c r="AZ176" s="1321"/>
      <c r="BA176" s="1321"/>
      <c r="BB176" s="1321"/>
      <c r="BC176" s="1321"/>
      <c r="BD176" s="1321"/>
      <c r="BE176" s="1321"/>
      <c r="BF176" s="1321"/>
      <c r="BG176" s="1321"/>
      <c r="BH176" s="1321"/>
      <c r="BI176" s="1321"/>
      <c r="BJ176" s="1321"/>
      <c r="BK176" s="1321"/>
      <c r="BL176" s="1321"/>
      <c r="BM176" s="1321"/>
      <c r="BN176" s="1321"/>
      <c r="BO176" s="1321"/>
      <c r="BP176" s="1321"/>
      <c r="BQ176" s="1321"/>
      <c r="BR176" s="1321"/>
      <c r="BS176" s="1321"/>
      <c r="BT176" s="1321"/>
      <c r="BU176" s="1321"/>
      <c r="BV176" s="1321"/>
      <c r="BW176" s="1321"/>
      <c r="BX176" s="1321"/>
      <c r="BY176" s="1321"/>
      <c r="BZ176" s="1321"/>
      <c r="CA176" s="1321"/>
      <c r="CB176" s="1321"/>
      <c r="CC176" s="1321"/>
      <c r="CD176" s="1321"/>
      <c r="CE176" s="1321"/>
      <c r="CF176" s="1321"/>
      <c r="CG176" s="1321"/>
      <c r="CH176" s="1321"/>
      <c r="CI176" s="1321"/>
      <c r="CJ176" s="1321"/>
      <c r="CK176" s="1321"/>
      <c r="CL176" s="1321"/>
      <c r="CM176" s="1321"/>
      <c r="CN176" s="1321"/>
      <c r="CO176" s="1321"/>
      <c r="CP176" s="1321"/>
      <c r="CQ176" s="1321"/>
      <c r="CR176" s="1321"/>
      <c r="CS176" s="1321"/>
      <c r="CT176" s="1321"/>
      <c r="CU176" s="1321"/>
      <c r="CV176" s="1321"/>
      <c r="CW176" s="1321"/>
      <c r="CX176" s="1321"/>
      <c r="CY176" s="1746"/>
      <c r="CZ176" s="1321"/>
      <c r="EJ176" s="1321"/>
      <c r="EK176" s="1321"/>
      <c r="EL176" s="1321"/>
      <c r="EM176" s="1321"/>
      <c r="EN176" s="1321"/>
      <c r="EO176" s="1321"/>
      <c r="EP176" s="1321"/>
      <c r="EQ176" s="1321"/>
      <c r="ER176" s="1321"/>
      <c r="ES176" s="1321"/>
      <c r="ET176" s="1321"/>
      <c r="EU176" s="1321"/>
      <c r="EV176" s="1321"/>
      <c r="EW176" s="1321"/>
      <c r="EX176" s="1321"/>
      <c r="EY176" s="1321"/>
      <c r="EZ176" s="1321"/>
      <c r="FA176" s="1321"/>
      <c r="FB176" s="1321"/>
      <c r="FC176" s="1321"/>
      <c r="FD176" s="1321"/>
      <c r="FE176" s="1321"/>
      <c r="FF176" s="1321"/>
      <c r="FG176" s="1321"/>
      <c r="FH176" s="1321"/>
      <c r="FI176" s="1321"/>
      <c r="FJ176" s="1321"/>
      <c r="FK176" s="1321"/>
      <c r="FL176" s="1321"/>
      <c r="FM176" s="1321"/>
      <c r="FN176" s="1321"/>
      <c r="FO176" s="1321"/>
      <c r="FP176" s="1321"/>
      <c r="FQ176" s="1321"/>
      <c r="FR176" s="1321"/>
      <c r="FS176" s="1321"/>
      <c r="FT176" s="1321"/>
      <c r="FU176" s="1321"/>
      <c r="FV176" s="1321"/>
      <c r="FW176" s="1321"/>
      <c r="FX176" s="1321"/>
      <c r="FY176" s="1321"/>
      <c r="FZ176" s="1321"/>
      <c r="GA176" s="1321"/>
      <c r="GB176" s="1321"/>
    </row>
    <row r="177" spans="8:184">
      <c r="H177" s="1321"/>
      <c r="I177" s="1321"/>
      <c r="R177" s="1745"/>
      <c r="S177" s="1321"/>
      <c r="T177" s="1321"/>
      <c r="U177" s="1321"/>
      <c r="V177" s="1321"/>
      <c r="W177" s="1321"/>
      <c r="X177" s="1321"/>
      <c r="Y177" s="1321"/>
      <c r="Z177" s="1321"/>
      <c r="AA177" s="1321"/>
      <c r="AB177" s="1321"/>
      <c r="AC177" s="1321"/>
      <c r="AD177" s="1321"/>
      <c r="AE177" s="1321"/>
      <c r="AF177" s="1321"/>
      <c r="AG177" s="1321"/>
      <c r="AH177" s="1321"/>
      <c r="AI177" s="1321"/>
      <c r="AJ177" s="1321"/>
      <c r="AK177" s="1321"/>
      <c r="AL177" s="1321"/>
      <c r="AM177" s="1321"/>
      <c r="AN177" s="1321"/>
      <c r="AO177" s="1321"/>
      <c r="AP177" s="1321"/>
      <c r="AQ177" s="1321"/>
      <c r="AR177" s="1321"/>
      <c r="AS177" s="1321"/>
      <c r="AT177" s="1321"/>
      <c r="AU177" s="1321"/>
      <c r="AV177" s="1321"/>
      <c r="AW177" s="1321"/>
      <c r="AX177" s="1321"/>
      <c r="AY177" s="1321"/>
      <c r="AZ177" s="1321"/>
      <c r="BA177" s="1321"/>
      <c r="BB177" s="1321"/>
      <c r="BC177" s="1321"/>
      <c r="BD177" s="1321"/>
      <c r="BE177" s="1321"/>
      <c r="BF177" s="1321"/>
      <c r="BG177" s="1321"/>
      <c r="BH177" s="1321"/>
      <c r="BI177" s="1321"/>
      <c r="BJ177" s="1321"/>
      <c r="BK177" s="1321"/>
      <c r="BL177" s="1321"/>
      <c r="BM177" s="1321"/>
      <c r="BN177" s="1321"/>
      <c r="BO177" s="1321"/>
      <c r="BP177" s="1321"/>
      <c r="BQ177" s="1321"/>
      <c r="BR177" s="1321"/>
      <c r="BS177" s="1321"/>
      <c r="BT177" s="1321"/>
      <c r="BU177" s="1321"/>
      <c r="BV177" s="1321"/>
      <c r="BW177" s="1321"/>
      <c r="BX177" s="1321"/>
      <c r="BY177" s="1321"/>
      <c r="BZ177" s="1321"/>
      <c r="CA177" s="1321"/>
      <c r="CB177" s="1321"/>
      <c r="CC177" s="1321"/>
      <c r="CD177" s="1321"/>
      <c r="CE177" s="1321"/>
      <c r="CF177" s="1321"/>
      <c r="CG177" s="1321"/>
      <c r="CH177" s="1321"/>
      <c r="CI177" s="1321"/>
      <c r="CJ177" s="1321"/>
      <c r="CK177" s="1321"/>
      <c r="CL177" s="1321"/>
      <c r="CM177" s="1321"/>
      <c r="CN177" s="1321"/>
      <c r="CO177" s="1321"/>
      <c r="CP177" s="1321"/>
      <c r="CQ177" s="1321"/>
      <c r="CR177" s="1321"/>
      <c r="CS177" s="1321"/>
      <c r="CT177" s="1321"/>
      <c r="CU177" s="1321"/>
      <c r="CV177" s="1321"/>
      <c r="CW177" s="1321"/>
      <c r="CX177" s="1321"/>
      <c r="CY177" s="1746"/>
      <c r="CZ177" s="1321"/>
      <c r="EJ177" s="1321"/>
      <c r="EK177" s="1321"/>
      <c r="EL177" s="1321"/>
      <c r="EM177" s="1321"/>
      <c r="EN177" s="1321"/>
      <c r="EO177" s="1321"/>
      <c r="EP177" s="1321"/>
      <c r="EQ177" s="1321"/>
      <c r="ER177" s="1321"/>
      <c r="ES177" s="1321"/>
      <c r="ET177" s="1321"/>
      <c r="EU177" s="1321"/>
      <c r="EV177" s="1321"/>
      <c r="EW177" s="1321"/>
      <c r="EX177" s="1321"/>
      <c r="EY177" s="1321"/>
      <c r="EZ177" s="1321"/>
      <c r="FA177" s="1321"/>
      <c r="FB177" s="1321"/>
      <c r="FC177" s="1321"/>
      <c r="FD177" s="1321"/>
      <c r="FE177" s="1321"/>
      <c r="FF177" s="1321"/>
      <c r="FG177" s="1321"/>
      <c r="FH177" s="1321"/>
      <c r="FI177" s="1321"/>
      <c r="FJ177" s="1321"/>
      <c r="FK177" s="1321"/>
      <c r="FL177" s="1321"/>
      <c r="FM177" s="1321"/>
      <c r="FN177" s="1321"/>
      <c r="FO177" s="1321"/>
      <c r="FP177" s="1321"/>
      <c r="FQ177" s="1321"/>
      <c r="FR177" s="1321"/>
      <c r="FS177" s="1321"/>
      <c r="FT177" s="1321"/>
      <c r="FU177" s="1321"/>
      <c r="FV177" s="1321"/>
      <c r="FW177" s="1321"/>
      <c r="FX177" s="1321"/>
      <c r="FY177" s="1321"/>
      <c r="FZ177" s="1321"/>
      <c r="GA177" s="1321"/>
      <c r="GB177" s="1321"/>
    </row>
    <row r="178" spans="8:184">
      <c r="H178" s="1321"/>
      <c r="I178" s="1321"/>
      <c r="R178" s="1745"/>
      <c r="S178" s="1321"/>
      <c r="T178" s="1321"/>
      <c r="U178" s="1321"/>
      <c r="V178" s="1321"/>
      <c r="W178" s="1321"/>
      <c r="X178" s="1321"/>
      <c r="Y178" s="1321"/>
      <c r="Z178" s="1321"/>
      <c r="AA178" s="1321"/>
      <c r="AB178" s="1321"/>
      <c r="AC178" s="1321"/>
      <c r="AD178" s="1321"/>
      <c r="AE178" s="1321"/>
      <c r="AF178" s="1321"/>
      <c r="AG178" s="1321"/>
      <c r="AH178" s="1321"/>
      <c r="AI178" s="1321"/>
      <c r="AJ178" s="1321"/>
      <c r="AK178" s="1321"/>
      <c r="AL178" s="1321"/>
      <c r="AM178" s="1321"/>
      <c r="AN178" s="1321"/>
      <c r="AO178" s="1321"/>
      <c r="AP178" s="1321"/>
      <c r="AQ178" s="1321"/>
      <c r="AR178" s="1321"/>
      <c r="AS178" s="1321"/>
      <c r="AT178" s="1321"/>
      <c r="AU178" s="1321"/>
      <c r="AV178" s="1321"/>
      <c r="AW178" s="1321"/>
      <c r="AX178" s="1321"/>
      <c r="AY178" s="1321"/>
      <c r="AZ178" s="1321"/>
      <c r="BA178" s="1321"/>
      <c r="BB178" s="1321"/>
      <c r="BC178" s="1321"/>
      <c r="BD178" s="1321"/>
      <c r="BE178" s="1321"/>
      <c r="BF178" s="1321"/>
      <c r="BG178" s="1321"/>
      <c r="BH178" s="1321"/>
      <c r="BI178" s="1321"/>
      <c r="BJ178" s="1321"/>
      <c r="BK178" s="1321"/>
      <c r="BL178" s="1321"/>
      <c r="BM178" s="1321"/>
      <c r="BN178" s="1321"/>
      <c r="BO178" s="1321"/>
      <c r="BP178" s="1321"/>
      <c r="BQ178" s="1321"/>
      <c r="BR178" s="1321"/>
      <c r="BS178" s="1321"/>
      <c r="BT178" s="1321"/>
      <c r="BU178" s="1321"/>
      <c r="BV178" s="1321"/>
      <c r="BW178" s="1321"/>
      <c r="BX178" s="1321"/>
      <c r="BY178" s="1321"/>
      <c r="BZ178" s="1321"/>
      <c r="CA178" s="1321"/>
      <c r="CB178" s="1321"/>
      <c r="CC178" s="1321"/>
      <c r="CD178" s="1321"/>
      <c r="CE178" s="1321"/>
      <c r="CF178" s="1321"/>
      <c r="CG178" s="1321"/>
      <c r="CH178" s="1321"/>
      <c r="CI178" s="1321"/>
      <c r="CJ178" s="1321"/>
      <c r="CK178" s="1321"/>
      <c r="CL178" s="1321"/>
      <c r="CM178" s="1321"/>
      <c r="CN178" s="1321"/>
      <c r="CO178" s="1321"/>
      <c r="CP178" s="1321"/>
      <c r="CQ178" s="1321"/>
      <c r="CR178" s="1321"/>
      <c r="CS178" s="1321"/>
      <c r="CT178" s="1321"/>
      <c r="CU178" s="1321"/>
      <c r="CV178" s="1321"/>
      <c r="CW178" s="1321"/>
      <c r="CX178" s="1321"/>
      <c r="CY178" s="1746"/>
      <c r="CZ178" s="1321"/>
      <c r="EJ178" s="1321"/>
      <c r="EK178" s="1321"/>
      <c r="EL178" s="1321"/>
      <c r="EM178" s="1321"/>
      <c r="EN178" s="1321"/>
      <c r="EO178" s="1321"/>
      <c r="EP178" s="1321"/>
      <c r="EQ178" s="1321"/>
      <c r="ER178" s="1321"/>
      <c r="ES178" s="1321"/>
      <c r="ET178" s="1321"/>
      <c r="EU178" s="1321"/>
      <c r="EV178" s="1321"/>
      <c r="EW178" s="1321"/>
      <c r="EX178" s="1321"/>
      <c r="EY178" s="1321"/>
      <c r="EZ178" s="1321"/>
      <c r="FA178" s="1321"/>
      <c r="FB178" s="1321"/>
      <c r="FC178" s="1321"/>
      <c r="FD178" s="1321"/>
      <c r="FE178" s="1321"/>
      <c r="FF178" s="1321"/>
      <c r="FG178" s="1321"/>
      <c r="FH178" s="1321"/>
      <c r="FI178" s="1321"/>
      <c r="FJ178" s="1321"/>
      <c r="FK178" s="1321"/>
      <c r="FL178" s="1321"/>
      <c r="FM178" s="1321"/>
      <c r="FN178" s="1321"/>
      <c r="FO178" s="1321"/>
      <c r="FP178" s="1321"/>
      <c r="FQ178" s="1321"/>
      <c r="FR178" s="1321"/>
      <c r="FS178" s="1321"/>
      <c r="FT178" s="1321"/>
      <c r="FU178" s="1321"/>
      <c r="FV178" s="1321"/>
      <c r="FW178" s="1321"/>
      <c r="FX178" s="1321"/>
      <c r="FY178" s="1321"/>
      <c r="FZ178" s="1321"/>
      <c r="GA178" s="1321"/>
      <c r="GB178" s="1321"/>
    </row>
    <row r="179" spans="8:184">
      <c r="H179" s="1321"/>
      <c r="I179" s="1321"/>
      <c r="R179" s="1745"/>
      <c r="S179" s="1321"/>
      <c r="T179" s="1321"/>
      <c r="U179" s="1321"/>
      <c r="V179" s="1321"/>
      <c r="W179" s="1321"/>
      <c r="X179" s="1321"/>
      <c r="Y179" s="1321"/>
      <c r="Z179" s="1321"/>
      <c r="AA179" s="1321"/>
      <c r="AB179" s="1321"/>
      <c r="AC179" s="1321"/>
      <c r="AD179" s="1321"/>
      <c r="AE179" s="1321"/>
      <c r="AF179" s="1321"/>
      <c r="AG179" s="1321"/>
      <c r="AH179" s="1321"/>
      <c r="AI179" s="1321"/>
      <c r="AJ179" s="1321"/>
      <c r="AK179" s="1321"/>
      <c r="AL179" s="1321"/>
      <c r="AM179" s="1321"/>
      <c r="AN179" s="1321"/>
      <c r="AO179" s="1321"/>
      <c r="AP179" s="1321"/>
      <c r="AQ179" s="1321"/>
      <c r="AR179" s="1321"/>
      <c r="AS179" s="1321"/>
      <c r="AT179" s="1321"/>
      <c r="AU179" s="1321"/>
      <c r="AV179" s="1321"/>
      <c r="AW179" s="1321"/>
      <c r="AX179" s="1321"/>
      <c r="AY179" s="1321"/>
      <c r="AZ179" s="1321"/>
      <c r="BA179" s="1321"/>
      <c r="BB179" s="1321"/>
      <c r="BC179" s="1321"/>
      <c r="BD179" s="1321"/>
      <c r="BE179" s="1321"/>
      <c r="BF179" s="1321"/>
      <c r="BG179" s="1321"/>
      <c r="BH179" s="1321"/>
      <c r="BI179" s="1321"/>
      <c r="BJ179" s="1321"/>
      <c r="BK179" s="1321"/>
      <c r="BL179" s="1321"/>
      <c r="BM179" s="1321"/>
      <c r="BN179" s="1321"/>
      <c r="BO179" s="1321"/>
      <c r="BP179" s="1321"/>
      <c r="BQ179" s="1321"/>
      <c r="BR179" s="1321"/>
      <c r="BS179" s="1321"/>
      <c r="BT179" s="1321"/>
      <c r="BU179" s="1321"/>
      <c r="BV179" s="1321"/>
      <c r="BW179" s="1321"/>
      <c r="BX179" s="1321"/>
      <c r="BY179" s="1321"/>
      <c r="BZ179" s="1321"/>
      <c r="CA179" s="1321"/>
      <c r="CB179" s="1321"/>
      <c r="CC179" s="1321"/>
      <c r="CD179" s="1321"/>
      <c r="CE179" s="1321"/>
      <c r="CF179" s="1321"/>
      <c r="CG179" s="1321"/>
      <c r="CH179" s="1321"/>
      <c r="CI179" s="1321"/>
      <c r="CJ179" s="1321"/>
      <c r="CK179" s="1321"/>
      <c r="CL179" s="1321"/>
      <c r="CM179" s="1321"/>
      <c r="CN179" s="1321"/>
      <c r="CO179" s="1321"/>
      <c r="CP179" s="1321"/>
      <c r="CQ179" s="1321"/>
      <c r="CR179" s="1321"/>
      <c r="CS179" s="1321"/>
      <c r="CT179" s="1321"/>
      <c r="CU179" s="1321"/>
      <c r="CV179" s="1321"/>
      <c r="CW179" s="1321"/>
      <c r="CX179" s="1321"/>
      <c r="CY179" s="1746"/>
      <c r="CZ179" s="1321"/>
      <c r="EJ179" s="1321"/>
      <c r="EK179" s="1321"/>
      <c r="EL179" s="1321"/>
      <c r="EM179" s="1321"/>
      <c r="EN179" s="1321"/>
      <c r="EO179" s="1321"/>
      <c r="EP179" s="1321"/>
      <c r="EQ179" s="1321"/>
      <c r="ER179" s="1321"/>
      <c r="ES179" s="1321"/>
      <c r="ET179" s="1321"/>
      <c r="EU179" s="1321"/>
      <c r="EV179" s="1321"/>
      <c r="EW179" s="1321"/>
      <c r="EX179" s="1321"/>
      <c r="EY179" s="1321"/>
      <c r="EZ179" s="1321"/>
      <c r="FA179" s="1321"/>
      <c r="FB179" s="1321"/>
      <c r="FC179" s="1321"/>
      <c r="FD179" s="1321"/>
      <c r="FE179" s="1321"/>
      <c r="FF179" s="1321"/>
      <c r="FG179" s="1321"/>
      <c r="FH179" s="1321"/>
      <c r="FI179" s="1321"/>
      <c r="FJ179" s="1321"/>
      <c r="FK179" s="1321"/>
      <c r="FL179" s="1321"/>
      <c r="FM179" s="1321"/>
      <c r="FN179" s="1321"/>
      <c r="FO179" s="1321"/>
      <c r="FP179" s="1321"/>
      <c r="FQ179" s="1321"/>
      <c r="FR179" s="1321"/>
      <c r="FS179" s="1321"/>
      <c r="FT179" s="1321"/>
      <c r="FU179" s="1321"/>
      <c r="FV179" s="1321"/>
      <c r="FW179" s="1321"/>
      <c r="FX179" s="1321"/>
      <c r="FY179" s="1321"/>
      <c r="FZ179" s="1321"/>
      <c r="GA179" s="1321"/>
      <c r="GB179" s="1321"/>
    </row>
    <row r="180" spans="8:184">
      <c r="H180" s="1321"/>
      <c r="I180" s="1321"/>
      <c r="R180" s="1745"/>
      <c r="S180" s="1321"/>
      <c r="T180" s="1321"/>
      <c r="U180" s="1321"/>
      <c r="V180" s="1321"/>
      <c r="W180" s="1321"/>
      <c r="X180" s="1321"/>
      <c r="Y180" s="1321"/>
      <c r="Z180" s="1321"/>
      <c r="AA180" s="1321"/>
      <c r="AB180" s="1321"/>
      <c r="AC180" s="1321"/>
      <c r="AD180" s="1321"/>
      <c r="AE180" s="1321"/>
      <c r="AF180" s="1321"/>
      <c r="AG180" s="1321"/>
      <c r="AH180" s="1321"/>
      <c r="AI180" s="1321"/>
      <c r="AJ180" s="1321"/>
      <c r="AK180" s="1321"/>
      <c r="AL180" s="1321"/>
      <c r="AM180" s="1321"/>
      <c r="AN180" s="1321"/>
      <c r="AO180" s="1321"/>
      <c r="AP180" s="1321"/>
      <c r="AQ180" s="1321"/>
      <c r="AR180" s="1321"/>
      <c r="AS180" s="1321"/>
      <c r="AT180" s="1321"/>
      <c r="AU180" s="1321"/>
      <c r="AV180" s="1321"/>
      <c r="AW180" s="1321"/>
      <c r="AX180" s="1321"/>
      <c r="AY180" s="1321"/>
      <c r="AZ180" s="1321"/>
      <c r="BA180" s="1321"/>
      <c r="BB180" s="1321"/>
      <c r="BC180" s="1321"/>
      <c r="BD180" s="1321"/>
      <c r="BE180" s="1321"/>
      <c r="BF180" s="1321"/>
      <c r="BG180" s="1321"/>
      <c r="BH180" s="1321"/>
      <c r="BI180" s="1321"/>
      <c r="BJ180" s="1321"/>
      <c r="BK180" s="1321"/>
      <c r="BL180" s="1321"/>
      <c r="BM180" s="1321"/>
      <c r="BN180" s="1321"/>
      <c r="BO180" s="1321"/>
      <c r="BP180" s="1321"/>
      <c r="BQ180" s="1321"/>
      <c r="BR180" s="1321"/>
      <c r="BS180" s="1321"/>
      <c r="BT180" s="1321"/>
      <c r="BU180" s="1321"/>
      <c r="BV180" s="1321"/>
      <c r="BW180" s="1321"/>
      <c r="BX180" s="1321"/>
      <c r="BY180" s="1321"/>
      <c r="BZ180" s="1321"/>
      <c r="CA180" s="1321"/>
      <c r="CB180" s="1321"/>
      <c r="CC180" s="1321"/>
      <c r="CD180" s="1321"/>
      <c r="CE180" s="1321"/>
      <c r="CF180" s="1321"/>
      <c r="CG180" s="1321"/>
      <c r="CH180" s="1321"/>
      <c r="CI180" s="1321"/>
      <c r="CJ180" s="1321"/>
      <c r="CK180" s="1321"/>
      <c r="CL180" s="1321"/>
      <c r="CM180" s="1321"/>
      <c r="CN180" s="1321"/>
      <c r="CO180" s="1321"/>
      <c r="CP180" s="1321"/>
      <c r="CQ180" s="1321"/>
      <c r="CR180" s="1321"/>
      <c r="CS180" s="1321"/>
      <c r="CT180" s="1321"/>
      <c r="CU180" s="1321"/>
      <c r="CV180" s="1321"/>
      <c r="CW180" s="1321"/>
      <c r="CX180" s="1321"/>
      <c r="CY180" s="1746"/>
      <c r="CZ180" s="1321"/>
      <c r="EJ180" s="1321"/>
      <c r="EK180" s="1321"/>
      <c r="EL180" s="1321"/>
      <c r="EM180" s="1321"/>
      <c r="EN180" s="1321"/>
      <c r="EO180" s="1321"/>
      <c r="EP180" s="1321"/>
      <c r="EQ180" s="1321"/>
      <c r="ER180" s="1321"/>
      <c r="ES180" s="1321"/>
      <c r="ET180" s="1321"/>
      <c r="EU180" s="1321"/>
      <c r="EV180" s="1321"/>
      <c r="EW180" s="1321"/>
      <c r="EX180" s="1321"/>
      <c r="EY180" s="1321"/>
      <c r="EZ180" s="1321"/>
      <c r="FA180" s="1321"/>
      <c r="FB180" s="1321"/>
      <c r="FC180" s="1321"/>
      <c r="FD180" s="1321"/>
      <c r="FE180" s="1321"/>
      <c r="FF180" s="1321"/>
      <c r="FG180" s="1321"/>
      <c r="FH180" s="1321"/>
      <c r="FI180" s="1321"/>
      <c r="FJ180" s="1321"/>
      <c r="FK180" s="1321"/>
      <c r="FL180" s="1321"/>
      <c r="FM180" s="1321"/>
      <c r="FN180" s="1321"/>
      <c r="FO180" s="1321"/>
      <c r="FP180" s="1321"/>
      <c r="FQ180" s="1321"/>
      <c r="FR180" s="1321"/>
      <c r="FS180" s="1321"/>
      <c r="FT180" s="1321"/>
      <c r="FU180" s="1321"/>
      <c r="FV180" s="1321"/>
      <c r="FW180" s="1321"/>
      <c r="FX180" s="1321"/>
      <c r="FY180" s="1321"/>
      <c r="FZ180" s="1321"/>
      <c r="GA180" s="1321"/>
      <c r="GB180" s="1321"/>
    </row>
    <row r="181" spans="8:184">
      <c r="H181" s="1321"/>
      <c r="I181" s="1321"/>
      <c r="R181" s="1745"/>
      <c r="S181" s="1321"/>
      <c r="T181" s="1321"/>
      <c r="U181" s="1321"/>
      <c r="V181" s="1321"/>
      <c r="W181" s="1321"/>
      <c r="X181" s="1321"/>
      <c r="Y181" s="1321"/>
      <c r="Z181" s="1321"/>
      <c r="AA181" s="1321"/>
      <c r="AB181" s="1321"/>
      <c r="AC181" s="1321"/>
      <c r="AD181" s="1321"/>
      <c r="AE181" s="1321"/>
      <c r="AF181" s="1321"/>
      <c r="AG181" s="1321"/>
      <c r="AH181" s="1321"/>
      <c r="AI181" s="1321"/>
      <c r="AJ181" s="1321"/>
      <c r="AK181" s="1321"/>
      <c r="AL181" s="1321"/>
      <c r="AM181" s="1321"/>
      <c r="AN181" s="1321"/>
      <c r="AO181" s="1321"/>
      <c r="AP181" s="1321"/>
      <c r="AQ181" s="1321"/>
      <c r="AR181" s="1321"/>
      <c r="AS181" s="1321"/>
      <c r="AT181" s="1321"/>
      <c r="AU181" s="1321"/>
      <c r="AV181" s="1321"/>
      <c r="AW181" s="1321"/>
      <c r="AX181" s="1321"/>
      <c r="AY181" s="1321"/>
      <c r="AZ181" s="1321"/>
      <c r="BA181" s="1321"/>
      <c r="BB181" s="1321"/>
      <c r="BC181" s="1321"/>
      <c r="BD181" s="1321"/>
      <c r="BE181" s="1321"/>
      <c r="BF181" s="1321"/>
      <c r="BG181" s="1321"/>
      <c r="BH181" s="1321"/>
      <c r="BI181" s="1321"/>
      <c r="BJ181" s="1321"/>
      <c r="BK181" s="1321"/>
      <c r="BL181" s="1321"/>
      <c r="BM181" s="1321"/>
      <c r="BN181" s="1321"/>
      <c r="BO181" s="1321"/>
      <c r="BP181" s="1321"/>
      <c r="BQ181" s="1321"/>
      <c r="BR181" s="1321"/>
      <c r="BS181" s="1321"/>
      <c r="BT181" s="1321"/>
      <c r="BU181" s="1321"/>
      <c r="BV181" s="1321"/>
      <c r="BW181" s="1321"/>
      <c r="BX181" s="1321"/>
      <c r="BY181" s="1321"/>
      <c r="BZ181" s="1321"/>
      <c r="CA181" s="1321"/>
      <c r="CB181" s="1321"/>
      <c r="CC181" s="1321"/>
      <c r="CD181" s="1321"/>
      <c r="CE181" s="1321"/>
      <c r="CF181" s="1321"/>
      <c r="CG181" s="1321"/>
      <c r="CH181" s="1321"/>
      <c r="CI181" s="1321"/>
      <c r="CJ181" s="1321"/>
      <c r="CK181" s="1321"/>
      <c r="CL181" s="1321"/>
      <c r="CM181" s="1321"/>
      <c r="CN181" s="1321"/>
      <c r="CO181" s="1321"/>
      <c r="CP181" s="1321"/>
      <c r="CQ181" s="1321"/>
      <c r="CR181" s="1321"/>
      <c r="CS181" s="1321"/>
      <c r="CT181" s="1321"/>
      <c r="CU181" s="1321"/>
      <c r="CV181" s="1321"/>
      <c r="CW181" s="1321"/>
      <c r="CX181" s="1321"/>
      <c r="CY181" s="1746"/>
      <c r="CZ181" s="1321"/>
      <c r="EJ181" s="1321"/>
      <c r="EK181" s="1321"/>
      <c r="EL181" s="1321"/>
      <c r="EM181" s="1321"/>
      <c r="EN181" s="1321"/>
      <c r="EO181" s="1321"/>
      <c r="EP181" s="1321"/>
      <c r="EQ181" s="1321"/>
      <c r="ER181" s="1321"/>
      <c r="ES181" s="1321"/>
      <c r="ET181" s="1321"/>
      <c r="EU181" s="1321"/>
      <c r="EV181" s="1321"/>
      <c r="EW181" s="1321"/>
      <c r="EX181" s="1321"/>
      <c r="EY181" s="1321"/>
      <c r="EZ181" s="1321"/>
      <c r="FA181" s="1321"/>
      <c r="FB181" s="1321"/>
      <c r="FC181" s="1321"/>
      <c r="FD181" s="1321"/>
      <c r="FE181" s="1321"/>
      <c r="FF181" s="1321"/>
      <c r="FG181" s="1321"/>
      <c r="FH181" s="1321"/>
      <c r="FI181" s="1321"/>
      <c r="FJ181" s="1321"/>
      <c r="FK181" s="1321"/>
      <c r="FL181" s="1321"/>
      <c r="FM181" s="1321"/>
      <c r="FN181" s="1321"/>
      <c r="FO181" s="1321"/>
      <c r="FP181" s="1321"/>
      <c r="FQ181" s="1321"/>
      <c r="FR181" s="1321"/>
      <c r="FS181" s="1321"/>
      <c r="FT181" s="1321"/>
      <c r="FU181" s="1321"/>
      <c r="FV181" s="1321"/>
      <c r="FW181" s="1321"/>
      <c r="FX181" s="1321"/>
      <c r="FY181" s="1321"/>
      <c r="FZ181" s="1321"/>
      <c r="GA181" s="1321"/>
      <c r="GB181" s="1321"/>
    </row>
    <row r="182" spans="8:184">
      <c r="H182" s="1321"/>
      <c r="I182" s="1321"/>
      <c r="R182" s="1745"/>
      <c r="S182" s="1321"/>
      <c r="T182" s="1321"/>
      <c r="U182" s="1321"/>
      <c r="V182" s="1321"/>
      <c r="W182" s="1321"/>
      <c r="X182" s="1321"/>
      <c r="Y182" s="1321"/>
      <c r="Z182" s="1321"/>
      <c r="AA182" s="1321"/>
      <c r="AB182" s="1321"/>
      <c r="AC182" s="1321"/>
      <c r="AD182" s="1321"/>
      <c r="AE182" s="1321"/>
      <c r="AF182" s="1321"/>
      <c r="AG182" s="1321"/>
      <c r="AH182" s="1321"/>
      <c r="AI182" s="1321"/>
      <c r="AJ182" s="1321"/>
      <c r="AK182" s="1321"/>
      <c r="AL182" s="1321"/>
      <c r="AM182" s="1321"/>
      <c r="AN182" s="1321"/>
      <c r="AO182" s="1321"/>
      <c r="AP182" s="1321"/>
      <c r="AQ182" s="1321"/>
      <c r="AR182" s="1321"/>
      <c r="AS182" s="1321"/>
      <c r="AT182" s="1321"/>
      <c r="AU182" s="1321"/>
      <c r="AV182" s="1321"/>
      <c r="AW182" s="1321"/>
      <c r="AX182" s="1321"/>
      <c r="AY182" s="1321"/>
      <c r="AZ182" s="1321"/>
      <c r="BA182" s="1321"/>
      <c r="BB182" s="1321"/>
      <c r="BC182" s="1321"/>
      <c r="BD182" s="1321"/>
      <c r="BE182" s="1321"/>
      <c r="BF182" s="1321"/>
      <c r="BG182" s="1321"/>
      <c r="BH182" s="1321"/>
      <c r="BI182" s="1321"/>
      <c r="BJ182" s="1321"/>
      <c r="BK182" s="1321"/>
      <c r="BL182" s="1321"/>
      <c r="BM182" s="1321"/>
      <c r="BN182" s="1321"/>
      <c r="BO182" s="1321"/>
      <c r="BP182" s="1321"/>
      <c r="BQ182" s="1321"/>
      <c r="BR182" s="1321"/>
      <c r="BS182" s="1321"/>
      <c r="BT182" s="1321"/>
      <c r="BU182" s="1321"/>
      <c r="BV182" s="1321"/>
      <c r="BW182" s="1321"/>
      <c r="BX182" s="1321"/>
      <c r="BY182" s="1321"/>
      <c r="BZ182" s="1321"/>
      <c r="CA182" s="1321"/>
      <c r="CB182" s="1321"/>
      <c r="CC182" s="1321"/>
      <c r="CD182" s="1321"/>
      <c r="CE182" s="1321"/>
      <c r="CF182" s="1321"/>
      <c r="CG182" s="1321"/>
      <c r="CH182" s="1321"/>
      <c r="CI182" s="1321"/>
      <c r="CJ182" s="1321"/>
      <c r="CK182" s="1321"/>
      <c r="CL182" s="1321"/>
      <c r="CM182" s="1321"/>
      <c r="CN182" s="1321"/>
      <c r="CO182" s="1321"/>
      <c r="CP182" s="1321"/>
      <c r="CQ182" s="1321"/>
      <c r="CR182" s="1321"/>
      <c r="CS182" s="1321"/>
      <c r="CT182" s="1321"/>
      <c r="CU182" s="1321"/>
      <c r="CV182" s="1321"/>
      <c r="CW182" s="1321"/>
      <c r="CX182" s="1321"/>
      <c r="CY182" s="1746"/>
      <c r="CZ182" s="1321"/>
      <c r="EJ182" s="1321"/>
      <c r="EK182" s="1321"/>
      <c r="EL182" s="1321"/>
      <c r="EM182" s="1321"/>
      <c r="EN182" s="1321"/>
      <c r="EO182" s="1321"/>
      <c r="EP182" s="1321"/>
      <c r="EQ182" s="1321"/>
      <c r="ER182" s="1321"/>
      <c r="ES182" s="1321"/>
      <c r="ET182" s="1321"/>
      <c r="EU182" s="1321"/>
      <c r="EV182" s="1321"/>
      <c r="EW182" s="1321"/>
      <c r="EX182" s="1321"/>
      <c r="EY182" s="1321"/>
      <c r="EZ182" s="1321"/>
      <c r="FA182" s="1321"/>
      <c r="FB182" s="1321"/>
      <c r="FC182" s="1321"/>
      <c r="FD182" s="1321"/>
      <c r="FE182" s="1321"/>
      <c r="FF182" s="1321"/>
      <c r="FG182" s="1321"/>
      <c r="FH182" s="1321"/>
      <c r="FI182" s="1321"/>
      <c r="FJ182" s="1321"/>
      <c r="FK182" s="1321"/>
      <c r="FL182" s="1321"/>
      <c r="FM182" s="1321"/>
      <c r="FN182" s="1321"/>
      <c r="FO182" s="1321"/>
      <c r="FP182" s="1321"/>
      <c r="FQ182" s="1321"/>
      <c r="FR182" s="1321"/>
      <c r="FS182" s="1321"/>
      <c r="FT182" s="1321"/>
      <c r="FU182" s="1321"/>
      <c r="FV182" s="1321"/>
      <c r="FW182" s="1321"/>
      <c r="FX182" s="1321"/>
      <c r="FY182" s="1321"/>
      <c r="FZ182" s="1321"/>
      <c r="GA182" s="1321"/>
      <c r="GB182" s="1321"/>
    </row>
    <row r="183" spans="8:184">
      <c r="H183" s="1321"/>
      <c r="I183" s="1321"/>
      <c r="R183" s="1745"/>
      <c r="S183" s="1321"/>
      <c r="T183" s="1321"/>
      <c r="U183" s="1321"/>
      <c r="V183" s="1321"/>
      <c r="W183" s="1321"/>
      <c r="X183" s="1321"/>
      <c r="Y183" s="1321"/>
      <c r="Z183" s="1321"/>
      <c r="AA183" s="1321"/>
      <c r="AB183" s="1321"/>
      <c r="AC183" s="1321"/>
      <c r="AD183" s="1321"/>
      <c r="AE183" s="1321"/>
      <c r="AF183" s="1321"/>
      <c r="AG183" s="1321"/>
      <c r="AH183" s="1321"/>
      <c r="AI183" s="1321"/>
      <c r="AJ183" s="1321"/>
      <c r="AK183" s="1321"/>
      <c r="AL183" s="1321"/>
      <c r="AM183" s="1321"/>
      <c r="AN183" s="1321"/>
      <c r="AO183" s="1321"/>
      <c r="AP183" s="1321"/>
      <c r="AQ183" s="1321"/>
      <c r="AR183" s="1321"/>
      <c r="AS183" s="1321"/>
      <c r="AT183" s="1321"/>
      <c r="AU183" s="1321"/>
      <c r="AV183" s="1321"/>
      <c r="AW183" s="1321"/>
      <c r="AX183" s="1321"/>
      <c r="AY183" s="1321"/>
      <c r="AZ183" s="1321"/>
      <c r="BA183" s="1321"/>
      <c r="BB183" s="1321"/>
      <c r="BC183" s="1321"/>
      <c r="BD183" s="1321"/>
      <c r="BE183" s="1321"/>
      <c r="BF183" s="1321"/>
      <c r="BG183" s="1321"/>
      <c r="BH183" s="1321"/>
      <c r="BI183" s="1321"/>
      <c r="BJ183" s="1321"/>
      <c r="BK183" s="1321"/>
      <c r="BL183" s="1321"/>
      <c r="BM183" s="1321"/>
      <c r="BN183" s="1321"/>
      <c r="BO183" s="1321"/>
      <c r="BP183" s="1321"/>
      <c r="BQ183" s="1321"/>
      <c r="BR183" s="1321"/>
      <c r="BS183" s="1321"/>
      <c r="BT183" s="1321"/>
      <c r="BU183" s="1321"/>
      <c r="BV183" s="1321"/>
      <c r="BW183" s="1321"/>
      <c r="BX183" s="1321"/>
      <c r="BY183" s="1321"/>
      <c r="BZ183" s="1321"/>
      <c r="CA183" s="1321"/>
      <c r="CB183" s="1321"/>
      <c r="CC183" s="1321"/>
      <c r="CD183" s="1321"/>
      <c r="CE183" s="1321"/>
      <c r="CF183" s="1321"/>
      <c r="CG183" s="1321"/>
      <c r="CH183" s="1321"/>
      <c r="CI183" s="1321"/>
      <c r="CJ183" s="1321"/>
      <c r="CK183" s="1321"/>
      <c r="CL183" s="1321"/>
      <c r="CM183" s="1321"/>
      <c r="CN183" s="1321"/>
      <c r="CO183" s="1321"/>
      <c r="CP183" s="1321"/>
      <c r="CQ183" s="1321"/>
      <c r="CR183" s="1321"/>
      <c r="CS183" s="1321"/>
      <c r="CT183" s="1321"/>
      <c r="CU183" s="1321"/>
      <c r="CV183" s="1321"/>
      <c r="CW183" s="1321"/>
      <c r="CX183" s="1321"/>
      <c r="CY183" s="1746"/>
      <c r="CZ183" s="1321"/>
      <c r="EJ183" s="1321"/>
      <c r="EK183" s="1321"/>
      <c r="EL183" s="1321"/>
      <c r="EM183" s="1321"/>
      <c r="EN183" s="1321"/>
      <c r="EO183" s="1321"/>
      <c r="EP183" s="1321"/>
      <c r="EQ183" s="1321"/>
      <c r="ER183" s="1321"/>
      <c r="ES183" s="1321"/>
      <c r="ET183" s="1321"/>
      <c r="EU183" s="1321"/>
      <c r="EV183" s="1321"/>
      <c r="EW183" s="1321"/>
      <c r="EX183" s="1321"/>
      <c r="EY183" s="1321"/>
      <c r="EZ183" s="1321"/>
      <c r="FA183" s="1321"/>
      <c r="FB183" s="1321"/>
      <c r="FC183" s="1321"/>
      <c r="FD183" s="1321"/>
      <c r="FE183" s="1321"/>
      <c r="FF183" s="1321"/>
      <c r="FG183" s="1321"/>
      <c r="FH183" s="1321"/>
      <c r="FI183" s="1321"/>
      <c r="FJ183" s="1321"/>
      <c r="FK183" s="1321"/>
      <c r="FL183" s="1321"/>
      <c r="FM183" s="1321"/>
      <c r="FN183" s="1321"/>
      <c r="FO183" s="1321"/>
      <c r="FP183" s="1321"/>
      <c r="FQ183" s="1321"/>
      <c r="FR183" s="1321"/>
      <c r="FS183" s="1321"/>
      <c r="FT183" s="1321"/>
      <c r="FU183" s="1321"/>
      <c r="FV183" s="1321"/>
      <c r="FW183" s="1321"/>
      <c r="FX183" s="1321"/>
      <c r="FY183" s="1321"/>
      <c r="FZ183" s="1321"/>
      <c r="GA183" s="1321"/>
      <c r="GB183" s="1321"/>
    </row>
    <row r="184" spans="8:184">
      <c r="H184" s="1321"/>
      <c r="I184" s="1321"/>
      <c r="R184" s="1745"/>
      <c r="S184" s="1321"/>
      <c r="T184" s="1321"/>
      <c r="U184" s="1321"/>
      <c r="V184" s="1321"/>
      <c r="W184" s="1321"/>
      <c r="X184" s="1321"/>
      <c r="Y184" s="1321"/>
      <c r="Z184" s="1321"/>
      <c r="AA184" s="1321"/>
      <c r="AB184" s="1321"/>
      <c r="AC184" s="1321"/>
      <c r="AD184" s="1321"/>
      <c r="AE184" s="1321"/>
      <c r="AF184" s="1321"/>
      <c r="AG184" s="1321"/>
      <c r="AH184" s="1321"/>
      <c r="AI184" s="1321"/>
      <c r="AJ184" s="1321"/>
      <c r="AK184" s="1321"/>
      <c r="AL184" s="1321"/>
      <c r="AM184" s="1321"/>
      <c r="AN184" s="1321"/>
      <c r="AO184" s="1321"/>
      <c r="AP184" s="1321"/>
      <c r="AQ184" s="1321"/>
      <c r="AR184" s="1321"/>
      <c r="AS184" s="1321"/>
      <c r="AT184" s="1321"/>
      <c r="AU184" s="1321"/>
      <c r="AV184" s="1321"/>
      <c r="AW184" s="1321"/>
      <c r="AX184" s="1321"/>
      <c r="AY184" s="1321"/>
      <c r="AZ184" s="1321"/>
      <c r="BA184" s="1321"/>
      <c r="BB184" s="1321"/>
      <c r="BC184" s="1321"/>
      <c r="BD184" s="1321"/>
      <c r="BE184" s="1321"/>
      <c r="BF184" s="1321"/>
      <c r="BG184" s="1321"/>
      <c r="BH184" s="1321"/>
      <c r="BI184" s="1321"/>
      <c r="BJ184" s="1321"/>
      <c r="BK184" s="1321"/>
      <c r="BL184" s="1321"/>
      <c r="BM184" s="1321"/>
      <c r="BN184" s="1321"/>
      <c r="BO184" s="1321"/>
      <c r="BP184" s="1321"/>
      <c r="BQ184" s="1321"/>
      <c r="BR184" s="1321"/>
      <c r="BS184" s="1321"/>
      <c r="BT184" s="1321"/>
      <c r="BU184" s="1321"/>
      <c r="BV184" s="1321"/>
      <c r="BW184" s="1321"/>
      <c r="BX184" s="1321"/>
      <c r="BY184" s="1321"/>
      <c r="BZ184" s="1321"/>
      <c r="CA184" s="1321"/>
      <c r="CB184" s="1321"/>
      <c r="CC184" s="1321"/>
      <c r="CD184" s="1321"/>
      <c r="CE184" s="1321"/>
      <c r="CF184" s="1321"/>
      <c r="CG184" s="1321"/>
      <c r="CH184" s="1321"/>
      <c r="CI184" s="1321"/>
      <c r="CJ184" s="1321"/>
      <c r="CK184" s="1321"/>
      <c r="CL184" s="1321"/>
      <c r="CM184" s="1321"/>
      <c r="CN184" s="1321"/>
      <c r="CO184" s="1321"/>
      <c r="CP184" s="1321"/>
      <c r="CQ184" s="1321"/>
      <c r="CR184" s="1321"/>
      <c r="CS184" s="1321"/>
      <c r="CT184" s="1321"/>
      <c r="CU184" s="1321"/>
      <c r="CV184" s="1321"/>
      <c r="CW184" s="1321"/>
      <c r="CX184" s="1321"/>
      <c r="CY184" s="1746"/>
      <c r="CZ184" s="1321"/>
      <c r="EJ184" s="1321"/>
      <c r="EK184" s="1321"/>
      <c r="EL184" s="1321"/>
      <c r="EM184" s="1321"/>
      <c r="EN184" s="1321"/>
      <c r="EO184" s="1321"/>
      <c r="EP184" s="1321"/>
      <c r="EQ184" s="1321"/>
      <c r="ER184" s="1321"/>
      <c r="ES184" s="1321"/>
      <c r="ET184" s="1321"/>
      <c r="EU184" s="1321"/>
      <c r="EV184" s="1321"/>
      <c r="EW184" s="1321"/>
      <c r="EX184" s="1321"/>
      <c r="EY184" s="1321"/>
      <c r="EZ184" s="1321"/>
      <c r="FA184" s="1321"/>
      <c r="FB184" s="1321"/>
      <c r="FC184" s="1321"/>
      <c r="FD184" s="1321"/>
      <c r="FE184" s="1321"/>
      <c r="FF184" s="1321"/>
      <c r="FG184" s="1321"/>
      <c r="FH184" s="1321"/>
      <c r="FI184" s="1321"/>
      <c r="FJ184" s="1321"/>
      <c r="FK184" s="1321"/>
      <c r="FL184" s="1321"/>
      <c r="FM184" s="1321"/>
      <c r="FN184" s="1321"/>
      <c r="FO184" s="1321"/>
      <c r="FP184" s="1321"/>
      <c r="FQ184" s="1321"/>
      <c r="FR184" s="1321"/>
      <c r="FS184" s="1321"/>
      <c r="FT184" s="1321"/>
      <c r="FU184" s="1321"/>
      <c r="FV184" s="1321"/>
      <c r="FW184" s="1321"/>
      <c r="FX184" s="1321"/>
      <c r="FY184" s="1321"/>
      <c r="FZ184" s="1321"/>
      <c r="GA184" s="1321"/>
      <c r="GB184" s="1321"/>
    </row>
    <row r="185" spans="8:184">
      <c r="H185" s="1321"/>
      <c r="I185" s="1321"/>
      <c r="R185" s="1745"/>
      <c r="S185" s="1321"/>
      <c r="T185" s="1321"/>
      <c r="U185" s="1321"/>
      <c r="V185" s="1321"/>
      <c r="W185" s="1321"/>
      <c r="X185" s="1321"/>
      <c r="Y185" s="1321"/>
      <c r="Z185" s="1321"/>
      <c r="AA185" s="1321"/>
      <c r="AB185" s="1321"/>
      <c r="AC185" s="1321"/>
      <c r="AD185" s="1321"/>
      <c r="AE185" s="1321"/>
      <c r="AF185" s="1321"/>
      <c r="AG185" s="1321"/>
      <c r="AH185" s="1321"/>
      <c r="AI185" s="1321"/>
      <c r="AJ185" s="1321"/>
      <c r="AK185" s="1321"/>
      <c r="AL185" s="1321"/>
      <c r="AM185" s="1321"/>
      <c r="AN185" s="1321"/>
      <c r="AO185" s="1321"/>
      <c r="AP185" s="1321"/>
      <c r="AQ185" s="1321"/>
      <c r="AR185" s="1321"/>
      <c r="AS185" s="1321"/>
      <c r="AT185" s="1321"/>
      <c r="AU185" s="1321"/>
      <c r="AV185" s="1321"/>
      <c r="AW185" s="1321"/>
      <c r="AX185" s="1321"/>
      <c r="AY185" s="1321"/>
      <c r="AZ185" s="1321"/>
      <c r="BA185" s="1321"/>
      <c r="BB185" s="1321"/>
      <c r="BC185" s="1321"/>
      <c r="BD185" s="1321"/>
      <c r="BE185" s="1321"/>
      <c r="BF185" s="1321"/>
      <c r="BG185" s="1321"/>
      <c r="BH185" s="1321"/>
      <c r="BI185" s="1321"/>
      <c r="BJ185" s="1321"/>
      <c r="BK185" s="1321"/>
      <c r="BL185" s="1321"/>
      <c r="BM185" s="1321"/>
      <c r="BN185" s="1321"/>
      <c r="BO185" s="1321"/>
      <c r="BP185" s="1321"/>
      <c r="BQ185" s="1321"/>
      <c r="BR185" s="1321"/>
      <c r="BS185" s="1321"/>
      <c r="BT185" s="1321"/>
      <c r="BU185" s="1321"/>
      <c r="BV185" s="1321"/>
      <c r="BW185" s="1321"/>
      <c r="BX185" s="1321"/>
      <c r="BY185" s="1321"/>
      <c r="BZ185" s="1321"/>
      <c r="CA185" s="1321"/>
      <c r="CB185" s="1321"/>
      <c r="CC185" s="1321"/>
      <c r="CD185" s="1321"/>
      <c r="CE185" s="1321"/>
      <c r="CF185" s="1321"/>
      <c r="CG185" s="1321"/>
      <c r="CH185" s="1321"/>
      <c r="CI185" s="1321"/>
      <c r="CJ185" s="1321"/>
      <c r="CK185" s="1321"/>
      <c r="CL185" s="1321"/>
      <c r="CM185" s="1321"/>
      <c r="CN185" s="1321"/>
      <c r="CO185" s="1321"/>
      <c r="CP185" s="1321"/>
      <c r="CQ185" s="1321"/>
      <c r="CR185" s="1321"/>
      <c r="CS185" s="1321"/>
      <c r="CT185" s="1321"/>
      <c r="CU185" s="1321"/>
      <c r="CV185" s="1321"/>
      <c r="CW185" s="1321"/>
      <c r="CX185" s="1321"/>
      <c r="CY185" s="1746"/>
      <c r="CZ185" s="1321"/>
      <c r="EJ185" s="1321"/>
      <c r="EK185" s="1321"/>
      <c r="EL185" s="1321"/>
      <c r="EM185" s="1321"/>
      <c r="EN185" s="1321"/>
      <c r="EO185" s="1321"/>
      <c r="EP185" s="1321"/>
      <c r="EQ185" s="1321"/>
      <c r="ER185" s="1321"/>
      <c r="ES185" s="1321"/>
      <c r="ET185" s="1321"/>
      <c r="EU185" s="1321"/>
      <c r="EV185" s="1321"/>
      <c r="EW185" s="1321"/>
      <c r="EX185" s="1321"/>
      <c r="EY185" s="1321"/>
      <c r="EZ185" s="1321"/>
      <c r="FA185" s="1321"/>
      <c r="FB185" s="1321"/>
      <c r="FC185" s="1321"/>
      <c r="FD185" s="1321"/>
      <c r="FE185" s="1321"/>
      <c r="FF185" s="1321"/>
      <c r="FG185" s="1321"/>
      <c r="FH185" s="1321"/>
      <c r="FI185" s="1321"/>
      <c r="FJ185" s="1321"/>
      <c r="FK185" s="1321"/>
      <c r="FL185" s="1321"/>
      <c r="FM185" s="1321"/>
      <c r="FN185" s="1321"/>
      <c r="FO185" s="1321"/>
      <c r="FP185" s="1321"/>
      <c r="FQ185" s="1321"/>
      <c r="FR185" s="1321"/>
      <c r="FS185" s="1321"/>
      <c r="FT185" s="1321"/>
      <c r="FU185" s="1321"/>
      <c r="FV185" s="1321"/>
      <c r="FW185" s="1321"/>
      <c r="FX185" s="1321"/>
      <c r="FY185" s="1321"/>
      <c r="FZ185" s="1321"/>
      <c r="GA185" s="1321"/>
      <c r="GB185" s="1321"/>
    </row>
    <row r="186" spans="8:184">
      <c r="H186" s="1321"/>
      <c r="I186" s="1321"/>
      <c r="R186" s="1745"/>
      <c r="S186" s="1321"/>
      <c r="T186" s="1321"/>
      <c r="U186" s="1321"/>
      <c r="V186" s="1321"/>
      <c r="W186" s="1321"/>
      <c r="X186" s="1321"/>
      <c r="Y186" s="1321"/>
      <c r="Z186" s="1321"/>
      <c r="AA186" s="1321"/>
      <c r="AB186" s="1321"/>
      <c r="AC186" s="1321"/>
      <c r="AD186" s="1321"/>
      <c r="AE186" s="1321"/>
      <c r="AF186" s="1321"/>
      <c r="AG186" s="1321"/>
      <c r="AH186" s="1321"/>
      <c r="AI186" s="1321"/>
      <c r="AJ186" s="1321"/>
      <c r="AK186" s="1321"/>
      <c r="AL186" s="1321"/>
      <c r="AM186" s="1321"/>
      <c r="AN186" s="1321"/>
      <c r="AO186" s="1321"/>
      <c r="AP186" s="1321"/>
      <c r="AQ186" s="1321"/>
      <c r="AR186" s="1321"/>
      <c r="AS186" s="1321"/>
      <c r="AT186" s="1321"/>
      <c r="AU186" s="1321"/>
      <c r="AV186" s="1321"/>
      <c r="AW186" s="1321"/>
      <c r="AX186" s="1321"/>
      <c r="AY186" s="1321"/>
      <c r="AZ186" s="1321"/>
      <c r="BA186" s="1321"/>
      <c r="BB186" s="1321"/>
      <c r="BC186" s="1321"/>
      <c r="BD186" s="1321"/>
      <c r="BE186" s="1321"/>
      <c r="BF186" s="1321"/>
      <c r="BG186" s="1321"/>
      <c r="BH186" s="1321"/>
      <c r="BI186" s="1321"/>
      <c r="BJ186" s="1321"/>
      <c r="BK186" s="1321"/>
      <c r="BL186" s="1321"/>
      <c r="BM186" s="1321"/>
      <c r="BN186" s="1321"/>
      <c r="BO186" s="1321"/>
      <c r="BP186" s="1321"/>
      <c r="BQ186" s="1321"/>
      <c r="BR186" s="1321"/>
      <c r="BS186" s="1321"/>
      <c r="BT186" s="1321"/>
      <c r="BU186" s="1321"/>
      <c r="BV186" s="1321"/>
      <c r="BW186" s="1321"/>
      <c r="BX186" s="1321"/>
      <c r="BY186" s="1321"/>
      <c r="BZ186" s="1321"/>
      <c r="CA186" s="1321"/>
      <c r="CB186" s="1321"/>
      <c r="CC186" s="1321"/>
      <c r="CD186" s="1321"/>
      <c r="CE186" s="1321"/>
      <c r="CF186" s="1321"/>
      <c r="CG186" s="1321"/>
      <c r="CH186" s="1321"/>
      <c r="CI186" s="1321"/>
      <c r="CJ186" s="1321"/>
      <c r="CK186" s="1321"/>
      <c r="CL186" s="1321"/>
      <c r="CM186" s="1321"/>
      <c r="CN186" s="1321"/>
      <c r="CO186" s="1321"/>
      <c r="CP186" s="1321"/>
      <c r="CQ186" s="1321"/>
      <c r="CR186" s="1321"/>
      <c r="CS186" s="1321"/>
      <c r="CT186" s="1321"/>
      <c r="CU186" s="1321"/>
      <c r="CV186" s="1321"/>
      <c r="CW186" s="1321"/>
      <c r="CX186" s="1321"/>
      <c r="CY186" s="1746"/>
      <c r="CZ186" s="1321"/>
      <c r="EJ186" s="1321"/>
      <c r="EK186" s="1321"/>
      <c r="EL186" s="1321"/>
      <c r="EM186" s="1321"/>
      <c r="EN186" s="1321"/>
      <c r="EO186" s="1321"/>
      <c r="EP186" s="1321"/>
      <c r="EQ186" s="1321"/>
      <c r="ER186" s="1321"/>
      <c r="ES186" s="1321"/>
      <c r="ET186" s="1321"/>
      <c r="EU186" s="1321"/>
      <c r="EV186" s="1321"/>
      <c r="EW186" s="1321"/>
      <c r="EX186" s="1321"/>
      <c r="EY186" s="1321"/>
      <c r="EZ186" s="1321"/>
      <c r="FA186" s="1321"/>
      <c r="FB186" s="1321"/>
      <c r="FC186" s="1321"/>
      <c r="FD186" s="1321"/>
      <c r="FE186" s="1321"/>
      <c r="FF186" s="1321"/>
      <c r="FG186" s="1321"/>
      <c r="FH186" s="1321"/>
      <c r="FI186" s="1321"/>
      <c r="FJ186" s="1321"/>
      <c r="FK186" s="1321"/>
      <c r="FL186" s="1321"/>
      <c r="FM186" s="1321"/>
      <c r="FN186" s="1321"/>
      <c r="FO186" s="1321"/>
      <c r="FP186" s="1321"/>
      <c r="FQ186" s="1321"/>
      <c r="FR186" s="1321"/>
      <c r="FS186" s="1321"/>
      <c r="FT186" s="1321"/>
      <c r="FU186" s="1321"/>
      <c r="FV186" s="1321"/>
      <c r="FW186" s="1321"/>
      <c r="FX186" s="1321"/>
      <c r="FY186" s="1321"/>
      <c r="FZ186" s="1321"/>
      <c r="GA186" s="1321"/>
      <c r="GB186" s="1321"/>
    </row>
    <row r="187" spans="8:184">
      <c r="H187" s="1321"/>
      <c r="I187" s="1321"/>
      <c r="R187" s="1745"/>
      <c r="S187" s="1321"/>
      <c r="T187" s="1321"/>
      <c r="U187" s="1321"/>
      <c r="V187" s="1321"/>
      <c r="W187" s="1321"/>
      <c r="X187" s="1321"/>
      <c r="Y187" s="1321"/>
      <c r="Z187" s="1321"/>
      <c r="AA187" s="1321"/>
      <c r="AB187" s="1321"/>
      <c r="AC187" s="1321"/>
      <c r="AD187" s="1321"/>
      <c r="AE187" s="1321"/>
      <c r="AF187" s="1321"/>
      <c r="AG187" s="1321"/>
      <c r="AH187" s="1321"/>
      <c r="AI187" s="1321"/>
      <c r="AJ187" s="1321"/>
      <c r="AK187" s="1321"/>
      <c r="AL187" s="1321"/>
      <c r="AM187" s="1321"/>
      <c r="AN187" s="1321"/>
      <c r="AO187" s="1321"/>
      <c r="AP187" s="1321"/>
      <c r="AQ187" s="1321"/>
      <c r="AR187" s="1321"/>
      <c r="AS187" s="1321"/>
      <c r="AT187" s="1321"/>
      <c r="AU187" s="1321"/>
      <c r="AV187" s="1321"/>
      <c r="AW187" s="1321"/>
      <c r="AX187" s="1321"/>
      <c r="AY187" s="1321"/>
      <c r="AZ187" s="1321"/>
      <c r="BA187" s="1321"/>
      <c r="BB187" s="1321"/>
      <c r="BC187" s="1321"/>
      <c r="BD187" s="1321"/>
      <c r="BE187" s="1321"/>
      <c r="BF187" s="1321"/>
      <c r="BG187" s="1321"/>
      <c r="BH187" s="1321"/>
      <c r="BI187" s="1321"/>
      <c r="BJ187" s="1321"/>
      <c r="BK187" s="1321"/>
      <c r="BL187" s="1321"/>
      <c r="BM187" s="1321"/>
      <c r="BN187" s="1321"/>
      <c r="BO187" s="1321"/>
      <c r="BP187" s="1321"/>
      <c r="BQ187" s="1321"/>
      <c r="BR187" s="1321"/>
      <c r="BS187" s="1321"/>
      <c r="BT187" s="1321"/>
      <c r="BU187" s="1321"/>
      <c r="BV187" s="1321"/>
      <c r="BW187" s="1321"/>
      <c r="BX187" s="1321"/>
      <c r="BY187" s="1321"/>
      <c r="BZ187" s="1321"/>
      <c r="CA187" s="1321"/>
      <c r="CB187" s="1321"/>
      <c r="CC187" s="1321"/>
      <c r="CD187" s="1321"/>
      <c r="CE187" s="1321"/>
      <c r="CF187" s="1321"/>
      <c r="CG187" s="1321"/>
      <c r="CH187" s="1321"/>
      <c r="CI187" s="1321"/>
      <c r="CJ187" s="1321"/>
      <c r="CK187" s="1321"/>
      <c r="CL187" s="1321"/>
      <c r="CM187" s="1321"/>
      <c r="CN187" s="1321"/>
      <c r="CO187" s="1321"/>
      <c r="CP187" s="1321"/>
      <c r="CQ187" s="1321"/>
      <c r="CR187" s="1321"/>
      <c r="CS187" s="1321"/>
      <c r="CT187" s="1321"/>
      <c r="CU187" s="1321"/>
      <c r="CV187" s="1321"/>
      <c r="CW187" s="1321"/>
      <c r="CX187" s="1321"/>
      <c r="CY187" s="1746"/>
      <c r="CZ187" s="1321"/>
      <c r="EJ187" s="1321"/>
      <c r="EK187" s="1321"/>
      <c r="EL187" s="1321"/>
      <c r="EM187" s="1321"/>
      <c r="EN187" s="1321"/>
      <c r="EO187" s="1321"/>
      <c r="EP187" s="1321"/>
      <c r="EQ187" s="1321"/>
      <c r="ER187" s="1321"/>
      <c r="ES187" s="1321"/>
      <c r="ET187" s="1321"/>
      <c r="EU187" s="1321"/>
      <c r="EV187" s="1321"/>
      <c r="EW187" s="1321"/>
      <c r="EX187" s="1321"/>
      <c r="EY187" s="1321"/>
      <c r="EZ187" s="1321"/>
      <c r="FA187" s="1321"/>
      <c r="FB187" s="1321"/>
      <c r="FC187" s="1321"/>
      <c r="FD187" s="1321"/>
      <c r="FE187" s="1321"/>
      <c r="FF187" s="1321"/>
      <c r="FG187" s="1321"/>
      <c r="FH187" s="1321"/>
      <c r="FI187" s="1321"/>
      <c r="FJ187" s="1321"/>
      <c r="FK187" s="1321"/>
      <c r="FL187" s="1321"/>
      <c r="FM187" s="1321"/>
      <c r="FN187" s="1321"/>
      <c r="FO187" s="1321"/>
      <c r="FP187" s="1321"/>
      <c r="FQ187" s="1321"/>
      <c r="FR187" s="1321"/>
      <c r="FS187" s="1321"/>
      <c r="FT187" s="1321"/>
      <c r="FU187" s="1321"/>
      <c r="FV187" s="1321"/>
      <c r="FW187" s="1321"/>
      <c r="FX187" s="1321"/>
      <c r="FY187" s="1321"/>
      <c r="FZ187" s="1321"/>
      <c r="GA187" s="1321"/>
      <c r="GB187" s="1321"/>
    </row>
    <row r="188" spans="8:184">
      <c r="H188" s="1321"/>
      <c r="I188" s="1321"/>
      <c r="R188" s="1745"/>
      <c r="S188" s="1321"/>
      <c r="T188" s="1321"/>
      <c r="U188" s="1321"/>
      <c r="V188" s="1321"/>
      <c r="W188" s="1321"/>
      <c r="X188" s="1321"/>
      <c r="Y188" s="1321"/>
      <c r="Z188" s="1321"/>
      <c r="AA188" s="1321"/>
      <c r="AB188" s="1321"/>
      <c r="AC188" s="1321"/>
      <c r="AD188" s="1321"/>
      <c r="AE188" s="1321"/>
      <c r="AF188" s="1321"/>
      <c r="AG188" s="1321"/>
      <c r="AH188" s="1321"/>
      <c r="AI188" s="1321"/>
      <c r="AJ188" s="1321"/>
      <c r="AK188" s="1321"/>
      <c r="AL188" s="1321"/>
      <c r="AM188" s="1321"/>
      <c r="AN188" s="1321"/>
      <c r="AO188" s="1321"/>
      <c r="AP188" s="1321"/>
      <c r="AQ188" s="1321"/>
      <c r="AR188" s="1321"/>
      <c r="AS188" s="1321"/>
      <c r="AT188" s="1321"/>
      <c r="AU188" s="1321"/>
      <c r="AV188" s="1321"/>
      <c r="AW188" s="1321"/>
      <c r="AX188" s="1321"/>
      <c r="AY188" s="1321"/>
      <c r="AZ188" s="1321"/>
      <c r="BA188" s="1321"/>
      <c r="BB188" s="1321"/>
      <c r="BC188" s="1321"/>
      <c r="BD188" s="1321"/>
      <c r="BE188" s="1321"/>
      <c r="BF188" s="1321"/>
      <c r="BG188" s="1321"/>
      <c r="BH188" s="1321"/>
      <c r="BI188" s="1321"/>
      <c r="BJ188" s="1321"/>
      <c r="BK188" s="1321"/>
      <c r="BL188" s="1321"/>
      <c r="BM188" s="1321"/>
      <c r="BN188" s="1321"/>
      <c r="BO188" s="1321"/>
      <c r="BP188" s="1321"/>
      <c r="BQ188" s="1321"/>
      <c r="BR188" s="1321"/>
      <c r="BS188" s="1321"/>
      <c r="BT188" s="1321"/>
      <c r="BU188" s="1321"/>
      <c r="BV188" s="1321"/>
      <c r="BW188" s="1321"/>
      <c r="BX188" s="1321"/>
      <c r="BY188" s="1321"/>
      <c r="BZ188" s="1321"/>
      <c r="CA188" s="1321"/>
      <c r="CB188" s="1321"/>
      <c r="CC188" s="1321"/>
      <c r="CD188" s="1321"/>
      <c r="CE188" s="1321"/>
      <c r="CF188" s="1321"/>
      <c r="CG188" s="1321"/>
      <c r="CH188" s="1321"/>
      <c r="CI188" s="1321"/>
      <c r="CJ188" s="1321"/>
      <c r="CK188" s="1321"/>
      <c r="CL188" s="1321"/>
      <c r="CM188" s="1321"/>
      <c r="CN188" s="1321"/>
      <c r="CO188" s="1321"/>
      <c r="CP188" s="1321"/>
      <c r="CQ188" s="1321"/>
      <c r="CR188" s="1321"/>
      <c r="CS188" s="1321"/>
      <c r="CT188" s="1321"/>
      <c r="CU188" s="1321"/>
      <c r="CV188" s="1321"/>
      <c r="CW188" s="1321"/>
      <c r="CX188" s="1321"/>
      <c r="CY188" s="1746"/>
      <c r="CZ188" s="1321"/>
      <c r="EJ188" s="1321"/>
      <c r="EK188" s="1321"/>
      <c r="EL188" s="1321"/>
      <c r="EM188" s="1321"/>
      <c r="EN188" s="1321"/>
      <c r="EO188" s="1321"/>
      <c r="EP188" s="1321"/>
      <c r="EQ188" s="1321"/>
      <c r="ER188" s="1321"/>
      <c r="ES188" s="1321"/>
      <c r="ET188" s="1321"/>
      <c r="EU188" s="1321"/>
      <c r="EV188" s="1321"/>
      <c r="EW188" s="1321"/>
      <c r="EX188" s="1321"/>
      <c r="EY188" s="1321"/>
      <c r="EZ188" s="1321"/>
      <c r="FA188" s="1321"/>
      <c r="FB188" s="1321"/>
      <c r="FC188" s="1321"/>
      <c r="FD188" s="1321"/>
      <c r="FE188" s="1321"/>
      <c r="FF188" s="1321"/>
      <c r="FG188" s="1321"/>
      <c r="FH188" s="1321"/>
      <c r="FI188" s="1321"/>
      <c r="FJ188" s="1321"/>
      <c r="FK188" s="1321"/>
      <c r="FL188" s="1321"/>
      <c r="FM188" s="1321"/>
      <c r="FN188" s="1321"/>
      <c r="FO188" s="1321"/>
      <c r="FP188" s="1321"/>
      <c r="FQ188" s="1321"/>
      <c r="FR188" s="1321"/>
      <c r="FS188" s="1321"/>
      <c r="FT188" s="1321"/>
      <c r="FU188" s="1321"/>
      <c r="FV188" s="1321"/>
      <c r="FW188" s="1321"/>
      <c r="FX188" s="1321"/>
      <c r="FY188" s="1321"/>
      <c r="FZ188" s="1321"/>
      <c r="GA188" s="1321"/>
      <c r="GB188" s="1321"/>
    </row>
    <row r="189" spans="8:184">
      <c r="H189" s="1321"/>
      <c r="I189" s="1321"/>
      <c r="R189" s="1745"/>
      <c r="S189" s="1321"/>
      <c r="T189" s="1321"/>
      <c r="U189" s="1321"/>
      <c r="V189" s="1321"/>
      <c r="W189" s="1321"/>
      <c r="X189" s="1321"/>
      <c r="Y189" s="1321"/>
      <c r="Z189" s="1321"/>
      <c r="AA189" s="1321"/>
      <c r="AB189" s="1321"/>
      <c r="AC189" s="1321"/>
      <c r="AD189" s="1321"/>
      <c r="AE189" s="1321"/>
      <c r="AF189" s="1321"/>
      <c r="AG189" s="1321"/>
      <c r="AH189" s="1321"/>
      <c r="AI189" s="1321"/>
      <c r="AJ189" s="1321"/>
      <c r="AK189" s="1321"/>
      <c r="AL189" s="1321"/>
      <c r="AM189" s="1321"/>
      <c r="AN189" s="1321"/>
      <c r="AO189" s="1321"/>
      <c r="AP189" s="1321"/>
      <c r="AQ189" s="1321"/>
      <c r="AR189" s="1321"/>
      <c r="AS189" s="1321"/>
      <c r="AT189" s="1321"/>
      <c r="AU189" s="1321"/>
      <c r="AV189" s="1321"/>
      <c r="AW189" s="1321"/>
      <c r="AX189" s="1321"/>
      <c r="AY189" s="1321"/>
      <c r="AZ189" s="1321"/>
      <c r="BA189" s="1321"/>
      <c r="BB189" s="1321"/>
      <c r="BC189" s="1321"/>
      <c r="BD189" s="1321"/>
      <c r="BE189" s="1321"/>
      <c r="BF189" s="1321"/>
      <c r="BG189" s="1321"/>
      <c r="BH189" s="1321"/>
      <c r="BI189" s="1321"/>
      <c r="BJ189" s="1321"/>
      <c r="BK189" s="1321"/>
      <c r="BL189" s="1321"/>
      <c r="BM189" s="1321"/>
      <c r="BN189" s="1321"/>
      <c r="BO189" s="1321"/>
      <c r="BP189" s="1321"/>
      <c r="BQ189" s="1321"/>
      <c r="BR189" s="1321"/>
      <c r="BS189" s="1321"/>
      <c r="BT189" s="1321"/>
      <c r="BU189" s="1321"/>
      <c r="BV189" s="1321"/>
      <c r="BW189" s="1321"/>
      <c r="BX189" s="1321"/>
      <c r="BY189" s="1321"/>
      <c r="BZ189" s="1321"/>
      <c r="CA189" s="1321"/>
      <c r="CB189" s="1321"/>
      <c r="CC189" s="1321"/>
      <c r="CD189" s="1321"/>
      <c r="CE189" s="1321"/>
      <c r="CF189" s="1321"/>
      <c r="CG189" s="1321"/>
      <c r="CH189" s="1321"/>
      <c r="CI189" s="1321"/>
      <c r="CJ189" s="1321"/>
      <c r="CK189" s="1321"/>
      <c r="CL189" s="1321"/>
      <c r="CM189" s="1321"/>
      <c r="CN189" s="1321"/>
      <c r="CO189" s="1321"/>
      <c r="CP189" s="1321"/>
      <c r="CQ189" s="1321"/>
      <c r="CR189" s="1321"/>
      <c r="CS189" s="1321"/>
      <c r="CT189" s="1321"/>
      <c r="CU189" s="1321"/>
      <c r="CV189" s="1321"/>
      <c r="CW189" s="1321"/>
      <c r="CX189" s="1321"/>
      <c r="CY189" s="1746"/>
      <c r="CZ189" s="1321"/>
      <c r="EJ189" s="1321"/>
      <c r="EK189" s="1321"/>
      <c r="EL189" s="1321"/>
      <c r="EM189" s="1321"/>
      <c r="EN189" s="1321"/>
      <c r="EO189" s="1321"/>
      <c r="EP189" s="1321"/>
      <c r="EQ189" s="1321"/>
      <c r="ER189" s="1321"/>
      <c r="ES189" s="1321"/>
      <c r="ET189" s="1321"/>
      <c r="EU189" s="1321"/>
      <c r="EV189" s="1321"/>
      <c r="EW189" s="1321"/>
      <c r="EX189" s="1321"/>
      <c r="EY189" s="1321"/>
      <c r="EZ189" s="1321"/>
      <c r="FA189" s="1321"/>
      <c r="FB189" s="1321"/>
      <c r="FC189" s="1321"/>
      <c r="FD189" s="1321"/>
      <c r="FE189" s="1321"/>
      <c r="FF189" s="1321"/>
      <c r="FG189" s="1321"/>
      <c r="FH189" s="1321"/>
      <c r="FI189" s="1321"/>
      <c r="FJ189" s="1321"/>
      <c r="FK189" s="1321"/>
      <c r="FL189" s="1321"/>
      <c r="FM189" s="1321"/>
      <c r="FN189" s="1321"/>
      <c r="FO189" s="1321"/>
      <c r="FP189" s="1321"/>
      <c r="FQ189" s="1321"/>
      <c r="FR189" s="1321"/>
      <c r="FS189" s="1321"/>
      <c r="FT189" s="1321"/>
      <c r="FU189" s="1321"/>
      <c r="FV189" s="1321"/>
      <c r="FW189" s="1321"/>
      <c r="FX189" s="1321"/>
      <c r="FY189" s="1321"/>
      <c r="FZ189" s="1321"/>
      <c r="GA189" s="1321"/>
      <c r="GB189" s="1321"/>
    </row>
    <row r="190" spans="8:184">
      <c r="H190" s="1321"/>
      <c r="I190" s="1321"/>
      <c r="R190" s="1745"/>
      <c r="S190" s="1321"/>
      <c r="T190" s="1321"/>
      <c r="U190" s="1321"/>
      <c r="V190" s="1321"/>
      <c r="W190" s="1321"/>
      <c r="X190" s="1321"/>
      <c r="Y190" s="1321"/>
      <c r="Z190" s="1321"/>
      <c r="AA190" s="1321"/>
      <c r="AB190" s="1321"/>
      <c r="AC190" s="1321"/>
      <c r="AD190" s="1321"/>
      <c r="AE190" s="1321"/>
      <c r="AF190" s="1321"/>
      <c r="AG190" s="1321"/>
      <c r="AH190" s="1321"/>
      <c r="AI190" s="1321"/>
      <c r="AJ190" s="1321"/>
      <c r="AK190" s="1321"/>
      <c r="AL190" s="1321"/>
      <c r="AM190" s="1321"/>
      <c r="AN190" s="1321"/>
      <c r="AO190" s="1321"/>
      <c r="AP190" s="1321"/>
      <c r="AQ190" s="1321"/>
      <c r="AR190" s="1321"/>
      <c r="AS190" s="1321"/>
      <c r="AT190" s="1321"/>
      <c r="AU190" s="1321"/>
      <c r="AV190" s="1321"/>
      <c r="AW190" s="1321"/>
      <c r="AX190" s="1321"/>
      <c r="AY190" s="1321"/>
      <c r="AZ190" s="1321"/>
      <c r="BA190" s="1321"/>
      <c r="BB190" s="1321"/>
      <c r="BC190" s="1321"/>
      <c r="BD190" s="1321"/>
      <c r="BE190" s="1321"/>
      <c r="BF190" s="1321"/>
      <c r="BG190" s="1321"/>
      <c r="BH190" s="1321"/>
      <c r="BI190" s="1321"/>
      <c r="BJ190" s="1321"/>
      <c r="BK190" s="1321"/>
      <c r="BL190" s="1321"/>
      <c r="BM190" s="1321"/>
      <c r="BN190" s="1321"/>
      <c r="BO190" s="1321"/>
      <c r="BP190" s="1321"/>
      <c r="BQ190" s="1321"/>
      <c r="BR190" s="1321"/>
      <c r="BS190" s="1321"/>
      <c r="BT190" s="1321"/>
      <c r="BU190" s="1321"/>
      <c r="BV190" s="1321"/>
      <c r="BW190" s="1321"/>
      <c r="BX190" s="1321"/>
      <c r="BY190" s="1321"/>
      <c r="BZ190" s="1321"/>
      <c r="CA190" s="1321"/>
      <c r="CB190" s="1321"/>
      <c r="CC190" s="1321"/>
      <c r="CD190" s="1321"/>
      <c r="CE190" s="1321"/>
      <c r="CF190" s="1321"/>
      <c r="CG190" s="1321"/>
      <c r="CH190" s="1321"/>
      <c r="CI190" s="1321"/>
      <c r="CJ190" s="1321"/>
      <c r="CK190" s="1321"/>
      <c r="CL190" s="1321"/>
      <c r="CM190" s="1321"/>
      <c r="CN190" s="1321"/>
      <c r="CO190" s="1321"/>
      <c r="CP190" s="1321"/>
      <c r="CQ190" s="1321"/>
      <c r="CR190" s="1321"/>
      <c r="CS190" s="1321"/>
      <c r="CT190" s="1321"/>
      <c r="CU190" s="1321"/>
      <c r="CV190" s="1321"/>
      <c r="CW190" s="1321"/>
      <c r="CX190" s="1321"/>
      <c r="CY190" s="1746"/>
      <c r="CZ190" s="1321"/>
      <c r="EJ190" s="1321"/>
      <c r="EK190" s="1321"/>
      <c r="EL190" s="1321"/>
      <c r="EM190" s="1321"/>
      <c r="EN190" s="1321"/>
      <c r="EO190" s="1321"/>
      <c r="EP190" s="1321"/>
      <c r="EQ190" s="1321"/>
      <c r="ER190" s="1321"/>
      <c r="ES190" s="1321"/>
      <c r="ET190" s="1321"/>
      <c r="EU190" s="1321"/>
      <c r="EV190" s="1321"/>
      <c r="EW190" s="1321"/>
      <c r="EX190" s="1321"/>
      <c r="EY190" s="1321"/>
      <c r="EZ190" s="1321"/>
      <c r="FA190" s="1321"/>
      <c r="FB190" s="1321"/>
      <c r="FC190" s="1321"/>
      <c r="FD190" s="1321"/>
      <c r="FE190" s="1321"/>
      <c r="FF190" s="1321"/>
      <c r="FG190" s="1321"/>
      <c r="FH190" s="1321"/>
      <c r="FI190" s="1321"/>
      <c r="FJ190" s="1321"/>
      <c r="FK190" s="1321"/>
      <c r="FL190" s="1321"/>
      <c r="FM190" s="1321"/>
      <c r="FN190" s="1321"/>
      <c r="FO190" s="1321"/>
      <c r="FP190" s="1321"/>
      <c r="FQ190" s="1321"/>
      <c r="FR190" s="1321"/>
      <c r="FS190" s="1321"/>
      <c r="FT190" s="1321"/>
      <c r="FU190" s="1321"/>
      <c r="FV190" s="1321"/>
      <c r="FW190" s="1321"/>
      <c r="FX190" s="1321"/>
      <c r="FY190" s="1321"/>
      <c r="FZ190" s="1321"/>
      <c r="GA190" s="1321"/>
      <c r="GB190" s="1321"/>
    </row>
    <row r="191" spans="8:184">
      <c r="H191" s="1321"/>
      <c r="I191" s="1321"/>
      <c r="R191" s="1745"/>
      <c r="S191" s="1321"/>
      <c r="T191" s="1321"/>
      <c r="U191" s="1321"/>
      <c r="V191" s="1321"/>
      <c r="W191" s="1321"/>
      <c r="X191" s="1321"/>
      <c r="Y191" s="1321"/>
      <c r="Z191" s="1321"/>
      <c r="AA191" s="1321"/>
      <c r="AB191" s="1321"/>
      <c r="AC191" s="1321"/>
      <c r="AD191" s="1321"/>
      <c r="AE191" s="1321"/>
      <c r="AF191" s="1321"/>
      <c r="AG191" s="1321"/>
      <c r="AH191" s="1321"/>
      <c r="AI191" s="1321"/>
      <c r="AJ191" s="1321"/>
      <c r="AK191" s="1321"/>
      <c r="AL191" s="1321"/>
      <c r="AM191" s="1321"/>
      <c r="AN191" s="1321"/>
      <c r="AO191" s="1321"/>
      <c r="AP191" s="1321"/>
      <c r="AQ191" s="1321"/>
      <c r="AR191" s="1321"/>
      <c r="AS191" s="1321"/>
      <c r="AT191" s="1321"/>
      <c r="AU191" s="1321"/>
      <c r="AV191" s="1321"/>
      <c r="AW191" s="1321"/>
      <c r="AX191" s="1321"/>
      <c r="AY191" s="1321"/>
      <c r="AZ191" s="1321"/>
      <c r="BA191" s="1321"/>
      <c r="BB191" s="1321"/>
      <c r="BC191" s="1321"/>
      <c r="BD191" s="1321"/>
      <c r="BE191" s="1321"/>
      <c r="BF191" s="1321"/>
      <c r="BG191" s="1321"/>
      <c r="BH191" s="1321"/>
      <c r="BI191" s="1321"/>
      <c r="BJ191" s="1321"/>
      <c r="BK191" s="1321"/>
      <c r="BL191" s="1321"/>
      <c r="BM191" s="1321"/>
      <c r="BN191" s="1321"/>
      <c r="BO191" s="1321"/>
      <c r="BP191" s="1321"/>
      <c r="BQ191" s="1321"/>
      <c r="BR191" s="1321"/>
      <c r="BS191" s="1321"/>
      <c r="BT191" s="1321"/>
      <c r="BU191" s="1321"/>
      <c r="BV191" s="1321"/>
      <c r="BW191" s="1321"/>
      <c r="BX191" s="1321"/>
      <c r="BY191" s="1321"/>
      <c r="BZ191" s="1321"/>
      <c r="CA191" s="1321"/>
      <c r="CB191" s="1321"/>
      <c r="CC191" s="1321"/>
      <c r="CD191" s="1321"/>
      <c r="CE191" s="1321"/>
      <c r="CF191" s="1321"/>
      <c r="CG191" s="1321"/>
      <c r="CH191" s="1321"/>
      <c r="CI191" s="1321"/>
      <c r="CJ191" s="1321"/>
      <c r="CK191" s="1321"/>
      <c r="CL191" s="1321"/>
      <c r="CM191" s="1321"/>
      <c r="CN191" s="1321"/>
      <c r="CO191" s="1321"/>
      <c r="CP191" s="1321"/>
      <c r="CQ191" s="1321"/>
      <c r="CR191" s="1321"/>
      <c r="CS191" s="1321"/>
      <c r="CT191" s="1321"/>
      <c r="CU191" s="1321"/>
      <c r="CV191" s="1321"/>
      <c r="CW191" s="1321"/>
      <c r="CX191" s="1321"/>
      <c r="CY191" s="1746"/>
      <c r="CZ191" s="1321"/>
      <c r="EJ191" s="1321"/>
      <c r="EK191" s="1321"/>
      <c r="EL191" s="1321"/>
      <c r="EM191" s="1321"/>
      <c r="EN191" s="1321"/>
      <c r="EO191" s="1321"/>
      <c r="EP191" s="1321"/>
      <c r="EQ191" s="1321"/>
      <c r="ER191" s="1321"/>
      <c r="ES191" s="1321"/>
      <c r="ET191" s="1321"/>
      <c r="EU191" s="1321"/>
      <c r="EV191" s="1321"/>
      <c r="EW191" s="1321"/>
      <c r="EX191" s="1321"/>
      <c r="EY191" s="1321"/>
      <c r="EZ191" s="1321"/>
      <c r="FA191" s="1321"/>
      <c r="FB191" s="1321"/>
      <c r="FC191" s="1321"/>
      <c r="FD191" s="1321"/>
      <c r="FE191" s="1321"/>
      <c r="FF191" s="1321"/>
      <c r="FG191" s="1321"/>
      <c r="FH191" s="1321"/>
      <c r="FI191" s="1321"/>
      <c r="FJ191" s="1321"/>
      <c r="FK191" s="1321"/>
      <c r="FL191" s="1321"/>
      <c r="FM191" s="1321"/>
      <c r="FN191" s="1321"/>
      <c r="FO191" s="1321"/>
      <c r="FP191" s="1321"/>
      <c r="FQ191" s="1321"/>
      <c r="FR191" s="1321"/>
      <c r="FS191" s="1321"/>
      <c r="FT191" s="1321"/>
      <c r="FU191" s="1321"/>
      <c r="FV191" s="1321"/>
      <c r="FW191" s="1321"/>
      <c r="FX191" s="1321"/>
      <c r="FY191" s="1321"/>
      <c r="FZ191" s="1321"/>
      <c r="GA191" s="1321"/>
      <c r="GB191" s="1321"/>
    </row>
    <row r="192" spans="8:184">
      <c r="H192" s="1321"/>
      <c r="I192" s="1321"/>
      <c r="R192" s="1745"/>
      <c r="S192" s="1321"/>
      <c r="T192" s="1321"/>
      <c r="U192" s="1321"/>
      <c r="V192" s="1321"/>
      <c r="W192" s="1321"/>
      <c r="X192" s="1321"/>
      <c r="Y192" s="1321"/>
      <c r="Z192" s="1321"/>
      <c r="AA192" s="1321"/>
      <c r="AB192" s="1321"/>
      <c r="AC192" s="1321"/>
      <c r="AD192" s="1321"/>
      <c r="AE192" s="1321"/>
      <c r="AF192" s="1321"/>
      <c r="AG192" s="1321"/>
      <c r="AH192" s="1321"/>
      <c r="AI192" s="1321"/>
      <c r="AJ192" s="1321"/>
      <c r="AK192" s="1321"/>
      <c r="AL192" s="1321"/>
      <c r="AM192" s="1321"/>
      <c r="AN192" s="1321"/>
      <c r="AO192" s="1321"/>
      <c r="AP192" s="1321"/>
      <c r="AQ192" s="1321"/>
      <c r="AR192" s="1321"/>
      <c r="AS192" s="1321"/>
      <c r="AT192" s="1321"/>
      <c r="AU192" s="1321"/>
      <c r="AV192" s="1321"/>
      <c r="AW192" s="1321"/>
      <c r="AX192" s="1321"/>
      <c r="AY192" s="1321"/>
      <c r="AZ192" s="1321"/>
      <c r="BA192" s="1321"/>
      <c r="BB192" s="1321"/>
      <c r="BC192" s="1321"/>
      <c r="BD192" s="1321"/>
      <c r="BE192" s="1321"/>
      <c r="BF192" s="1321"/>
      <c r="BG192" s="1321"/>
      <c r="BH192" s="1321"/>
      <c r="BI192" s="1321"/>
      <c r="BJ192" s="1321"/>
      <c r="BK192" s="1321"/>
      <c r="BL192" s="1321"/>
      <c r="BM192" s="1321"/>
      <c r="BN192" s="1321"/>
      <c r="BO192" s="1321"/>
      <c r="BP192" s="1321"/>
      <c r="BQ192" s="1321"/>
      <c r="BR192" s="1321"/>
      <c r="BS192" s="1321"/>
      <c r="BT192" s="1321"/>
      <c r="BU192" s="1321"/>
      <c r="BV192" s="1321"/>
      <c r="BW192" s="1321"/>
      <c r="BX192" s="1321"/>
      <c r="BY192" s="1321"/>
      <c r="BZ192" s="1321"/>
      <c r="CA192" s="1321"/>
      <c r="CB192" s="1321"/>
      <c r="CC192" s="1321"/>
      <c r="CD192" s="1321"/>
      <c r="CE192" s="1321"/>
      <c r="CF192" s="1321"/>
      <c r="CG192" s="1321"/>
      <c r="CH192" s="1321"/>
      <c r="CI192" s="1321"/>
      <c r="CJ192" s="1321"/>
      <c r="CK192" s="1321"/>
      <c r="CL192" s="1321"/>
      <c r="CM192" s="1321"/>
      <c r="CN192" s="1321"/>
      <c r="CO192" s="1321"/>
      <c r="CP192" s="1321"/>
      <c r="CQ192" s="1321"/>
      <c r="CR192" s="1321"/>
      <c r="CS192" s="1321"/>
      <c r="CT192" s="1321"/>
      <c r="CU192" s="1321"/>
      <c r="CV192" s="1321"/>
      <c r="CW192" s="1321"/>
      <c r="CX192" s="1321"/>
      <c r="CY192" s="1746"/>
      <c r="CZ192" s="1321"/>
      <c r="EJ192" s="1321"/>
      <c r="EK192" s="1321"/>
      <c r="EL192" s="1321"/>
      <c r="EM192" s="1321"/>
      <c r="EN192" s="1321"/>
      <c r="EO192" s="1321"/>
      <c r="EP192" s="1321"/>
      <c r="EQ192" s="1321"/>
      <c r="ER192" s="1321"/>
      <c r="ES192" s="1321"/>
      <c r="ET192" s="1321"/>
      <c r="EU192" s="1321"/>
      <c r="EV192" s="1321"/>
      <c r="EW192" s="1321"/>
      <c r="EX192" s="1321"/>
      <c r="EY192" s="1321"/>
      <c r="EZ192" s="1321"/>
      <c r="FA192" s="1321"/>
      <c r="FB192" s="1321"/>
      <c r="FC192" s="1321"/>
      <c r="FD192" s="1321"/>
      <c r="FE192" s="1321"/>
      <c r="FF192" s="1321"/>
      <c r="FG192" s="1321"/>
      <c r="FH192" s="1321"/>
      <c r="FI192" s="1321"/>
      <c r="FJ192" s="1321"/>
      <c r="FK192" s="1321"/>
      <c r="FL192" s="1321"/>
      <c r="FM192" s="1321"/>
      <c r="FN192" s="1321"/>
      <c r="FO192" s="1321"/>
      <c r="FP192" s="1321"/>
      <c r="FQ192" s="1321"/>
      <c r="FR192" s="1321"/>
      <c r="FS192" s="1321"/>
      <c r="FT192" s="1321"/>
      <c r="FU192" s="1321"/>
      <c r="FV192" s="1321"/>
      <c r="FW192" s="1321"/>
      <c r="FX192" s="1321"/>
      <c r="FY192" s="1321"/>
      <c r="FZ192" s="1321"/>
      <c r="GA192" s="1321"/>
      <c r="GB192" s="1321"/>
    </row>
    <row r="193" spans="8:184">
      <c r="H193" s="1321"/>
      <c r="I193" s="1321"/>
      <c r="R193" s="1745"/>
      <c r="S193" s="1321"/>
      <c r="T193" s="1321"/>
      <c r="U193" s="1321"/>
      <c r="V193" s="1321"/>
      <c r="W193" s="1321"/>
      <c r="X193" s="1321"/>
      <c r="Y193" s="1321"/>
      <c r="Z193" s="1321"/>
      <c r="AA193" s="1321"/>
      <c r="AB193" s="1321"/>
      <c r="AC193" s="1321"/>
      <c r="AD193" s="1321"/>
      <c r="AE193" s="1321"/>
      <c r="AF193" s="1321"/>
      <c r="AG193" s="1321"/>
      <c r="AH193" s="1321"/>
      <c r="AI193" s="1321"/>
      <c r="AJ193" s="1321"/>
      <c r="AK193" s="1321"/>
      <c r="AL193" s="1321"/>
      <c r="AM193" s="1321"/>
      <c r="AN193" s="1321"/>
      <c r="AO193" s="1321"/>
      <c r="AP193" s="1321"/>
      <c r="AQ193" s="1321"/>
      <c r="AR193" s="1321"/>
      <c r="AS193" s="1321"/>
      <c r="AT193" s="1321"/>
      <c r="AU193" s="1321"/>
      <c r="AV193" s="1321"/>
      <c r="AW193" s="1321"/>
      <c r="AX193" s="1321"/>
      <c r="AY193" s="1321"/>
      <c r="AZ193" s="1321"/>
      <c r="BA193" s="1321"/>
      <c r="BB193" s="1321"/>
      <c r="BC193" s="1321"/>
      <c r="BD193" s="1321"/>
      <c r="BE193" s="1321"/>
      <c r="BF193" s="1321"/>
      <c r="BG193" s="1321"/>
      <c r="BH193" s="1321"/>
      <c r="BI193" s="1321"/>
      <c r="BJ193" s="1321"/>
      <c r="BK193" s="1321"/>
      <c r="BL193" s="1321"/>
      <c r="BM193" s="1321"/>
      <c r="BN193" s="1321"/>
      <c r="BO193" s="1321"/>
      <c r="BP193" s="1321"/>
      <c r="BQ193" s="1321"/>
      <c r="BR193" s="1321"/>
      <c r="BS193" s="1321"/>
      <c r="BT193" s="1321"/>
      <c r="BU193" s="1321"/>
      <c r="BV193" s="1321"/>
      <c r="BW193" s="1321"/>
      <c r="BX193" s="1321"/>
      <c r="BY193" s="1321"/>
      <c r="BZ193" s="1321"/>
      <c r="CA193" s="1321"/>
      <c r="CB193" s="1321"/>
      <c r="CC193" s="1321"/>
      <c r="CD193" s="1321"/>
      <c r="CE193" s="1321"/>
      <c r="CF193" s="1321"/>
      <c r="CG193" s="1321"/>
      <c r="CH193" s="1321"/>
      <c r="CI193" s="1321"/>
      <c r="CJ193" s="1321"/>
      <c r="CK193" s="1321"/>
      <c r="CL193" s="1321"/>
      <c r="CM193" s="1321"/>
      <c r="CN193" s="1321"/>
      <c r="CO193" s="1321"/>
      <c r="CP193" s="1321"/>
      <c r="CQ193" s="1321"/>
      <c r="CR193" s="1321"/>
      <c r="CS193" s="1321"/>
      <c r="CT193" s="1321"/>
      <c r="CU193" s="1321"/>
      <c r="CV193" s="1321"/>
      <c r="CW193" s="1321"/>
      <c r="CX193" s="1321"/>
      <c r="CY193" s="1746"/>
      <c r="CZ193" s="1321"/>
      <c r="EJ193" s="1321"/>
      <c r="EK193" s="1321"/>
      <c r="EL193" s="1321"/>
      <c r="EM193" s="1321"/>
      <c r="EN193" s="1321"/>
      <c r="EO193" s="1321"/>
      <c r="EP193" s="1321"/>
      <c r="EQ193" s="1321"/>
      <c r="ER193" s="1321"/>
      <c r="ES193" s="1321"/>
      <c r="ET193" s="1321"/>
      <c r="EU193" s="1321"/>
      <c r="EV193" s="1321"/>
      <c r="EW193" s="1321"/>
      <c r="EX193" s="1321"/>
      <c r="EY193" s="1321"/>
      <c r="EZ193" s="1321"/>
      <c r="FA193" s="1321"/>
      <c r="FB193" s="1321"/>
      <c r="FC193" s="1321"/>
      <c r="FD193" s="1321"/>
      <c r="FE193" s="1321"/>
      <c r="FF193" s="1321"/>
      <c r="FG193" s="1321"/>
      <c r="FH193" s="1321"/>
      <c r="FI193" s="1321"/>
      <c r="FJ193" s="1321"/>
      <c r="FK193" s="1321"/>
      <c r="FL193" s="1321"/>
      <c r="FM193" s="1321"/>
      <c r="FN193" s="1321"/>
      <c r="FO193" s="1321"/>
      <c r="FP193" s="1321"/>
      <c r="FQ193" s="1321"/>
      <c r="FR193" s="1321"/>
      <c r="FS193" s="1321"/>
      <c r="FT193" s="1321"/>
      <c r="FU193" s="1321"/>
      <c r="FV193" s="1321"/>
      <c r="FW193" s="1321"/>
      <c r="FX193" s="1321"/>
      <c r="FY193" s="1321"/>
      <c r="FZ193" s="1321"/>
      <c r="GA193" s="1321"/>
      <c r="GB193" s="1321"/>
    </row>
    <row r="194" spans="8:184">
      <c r="H194" s="1321"/>
      <c r="I194" s="1321"/>
      <c r="R194" s="1745"/>
      <c r="S194" s="1321"/>
      <c r="T194" s="1321"/>
      <c r="U194" s="1321"/>
      <c r="V194" s="1321"/>
      <c r="W194" s="1321"/>
      <c r="X194" s="1321"/>
      <c r="Y194" s="1321"/>
      <c r="Z194" s="1321"/>
      <c r="AA194" s="1321"/>
      <c r="AB194" s="1321"/>
      <c r="AC194" s="1321"/>
      <c r="AD194" s="1321"/>
      <c r="AE194" s="1321"/>
      <c r="AF194" s="1321"/>
      <c r="AG194" s="1321"/>
      <c r="AH194" s="1321"/>
      <c r="AI194" s="1321"/>
      <c r="AJ194" s="1321"/>
      <c r="AK194" s="1321"/>
      <c r="AL194" s="1321"/>
      <c r="AM194" s="1321"/>
      <c r="AN194" s="1321"/>
      <c r="AO194" s="1321"/>
      <c r="AP194" s="1321"/>
      <c r="AQ194" s="1321"/>
      <c r="AR194" s="1321"/>
      <c r="AS194" s="1321"/>
      <c r="AT194" s="1321"/>
      <c r="AU194" s="1321"/>
      <c r="AV194" s="1321"/>
      <c r="AW194" s="1321"/>
      <c r="AX194" s="1321"/>
      <c r="AY194" s="1321"/>
      <c r="AZ194" s="1321"/>
      <c r="BA194" s="1321"/>
      <c r="BB194" s="1321"/>
      <c r="BC194" s="1321"/>
      <c r="BD194" s="1321"/>
      <c r="BE194" s="1321"/>
      <c r="BF194" s="1321"/>
      <c r="BG194" s="1321"/>
      <c r="BH194" s="1321"/>
      <c r="BI194" s="1321"/>
      <c r="BJ194" s="1321"/>
      <c r="BK194" s="1321"/>
      <c r="BL194" s="1321"/>
      <c r="BM194" s="1321"/>
      <c r="BN194" s="1321"/>
      <c r="BO194" s="1321"/>
      <c r="BP194" s="1321"/>
      <c r="BQ194" s="1321"/>
      <c r="BR194" s="1321"/>
      <c r="BS194" s="1321"/>
      <c r="BT194" s="1321"/>
      <c r="BU194" s="1321"/>
      <c r="BV194" s="1321"/>
      <c r="BW194" s="1321"/>
      <c r="BX194" s="1321"/>
      <c r="BY194" s="1321"/>
      <c r="BZ194" s="1321"/>
      <c r="CA194" s="1321"/>
      <c r="CB194" s="1321"/>
      <c r="CC194" s="1321"/>
      <c r="CD194" s="1321"/>
      <c r="CE194" s="1321"/>
      <c r="CF194" s="1321"/>
      <c r="CG194" s="1321"/>
      <c r="CH194" s="1321"/>
      <c r="CI194" s="1321"/>
      <c r="CJ194" s="1321"/>
      <c r="CK194" s="1321"/>
      <c r="CL194" s="1321"/>
      <c r="CM194" s="1321"/>
      <c r="CN194" s="1321"/>
      <c r="CO194" s="1321"/>
      <c r="CP194" s="1321"/>
      <c r="CQ194" s="1321"/>
      <c r="CR194" s="1321"/>
      <c r="CS194" s="1321"/>
      <c r="CT194" s="1321"/>
      <c r="CU194" s="1321"/>
      <c r="CV194" s="1321"/>
      <c r="CW194" s="1321"/>
      <c r="CX194" s="1321"/>
      <c r="CY194" s="1746"/>
      <c r="CZ194" s="1321"/>
      <c r="EJ194" s="1321"/>
      <c r="EK194" s="1321"/>
      <c r="EL194" s="1321"/>
      <c r="EM194" s="1321"/>
      <c r="EN194" s="1321"/>
      <c r="EO194" s="1321"/>
      <c r="EP194" s="1321"/>
      <c r="EQ194" s="1321"/>
      <c r="ER194" s="1321"/>
      <c r="ES194" s="1321"/>
      <c r="ET194" s="1321"/>
      <c r="EU194" s="1321"/>
      <c r="EV194" s="1321"/>
      <c r="EW194" s="1321"/>
      <c r="EX194" s="1321"/>
      <c r="EY194" s="1321"/>
      <c r="EZ194" s="1321"/>
      <c r="FA194" s="1321"/>
      <c r="FB194" s="1321"/>
      <c r="FC194" s="1321"/>
      <c r="FD194" s="1321"/>
      <c r="FE194" s="1321"/>
      <c r="FF194" s="1321"/>
      <c r="FG194" s="1321"/>
      <c r="FH194" s="1321"/>
      <c r="FI194" s="1321"/>
      <c r="FJ194" s="1321"/>
      <c r="FK194" s="1321"/>
      <c r="FL194" s="1321"/>
      <c r="FM194" s="1321"/>
      <c r="FN194" s="1321"/>
      <c r="FO194" s="1321"/>
      <c r="FP194" s="1321"/>
      <c r="FQ194" s="1321"/>
      <c r="FR194" s="1321"/>
      <c r="FS194" s="1321"/>
      <c r="FT194" s="1321"/>
      <c r="FU194" s="1321"/>
      <c r="FV194" s="1321"/>
      <c r="FW194" s="1321"/>
      <c r="FX194" s="1321"/>
      <c r="FY194" s="1321"/>
      <c r="FZ194" s="1321"/>
      <c r="GA194" s="1321"/>
      <c r="GB194" s="1321"/>
    </row>
    <row r="195" spans="8:184">
      <c r="H195" s="1321"/>
      <c r="I195" s="1321"/>
      <c r="R195" s="1745"/>
      <c r="S195" s="1321"/>
      <c r="T195" s="1321"/>
      <c r="U195" s="1321"/>
      <c r="V195" s="1321"/>
      <c r="W195" s="1321"/>
      <c r="X195" s="1321"/>
      <c r="Y195" s="1321"/>
      <c r="Z195" s="1321"/>
      <c r="AA195" s="1321"/>
      <c r="AB195" s="1321"/>
      <c r="AC195" s="1321"/>
      <c r="AD195" s="1321"/>
      <c r="AE195" s="1321"/>
      <c r="AF195" s="1321"/>
      <c r="AG195" s="1321"/>
      <c r="AH195" s="1321"/>
      <c r="AI195" s="1321"/>
      <c r="AJ195" s="1321"/>
      <c r="AK195" s="1321"/>
      <c r="AL195" s="1321"/>
      <c r="AM195" s="1321"/>
      <c r="AN195" s="1321"/>
      <c r="AO195" s="1321"/>
      <c r="AP195" s="1321"/>
      <c r="AQ195" s="1321"/>
      <c r="AR195" s="1321"/>
      <c r="AS195" s="1321"/>
      <c r="AT195" s="1321"/>
      <c r="AU195" s="1321"/>
      <c r="AV195" s="1321"/>
      <c r="AW195" s="1321"/>
      <c r="AX195" s="1321"/>
      <c r="AY195" s="1321"/>
      <c r="AZ195" s="1321"/>
      <c r="BA195" s="1321"/>
      <c r="BB195" s="1321"/>
      <c r="BC195" s="1321"/>
      <c r="BD195" s="1321"/>
      <c r="BE195" s="1321"/>
      <c r="BF195" s="1321"/>
      <c r="BG195" s="1321"/>
      <c r="BH195" s="1321"/>
      <c r="BI195" s="1321"/>
      <c r="BJ195" s="1321"/>
      <c r="BK195" s="1321"/>
      <c r="BL195" s="1321"/>
      <c r="BM195" s="1321"/>
      <c r="BN195" s="1321"/>
      <c r="BO195" s="1321"/>
      <c r="BP195" s="1321"/>
      <c r="BQ195" s="1321"/>
      <c r="BR195" s="1321"/>
      <c r="BS195" s="1321"/>
      <c r="BT195" s="1321"/>
      <c r="BU195" s="1321"/>
      <c r="BV195" s="1321"/>
      <c r="BW195" s="1321"/>
      <c r="BX195" s="1321"/>
      <c r="BY195" s="1321"/>
      <c r="BZ195" s="1321"/>
      <c r="CA195" s="1321"/>
      <c r="CB195" s="1321"/>
      <c r="CC195" s="1321"/>
      <c r="CD195" s="1321"/>
      <c r="CE195" s="1321"/>
      <c r="CF195" s="1321"/>
      <c r="CG195" s="1321"/>
      <c r="CH195" s="1321"/>
      <c r="CI195" s="1321"/>
      <c r="CJ195" s="1321"/>
      <c r="CK195" s="1321"/>
      <c r="CL195" s="1321"/>
      <c r="CM195" s="1321"/>
      <c r="CN195" s="1321"/>
      <c r="CO195" s="1321"/>
      <c r="CP195" s="1321"/>
      <c r="CQ195" s="1321"/>
      <c r="CR195" s="1321"/>
      <c r="CS195" s="1321"/>
      <c r="CT195" s="1321"/>
      <c r="CU195" s="1321"/>
      <c r="CV195" s="1321"/>
      <c r="CW195" s="1321"/>
      <c r="CX195" s="1321"/>
      <c r="CY195" s="1746"/>
      <c r="CZ195" s="1321"/>
      <c r="EJ195" s="1321"/>
      <c r="EK195" s="1321"/>
      <c r="EL195" s="1321"/>
      <c r="EM195" s="1321"/>
      <c r="EN195" s="1321"/>
      <c r="EO195" s="1321"/>
      <c r="EP195" s="1321"/>
      <c r="EQ195" s="1321"/>
      <c r="ER195" s="1321"/>
      <c r="ES195" s="1321"/>
      <c r="ET195" s="1321"/>
      <c r="EU195" s="1321"/>
      <c r="EV195" s="1321"/>
      <c r="EW195" s="1321"/>
      <c r="EX195" s="1321"/>
      <c r="EY195" s="1321"/>
      <c r="EZ195" s="1321"/>
      <c r="FA195" s="1321"/>
      <c r="FB195" s="1321"/>
      <c r="FC195" s="1321"/>
      <c r="FD195" s="1321"/>
      <c r="FE195" s="1321"/>
      <c r="FF195" s="1321"/>
      <c r="FG195" s="1321"/>
      <c r="FH195" s="1321"/>
      <c r="FI195" s="1321"/>
      <c r="FJ195" s="1321"/>
      <c r="FK195" s="1321"/>
      <c r="FL195" s="1321"/>
      <c r="FM195" s="1321"/>
      <c r="FN195" s="1321"/>
      <c r="FO195" s="1321"/>
      <c r="FP195" s="1321"/>
      <c r="FQ195" s="1321"/>
      <c r="FR195" s="1321"/>
      <c r="FS195" s="1321"/>
      <c r="FT195" s="1321"/>
      <c r="FU195" s="1321"/>
      <c r="FV195" s="1321"/>
      <c r="FW195" s="1321"/>
      <c r="FX195" s="1321"/>
      <c r="FY195" s="1321"/>
      <c r="FZ195" s="1321"/>
      <c r="GA195" s="1321"/>
      <c r="GB195" s="1321"/>
    </row>
    <row r="196" spans="8:184">
      <c r="H196" s="1321"/>
      <c r="I196" s="1321"/>
      <c r="R196" s="1745"/>
      <c r="S196" s="1321"/>
      <c r="T196" s="1321"/>
      <c r="U196" s="1321"/>
      <c r="V196" s="1321"/>
      <c r="W196" s="1321"/>
      <c r="X196" s="1321"/>
      <c r="Y196" s="1321"/>
      <c r="Z196" s="1321"/>
      <c r="AA196" s="1321"/>
      <c r="AB196" s="1321"/>
      <c r="AC196" s="1321"/>
      <c r="AD196" s="1321"/>
      <c r="AE196" s="1321"/>
      <c r="AF196" s="1321"/>
      <c r="AG196" s="1321"/>
      <c r="AH196" s="1321"/>
      <c r="AI196" s="1321"/>
      <c r="AJ196" s="1321"/>
      <c r="AK196" s="1321"/>
      <c r="AL196" s="1321"/>
      <c r="AM196" s="1321"/>
      <c r="AN196" s="1321"/>
      <c r="AO196" s="1321"/>
      <c r="AP196" s="1321"/>
      <c r="AQ196" s="1321"/>
      <c r="AR196" s="1321"/>
      <c r="AS196" s="1321"/>
      <c r="AT196" s="1321"/>
      <c r="AU196" s="1321"/>
      <c r="AV196" s="1321"/>
      <c r="AW196" s="1321"/>
      <c r="AX196" s="1321"/>
      <c r="AY196" s="1321"/>
      <c r="AZ196" s="1321"/>
      <c r="BA196" s="1321"/>
      <c r="BB196" s="1321"/>
      <c r="BC196" s="1321"/>
      <c r="BD196" s="1321"/>
      <c r="BE196" s="1321"/>
      <c r="BF196" s="1321"/>
      <c r="BG196" s="1321"/>
      <c r="BH196" s="1321"/>
      <c r="BI196" s="1321"/>
      <c r="BJ196" s="1321"/>
      <c r="BK196" s="1321"/>
      <c r="BL196" s="1321"/>
      <c r="BM196" s="1321"/>
      <c r="BN196" s="1321"/>
      <c r="BO196" s="1321"/>
      <c r="BP196" s="1321"/>
      <c r="BQ196" s="1321"/>
      <c r="BR196" s="1321"/>
      <c r="BS196" s="1321"/>
      <c r="BT196" s="1321"/>
      <c r="BU196" s="1321"/>
      <c r="BV196" s="1321"/>
      <c r="BW196" s="1321"/>
      <c r="BX196" s="1321"/>
      <c r="BY196" s="1321"/>
      <c r="BZ196" s="1321"/>
      <c r="CA196" s="1321"/>
      <c r="CB196" s="1321"/>
      <c r="CC196" s="1321"/>
      <c r="CD196" s="1321"/>
      <c r="CE196" s="1321"/>
      <c r="CF196" s="1321"/>
      <c r="CG196" s="1321"/>
      <c r="CH196" s="1321"/>
      <c r="CI196" s="1321"/>
      <c r="CJ196" s="1321"/>
      <c r="CK196" s="1321"/>
      <c r="CL196" s="1321"/>
      <c r="CM196" s="1321"/>
      <c r="CN196" s="1321"/>
      <c r="CO196" s="1321"/>
      <c r="CP196" s="1321"/>
      <c r="CQ196" s="1321"/>
      <c r="CR196" s="1321"/>
      <c r="CS196" s="1321"/>
      <c r="CT196" s="1321"/>
      <c r="CU196" s="1321"/>
      <c r="CV196" s="1321"/>
      <c r="CW196" s="1321"/>
      <c r="CX196" s="1321"/>
      <c r="CY196" s="1746"/>
      <c r="CZ196" s="1321"/>
      <c r="EJ196" s="1321"/>
      <c r="EK196" s="1321"/>
      <c r="EL196" s="1321"/>
      <c r="EM196" s="1321"/>
      <c r="EN196" s="1321"/>
      <c r="EO196" s="1321"/>
      <c r="EP196" s="1321"/>
      <c r="EQ196" s="1321"/>
      <c r="ER196" s="1321"/>
      <c r="ES196" s="1321"/>
      <c r="ET196" s="1321"/>
      <c r="EU196" s="1321"/>
      <c r="EV196" s="1321"/>
      <c r="EW196" s="1321"/>
      <c r="EX196" s="1321"/>
      <c r="EY196" s="1321"/>
      <c r="EZ196" s="1321"/>
      <c r="FA196" s="1321"/>
      <c r="FB196" s="1321"/>
      <c r="FC196" s="1321"/>
      <c r="FD196" s="1321"/>
      <c r="FE196" s="1321"/>
      <c r="FF196" s="1321"/>
      <c r="FG196" s="1321"/>
      <c r="FH196" s="1321"/>
      <c r="FI196" s="1321"/>
      <c r="FJ196" s="1321"/>
      <c r="FK196" s="1321"/>
      <c r="FL196" s="1321"/>
      <c r="FM196" s="1321"/>
      <c r="FN196" s="1321"/>
      <c r="FO196" s="1321"/>
      <c r="FP196" s="1321"/>
      <c r="FQ196" s="1321"/>
      <c r="FR196" s="1321"/>
      <c r="FS196" s="1321"/>
      <c r="FT196" s="1321"/>
      <c r="FU196" s="1321"/>
      <c r="FV196" s="1321"/>
      <c r="FW196" s="1321"/>
      <c r="FX196" s="1321"/>
      <c r="FY196" s="1321"/>
      <c r="FZ196" s="1321"/>
      <c r="GA196" s="1321"/>
      <c r="GB196" s="1321"/>
    </row>
    <row r="197" spans="8:184">
      <c r="H197" s="1321"/>
      <c r="I197" s="1321"/>
      <c r="R197" s="1745"/>
      <c r="S197" s="1321"/>
      <c r="T197" s="1321"/>
      <c r="U197" s="1321"/>
      <c r="V197" s="1321"/>
      <c r="W197" s="1321"/>
      <c r="X197" s="1321"/>
      <c r="Y197" s="1321"/>
      <c r="Z197" s="1321"/>
      <c r="AA197" s="1321"/>
      <c r="AB197" s="1321"/>
      <c r="AC197" s="1321"/>
      <c r="AD197" s="1321"/>
      <c r="AE197" s="1321"/>
      <c r="AF197" s="1321"/>
      <c r="AG197" s="1321"/>
      <c r="AH197" s="1321"/>
      <c r="AI197" s="1321"/>
      <c r="AJ197" s="1321"/>
      <c r="AK197" s="1321"/>
      <c r="AL197" s="1321"/>
      <c r="AM197" s="1321"/>
      <c r="AN197" s="1321"/>
      <c r="AO197" s="1321"/>
      <c r="AP197" s="1321"/>
      <c r="AQ197" s="1321"/>
      <c r="AR197" s="1321"/>
      <c r="AS197" s="1321"/>
      <c r="AT197" s="1321"/>
      <c r="AU197" s="1321"/>
      <c r="AV197" s="1321"/>
      <c r="AW197" s="1321"/>
      <c r="AX197" s="1321"/>
      <c r="AY197" s="1321"/>
      <c r="AZ197" s="1321"/>
      <c r="BA197" s="1321"/>
      <c r="BB197" s="1321"/>
      <c r="BC197" s="1321"/>
      <c r="BD197" s="1321"/>
      <c r="BE197" s="1321"/>
      <c r="BF197" s="1321"/>
      <c r="BG197" s="1321"/>
      <c r="BH197" s="1321"/>
      <c r="BI197" s="1321"/>
      <c r="BJ197" s="1321"/>
      <c r="BK197" s="1321"/>
      <c r="BL197" s="1321"/>
      <c r="BM197" s="1321"/>
      <c r="BN197" s="1321"/>
      <c r="BO197" s="1321"/>
      <c r="BP197" s="1321"/>
      <c r="BQ197" s="1321"/>
      <c r="BR197" s="1321"/>
      <c r="BS197" s="1321"/>
      <c r="BT197" s="1321"/>
      <c r="BU197" s="1321"/>
      <c r="BV197" s="1321"/>
      <c r="BW197" s="1321"/>
      <c r="BX197" s="1321"/>
      <c r="BY197" s="1321"/>
      <c r="BZ197" s="1321"/>
      <c r="CA197" s="1321"/>
      <c r="CB197" s="1321"/>
      <c r="CC197" s="1321"/>
      <c r="CD197" s="1321"/>
      <c r="CE197" s="1321"/>
      <c r="CF197" s="1321"/>
      <c r="CG197" s="1321"/>
      <c r="CH197" s="1321"/>
      <c r="CI197" s="1321"/>
      <c r="CJ197" s="1321"/>
      <c r="CK197" s="1321"/>
      <c r="CL197" s="1321"/>
      <c r="CM197" s="1321"/>
      <c r="CN197" s="1321"/>
      <c r="CO197" s="1321"/>
      <c r="CP197" s="1321"/>
      <c r="CQ197" s="1321"/>
      <c r="CR197" s="1321"/>
      <c r="CS197" s="1321"/>
      <c r="CT197" s="1321"/>
      <c r="CU197" s="1321"/>
      <c r="CV197" s="1321"/>
      <c r="CW197" s="1321"/>
      <c r="CX197" s="1321"/>
      <c r="CY197" s="1746"/>
      <c r="CZ197" s="1321"/>
      <c r="EJ197" s="1321"/>
      <c r="EK197" s="1321"/>
      <c r="EL197" s="1321"/>
      <c r="EM197" s="1321"/>
      <c r="EN197" s="1321"/>
      <c r="EO197" s="1321"/>
      <c r="EP197" s="1321"/>
      <c r="EQ197" s="1321"/>
      <c r="ER197" s="1321"/>
      <c r="ES197" s="1321"/>
      <c r="ET197" s="1321"/>
      <c r="EU197" s="1321"/>
      <c r="EV197" s="1321"/>
      <c r="EW197" s="1321"/>
      <c r="EX197" s="1321"/>
      <c r="EY197" s="1321"/>
      <c r="EZ197" s="1321"/>
      <c r="FA197" s="1321"/>
      <c r="FB197" s="1321"/>
      <c r="FC197" s="1321"/>
      <c r="FD197" s="1321"/>
      <c r="FE197" s="1321"/>
      <c r="FF197" s="1321"/>
      <c r="FG197" s="1321"/>
      <c r="FH197" s="1321"/>
      <c r="FI197" s="1321"/>
      <c r="FJ197" s="1321"/>
      <c r="FK197" s="1321"/>
      <c r="FL197" s="1321"/>
      <c r="FM197" s="1321"/>
      <c r="FN197" s="1321"/>
      <c r="FO197" s="1321"/>
      <c r="FP197" s="1321"/>
      <c r="FQ197" s="1321"/>
      <c r="FR197" s="1321"/>
      <c r="FS197" s="1321"/>
      <c r="FT197" s="1321"/>
      <c r="FU197" s="1321"/>
      <c r="FV197" s="1321"/>
      <c r="FW197" s="1321"/>
      <c r="FX197" s="1321"/>
      <c r="FY197" s="1321"/>
      <c r="FZ197" s="1321"/>
      <c r="GA197" s="1321"/>
      <c r="GB197" s="1321"/>
    </row>
    <row r="198" spans="8:184">
      <c r="H198" s="1321"/>
      <c r="I198" s="1321"/>
      <c r="R198" s="1745"/>
      <c r="S198" s="1321"/>
      <c r="T198" s="1321"/>
      <c r="U198" s="1321"/>
      <c r="V198" s="1321"/>
      <c r="W198" s="1321"/>
      <c r="X198" s="1321"/>
      <c r="Y198" s="1321"/>
      <c r="Z198" s="1321"/>
      <c r="AA198" s="1321"/>
      <c r="AB198" s="1321"/>
      <c r="AC198" s="1321"/>
      <c r="AD198" s="1321"/>
      <c r="AE198" s="1321"/>
      <c r="AF198" s="1321"/>
      <c r="AG198" s="1321"/>
      <c r="AH198" s="1321"/>
      <c r="AI198" s="1321"/>
      <c r="AJ198" s="1321"/>
      <c r="AK198" s="1321"/>
      <c r="AL198" s="1321"/>
      <c r="AM198" s="1321"/>
      <c r="AN198" s="1321"/>
      <c r="AO198" s="1321"/>
      <c r="AP198" s="1321"/>
      <c r="AQ198" s="1321"/>
      <c r="AR198" s="1321"/>
      <c r="AS198" s="1321"/>
      <c r="AT198" s="1321"/>
      <c r="AU198" s="1321"/>
      <c r="AV198" s="1321"/>
      <c r="AW198" s="1321"/>
      <c r="AX198" s="1321"/>
      <c r="AY198" s="1321"/>
      <c r="AZ198" s="1321"/>
      <c r="BA198" s="1321"/>
      <c r="BB198" s="1321"/>
      <c r="BC198" s="1321"/>
      <c r="BD198" s="1321"/>
      <c r="BE198" s="1321"/>
      <c r="BF198" s="1321"/>
      <c r="BG198" s="1321"/>
      <c r="BH198" s="1321"/>
      <c r="BI198" s="1321"/>
      <c r="BJ198" s="1321"/>
      <c r="BK198" s="1321"/>
      <c r="BL198" s="1321"/>
      <c r="BM198" s="1321"/>
      <c r="BN198" s="1321"/>
      <c r="BO198" s="1321"/>
      <c r="BP198" s="1321"/>
      <c r="BQ198" s="1321"/>
      <c r="BR198" s="1321"/>
      <c r="BS198" s="1321"/>
      <c r="BT198" s="1321"/>
      <c r="BU198" s="1321"/>
      <c r="BV198" s="1321"/>
      <c r="BW198" s="1321"/>
      <c r="BX198" s="1321"/>
      <c r="BY198" s="1321"/>
      <c r="BZ198" s="1321"/>
      <c r="CA198" s="1321"/>
      <c r="CB198" s="1321"/>
      <c r="CC198" s="1321"/>
      <c r="CD198" s="1321"/>
      <c r="CE198" s="1321"/>
      <c r="CF198" s="1321"/>
      <c r="CG198" s="1321"/>
      <c r="CH198" s="1321"/>
      <c r="CI198" s="1321"/>
      <c r="CJ198" s="1321"/>
      <c r="CK198" s="1321"/>
      <c r="CL198" s="1321"/>
      <c r="CM198" s="1321"/>
      <c r="CN198" s="1321"/>
      <c r="CO198" s="1321"/>
      <c r="CP198" s="1321"/>
      <c r="CQ198" s="1321"/>
      <c r="CR198" s="1321"/>
      <c r="CS198" s="1321"/>
      <c r="CT198" s="1321"/>
      <c r="CU198" s="1321"/>
      <c r="CV198" s="1321"/>
      <c r="CW198" s="1321"/>
      <c r="CX198" s="1321"/>
      <c r="CY198" s="1746"/>
      <c r="CZ198" s="1321"/>
      <c r="EJ198" s="1321"/>
      <c r="EK198" s="1321"/>
      <c r="EL198" s="1321"/>
      <c r="EM198" s="1321"/>
      <c r="EN198" s="1321"/>
      <c r="EO198" s="1321"/>
      <c r="EP198" s="1321"/>
      <c r="EQ198" s="1321"/>
      <c r="ER198" s="1321"/>
      <c r="ES198" s="1321"/>
      <c r="ET198" s="1321"/>
      <c r="EU198" s="1321"/>
      <c r="EV198" s="1321"/>
      <c r="EW198" s="1321"/>
      <c r="EX198" s="1321"/>
      <c r="EY198" s="1321"/>
      <c r="EZ198" s="1321"/>
      <c r="FA198" s="1321"/>
      <c r="FB198" s="1321"/>
      <c r="FC198" s="1321"/>
      <c r="FD198" s="1321"/>
      <c r="FE198" s="1321"/>
      <c r="FF198" s="1321"/>
      <c r="FG198" s="1321"/>
      <c r="FH198" s="1321"/>
      <c r="FI198" s="1321"/>
      <c r="FJ198" s="1321"/>
      <c r="FK198" s="1321"/>
      <c r="FL198" s="1321"/>
      <c r="FM198" s="1321"/>
      <c r="FN198" s="1321"/>
      <c r="FO198" s="1321"/>
      <c r="FP198" s="1321"/>
      <c r="FQ198" s="1321"/>
      <c r="FR198" s="1321"/>
      <c r="FS198" s="1321"/>
      <c r="FT198" s="1321"/>
      <c r="FU198" s="1321"/>
      <c r="FV198" s="1321"/>
      <c r="FW198" s="1321"/>
      <c r="FX198" s="1321"/>
      <c r="FY198" s="1321"/>
      <c r="FZ198" s="1321"/>
      <c r="GA198" s="1321"/>
      <c r="GB198" s="1321"/>
    </row>
    <row r="199" spans="8:184">
      <c r="H199" s="1321"/>
      <c r="I199" s="1321"/>
      <c r="EJ199" s="1321"/>
      <c r="EK199" s="1321"/>
      <c r="EL199" s="1321"/>
      <c r="EM199" s="1321"/>
      <c r="EN199" s="1321"/>
      <c r="EO199" s="1321"/>
      <c r="EP199" s="1321"/>
      <c r="EQ199" s="1321"/>
      <c r="ER199" s="1321"/>
      <c r="ES199" s="1321"/>
      <c r="ET199" s="1321"/>
      <c r="EU199" s="1321"/>
      <c r="EV199" s="1321"/>
      <c r="EW199" s="1321"/>
      <c r="EX199" s="1321"/>
      <c r="EY199" s="1321"/>
      <c r="EZ199" s="1321"/>
      <c r="FA199" s="1321"/>
      <c r="FB199" s="1321"/>
      <c r="FC199" s="1321"/>
      <c r="FD199" s="1321"/>
      <c r="FE199" s="1321"/>
      <c r="FF199" s="1321"/>
      <c r="FG199" s="1321"/>
      <c r="FH199" s="1321"/>
      <c r="FI199" s="1321"/>
      <c r="FJ199" s="1321"/>
      <c r="FK199" s="1321"/>
      <c r="FL199" s="1321"/>
      <c r="FM199" s="1321"/>
      <c r="FN199" s="1321"/>
      <c r="FO199" s="1321"/>
      <c r="FP199" s="1321"/>
      <c r="FQ199" s="1321"/>
      <c r="FR199" s="1321"/>
      <c r="FS199" s="1321"/>
      <c r="FT199" s="1321"/>
      <c r="FU199" s="1321"/>
      <c r="FV199" s="1321"/>
      <c r="FW199" s="1321"/>
      <c r="FX199" s="1321"/>
      <c r="FY199" s="1321"/>
      <c r="FZ199" s="1321"/>
      <c r="GA199" s="1321"/>
      <c r="GB199" s="1321"/>
    </row>
    <row r="200" spans="8:184">
      <c r="H200" s="1321"/>
      <c r="I200" s="1321"/>
      <c r="EJ200" s="1321"/>
      <c r="EK200" s="1321"/>
      <c r="EL200" s="1321"/>
      <c r="EM200" s="1321"/>
      <c r="EN200" s="1321"/>
      <c r="EO200" s="1321"/>
      <c r="EP200" s="1321"/>
      <c r="EQ200" s="1321"/>
      <c r="ER200" s="1321"/>
      <c r="ES200" s="1321"/>
      <c r="ET200" s="1321"/>
      <c r="EU200" s="1321"/>
      <c r="EV200" s="1321"/>
      <c r="EW200" s="1321"/>
      <c r="EX200" s="1321"/>
      <c r="EY200" s="1321"/>
      <c r="EZ200" s="1321"/>
      <c r="FA200" s="1321"/>
      <c r="FB200" s="1321"/>
      <c r="FC200" s="1321"/>
      <c r="FD200" s="1321"/>
      <c r="FE200" s="1321"/>
      <c r="FF200" s="1321"/>
      <c r="FG200" s="1321"/>
      <c r="FH200" s="1321"/>
      <c r="FI200" s="1321"/>
      <c r="FJ200" s="1321"/>
      <c r="FK200" s="1321"/>
      <c r="FL200" s="1321"/>
      <c r="FM200" s="1321"/>
      <c r="FN200" s="1321"/>
      <c r="FO200" s="1321"/>
      <c r="FP200" s="1321"/>
      <c r="FQ200" s="1321"/>
      <c r="FR200" s="1321"/>
      <c r="FS200" s="1321"/>
      <c r="FT200" s="1321"/>
      <c r="FU200" s="1321"/>
      <c r="FV200" s="1321"/>
      <c r="FW200" s="1321"/>
      <c r="FX200" s="1321"/>
      <c r="FY200" s="1321"/>
      <c r="FZ200" s="1321"/>
      <c r="GA200" s="1321"/>
      <c r="GB200" s="1321"/>
    </row>
    <row r="201" spans="8:184">
      <c r="H201" s="1321"/>
      <c r="I201" s="1321"/>
      <c r="EJ201" s="1321"/>
      <c r="EK201" s="1321"/>
      <c r="EL201" s="1321"/>
      <c r="EM201" s="1321"/>
      <c r="EN201" s="1321"/>
      <c r="EO201" s="1321"/>
      <c r="EP201" s="1321"/>
      <c r="EQ201" s="1321"/>
      <c r="ER201" s="1321"/>
      <c r="ES201" s="1321"/>
      <c r="ET201" s="1321"/>
      <c r="EU201" s="1321"/>
      <c r="EV201" s="1321"/>
      <c r="EW201" s="1321"/>
      <c r="EX201" s="1321"/>
      <c r="EY201" s="1321"/>
      <c r="EZ201" s="1321"/>
      <c r="FA201" s="1321"/>
      <c r="FB201" s="1321"/>
      <c r="FC201" s="1321"/>
      <c r="FD201" s="1321"/>
      <c r="FE201" s="1321"/>
      <c r="FF201" s="1321"/>
      <c r="FG201" s="1321"/>
      <c r="FH201" s="1321"/>
      <c r="FI201" s="1321"/>
      <c r="FJ201" s="1321"/>
      <c r="FK201" s="1321"/>
      <c r="FL201" s="1321"/>
      <c r="FM201" s="1321"/>
      <c r="FN201" s="1321"/>
      <c r="FO201" s="1321"/>
      <c r="FP201" s="1321"/>
      <c r="FQ201" s="1321"/>
      <c r="FR201" s="1321"/>
      <c r="FS201" s="1321"/>
      <c r="FT201" s="1321"/>
      <c r="FU201" s="1321"/>
      <c r="FV201" s="1321"/>
      <c r="FW201" s="1321"/>
      <c r="FX201" s="1321"/>
      <c r="FY201" s="1321"/>
      <c r="FZ201" s="1321"/>
      <c r="GA201" s="1321"/>
      <c r="GB201" s="1321"/>
    </row>
    <row r="202" spans="8:184">
      <c r="H202" s="1321"/>
      <c r="I202" s="1321"/>
      <c r="EJ202" s="1321"/>
      <c r="EK202" s="1321"/>
      <c r="EL202" s="1321"/>
      <c r="EM202" s="1321"/>
      <c r="EN202" s="1321"/>
      <c r="EO202" s="1321"/>
      <c r="EP202" s="1321"/>
      <c r="EQ202" s="1321"/>
      <c r="ER202" s="1321"/>
      <c r="ES202" s="1321"/>
      <c r="ET202" s="1321"/>
      <c r="EU202" s="1321"/>
      <c r="EV202" s="1321"/>
      <c r="EW202" s="1321"/>
      <c r="EX202" s="1321"/>
      <c r="EY202" s="1321"/>
      <c r="EZ202" s="1321"/>
      <c r="FA202" s="1321"/>
      <c r="FB202" s="1321"/>
      <c r="FC202" s="1321"/>
      <c r="FD202" s="1321"/>
      <c r="FE202" s="1321"/>
      <c r="FF202" s="1321"/>
      <c r="FG202" s="1321"/>
      <c r="FH202" s="1321"/>
      <c r="FI202" s="1321"/>
      <c r="FJ202" s="1321"/>
      <c r="FK202" s="1321"/>
      <c r="FL202" s="1321"/>
      <c r="FM202" s="1321"/>
      <c r="FN202" s="1321"/>
      <c r="FO202" s="1321"/>
      <c r="FP202" s="1321"/>
      <c r="FQ202" s="1321"/>
      <c r="FR202" s="1321"/>
      <c r="FS202" s="1321"/>
      <c r="FT202" s="1321"/>
      <c r="FU202" s="1321"/>
      <c r="FV202" s="1321"/>
      <c r="FW202" s="1321"/>
      <c r="FX202" s="1321"/>
      <c r="FY202" s="1321"/>
      <c r="FZ202" s="1321"/>
      <c r="GA202" s="1321"/>
      <c r="GB202" s="1321"/>
    </row>
    <row r="203" spans="8:184">
      <c r="H203" s="1321"/>
      <c r="I203" s="1321"/>
      <c r="EJ203" s="1321"/>
      <c r="EK203" s="1321"/>
      <c r="EL203" s="1321"/>
      <c r="EM203" s="1321"/>
      <c r="EN203" s="1321"/>
      <c r="EO203" s="1321"/>
      <c r="EP203" s="1321"/>
      <c r="EQ203" s="1321"/>
      <c r="ER203" s="1321"/>
      <c r="ES203" s="1321"/>
      <c r="ET203" s="1321"/>
      <c r="EU203" s="1321"/>
      <c r="EV203" s="1321"/>
      <c r="EW203" s="1321"/>
      <c r="EX203" s="1321"/>
      <c r="EY203" s="1321"/>
      <c r="EZ203" s="1321"/>
      <c r="FA203" s="1321"/>
      <c r="FB203" s="1321"/>
      <c r="FC203" s="1321"/>
      <c r="FD203" s="1321"/>
      <c r="FE203" s="1321"/>
      <c r="FF203" s="1321"/>
      <c r="FG203" s="1321"/>
      <c r="FH203" s="1321"/>
      <c r="FI203" s="1321"/>
      <c r="FJ203" s="1321"/>
      <c r="FK203" s="1321"/>
      <c r="FL203" s="1321"/>
      <c r="FM203" s="1321"/>
      <c r="FN203" s="1321"/>
      <c r="FO203" s="1321"/>
      <c r="FP203" s="1321"/>
      <c r="FQ203" s="1321"/>
      <c r="FR203" s="1321"/>
      <c r="FS203" s="1321"/>
      <c r="FT203" s="1321"/>
      <c r="FU203" s="1321"/>
      <c r="FV203" s="1321"/>
      <c r="FW203" s="1321"/>
      <c r="FX203" s="1321"/>
      <c r="FY203" s="1321"/>
      <c r="FZ203" s="1321"/>
      <c r="GA203" s="1321"/>
      <c r="GB203" s="1321"/>
    </row>
    <row r="204" spans="8:184">
      <c r="H204" s="1321"/>
      <c r="I204" s="1321"/>
      <c r="EJ204" s="1321"/>
      <c r="EK204" s="1321"/>
      <c r="EL204" s="1321"/>
      <c r="EM204" s="1321"/>
      <c r="EN204" s="1321"/>
      <c r="EO204" s="1321"/>
      <c r="EP204" s="1321"/>
      <c r="EQ204" s="1321"/>
      <c r="ER204" s="1321"/>
      <c r="ES204" s="1321"/>
      <c r="ET204" s="1321"/>
      <c r="EU204" s="1321"/>
      <c r="EV204" s="1321"/>
      <c r="EW204" s="1321"/>
      <c r="EX204" s="1321"/>
      <c r="EY204" s="1321"/>
      <c r="EZ204" s="1321"/>
      <c r="FA204" s="1321"/>
      <c r="FB204" s="1321"/>
      <c r="FC204" s="1321"/>
      <c r="FD204" s="1321"/>
      <c r="FE204" s="1321"/>
      <c r="FF204" s="1321"/>
      <c r="FG204" s="1321"/>
      <c r="FH204" s="1321"/>
      <c r="FI204" s="1321"/>
      <c r="FJ204" s="1321"/>
      <c r="FK204" s="1321"/>
      <c r="FL204" s="1321"/>
      <c r="FM204" s="1321"/>
      <c r="FN204" s="1321"/>
      <c r="FO204" s="1321"/>
      <c r="FP204" s="1321"/>
      <c r="FQ204" s="1321"/>
      <c r="FR204" s="1321"/>
      <c r="FS204" s="1321"/>
      <c r="FT204" s="1321"/>
      <c r="FU204" s="1321"/>
      <c r="FV204" s="1321"/>
      <c r="FW204" s="1321"/>
      <c r="FX204" s="1321"/>
      <c r="FY204" s="1321"/>
      <c r="FZ204" s="1321"/>
      <c r="GA204" s="1321"/>
      <c r="GB204" s="1321"/>
    </row>
    <row r="205" spans="8:184">
      <c r="H205" s="1321"/>
      <c r="I205" s="1321"/>
      <c r="EJ205" s="1321"/>
      <c r="EK205" s="1321"/>
      <c r="EL205" s="1321"/>
      <c r="EM205" s="1321"/>
      <c r="EN205" s="1321"/>
      <c r="EO205" s="1321"/>
      <c r="EP205" s="1321"/>
      <c r="EQ205" s="1321"/>
      <c r="ER205" s="1321"/>
      <c r="ES205" s="1321"/>
      <c r="ET205" s="1321"/>
      <c r="EU205" s="1321"/>
      <c r="EV205" s="1321"/>
      <c r="EW205" s="1321"/>
      <c r="EX205" s="1321"/>
      <c r="EY205" s="1321"/>
      <c r="EZ205" s="1321"/>
      <c r="FA205" s="1321"/>
      <c r="FB205" s="1321"/>
      <c r="FC205" s="1321"/>
      <c r="FD205" s="1321"/>
      <c r="FE205" s="1321"/>
      <c r="FF205" s="1321"/>
      <c r="FG205" s="1321"/>
      <c r="FH205" s="1321"/>
      <c r="FI205" s="1321"/>
      <c r="FJ205" s="1321"/>
      <c r="FK205" s="1321"/>
      <c r="FL205" s="1321"/>
      <c r="FM205" s="1321"/>
      <c r="FN205" s="1321"/>
      <c r="FO205" s="1321"/>
      <c r="FP205" s="1321"/>
      <c r="FQ205" s="1321"/>
      <c r="FR205" s="1321"/>
      <c r="FS205" s="1321"/>
      <c r="FT205" s="1321"/>
      <c r="FU205" s="1321"/>
      <c r="FV205" s="1321"/>
      <c r="FW205" s="1321"/>
      <c r="FX205" s="1321"/>
      <c r="FY205" s="1321"/>
      <c r="FZ205" s="1321"/>
      <c r="GA205" s="1321"/>
      <c r="GB205" s="1321"/>
    </row>
    <row r="206" spans="8:184">
      <c r="H206" s="1321"/>
      <c r="I206" s="1321"/>
      <c r="EJ206" s="1321"/>
      <c r="EK206" s="1321"/>
      <c r="EL206" s="1321"/>
      <c r="EM206" s="1321"/>
      <c r="EN206" s="1321"/>
      <c r="EO206" s="1321"/>
      <c r="EP206" s="1321"/>
      <c r="EQ206" s="1321"/>
      <c r="ER206" s="1321"/>
      <c r="ES206" s="1321"/>
      <c r="ET206" s="1321"/>
      <c r="EU206" s="1321"/>
      <c r="EV206" s="1321"/>
      <c r="EW206" s="1321"/>
      <c r="EX206" s="1321"/>
      <c r="EY206" s="1321"/>
      <c r="EZ206" s="1321"/>
      <c r="FA206" s="1321"/>
      <c r="FB206" s="1321"/>
      <c r="FC206" s="1321"/>
      <c r="FD206" s="1321"/>
      <c r="FE206" s="1321"/>
      <c r="FF206" s="1321"/>
      <c r="FG206" s="1321"/>
      <c r="FH206" s="1321"/>
      <c r="FI206" s="1321"/>
      <c r="FJ206" s="1321"/>
      <c r="FK206" s="1321"/>
      <c r="FL206" s="1321"/>
      <c r="FM206" s="1321"/>
      <c r="FN206" s="1321"/>
      <c r="FO206" s="1321"/>
      <c r="FP206" s="1321"/>
      <c r="FQ206" s="1321"/>
      <c r="FR206" s="1321"/>
      <c r="FS206" s="1321"/>
      <c r="FT206" s="1321"/>
      <c r="FU206" s="1321"/>
      <c r="FV206" s="1321"/>
      <c r="FW206" s="1321"/>
      <c r="FX206" s="1321"/>
      <c r="FY206" s="1321"/>
      <c r="FZ206" s="1321"/>
      <c r="GA206" s="1321"/>
      <c r="GB206" s="1321"/>
    </row>
    <row r="207" spans="8:184">
      <c r="H207" s="1321"/>
      <c r="I207" s="1321"/>
      <c r="EJ207" s="1321"/>
      <c r="EK207" s="1321"/>
      <c r="EL207" s="1321"/>
      <c r="EM207" s="1321"/>
      <c r="EN207" s="1321"/>
      <c r="EO207" s="1321"/>
      <c r="EP207" s="1321"/>
      <c r="EQ207" s="1321"/>
      <c r="ER207" s="1321"/>
      <c r="ES207" s="1321"/>
      <c r="ET207" s="1321"/>
      <c r="EU207" s="1321"/>
      <c r="EV207" s="1321"/>
      <c r="EW207" s="1321"/>
      <c r="EX207" s="1321"/>
      <c r="EY207" s="1321"/>
      <c r="EZ207" s="1321"/>
      <c r="FA207" s="1321"/>
      <c r="FB207" s="1321"/>
      <c r="FC207" s="1321"/>
      <c r="FD207" s="1321"/>
      <c r="FE207" s="1321"/>
      <c r="FF207" s="1321"/>
      <c r="FG207" s="1321"/>
      <c r="FH207" s="1321"/>
      <c r="FI207" s="1321"/>
      <c r="FJ207" s="1321"/>
      <c r="FK207" s="1321"/>
      <c r="FL207" s="1321"/>
      <c r="FM207" s="1321"/>
      <c r="FN207" s="1321"/>
      <c r="FO207" s="1321"/>
      <c r="FP207" s="1321"/>
      <c r="FQ207" s="1321"/>
      <c r="FR207" s="1321"/>
      <c r="FS207" s="1321"/>
      <c r="FT207" s="1321"/>
      <c r="FU207" s="1321"/>
      <c r="FV207" s="1321"/>
      <c r="FW207" s="1321"/>
      <c r="FX207" s="1321"/>
      <c r="FY207" s="1321"/>
      <c r="FZ207" s="1321"/>
      <c r="GA207" s="1321"/>
      <c r="GB207" s="1321"/>
    </row>
    <row r="208" spans="8:184">
      <c r="H208" s="1321"/>
      <c r="I208" s="1321"/>
      <c r="EJ208" s="1321"/>
      <c r="EK208" s="1321"/>
      <c r="EL208" s="1321"/>
      <c r="EM208" s="1321"/>
      <c r="EN208" s="1321"/>
      <c r="EO208" s="1321"/>
      <c r="EP208" s="1321"/>
      <c r="EQ208" s="1321"/>
      <c r="ER208" s="1321"/>
      <c r="ES208" s="1321"/>
      <c r="ET208" s="1321"/>
      <c r="EU208" s="1321"/>
      <c r="EV208" s="1321"/>
      <c r="EW208" s="1321"/>
      <c r="EX208" s="1321"/>
      <c r="EY208" s="1321"/>
      <c r="EZ208" s="1321"/>
      <c r="FA208" s="1321"/>
      <c r="FB208" s="1321"/>
      <c r="FC208" s="1321"/>
      <c r="FD208" s="1321"/>
      <c r="FE208" s="1321"/>
      <c r="FF208" s="1321"/>
      <c r="FG208" s="1321"/>
      <c r="FH208" s="1321"/>
      <c r="FI208" s="1321"/>
      <c r="FJ208" s="1321"/>
      <c r="FK208" s="1321"/>
      <c r="FL208" s="1321"/>
      <c r="FM208" s="1321"/>
      <c r="FN208" s="1321"/>
      <c r="FO208" s="1321"/>
      <c r="FP208" s="1321"/>
      <c r="FQ208" s="1321"/>
      <c r="FR208" s="1321"/>
      <c r="FS208" s="1321"/>
      <c r="FT208" s="1321"/>
      <c r="FU208" s="1321"/>
      <c r="FV208" s="1321"/>
      <c r="FW208" s="1321"/>
      <c r="FX208" s="1321"/>
      <c r="FY208" s="1321"/>
      <c r="FZ208" s="1321"/>
      <c r="GA208" s="1321"/>
      <c r="GB208" s="1321"/>
    </row>
    <row r="209" spans="8:184">
      <c r="H209" s="1321"/>
      <c r="I209" s="1321"/>
      <c r="EJ209" s="1321"/>
      <c r="EK209" s="1321"/>
      <c r="EL209" s="1321"/>
      <c r="EM209" s="1321"/>
      <c r="EN209" s="1321"/>
      <c r="EO209" s="1321"/>
      <c r="EP209" s="1321"/>
      <c r="EQ209" s="1321"/>
      <c r="ER209" s="1321"/>
      <c r="ES209" s="1321"/>
      <c r="ET209" s="1321"/>
      <c r="EU209" s="1321"/>
      <c r="EV209" s="1321"/>
      <c r="EW209" s="1321"/>
      <c r="EX209" s="1321"/>
      <c r="EY209" s="1321"/>
      <c r="EZ209" s="1321"/>
      <c r="FA209" s="1321"/>
      <c r="FB209" s="1321"/>
      <c r="FC209" s="1321"/>
      <c r="FD209" s="1321"/>
      <c r="FE209" s="1321"/>
      <c r="FF209" s="1321"/>
      <c r="FG209" s="1321"/>
      <c r="FH209" s="1321"/>
      <c r="FI209" s="1321"/>
      <c r="FJ209" s="1321"/>
      <c r="FK209" s="1321"/>
      <c r="FL209" s="1321"/>
      <c r="FM209" s="1321"/>
      <c r="FN209" s="1321"/>
      <c r="FO209" s="1321"/>
      <c r="FP209" s="1321"/>
      <c r="FQ209" s="1321"/>
      <c r="FR209" s="1321"/>
      <c r="FS209" s="1321"/>
      <c r="FT209" s="1321"/>
      <c r="FU209" s="1321"/>
      <c r="FV209" s="1321"/>
      <c r="FW209" s="1321"/>
      <c r="FX209" s="1321"/>
      <c r="FY209" s="1321"/>
      <c r="FZ209" s="1321"/>
      <c r="GA209" s="1321"/>
      <c r="GB209" s="1321"/>
    </row>
    <row r="210" spans="8:184">
      <c r="H210" s="1321"/>
      <c r="I210" s="1321"/>
      <c r="EJ210" s="1321"/>
      <c r="EK210" s="1321"/>
      <c r="EL210" s="1321"/>
      <c r="EM210" s="1321"/>
      <c r="EN210" s="1321"/>
      <c r="EO210" s="1321"/>
      <c r="EP210" s="1321"/>
      <c r="EQ210" s="1321"/>
      <c r="ER210" s="1321"/>
      <c r="ES210" s="1321"/>
      <c r="ET210" s="1321"/>
      <c r="EU210" s="1321"/>
      <c r="EV210" s="1321"/>
      <c r="EW210" s="1321"/>
      <c r="EX210" s="1321"/>
      <c r="EY210" s="1321"/>
      <c r="EZ210" s="1321"/>
      <c r="FA210" s="1321"/>
      <c r="FB210" s="1321"/>
      <c r="FC210" s="1321"/>
      <c r="FD210" s="1321"/>
      <c r="FE210" s="1321"/>
      <c r="FF210" s="1321"/>
      <c r="FG210" s="1321"/>
      <c r="FH210" s="1321"/>
      <c r="FI210" s="1321"/>
      <c r="FJ210" s="1321"/>
      <c r="FK210" s="1321"/>
      <c r="FL210" s="1321"/>
      <c r="FM210" s="1321"/>
      <c r="FN210" s="1321"/>
      <c r="FO210" s="1321"/>
      <c r="FP210" s="1321"/>
      <c r="FQ210" s="1321"/>
      <c r="FR210" s="1321"/>
      <c r="FS210" s="1321"/>
      <c r="FT210" s="1321"/>
      <c r="FU210" s="1321"/>
      <c r="FV210" s="1321"/>
      <c r="FW210" s="1321"/>
      <c r="FX210" s="1321"/>
      <c r="FY210" s="1321"/>
      <c r="FZ210" s="1321"/>
      <c r="GA210" s="1321"/>
      <c r="GB210" s="1321"/>
    </row>
    <row r="211" spans="8:184">
      <c r="H211" s="1321"/>
      <c r="I211" s="1321"/>
      <c r="EJ211" s="1321"/>
      <c r="EK211" s="1321"/>
      <c r="EL211" s="1321"/>
      <c r="EM211" s="1321"/>
      <c r="EN211" s="1321"/>
      <c r="EO211" s="1321"/>
      <c r="EP211" s="1321"/>
      <c r="EQ211" s="1321"/>
      <c r="ER211" s="1321"/>
      <c r="ES211" s="1321"/>
      <c r="ET211" s="1321"/>
      <c r="EU211" s="1321"/>
      <c r="EV211" s="1321"/>
      <c r="EW211" s="1321"/>
      <c r="EX211" s="1321"/>
      <c r="EY211" s="1321"/>
      <c r="EZ211" s="1321"/>
      <c r="FA211" s="1321"/>
      <c r="FB211" s="1321"/>
      <c r="FC211" s="1321"/>
      <c r="FD211" s="1321"/>
      <c r="FE211" s="1321"/>
      <c r="FF211" s="1321"/>
      <c r="FG211" s="1321"/>
      <c r="FH211" s="1321"/>
      <c r="FI211" s="1321"/>
      <c r="FJ211" s="1321"/>
      <c r="FK211" s="1321"/>
      <c r="FL211" s="1321"/>
      <c r="FM211" s="1321"/>
      <c r="FN211" s="1321"/>
      <c r="FO211" s="1321"/>
      <c r="FP211" s="1321"/>
      <c r="FQ211" s="1321"/>
      <c r="FR211" s="1321"/>
      <c r="FS211" s="1321"/>
      <c r="FT211" s="1321"/>
      <c r="FU211" s="1321"/>
      <c r="FV211" s="1321"/>
      <c r="FW211" s="1321"/>
      <c r="FX211" s="1321"/>
      <c r="FY211" s="1321"/>
      <c r="FZ211" s="1321"/>
      <c r="GA211" s="1321"/>
      <c r="GB211" s="1321"/>
    </row>
    <row r="212" spans="8:184">
      <c r="H212" s="1321"/>
      <c r="I212" s="1321"/>
      <c r="EJ212" s="1321"/>
      <c r="EK212" s="1321"/>
      <c r="EL212" s="1321"/>
      <c r="EM212" s="1321"/>
      <c r="EN212" s="1321"/>
      <c r="EO212" s="1321"/>
      <c r="EP212" s="1321"/>
      <c r="EQ212" s="1321"/>
      <c r="ER212" s="1321"/>
      <c r="ES212" s="1321"/>
      <c r="ET212" s="1321"/>
      <c r="EU212" s="1321"/>
      <c r="EV212" s="1321"/>
      <c r="EW212" s="1321"/>
      <c r="EX212" s="1321"/>
      <c r="EY212" s="1321"/>
      <c r="EZ212" s="1321"/>
      <c r="FA212" s="1321"/>
      <c r="FB212" s="1321"/>
      <c r="FC212" s="1321"/>
      <c r="FD212" s="1321"/>
      <c r="FE212" s="1321"/>
      <c r="FF212" s="1321"/>
      <c r="FG212" s="1321"/>
      <c r="FH212" s="1321"/>
      <c r="FI212" s="1321"/>
      <c r="FJ212" s="1321"/>
      <c r="FK212" s="1321"/>
      <c r="FL212" s="1321"/>
      <c r="FM212" s="1321"/>
      <c r="FN212" s="1321"/>
      <c r="FO212" s="1321"/>
      <c r="FP212" s="1321"/>
      <c r="FQ212" s="1321"/>
      <c r="FR212" s="1321"/>
      <c r="FS212" s="1321"/>
      <c r="FT212" s="1321"/>
      <c r="FU212" s="1321"/>
      <c r="FV212" s="1321"/>
      <c r="FW212" s="1321"/>
      <c r="FX212" s="1321"/>
      <c r="FY212" s="1321"/>
      <c r="FZ212" s="1321"/>
      <c r="GA212" s="1321"/>
      <c r="GB212" s="1321"/>
    </row>
    <row r="213" spans="8:184">
      <c r="H213" s="1321"/>
      <c r="I213" s="1321"/>
      <c r="EJ213" s="1321"/>
      <c r="EK213" s="1321"/>
      <c r="EL213" s="1321"/>
      <c r="EM213" s="1321"/>
      <c r="EN213" s="1321"/>
      <c r="EO213" s="1321"/>
      <c r="EP213" s="1321"/>
      <c r="EQ213" s="1321"/>
      <c r="ER213" s="1321"/>
      <c r="ES213" s="1321"/>
      <c r="ET213" s="1321"/>
      <c r="EU213" s="1321"/>
      <c r="EV213" s="1321"/>
      <c r="EW213" s="1321"/>
      <c r="EX213" s="1321"/>
      <c r="EY213" s="1321"/>
      <c r="EZ213" s="1321"/>
      <c r="FA213" s="1321"/>
      <c r="FB213" s="1321"/>
      <c r="FC213" s="1321"/>
      <c r="FD213" s="1321"/>
      <c r="FE213" s="1321"/>
      <c r="FF213" s="1321"/>
      <c r="FG213" s="1321"/>
      <c r="FH213" s="1321"/>
      <c r="FI213" s="1321"/>
      <c r="FJ213" s="1321"/>
      <c r="FK213" s="1321"/>
      <c r="FL213" s="1321"/>
      <c r="FM213" s="1321"/>
      <c r="FN213" s="1321"/>
      <c r="FO213" s="1321"/>
      <c r="FP213" s="1321"/>
      <c r="FQ213" s="1321"/>
      <c r="FR213" s="1321"/>
      <c r="FS213" s="1321"/>
      <c r="FT213" s="1321"/>
      <c r="FU213" s="1321"/>
      <c r="FV213" s="1321"/>
      <c r="FW213" s="1321"/>
      <c r="FX213" s="1321"/>
      <c r="FY213" s="1321"/>
      <c r="FZ213" s="1321"/>
      <c r="GA213" s="1321"/>
      <c r="GB213" s="1321"/>
    </row>
    <row r="214" spans="8:184">
      <c r="H214" s="1321"/>
      <c r="I214" s="1321"/>
      <c r="EJ214" s="1321"/>
      <c r="EK214" s="1321"/>
      <c r="EL214" s="1321"/>
      <c r="EM214" s="1321"/>
      <c r="EN214" s="1321"/>
      <c r="EO214" s="1321"/>
      <c r="EP214" s="1321"/>
      <c r="EQ214" s="1321"/>
      <c r="ER214" s="1321"/>
      <c r="ES214" s="1321"/>
      <c r="ET214" s="1321"/>
      <c r="EU214" s="1321"/>
      <c r="EV214" s="1321"/>
      <c r="EW214" s="1321"/>
      <c r="EX214" s="1321"/>
      <c r="EY214" s="1321"/>
      <c r="EZ214" s="1321"/>
      <c r="FA214" s="1321"/>
      <c r="FB214" s="1321"/>
      <c r="FC214" s="1321"/>
      <c r="FD214" s="1321"/>
      <c r="FE214" s="1321"/>
      <c r="FF214" s="1321"/>
      <c r="FG214" s="1321"/>
      <c r="FH214" s="1321"/>
      <c r="FI214" s="1321"/>
      <c r="FJ214" s="1321"/>
      <c r="FK214" s="1321"/>
      <c r="FL214" s="1321"/>
      <c r="FM214" s="1321"/>
      <c r="FN214" s="1321"/>
      <c r="FO214" s="1321"/>
      <c r="FP214" s="1321"/>
      <c r="FQ214" s="1321"/>
      <c r="FR214" s="1321"/>
      <c r="FS214" s="1321"/>
      <c r="FT214" s="1321"/>
      <c r="FU214" s="1321"/>
      <c r="FV214" s="1321"/>
      <c r="FW214" s="1321"/>
      <c r="FX214" s="1321"/>
      <c r="FY214" s="1321"/>
      <c r="FZ214" s="1321"/>
      <c r="GA214" s="1321"/>
      <c r="GB214" s="1321"/>
    </row>
    <row r="215" spans="8:184">
      <c r="H215" s="1321"/>
      <c r="I215" s="1321"/>
      <c r="EJ215" s="1321"/>
      <c r="EK215" s="1321"/>
      <c r="EL215" s="1321"/>
      <c r="EM215" s="1321"/>
      <c r="EN215" s="1321"/>
      <c r="EO215" s="1321"/>
      <c r="EP215" s="1321"/>
      <c r="EQ215" s="1321"/>
      <c r="ER215" s="1321"/>
      <c r="ES215" s="1321"/>
      <c r="ET215" s="1321"/>
      <c r="EU215" s="1321"/>
      <c r="EV215" s="1321"/>
      <c r="EW215" s="1321"/>
      <c r="EX215" s="1321"/>
      <c r="EY215" s="1321"/>
      <c r="EZ215" s="1321"/>
      <c r="FA215" s="1321"/>
      <c r="FB215" s="1321"/>
      <c r="FC215" s="1321"/>
      <c r="FD215" s="1321"/>
      <c r="FE215" s="1321"/>
      <c r="FF215" s="1321"/>
      <c r="FG215" s="1321"/>
      <c r="FH215" s="1321"/>
      <c r="FI215" s="1321"/>
      <c r="FJ215" s="1321"/>
      <c r="FK215" s="1321"/>
      <c r="FL215" s="1321"/>
      <c r="FM215" s="1321"/>
      <c r="FN215" s="1321"/>
      <c r="FO215" s="1321"/>
      <c r="FP215" s="1321"/>
      <c r="FQ215" s="1321"/>
      <c r="FR215" s="1321"/>
      <c r="FS215" s="1321"/>
      <c r="FT215" s="1321"/>
      <c r="FU215" s="1321"/>
      <c r="FV215" s="1321"/>
      <c r="FW215" s="1321"/>
      <c r="FX215" s="1321"/>
      <c r="FY215" s="1321"/>
      <c r="FZ215" s="1321"/>
      <c r="GA215" s="1321"/>
      <c r="GB215" s="1321"/>
    </row>
    <row r="216" spans="8:184">
      <c r="H216" s="1321"/>
      <c r="I216" s="1321"/>
      <c r="EJ216" s="1321"/>
      <c r="EK216" s="1321"/>
      <c r="EL216" s="1321"/>
      <c r="EM216" s="1321"/>
      <c r="EN216" s="1321"/>
      <c r="EO216" s="1321"/>
      <c r="EP216" s="1321"/>
      <c r="EQ216" s="1321"/>
      <c r="ER216" s="1321"/>
      <c r="ES216" s="1321"/>
      <c r="ET216" s="1321"/>
      <c r="EU216" s="1321"/>
      <c r="EV216" s="1321"/>
      <c r="EW216" s="1321"/>
      <c r="EX216" s="1321"/>
      <c r="EY216" s="1321"/>
      <c r="EZ216" s="1321"/>
      <c r="FA216" s="1321"/>
      <c r="FB216" s="1321"/>
      <c r="FC216" s="1321"/>
      <c r="FD216" s="1321"/>
      <c r="FE216" s="1321"/>
      <c r="FF216" s="1321"/>
      <c r="FG216" s="1321"/>
      <c r="FH216" s="1321"/>
      <c r="FI216" s="1321"/>
      <c r="FJ216" s="1321"/>
      <c r="FK216" s="1321"/>
      <c r="FL216" s="1321"/>
      <c r="FM216" s="1321"/>
      <c r="FN216" s="1321"/>
      <c r="FO216" s="1321"/>
      <c r="FP216" s="1321"/>
      <c r="FQ216" s="1321"/>
      <c r="FR216" s="1321"/>
      <c r="FS216" s="1321"/>
      <c r="FT216" s="1321"/>
      <c r="FU216" s="1321"/>
      <c r="FV216" s="1321"/>
      <c r="FW216" s="1321"/>
      <c r="FX216" s="1321"/>
      <c r="FY216" s="1321"/>
      <c r="FZ216" s="1321"/>
      <c r="GA216" s="1321"/>
      <c r="GB216" s="1321"/>
    </row>
    <row r="217" spans="8:184">
      <c r="H217" s="1321"/>
      <c r="I217" s="1321"/>
      <c r="EJ217" s="1321"/>
      <c r="EK217" s="1321"/>
      <c r="EL217" s="1321"/>
      <c r="EM217" s="1321"/>
      <c r="EN217" s="1321"/>
      <c r="EO217" s="1321"/>
      <c r="EP217" s="1321"/>
      <c r="EQ217" s="1321"/>
      <c r="ER217" s="1321"/>
      <c r="ES217" s="1321"/>
      <c r="ET217" s="1321"/>
      <c r="EU217" s="1321"/>
      <c r="EV217" s="1321"/>
      <c r="EW217" s="1321"/>
      <c r="EX217" s="1321"/>
      <c r="EY217" s="1321"/>
      <c r="EZ217" s="1321"/>
      <c r="FA217" s="1321"/>
      <c r="FB217" s="1321"/>
      <c r="FC217" s="1321"/>
      <c r="FD217" s="1321"/>
      <c r="FE217" s="1321"/>
      <c r="FF217" s="1321"/>
      <c r="FG217" s="1321"/>
      <c r="FH217" s="1321"/>
      <c r="FI217" s="1321"/>
      <c r="FJ217" s="1321"/>
      <c r="FK217" s="1321"/>
      <c r="FL217" s="1321"/>
      <c r="FM217" s="1321"/>
      <c r="FN217" s="1321"/>
      <c r="FO217" s="1321"/>
      <c r="FP217" s="1321"/>
      <c r="FQ217" s="1321"/>
      <c r="FR217" s="1321"/>
      <c r="FS217" s="1321"/>
      <c r="FT217" s="1321"/>
      <c r="FU217" s="1321"/>
      <c r="FV217" s="1321"/>
      <c r="FW217" s="1321"/>
      <c r="FX217" s="1321"/>
      <c r="FY217" s="1321"/>
      <c r="FZ217" s="1321"/>
      <c r="GA217" s="1321"/>
      <c r="GB217" s="1321"/>
    </row>
    <row r="218" spans="8:184">
      <c r="H218" s="1321"/>
      <c r="I218" s="1321"/>
      <c r="EJ218" s="1321"/>
      <c r="EK218" s="1321"/>
      <c r="EL218" s="1321"/>
      <c r="EM218" s="1321"/>
      <c r="EN218" s="1321"/>
      <c r="EO218" s="1321"/>
      <c r="EP218" s="1321"/>
      <c r="EQ218" s="1321"/>
      <c r="ER218" s="1321"/>
      <c r="ES218" s="1321"/>
      <c r="ET218" s="1321"/>
      <c r="EU218" s="1321"/>
      <c r="EV218" s="1321"/>
      <c r="EW218" s="1321"/>
      <c r="EX218" s="1321"/>
      <c r="EY218" s="1321"/>
      <c r="EZ218" s="1321"/>
      <c r="FA218" s="1321"/>
      <c r="FB218" s="1321"/>
      <c r="FC218" s="1321"/>
      <c r="FD218" s="1321"/>
      <c r="FE218" s="1321"/>
      <c r="FF218" s="1321"/>
      <c r="FG218" s="1321"/>
      <c r="FH218" s="1321"/>
      <c r="FI218" s="1321"/>
      <c r="FJ218" s="1321"/>
      <c r="FK218" s="1321"/>
      <c r="FL218" s="1321"/>
      <c r="FM218" s="1321"/>
      <c r="FN218" s="1321"/>
      <c r="FO218" s="1321"/>
      <c r="FP218" s="1321"/>
      <c r="FQ218" s="1321"/>
      <c r="FR218" s="1321"/>
      <c r="FS218" s="1321"/>
      <c r="FT218" s="1321"/>
      <c r="FU218" s="1321"/>
      <c r="FV218" s="1321"/>
      <c r="FW218" s="1321"/>
      <c r="FX218" s="1321"/>
      <c r="FY218" s="1321"/>
      <c r="FZ218" s="1321"/>
      <c r="GA218" s="1321"/>
      <c r="GB218" s="1321"/>
    </row>
    <row r="219" spans="8:184">
      <c r="H219" s="1321"/>
      <c r="I219" s="1321"/>
      <c r="EJ219" s="1321"/>
      <c r="EK219" s="1321"/>
      <c r="EL219" s="1321"/>
      <c r="EM219" s="1321"/>
      <c r="EN219" s="1321"/>
      <c r="EO219" s="1321"/>
      <c r="EP219" s="1321"/>
      <c r="EQ219" s="1321"/>
      <c r="ER219" s="1321"/>
      <c r="ES219" s="1321"/>
      <c r="ET219" s="1321"/>
      <c r="EU219" s="1321"/>
      <c r="EV219" s="1321"/>
      <c r="EW219" s="1321"/>
      <c r="EX219" s="1321"/>
      <c r="EY219" s="1321"/>
      <c r="EZ219" s="1321"/>
      <c r="FA219" s="1321"/>
      <c r="FB219" s="1321"/>
      <c r="FC219" s="1321"/>
      <c r="FD219" s="1321"/>
      <c r="FE219" s="1321"/>
      <c r="FF219" s="1321"/>
      <c r="FG219" s="1321"/>
      <c r="FH219" s="1321"/>
      <c r="FI219" s="1321"/>
      <c r="FJ219" s="1321"/>
      <c r="FK219" s="1321"/>
      <c r="FL219" s="1321"/>
      <c r="FM219" s="1321"/>
      <c r="FN219" s="1321"/>
      <c r="FO219" s="1321"/>
      <c r="FP219" s="1321"/>
      <c r="FQ219" s="1321"/>
      <c r="FR219" s="1321"/>
      <c r="FS219" s="1321"/>
      <c r="FT219" s="1321"/>
      <c r="FU219" s="1321"/>
      <c r="FV219" s="1321"/>
      <c r="FW219" s="1321"/>
      <c r="FX219" s="1321"/>
      <c r="FY219" s="1321"/>
      <c r="FZ219" s="1321"/>
      <c r="GA219" s="1321"/>
      <c r="GB219" s="1321"/>
    </row>
    <row r="220" spans="8:184">
      <c r="H220" s="1321"/>
      <c r="I220" s="1321"/>
      <c r="EJ220" s="1321"/>
      <c r="EK220" s="1321"/>
      <c r="EL220" s="1321"/>
      <c r="EM220" s="1321"/>
      <c r="EN220" s="1321"/>
      <c r="EO220" s="1321"/>
      <c r="EP220" s="1321"/>
      <c r="EQ220" s="1321"/>
      <c r="ER220" s="1321"/>
      <c r="ES220" s="1321"/>
      <c r="ET220" s="1321"/>
      <c r="EU220" s="1321"/>
      <c r="EV220" s="1321"/>
      <c r="EW220" s="1321"/>
      <c r="EX220" s="1321"/>
      <c r="EY220" s="1321"/>
      <c r="EZ220" s="1321"/>
      <c r="FA220" s="1321"/>
      <c r="FB220" s="1321"/>
      <c r="FC220" s="1321"/>
      <c r="FD220" s="1321"/>
      <c r="FE220" s="1321"/>
      <c r="FF220" s="1321"/>
      <c r="FG220" s="1321"/>
      <c r="FH220" s="1321"/>
      <c r="FI220" s="1321"/>
      <c r="FJ220" s="1321"/>
      <c r="FK220" s="1321"/>
      <c r="FL220" s="1321"/>
      <c r="FM220" s="1321"/>
      <c r="FN220" s="1321"/>
      <c r="FO220" s="1321"/>
      <c r="FP220" s="1321"/>
      <c r="FQ220" s="1321"/>
      <c r="FR220" s="1321"/>
      <c r="FS220" s="1321"/>
      <c r="FT220" s="1321"/>
      <c r="FU220" s="1321"/>
      <c r="FV220" s="1321"/>
      <c r="FW220" s="1321"/>
      <c r="FX220" s="1321"/>
      <c r="FY220" s="1321"/>
      <c r="FZ220" s="1321"/>
      <c r="GA220" s="1321"/>
      <c r="GB220" s="1321"/>
    </row>
    <row r="221" spans="8:184">
      <c r="H221" s="1321"/>
      <c r="I221" s="1321"/>
      <c r="EJ221" s="1321"/>
      <c r="EK221" s="1321"/>
      <c r="EL221" s="1321"/>
      <c r="EM221" s="1321"/>
      <c r="EN221" s="1321"/>
      <c r="EO221" s="1321"/>
      <c r="EP221" s="1321"/>
      <c r="EQ221" s="1321"/>
      <c r="ER221" s="1321"/>
      <c r="ES221" s="1321"/>
      <c r="ET221" s="1321"/>
      <c r="EU221" s="1321"/>
      <c r="EV221" s="1321"/>
      <c r="EW221" s="1321"/>
      <c r="EX221" s="1321"/>
      <c r="EY221" s="1321"/>
      <c r="EZ221" s="1321"/>
      <c r="FA221" s="1321"/>
      <c r="FB221" s="1321"/>
      <c r="FC221" s="1321"/>
      <c r="FD221" s="1321"/>
      <c r="FE221" s="1321"/>
      <c r="FF221" s="1321"/>
      <c r="FG221" s="1321"/>
      <c r="FH221" s="1321"/>
      <c r="FI221" s="1321"/>
      <c r="FJ221" s="1321"/>
      <c r="FK221" s="1321"/>
      <c r="FL221" s="1321"/>
      <c r="FM221" s="1321"/>
      <c r="FN221" s="1321"/>
      <c r="FO221" s="1321"/>
      <c r="FP221" s="1321"/>
      <c r="FQ221" s="1321"/>
      <c r="FR221" s="1321"/>
      <c r="FS221" s="1321"/>
      <c r="FT221" s="1321"/>
      <c r="FU221" s="1321"/>
      <c r="FV221" s="1321"/>
      <c r="FW221" s="1321"/>
      <c r="FX221" s="1321"/>
      <c r="FY221" s="1321"/>
      <c r="FZ221" s="1321"/>
      <c r="GA221" s="1321"/>
      <c r="GB221" s="1321"/>
    </row>
    <row r="222" spans="8:184">
      <c r="H222" s="1321"/>
      <c r="I222" s="1321"/>
      <c r="EJ222" s="1321"/>
      <c r="EK222" s="1321"/>
      <c r="EL222" s="1321"/>
      <c r="EM222" s="1321"/>
      <c r="EN222" s="1321"/>
      <c r="EO222" s="1321"/>
      <c r="EP222" s="1321"/>
      <c r="EQ222" s="1321"/>
      <c r="ER222" s="1321"/>
      <c r="ES222" s="1321"/>
      <c r="ET222" s="1321"/>
      <c r="EU222" s="1321"/>
      <c r="EV222" s="1321"/>
      <c r="EW222" s="1321"/>
      <c r="EX222" s="1321"/>
      <c r="EY222" s="1321"/>
      <c r="EZ222" s="1321"/>
      <c r="FA222" s="1321"/>
      <c r="FB222" s="1321"/>
      <c r="FC222" s="1321"/>
      <c r="FD222" s="1321"/>
      <c r="FE222" s="1321"/>
      <c r="FF222" s="1321"/>
      <c r="FG222" s="1321"/>
      <c r="FH222" s="1321"/>
      <c r="FI222" s="1321"/>
      <c r="FJ222" s="1321"/>
      <c r="FK222" s="1321"/>
      <c r="FL222" s="1321"/>
      <c r="FM222" s="1321"/>
      <c r="FN222" s="1321"/>
      <c r="FO222" s="1321"/>
      <c r="FP222" s="1321"/>
      <c r="FQ222" s="1321"/>
      <c r="FR222" s="1321"/>
      <c r="FS222" s="1321"/>
      <c r="FT222" s="1321"/>
      <c r="FU222" s="1321"/>
      <c r="FV222" s="1321"/>
      <c r="FW222" s="1321"/>
      <c r="FX222" s="1321"/>
      <c r="FY222" s="1321"/>
      <c r="FZ222" s="1321"/>
      <c r="GA222" s="1321"/>
      <c r="GB222" s="1321"/>
    </row>
    <row r="223" spans="8:184">
      <c r="H223" s="1321"/>
      <c r="I223" s="1321"/>
      <c r="EJ223" s="1321"/>
      <c r="EK223" s="1321"/>
      <c r="EL223" s="1321"/>
      <c r="EM223" s="1321"/>
      <c r="EN223" s="1321"/>
      <c r="EO223" s="1321"/>
      <c r="EP223" s="1321"/>
      <c r="EQ223" s="1321"/>
      <c r="ER223" s="1321"/>
      <c r="ES223" s="1321"/>
      <c r="ET223" s="1321"/>
      <c r="EU223" s="1321"/>
      <c r="EV223" s="1321"/>
      <c r="EW223" s="1321"/>
      <c r="EX223" s="1321"/>
      <c r="EY223" s="1321"/>
      <c r="EZ223" s="1321"/>
      <c r="FA223" s="1321"/>
      <c r="FB223" s="1321"/>
      <c r="FC223" s="1321"/>
      <c r="FD223" s="1321"/>
      <c r="FE223" s="1321"/>
      <c r="FF223" s="1321"/>
      <c r="FG223" s="1321"/>
      <c r="FH223" s="1321"/>
      <c r="FI223" s="1321"/>
      <c r="FJ223" s="1321"/>
      <c r="FK223" s="1321"/>
      <c r="FL223" s="1321"/>
      <c r="FM223" s="1321"/>
      <c r="FN223" s="1321"/>
      <c r="FO223" s="1321"/>
      <c r="FP223" s="1321"/>
      <c r="FQ223" s="1321"/>
      <c r="FR223" s="1321"/>
      <c r="FS223" s="1321"/>
      <c r="FT223" s="1321"/>
      <c r="FU223" s="1321"/>
      <c r="FV223" s="1321"/>
      <c r="FW223" s="1321"/>
      <c r="FX223" s="1321"/>
      <c r="FY223" s="1321"/>
      <c r="FZ223" s="1321"/>
      <c r="GA223" s="1321"/>
      <c r="GB223" s="1321"/>
    </row>
    <row r="224" spans="8:184">
      <c r="H224" s="1321"/>
      <c r="I224" s="1321"/>
      <c r="EJ224" s="1321"/>
      <c r="EK224" s="1321"/>
      <c r="EL224" s="1321"/>
      <c r="EM224" s="1321"/>
      <c r="EN224" s="1321"/>
      <c r="EO224" s="1321"/>
      <c r="EP224" s="1321"/>
      <c r="EQ224" s="1321"/>
      <c r="ER224" s="1321"/>
      <c r="ES224" s="1321"/>
      <c r="ET224" s="1321"/>
      <c r="EU224" s="1321"/>
      <c r="EV224" s="1321"/>
      <c r="EW224" s="1321"/>
      <c r="EX224" s="1321"/>
      <c r="EY224" s="1321"/>
      <c r="EZ224" s="1321"/>
      <c r="FA224" s="1321"/>
      <c r="FB224" s="1321"/>
      <c r="FC224" s="1321"/>
      <c r="FD224" s="1321"/>
      <c r="FE224" s="1321"/>
      <c r="FF224" s="1321"/>
      <c r="FG224" s="1321"/>
      <c r="FH224" s="1321"/>
      <c r="FI224" s="1321"/>
      <c r="FJ224" s="1321"/>
      <c r="FK224" s="1321"/>
      <c r="FL224" s="1321"/>
      <c r="FM224" s="1321"/>
      <c r="FN224" s="1321"/>
      <c r="FO224" s="1321"/>
      <c r="FP224" s="1321"/>
      <c r="FQ224" s="1321"/>
      <c r="FR224" s="1321"/>
      <c r="FS224" s="1321"/>
      <c r="FT224" s="1321"/>
      <c r="FU224" s="1321"/>
      <c r="FV224" s="1321"/>
      <c r="FW224" s="1321"/>
      <c r="FX224" s="1321"/>
      <c r="FY224" s="1321"/>
      <c r="FZ224" s="1321"/>
      <c r="GA224" s="1321"/>
      <c r="GB224" s="1321"/>
    </row>
    <row r="225" spans="8:184">
      <c r="H225" s="1321"/>
      <c r="I225" s="1321"/>
      <c r="EJ225" s="1321"/>
      <c r="EK225" s="1321"/>
      <c r="EL225" s="1321"/>
      <c r="EM225" s="1321"/>
      <c r="EN225" s="1321"/>
      <c r="EO225" s="1321"/>
      <c r="EP225" s="1321"/>
      <c r="EQ225" s="1321"/>
      <c r="ER225" s="1321"/>
      <c r="ES225" s="1321"/>
      <c r="ET225" s="1321"/>
      <c r="EU225" s="1321"/>
      <c r="EV225" s="1321"/>
      <c r="EW225" s="1321"/>
      <c r="EX225" s="1321"/>
      <c r="EY225" s="1321"/>
      <c r="EZ225" s="1321"/>
      <c r="FA225" s="1321"/>
      <c r="FB225" s="1321"/>
      <c r="FC225" s="1321"/>
      <c r="FD225" s="1321"/>
      <c r="FE225" s="1321"/>
      <c r="FF225" s="1321"/>
      <c r="FG225" s="1321"/>
      <c r="FH225" s="1321"/>
      <c r="FI225" s="1321"/>
      <c r="FJ225" s="1321"/>
      <c r="FK225" s="1321"/>
      <c r="FL225" s="1321"/>
      <c r="FM225" s="1321"/>
      <c r="FN225" s="1321"/>
      <c r="FO225" s="1321"/>
      <c r="FP225" s="1321"/>
      <c r="FQ225" s="1321"/>
      <c r="FR225" s="1321"/>
      <c r="FS225" s="1321"/>
      <c r="FT225" s="1321"/>
      <c r="FU225" s="1321"/>
      <c r="FV225" s="1321"/>
      <c r="FW225" s="1321"/>
      <c r="FX225" s="1321"/>
      <c r="FY225" s="1321"/>
      <c r="FZ225" s="1321"/>
      <c r="GA225" s="1321"/>
      <c r="GB225" s="1321"/>
    </row>
    <row r="226" spans="8:184">
      <c r="H226" s="1321"/>
      <c r="I226" s="1321"/>
      <c r="EJ226" s="1321"/>
      <c r="EK226" s="1321"/>
      <c r="EL226" s="1321"/>
      <c r="EM226" s="1321"/>
      <c r="EN226" s="1321"/>
      <c r="EO226" s="1321"/>
      <c r="EP226" s="1321"/>
      <c r="EQ226" s="1321"/>
      <c r="ER226" s="1321"/>
      <c r="ES226" s="1321"/>
      <c r="ET226" s="1321"/>
      <c r="EU226" s="1321"/>
      <c r="EV226" s="1321"/>
      <c r="EW226" s="1321"/>
      <c r="EX226" s="1321"/>
      <c r="EY226" s="1321"/>
      <c r="EZ226" s="1321"/>
      <c r="FA226" s="1321"/>
      <c r="FB226" s="1321"/>
      <c r="FC226" s="1321"/>
      <c r="FD226" s="1321"/>
      <c r="FE226" s="1321"/>
      <c r="FF226" s="1321"/>
      <c r="FG226" s="1321"/>
      <c r="FH226" s="1321"/>
      <c r="FI226" s="1321"/>
      <c r="FJ226" s="1321"/>
      <c r="FK226" s="1321"/>
      <c r="FL226" s="1321"/>
      <c r="FM226" s="1321"/>
      <c r="FN226" s="1321"/>
      <c r="FO226" s="1321"/>
      <c r="FP226" s="1321"/>
      <c r="FQ226" s="1321"/>
      <c r="FR226" s="1321"/>
      <c r="FS226" s="1321"/>
      <c r="FT226" s="1321"/>
      <c r="FU226" s="1321"/>
      <c r="FV226" s="1321"/>
      <c r="FW226" s="1321"/>
      <c r="FX226" s="1321"/>
      <c r="FY226" s="1321"/>
      <c r="FZ226" s="1321"/>
      <c r="GA226" s="1321"/>
      <c r="GB226" s="1321"/>
    </row>
    <row r="227" spans="8:184">
      <c r="H227" s="1321"/>
      <c r="I227" s="1321"/>
      <c r="EJ227" s="1321"/>
      <c r="EK227" s="1321"/>
      <c r="EL227" s="1321"/>
      <c r="EM227" s="1321"/>
      <c r="EN227" s="1321"/>
      <c r="EO227" s="1321"/>
      <c r="EP227" s="1321"/>
      <c r="EQ227" s="1321"/>
      <c r="ER227" s="1321"/>
      <c r="ES227" s="1321"/>
      <c r="ET227" s="1321"/>
      <c r="EU227" s="1321"/>
      <c r="EV227" s="1321"/>
      <c r="EW227" s="1321"/>
      <c r="EX227" s="1321"/>
      <c r="EY227" s="1321"/>
      <c r="EZ227" s="1321"/>
      <c r="FA227" s="1321"/>
      <c r="FB227" s="1321"/>
      <c r="FC227" s="1321"/>
      <c r="FD227" s="1321"/>
      <c r="FE227" s="1321"/>
      <c r="FF227" s="1321"/>
      <c r="FG227" s="1321"/>
      <c r="FH227" s="1321"/>
      <c r="FI227" s="1321"/>
      <c r="FJ227" s="1321"/>
      <c r="FK227" s="1321"/>
      <c r="FL227" s="1321"/>
      <c r="FM227" s="1321"/>
      <c r="FN227" s="1321"/>
      <c r="FO227" s="1321"/>
      <c r="FP227" s="1321"/>
      <c r="FQ227" s="1321"/>
      <c r="FR227" s="1321"/>
      <c r="FS227" s="1321"/>
      <c r="FT227" s="1321"/>
      <c r="FU227" s="1321"/>
      <c r="FV227" s="1321"/>
      <c r="FW227" s="1321"/>
      <c r="FX227" s="1321"/>
      <c r="FY227" s="1321"/>
      <c r="FZ227" s="1321"/>
      <c r="GA227" s="1321"/>
      <c r="GB227" s="1321"/>
    </row>
    <row r="228" spans="8:184">
      <c r="H228" s="1321"/>
      <c r="I228" s="1321"/>
      <c r="EJ228" s="1321"/>
      <c r="EK228" s="1321"/>
      <c r="EL228" s="1321"/>
      <c r="EM228" s="1321"/>
      <c r="EN228" s="1321"/>
      <c r="EO228" s="1321"/>
      <c r="EP228" s="1321"/>
      <c r="EQ228" s="1321"/>
      <c r="ER228" s="1321"/>
      <c r="ES228" s="1321"/>
      <c r="ET228" s="1321"/>
      <c r="EU228" s="1321"/>
      <c r="EV228" s="1321"/>
      <c r="EW228" s="1321"/>
      <c r="EX228" s="1321"/>
      <c r="EY228" s="1321"/>
      <c r="EZ228" s="1321"/>
      <c r="FA228" s="1321"/>
      <c r="FB228" s="1321"/>
      <c r="FC228" s="1321"/>
      <c r="FD228" s="1321"/>
      <c r="FE228" s="1321"/>
      <c r="FF228" s="1321"/>
      <c r="FG228" s="1321"/>
      <c r="FH228" s="1321"/>
      <c r="FI228" s="1321"/>
      <c r="FJ228" s="1321"/>
      <c r="FK228" s="1321"/>
      <c r="FL228" s="1321"/>
      <c r="FM228" s="1321"/>
      <c r="FN228" s="1321"/>
      <c r="FO228" s="1321"/>
      <c r="FP228" s="1321"/>
      <c r="FQ228" s="1321"/>
      <c r="FR228" s="1321"/>
      <c r="FS228" s="1321"/>
      <c r="FT228" s="1321"/>
      <c r="FU228" s="1321"/>
      <c r="FV228" s="1321"/>
      <c r="FW228" s="1321"/>
      <c r="FX228" s="1321"/>
      <c r="FY228" s="1321"/>
      <c r="FZ228" s="1321"/>
      <c r="GA228" s="1321"/>
      <c r="GB228" s="1321"/>
    </row>
    <row r="229" spans="8:184">
      <c r="H229" s="1321"/>
      <c r="I229" s="1321"/>
      <c r="EJ229" s="1321"/>
      <c r="EK229" s="1321"/>
      <c r="EL229" s="1321"/>
      <c r="EM229" s="1321"/>
      <c r="EN229" s="1321"/>
      <c r="EO229" s="1321"/>
      <c r="EP229" s="1321"/>
      <c r="EQ229" s="1321"/>
      <c r="ER229" s="1321"/>
      <c r="ES229" s="1321"/>
      <c r="ET229" s="1321"/>
      <c r="EU229" s="1321"/>
      <c r="EV229" s="1321"/>
      <c r="EW229" s="1321"/>
      <c r="EX229" s="1321"/>
      <c r="EY229" s="1321"/>
      <c r="EZ229" s="1321"/>
      <c r="FA229" s="1321"/>
      <c r="FB229" s="1321"/>
      <c r="FC229" s="1321"/>
      <c r="FD229" s="1321"/>
      <c r="FE229" s="1321"/>
      <c r="FF229" s="1321"/>
      <c r="FG229" s="1321"/>
      <c r="FH229" s="1321"/>
      <c r="FI229" s="1321"/>
      <c r="FJ229" s="1321"/>
      <c r="FK229" s="1321"/>
      <c r="FL229" s="1321"/>
      <c r="FM229" s="1321"/>
      <c r="FN229" s="1321"/>
      <c r="FO229" s="1321"/>
      <c r="FP229" s="1321"/>
      <c r="FQ229" s="1321"/>
      <c r="FR229" s="1321"/>
      <c r="FS229" s="1321"/>
      <c r="FT229" s="1321"/>
      <c r="FU229" s="1321"/>
      <c r="FV229" s="1321"/>
      <c r="FW229" s="1321"/>
      <c r="FX229" s="1321"/>
      <c r="FY229" s="1321"/>
      <c r="FZ229" s="1321"/>
      <c r="GA229" s="1321"/>
      <c r="GB229" s="1321"/>
    </row>
    <row r="230" spans="8:184">
      <c r="H230" s="1321"/>
      <c r="I230" s="1321"/>
      <c r="EJ230" s="1321"/>
      <c r="EK230" s="1321"/>
      <c r="EL230" s="1321"/>
      <c r="EM230" s="1321"/>
      <c r="EN230" s="1321"/>
      <c r="EO230" s="1321"/>
      <c r="EP230" s="1321"/>
      <c r="EQ230" s="1321"/>
      <c r="ER230" s="1321"/>
      <c r="ES230" s="1321"/>
      <c r="ET230" s="1321"/>
      <c r="EU230" s="1321"/>
      <c r="EV230" s="1321"/>
      <c r="EW230" s="1321"/>
      <c r="EX230" s="1321"/>
      <c r="EY230" s="1321"/>
      <c r="EZ230" s="1321"/>
      <c r="FA230" s="1321"/>
      <c r="FB230" s="1321"/>
      <c r="FC230" s="1321"/>
      <c r="FD230" s="1321"/>
      <c r="FE230" s="1321"/>
      <c r="FF230" s="1321"/>
      <c r="FG230" s="1321"/>
      <c r="FH230" s="1321"/>
      <c r="FI230" s="1321"/>
      <c r="FJ230" s="1321"/>
      <c r="FK230" s="1321"/>
      <c r="FL230" s="1321"/>
      <c r="FM230" s="1321"/>
      <c r="FN230" s="1321"/>
      <c r="FO230" s="1321"/>
      <c r="FP230" s="1321"/>
      <c r="FQ230" s="1321"/>
      <c r="FR230" s="1321"/>
      <c r="FS230" s="1321"/>
      <c r="FT230" s="1321"/>
      <c r="FU230" s="1321"/>
      <c r="FV230" s="1321"/>
      <c r="FW230" s="1321"/>
      <c r="FX230" s="1321"/>
      <c r="FY230" s="1321"/>
      <c r="FZ230" s="1321"/>
      <c r="GA230" s="1321"/>
      <c r="GB230" s="1321"/>
    </row>
    <row r="231" spans="8:184">
      <c r="H231" s="1321"/>
      <c r="I231" s="1321"/>
      <c r="EJ231" s="1321"/>
      <c r="EK231" s="1321"/>
      <c r="EL231" s="1321"/>
      <c r="EM231" s="1321"/>
      <c r="EN231" s="1321"/>
      <c r="EO231" s="1321"/>
      <c r="EP231" s="1321"/>
      <c r="EQ231" s="1321"/>
      <c r="ER231" s="1321"/>
      <c r="ES231" s="1321"/>
      <c r="ET231" s="1321"/>
      <c r="EU231" s="1321"/>
      <c r="EV231" s="1321"/>
      <c r="EW231" s="1321"/>
      <c r="EX231" s="1321"/>
      <c r="EY231" s="1321"/>
      <c r="EZ231" s="1321"/>
      <c r="FA231" s="1321"/>
      <c r="FB231" s="1321"/>
      <c r="FC231" s="1321"/>
      <c r="FD231" s="1321"/>
      <c r="FE231" s="1321"/>
      <c r="FF231" s="1321"/>
      <c r="FG231" s="1321"/>
      <c r="FH231" s="1321"/>
      <c r="FI231" s="1321"/>
      <c r="FJ231" s="1321"/>
      <c r="FK231" s="1321"/>
      <c r="FL231" s="1321"/>
      <c r="FM231" s="1321"/>
      <c r="FN231" s="1321"/>
      <c r="FO231" s="1321"/>
      <c r="FP231" s="1321"/>
      <c r="FQ231" s="1321"/>
      <c r="FR231" s="1321"/>
      <c r="FS231" s="1321"/>
      <c r="FT231" s="1321"/>
      <c r="FU231" s="1321"/>
      <c r="FV231" s="1321"/>
      <c r="FW231" s="1321"/>
      <c r="FX231" s="1321"/>
      <c r="FY231" s="1321"/>
      <c r="FZ231" s="1321"/>
      <c r="GA231" s="1321"/>
      <c r="GB231" s="1321"/>
    </row>
    <row r="232" spans="8:184">
      <c r="H232" s="1321"/>
      <c r="I232" s="1321"/>
      <c r="EJ232" s="1321"/>
      <c r="EK232" s="1321"/>
      <c r="EL232" s="1321"/>
      <c r="EM232" s="1321"/>
      <c r="EN232" s="1321"/>
      <c r="EO232" s="1321"/>
      <c r="EP232" s="1321"/>
      <c r="EQ232" s="1321"/>
      <c r="ER232" s="1321"/>
      <c r="ES232" s="1321"/>
      <c r="ET232" s="1321"/>
      <c r="EU232" s="1321"/>
      <c r="EV232" s="1321"/>
      <c r="EW232" s="1321"/>
      <c r="EX232" s="1321"/>
      <c r="EY232" s="1321"/>
      <c r="EZ232" s="1321"/>
      <c r="FA232" s="1321"/>
      <c r="FB232" s="1321"/>
      <c r="FC232" s="1321"/>
      <c r="FD232" s="1321"/>
      <c r="FE232" s="1321"/>
      <c r="FF232" s="1321"/>
      <c r="FG232" s="1321"/>
      <c r="FH232" s="1321"/>
      <c r="FI232" s="1321"/>
      <c r="FJ232" s="1321"/>
      <c r="FK232" s="1321"/>
      <c r="FL232" s="1321"/>
      <c r="FM232" s="1321"/>
      <c r="FN232" s="1321"/>
      <c r="FO232" s="1321"/>
      <c r="FP232" s="1321"/>
      <c r="FQ232" s="1321"/>
      <c r="FR232" s="1321"/>
      <c r="FS232" s="1321"/>
      <c r="FT232" s="1321"/>
      <c r="FU232" s="1321"/>
      <c r="FV232" s="1321"/>
      <c r="FW232" s="1321"/>
      <c r="FX232" s="1321"/>
      <c r="FY232" s="1321"/>
      <c r="FZ232" s="1321"/>
      <c r="GA232" s="1321"/>
      <c r="GB232" s="1321"/>
    </row>
    <row r="233" spans="8:184">
      <c r="H233" s="1321"/>
      <c r="I233" s="1321"/>
      <c r="EJ233" s="1321"/>
      <c r="EK233" s="1321"/>
      <c r="EL233" s="1321"/>
      <c r="EM233" s="1321"/>
      <c r="EN233" s="1321"/>
      <c r="EO233" s="1321"/>
      <c r="EP233" s="1321"/>
      <c r="EQ233" s="1321"/>
      <c r="ER233" s="1321"/>
      <c r="ES233" s="1321"/>
      <c r="ET233" s="1321"/>
      <c r="EU233" s="1321"/>
      <c r="EV233" s="1321"/>
      <c r="EW233" s="1321"/>
      <c r="EX233" s="1321"/>
      <c r="EY233" s="1321"/>
      <c r="EZ233" s="1321"/>
      <c r="FA233" s="1321"/>
      <c r="FB233" s="1321"/>
      <c r="FC233" s="1321"/>
      <c r="FD233" s="1321"/>
      <c r="FE233" s="1321"/>
      <c r="FF233" s="1321"/>
      <c r="FG233" s="1321"/>
      <c r="FH233" s="1321"/>
      <c r="FI233" s="1321"/>
      <c r="FJ233" s="1321"/>
      <c r="FK233" s="1321"/>
      <c r="FL233" s="1321"/>
      <c r="FM233" s="1321"/>
      <c r="FN233" s="1321"/>
      <c r="FO233" s="1321"/>
      <c r="FP233" s="1321"/>
      <c r="FQ233" s="1321"/>
      <c r="FR233" s="1321"/>
      <c r="FS233" s="1321"/>
      <c r="FT233" s="1321"/>
      <c r="FU233" s="1321"/>
      <c r="FV233" s="1321"/>
      <c r="FW233" s="1321"/>
      <c r="FX233" s="1321"/>
      <c r="FY233" s="1321"/>
      <c r="FZ233" s="1321"/>
      <c r="GA233" s="1321"/>
      <c r="GB233" s="1321"/>
    </row>
    <row r="234" spans="8:184">
      <c r="H234" s="1321"/>
      <c r="I234" s="1321"/>
      <c r="EJ234" s="1321"/>
      <c r="EK234" s="1321"/>
      <c r="EL234" s="1321"/>
      <c r="EM234" s="1321"/>
      <c r="EN234" s="1321"/>
      <c r="EO234" s="1321"/>
      <c r="EP234" s="1321"/>
      <c r="EQ234" s="1321"/>
      <c r="ER234" s="1321"/>
      <c r="ES234" s="1321"/>
      <c r="ET234" s="1321"/>
      <c r="EU234" s="1321"/>
      <c r="EV234" s="1321"/>
      <c r="EW234" s="1321"/>
      <c r="EX234" s="1321"/>
      <c r="EY234" s="1321"/>
      <c r="EZ234" s="1321"/>
      <c r="FA234" s="1321"/>
      <c r="FB234" s="1321"/>
      <c r="FC234" s="1321"/>
      <c r="FD234" s="1321"/>
      <c r="FE234" s="1321"/>
      <c r="FF234" s="1321"/>
      <c r="FG234" s="1321"/>
      <c r="FH234" s="1321"/>
      <c r="FI234" s="1321"/>
      <c r="FJ234" s="1321"/>
      <c r="FK234" s="1321"/>
      <c r="FL234" s="1321"/>
      <c r="FM234" s="1321"/>
      <c r="FN234" s="1321"/>
      <c r="FO234" s="1321"/>
      <c r="FP234" s="1321"/>
      <c r="FQ234" s="1321"/>
      <c r="FR234" s="1321"/>
      <c r="FS234" s="1321"/>
      <c r="FT234" s="1321"/>
      <c r="FU234" s="1321"/>
      <c r="FV234" s="1321"/>
      <c r="FW234" s="1321"/>
      <c r="FX234" s="1321"/>
      <c r="FY234" s="1321"/>
      <c r="FZ234" s="1321"/>
      <c r="GA234" s="1321"/>
      <c r="GB234" s="1321"/>
    </row>
    <row r="235" spans="8:184">
      <c r="H235" s="1321"/>
      <c r="I235" s="1321"/>
      <c r="EJ235" s="1321"/>
      <c r="EK235" s="1321"/>
      <c r="EL235" s="1321"/>
      <c r="EM235" s="1321"/>
      <c r="EN235" s="1321"/>
      <c r="EO235" s="1321"/>
      <c r="EP235" s="1321"/>
      <c r="EQ235" s="1321"/>
      <c r="ER235" s="1321"/>
      <c r="ES235" s="1321"/>
      <c r="ET235" s="1321"/>
      <c r="EU235" s="1321"/>
      <c r="EV235" s="1321"/>
      <c r="EW235" s="1321"/>
      <c r="EX235" s="1321"/>
      <c r="EY235" s="1321"/>
      <c r="EZ235" s="1321"/>
      <c r="FA235" s="1321"/>
      <c r="FB235" s="1321"/>
      <c r="FC235" s="1321"/>
      <c r="FD235" s="1321"/>
      <c r="FE235" s="1321"/>
      <c r="FF235" s="1321"/>
      <c r="FG235" s="1321"/>
      <c r="FH235" s="1321"/>
      <c r="FI235" s="1321"/>
      <c r="FJ235" s="1321"/>
      <c r="FK235" s="1321"/>
      <c r="FL235" s="1321"/>
      <c r="FM235" s="1321"/>
      <c r="FN235" s="1321"/>
      <c r="FO235" s="1321"/>
      <c r="FP235" s="1321"/>
      <c r="FQ235" s="1321"/>
      <c r="FR235" s="1321"/>
      <c r="FS235" s="1321"/>
      <c r="FT235" s="1321"/>
      <c r="FU235" s="1321"/>
      <c r="FV235" s="1321"/>
      <c r="FW235" s="1321"/>
      <c r="FX235" s="1321"/>
      <c r="FY235" s="1321"/>
      <c r="FZ235" s="1321"/>
      <c r="GA235" s="1321"/>
      <c r="GB235" s="1321"/>
    </row>
    <row r="236" spans="8:184">
      <c r="H236" s="1321"/>
      <c r="I236" s="1321"/>
      <c r="EJ236" s="1321"/>
      <c r="EK236" s="1321"/>
      <c r="EL236" s="1321"/>
      <c r="EM236" s="1321"/>
      <c r="EN236" s="1321"/>
      <c r="EO236" s="1321"/>
      <c r="EP236" s="1321"/>
      <c r="EQ236" s="1321"/>
      <c r="ER236" s="1321"/>
      <c r="ES236" s="1321"/>
      <c r="ET236" s="1321"/>
      <c r="EU236" s="1321"/>
      <c r="EV236" s="1321"/>
      <c r="EW236" s="1321"/>
      <c r="EX236" s="1321"/>
      <c r="EY236" s="1321"/>
      <c r="EZ236" s="1321"/>
      <c r="FA236" s="1321"/>
      <c r="FB236" s="1321"/>
      <c r="FC236" s="1321"/>
      <c r="FD236" s="1321"/>
      <c r="FE236" s="1321"/>
      <c r="FF236" s="1321"/>
      <c r="FG236" s="1321"/>
      <c r="FH236" s="1321"/>
      <c r="FI236" s="1321"/>
      <c r="FJ236" s="1321"/>
      <c r="FK236" s="1321"/>
      <c r="FL236" s="1321"/>
      <c r="FM236" s="1321"/>
      <c r="FN236" s="1321"/>
      <c r="FO236" s="1321"/>
      <c r="FP236" s="1321"/>
      <c r="FQ236" s="1321"/>
      <c r="FR236" s="1321"/>
      <c r="FS236" s="1321"/>
      <c r="FT236" s="1321"/>
      <c r="FU236" s="1321"/>
      <c r="FV236" s="1321"/>
      <c r="FW236" s="1321"/>
      <c r="FX236" s="1321"/>
      <c r="FY236" s="1321"/>
      <c r="FZ236" s="1321"/>
      <c r="GA236" s="1321"/>
      <c r="GB236" s="1321"/>
    </row>
    <row r="237" spans="8:184">
      <c r="H237" s="1321"/>
      <c r="I237" s="1321"/>
      <c r="EJ237" s="1321"/>
      <c r="EK237" s="1321"/>
      <c r="EL237" s="1321"/>
      <c r="EM237" s="1321"/>
      <c r="EN237" s="1321"/>
      <c r="EO237" s="1321"/>
      <c r="EP237" s="1321"/>
      <c r="EQ237" s="1321"/>
      <c r="ER237" s="1321"/>
      <c r="ES237" s="1321"/>
      <c r="ET237" s="1321"/>
      <c r="EU237" s="1321"/>
      <c r="EV237" s="1321"/>
      <c r="EW237" s="1321"/>
      <c r="EX237" s="1321"/>
      <c r="EY237" s="1321"/>
      <c r="EZ237" s="1321"/>
      <c r="FA237" s="1321"/>
      <c r="FB237" s="1321"/>
      <c r="FC237" s="1321"/>
      <c r="FD237" s="1321"/>
      <c r="FE237" s="1321"/>
      <c r="FF237" s="1321"/>
      <c r="FG237" s="1321"/>
      <c r="FH237" s="1321"/>
      <c r="FI237" s="1321"/>
      <c r="FJ237" s="1321"/>
      <c r="FK237" s="1321"/>
      <c r="FL237" s="1321"/>
      <c r="FM237" s="1321"/>
      <c r="FN237" s="1321"/>
      <c r="FO237" s="1321"/>
      <c r="FP237" s="1321"/>
      <c r="FQ237" s="1321"/>
      <c r="FR237" s="1321"/>
      <c r="FS237" s="1321"/>
      <c r="FT237" s="1321"/>
      <c r="FU237" s="1321"/>
      <c r="FV237" s="1321"/>
      <c r="FW237" s="1321"/>
      <c r="FX237" s="1321"/>
      <c r="FY237" s="1321"/>
      <c r="FZ237" s="1321"/>
      <c r="GA237" s="1321"/>
      <c r="GB237" s="1321"/>
    </row>
    <row r="238" spans="8:184">
      <c r="H238" s="1321"/>
      <c r="I238" s="1321"/>
      <c r="EJ238" s="1321"/>
      <c r="EK238" s="1321"/>
      <c r="EL238" s="1321"/>
      <c r="EM238" s="1321"/>
      <c r="EN238" s="1321"/>
      <c r="EO238" s="1321"/>
      <c r="EP238" s="1321"/>
      <c r="EQ238" s="1321"/>
      <c r="ER238" s="1321"/>
      <c r="ES238" s="1321"/>
      <c r="ET238" s="1321"/>
      <c r="EU238" s="1321"/>
      <c r="EV238" s="1321"/>
      <c r="EW238" s="1321"/>
      <c r="EX238" s="1321"/>
      <c r="EY238" s="1321"/>
      <c r="EZ238" s="1321"/>
      <c r="FA238" s="1321"/>
      <c r="FB238" s="1321"/>
      <c r="FC238" s="1321"/>
      <c r="FD238" s="1321"/>
      <c r="FE238" s="1321"/>
      <c r="FF238" s="1321"/>
      <c r="FG238" s="1321"/>
      <c r="FH238" s="1321"/>
      <c r="FI238" s="1321"/>
      <c r="FJ238" s="1321"/>
      <c r="FK238" s="1321"/>
      <c r="FL238" s="1321"/>
      <c r="FM238" s="1321"/>
      <c r="FN238" s="1321"/>
      <c r="FO238" s="1321"/>
      <c r="FP238" s="1321"/>
      <c r="FQ238" s="1321"/>
      <c r="FR238" s="1321"/>
      <c r="FS238" s="1321"/>
      <c r="FT238" s="1321"/>
      <c r="FU238" s="1321"/>
      <c r="FV238" s="1321"/>
      <c r="FW238" s="1321"/>
      <c r="FX238" s="1321"/>
      <c r="FY238" s="1321"/>
      <c r="FZ238" s="1321"/>
      <c r="GA238" s="1321"/>
      <c r="GB238" s="1321"/>
    </row>
    <row r="239" spans="8:184">
      <c r="H239" s="1321"/>
      <c r="I239" s="1321"/>
      <c r="EJ239" s="1321"/>
      <c r="EK239" s="1321"/>
      <c r="EL239" s="1321"/>
      <c r="EM239" s="1321"/>
      <c r="EN239" s="1321"/>
      <c r="EO239" s="1321"/>
      <c r="EP239" s="1321"/>
      <c r="EQ239" s="1321"/>
      <c r="ER239" s="1321"/>
      <c r="ES239" s="1321"/>
      <c r="ET239" s="1321"/>
      <c r="EU239" s="1321"/>
      <c r="EV239" s="1321"/>
      <c r="EW239" s="1321"/>
      <c r="EX239" s="1321"/>
      <c r="EY239" s="1321"/>
      <c r="EZ239" s="1321"/>
      <c r="FA239" s="1321"/>
      <c r="FB239" s="1321"/>
      <c r="FC239" s="1321"/>
      <c r="FD239" s="1321"/>
      <c r="FE239" s="1321"/>
      <c r="FF239" s="1321"/>
      <c r="FG239" s="1321"/>
      <c r="FH239" s="1321"/>
      <c r="FI239" s="1321"/>
      <c r="FJ239" s="1321"/>
      <c r="FK239" s="1321"/>
      <c r="FL239" s="1321"/>
      <c r="FM239" s="1321"/>
      <c r="FN239" s="1321"/>
      <c r="FO239" s="1321"/>
      <c r="FP239" s="1321"/>
      <c r="FQ239" s="1321"/>
      <c r="FR239" s="1321"/>
      <c r="FS239" s="1321"/>
      <c r="FT239" s="1321"/>
      <c r="FU239" s="1321"/>
      <c r="FV239" s="1321"/>
      <c r="FW239" s="1321"/>
      <c r="FX239" s="1321"/>
      <c r="FY239" s="1321"/>
      <c r="FZ239" s="1321"/>
      <c r="GA239" s="1321"/>
      <c r="GB239" s="1321"/>
    </row>
    <row r="240" spans="8:184">
      <c r="H240" s="1321"/>
      <c r="I240" s="1321"/>
      <c r="EJ240" s="1321"/>
      <c r="EK240" s="1321"/>
      <c r="EL240" s="1321"/>
      <c r="EM240" s="1321"/>
      <c r="EN240" s="1321"/>
      <c r="EO240" s="1321"/>
      <c r="EP240" s="1321"/>
      <c r="EQ240" s="1321"/>
      <c r="ER240" s="1321"/>
      <c r="ES240" s="1321"/>
      <c r="ET240" s="1321"/>
      <c r="EU240" s="1321"/>
      <c r="EV240" s="1321"/>
      <c r="EW240" s="1321"/>
      <c r="EX240" s="1321"/>
      <c r="EY240" s="1321"/>
      <c r="EZ240" s="1321"/>
      <c r="FA240" s="1321"/>
      <c r="FB240" s="1321"/>
      <c r="FC240" s="1321"/>
      <c r="FD240" s="1321"/>
      <c r="FE240" s="1321"/>
      <c r="FF240" s="1321"/>
      <c r="FG240" s="1321"/>
      <c r="FH240" s="1321"/>
      <c r="FI240" s="1321"/>
      <c r="FJ240" s="1321"/>
      <c r="FK240" s="1321"/>
      <c r="FL240" s="1321"/>
      <c r="FM240" s="1321"/>
      <c r="FN240" s="1321"/>
      <c r="FO240" s="1321"/>
      <c r="FP240" s="1321"/>
      <c r="FQ240" s="1321"/>
      <c r="FR240" s="1321"/>
      <c r="FS240" s="1321"/>
      <c r="FT240" s="1321"/>
      <c r="FU240" s="1321"/>
      <c r="FV240" s="1321"/>
      <c r="FW240" s="1321"/>
      <c r="FX240" s="1321"/>
      <c r="FY240" s="1321"/>
      <c r="FZ240" s="1321"/>
      <c r="GA240" s="1321"/>
      <c r="GB240" s="1321"/>
    </row>
    <row r="241" spans="8:184">
      <c r="H241" s="1321"/>
      <c r="I241" s="1321"/>
      <c r="EJ241" s="1321"/>
      <c r="EK241" s="1321"/>
      <c r="EL241" s="1321"/>
      <c r="EM241" s="1321"/>
      <c r="EN241" s="1321"/>
      <c r="EO241" s="1321"/>
      <c r="EP241" s="1321"/>
      <c r="EQ241" s="1321"/>
      <c r="ER241" s="1321"/>
      <c r="ES241" s="1321"/>
      <c r="ET241" s="1321"/>
      <c r="EU241" s="1321"/>
      <c r="EV241" s="1321"/>
      <c r="EW241" s="1321"/>
      <c r="EX241" s="1321"/>
      <c r="EY241" s="1321"/>
      <c r="EZ241" s="1321"/>
      <c r="FA241" s="1321"/>
      <c r="FB241" s="1321"/>
      <c r="FC241" s="1321"/>
      <c r="FD241" s="1321"/>
      <c r="FE241" s="1321"/>
      <c r="FF241" s="1321"/>
      <c r="FG241" s="1321"/>
      <c r="FH241" s="1321"/>
      <c r="FI241" s="1321"/>
      <c r="FJ241" s="1321"/>
      <c r="FK241" s="1321"/>
      <c r="FL241" s="1321"/>
      <c r="FM241" s="1321"/>
      <c r="FN241" s="1321"/>
      <c r="FO241" s="1321"/>
      <c r="FP241" s="1321"/>
      <c r="FQ241" s="1321"/>
      <c r="FR241" s="1321"/>
      <c r="FS241" s="1321"/>
      <c r="FT241" s="1321"/>
      <c r="FU241" s="1321"/>
      <c r="FV241" s="1321"/>
      <c r="FW241" s="1321"/>
      <c r="FX241" s="1321"/>
      <c r="FY241" s="1321"/>
      <c r="FZ241" s="1321"/>
      <c r="GA241" s="1321"/>
      <c r="GB241" s="1321"/>
    </row>
    <row r="242" spans="8:184">
      <c r="H242" s="1321"/>
      <c r="I242" s="1321"/>
      <c r="EJ242" s="1321"/>
      <c r="EK242" s="1321"/>
      <c r="EL242" s="1321"/>
      <c r="EM242" s="1321"/>
      <c r="EN242" s="1321"/>
      <c r="EO242" s="1321"/>
      <c r="EP242" s="1321"/>
      <c r="EQ242" s="1321"/>
      <c r="ER242" s="1321"/>
      <c r="ES242" s="1321"/>
      <c r="ET242" s="1321"/>
      <c r="EU242" s="1321"/>
      <c r="EV242" s="1321"/>
      <c r="EW242" s="1321"/>
      <c r="EX242" s="1321"/>
      <c r="EY242" s="1321"/>
      <c r="EZ242" s="1321"/>
      <c r="FA242" s="1321"/>
      <c r="FB242" s="1321"/>
      <c r="FC242" s="1321"/>
      <c r="FD242" s="1321"/>
      <c r="FE242" s="1321"/>
      <c r="FF242" s="1321"/>
      <c r="FG242" s="1321"/>
      <c r="FH242" s="1321"/>
      <c r="FI242" s="1321"/>
      <c r="FJ242" s="1321"/>
      <c r="FK242" s="1321"/>
      <c r="FL242" s="1321"/>
      <c r="FM242" s="1321"/>
      <c r="FN242" s="1321"/>
      <c r="FO242" s="1321"/>
      <c r="FP242" s="1321"/>
      <c r="FQ242" s="1321"/>
      <c r="FR242" s="1321"/>
      <c r="FS242" s="1321"/>
      <c r="FT242" s="1321"/>
      <c r="FU242" s="1321"/>
      <c r="FV242" s="1321"/>
      <c r="FW242" s="1321"/>
      <c r="FX242" s="1321"/>
      <c r="FY242" s="1321"/>
      <c r="FZ242" s="1321"/>
      <c r="GA242" s="1321"/>
      <c r="GB242" s="1321"/>
    </row>
    <row r="243" spans="8:184">
      <c r="H243" s="1321"/>
      <c r="I243" s="1321"/>
      <c r="EJ243" s="1321"/>
      <c r="EK243" s="1321"/>
      <c r="EL243" s="1321"/>
      <c r="EM243" s="1321"/>
      <c r="EN243" s="1321"/>
      <c r="EO243" s="1321"/>
      <c r="EP243" s="1321"/>
      <c r="EQ243" s="1321"/>
      <c r="ER243" s="1321"/>
      <c r="ES243" s="1321"/>
      <c r="ET243" s="1321"/>
      <c r="EU243" s="1321"/>
      <c r="EV243" s="1321"/>
      <c r="EW243" s="1321"/>
      <c r="EX243" s="1321"/>
      <c r="EY243" s="1321"/>
      <c r="EZ243" s="1321"/>
      <c r="FA243" s="1321"/>
      <c r="FB243" s="1321"/>
      <c r="FC243" s="1321"/>
      <c r="FD243" s="1321"/>
      <c r="FE243" s="1321"/>
      <c r="FF243" s="1321"/>
      <c r="FG243" s="1321"/>
      <c r="FH243" s="1321"/>
      <c r="FI243" s="1321"/>
      <c r="FJ243" s="1321"/>
      <c r="FK243" s="1321"/>
      <c r="FL243" s="1321"/>
      <c r="FM243" s="1321"/>
      <c r="FN243" s="1321"/>
      <c r="FO243" s="1321"/>
      <c r="FP243" s="1321"/>
      <c r="FQ243" s="1321"/>
      <c r="FR243" s="1321"/>
      <c r="FS243" s="1321"/>
      <c r="FT243" s="1321"/>
      <c r="FU243" s="1321"/>
      <c r="FV243" s="1321"/>
      <c r="FW243" s="1321"/>
      <c r="FX243" s="1321"/>
      <c r="FY243" s="1321"/>
      <c r="FZ243" s="1321"/>
      <c r="GA243" s="1321"/>
      <c r="GB243" s="1321"/>
    </row>
    <row r="244" spans="8:184">
      <c r="H244" s="1321"/>
      <c r="I244" s="1321"/>
      <c r="EJ244" s="1321"/>
      <c r="EK244" s="1321"/>
      <c r="EL244" s="1321"/>
      <c r="EM244" s="1321"/>
      <c r="EN244" s="1321"/>
      <c r="EO244" s="1321"/>
      <c r="EP244" s="1321"/>
      <c r="EQ244" s="1321"/>
      <c r="ER244" s="1321"/>
      <c r="ES244" s="1321"/>
      <c r="ET244" s="1321"/>
      <c r="EU244" s="1321"/>
      <c r="EV244" s="1321"/>
      <c r="EW244" s="1321"/>
      <c r="EX244" s="1321"/>
      <c r="EY244" s="1321"/>
      <c r="EZ244" s="1321"/>
      <c r="FA244" s="1321"/>
      <c r="FB244" s="1321"/>
      <c r="FC244" s="1321"/>
      <c r="FD244" s="1321"/>
      <c r="FE244" s="1321"/>
      <c r="FF244" s="1321"/>
      <c r="FG244" s="1321"/>
      <c r="FH244" s="1321"/>
      <c r="FI244" s="1321"/>
      <c r="FJ244" s="1321"/>
      <c r="FK244" s="1321"/>
      <c r="FL244" s="1321"/>
      <c r="FM244" s="1321"/>
      <c r="FN244" s="1321"/>
      <c r="FO244" s="1321"/>
      <c r="FP244" s="1321"/>
      <c r="FQ244" s="1321"/>
      <c r="FR244" s="1321"/>
      <c r="FS244" s="1321"/>
      <c r="FT244" s="1321"/>
      <c r="FU244" s="1321"/>
      <c r="FV244" s="1321"/>
      <c r="FW244" s="1321"/>
      <c r="FX244" s="1321"/>
      <c r="FY244" s="1321"/>
      <c r="FZ244" s="1321"/>
      <c r="GA244" s="1321"/>
      <c r="GB244" s="1321"/>
    </row>
    <row r="245" spans="8:184">
      <c r="H245" s="1321"/>
      <c r="I245" s="1321"/>
      <c r="EJ245" s="1321"/>
      <c r="EK245" s="1321"/>
      <c r="EL245" s="1321"/>
      <c r="EM245" s="1321"/>
      <c r="EN245" s="1321"/>
      <c r="EO245" s="1321"/>
      <c r="EP245" s="1321"/>
      <c r="EQ245" s="1321"/>
      <c r="ER245" s="1321"/>
      <c r="ES245" s="1321"/>
      <c r="ET245" s="1321"/>
      <c r="EU245" s="1321"/>
      <c r="EV245" s="1321"/>
      <c r="EW245" s="1321"/>
      <c r="EX245" s="1321"/>
      <c r="EY245" s="1321"/>
      <c r="EZ245" s="1321"/>
      <c r="FA245" s="1321"/>
      <c r="FB245" s="1321"/>
      <c r="FC245" s="1321"/>
      <c r="FD245" s="1321"/>
      <c r="FE245" s="1321"/>
      <c r="FF245" s="1321"/>
      <c r="FG245" s="1321"/>
      <c r="FH245" s="1321"/>
      <c r="FI245" s="1321"/>
      <c r="FJ245" s="1321"/>
      <c r="FK245" s="1321"/>
      <c r="FL245" s="1321"/>
      <c r="FM245" s="1321"/>
      <c r="FN245" s="1321"/>
      <c r="FO245" s="1321"/>
      <c r="FP245" s="1321"/>
      <c r="FQ245" s="1321"/>
      <c r="FR245" s="1321"/>
      <c r="FS245" s="1321"/>
      <c r="FT245" s="1321"/>
      <c r="FU245" s="1321"/>
      <c r="FV245" s="1321"/>
      <c r="FW245" s="1321"/>
      <c r="FX245" s="1321"/>
      <c r="FY245" s="1321"/>
      <c r="FZ245" s="1321"/>
      <c r="GA245" s="1321"/>
      <c r="GB245" s="1321"/>
    </row>
    <row r="246" spans="8:184">
      <c r="H246" s="1321"/>
      <c r="I246" s="1321"/>
      <c r="EJ246" s="1321"/>
      <c r="EK246" s="1321"/>
      <c r="EL246" s="1321"/>
      <c r="EM246" s="1321"/>
      <c r="EN246" s="1321"/>
      <c r="EO246" s="1321"/>
      <c r="EP246" s="1321"/>
      <c r="EQ246" s="1321"/>
      <c r="ER246" s="1321"/>
      <c r="ES246" s="1321"/>
      <c r="ET246" s="1321"/>
      <c r="EU246" s="1321"/>
      <c r="EV246" s="1321"/>
      <c r="EW246" s="1321"/>
      <c r="EX246" s="1321"/>
      <c r="EY246" s="1321"/>
      <c r="EZ246" s="1321"/>
      <c r="FA246" s="1321"/>
      <c r="FB246" s="1321"/>
      <c r="FC246" s="1321"/>
      <c r="FD246" s="1321"/>
      <c r="FE246" s="1321"/>
      <c r="FF246" s="1321"/>
      <c r="FG246" s="1321"/>
      <c r="FH246" s="1321"/>
      <c r="FI246" s="1321"/>
      <c r="FJ246" s="1321"/>
      <c r="FK246" s="1321"/>
      <c r="FL246" s="1321"/>
      <c r="FM246" s="1321"/>
      <c r="FN246" s="1321"/>
      <c r="FO246" s="1321"/>
      <c r="FP246" s="1321"/>
      <c r="FQ246" s="1321"/>
      <c r="FR246" s="1321"/>
      <c r="FS246" s="1321"/>
      <c r="FT246" s="1321"/>
      <c r="FU246" s="1321"/>
      <c r="FV246" s="1321"/>
      <c r="FW246" s="1321"/>
      <c r="FX246" s="1321"/>
      <c r="FY246" s="1321"/>
      <c r="FZ246" s="1321"/>
      <c r="GA246" s="1321"/>
      <c r="GB246" s="1321"/>
    </row>
    <row r="247" spans="8:184">
      <c r="H247" s="1321"/>
      <c r="I247" s="1321"/>
      <c r="EJ247" s="1321"/>
      <c r="EK247" s="1321"/>
      <c r="EL247" s="1321"/>
      <c r="EM247" s="1321"/>
      <c r="EN247" s="1321"/>
      <c r="EO247" s="1321"/>
      <c r="EP247" s="1321"/>
      <c r="EQ247" s="1321"/>
      <c r="ER247" s="1321"/>
      <c r="ES247" s="1321"/>
      <c r="ET247" s="1321"/>
      <c r="EU247" s="1321"/>
      <c r="EV247" s="1321"/>
      <c r="EW247" s="1321"/>
      <c r="EX247" s="1321"/>
      <c r="EY247" s="1321"/>
      <c r="EZ247" s="1321"/>
      <c r="FA247" s="1321"/>
      <c r="FB247" s="1321"/>
      <c r="FC247" s="1321"/>
      <c r="FD247" s="1321"/>
      <c r="FE247" s="1321"/>
      <c r="FF247" s="1321"/>
      <c r="FG247" s="1321"/>
      <c r="FH247" s="1321"/>
      <c r="FI247" s="1321"/>
      <c r="FJ247" s="1321"/>
      <c r="FK247" s="1321"/>
      <c r="FL247" s="1321"/>
      <c r="FM247" s="1321"/>
      <c r="FN247" s="1321"/>
      <c r="FO247" s="1321"/>
      <c r="FP247" s="1321"/>
      <c r="FQ247" s="1321"/>
      <c r="FR247" s="1321"/>
      <c r="FS247" s="1321"/>
      <c r="FT247" s="1321"/>
      <c r="FU247" s="1321"/>
      <c r="FV247" s="1321"/>
      <c r="FW247" s="1321"/>
      <c r="FX247" s="1321"/>
      <c r="FY247" s="1321"/>
      <c r="FZ247" s="1321"/>
      <c r="GA247" s="1321"/>
      <c r="GB247" s="1321"/>
    </row>
    <row r="248" spans="8:184">
      <c r="H248" s="1321"/>
      <c r="I248" s="1321"/>
      <c r="EJ248" s="1321"/>
      <c r="EK248" s="1321"/>
      <c r="EL248" s="1321"/>
      <c r="EM248" s="1321"/>
      <c r="EN248" s="1321"/>
      <c r="EO248" s="1321"/>
      <c r="EP248" s="1321"/>
      <c r="EQ248" s="1321"/>
      <c r="ER248" s="1321"/>
      <c r="ES248" s="1321"/>
      <c r="ET248" s="1321"/>
      <c r="EU248" s="1321"/>
      <c r="EV248" s="1321"/>
      <c r="EW248" s="1321"/>
      <c r="EX248" s="1321"/>
      <c r="EY248" s="1321"/>
      <c r="EZ248" s="1321"/>
      <c r="FA248" s="1321"/>
      <c r="FB248" s="1321"/>
      <c r="FC248" s="1321"/>
      <c r="FD248" s="1321"/>
      <c r="FE248" s="1321"/>
      <c r="FF248" s="1321"/>
      <c r="FG248" s="1321"/>
      <c r="FH248" s="1321"/>
      <c r="FI248" s="1321"/>
      <c r="FJ248" s="1321"/>
      <c r="FK248" s="1321"/>
      <c r="FL248" s="1321"/>
      <c r="FM248" s="1321"/>
      <c r="FN248" s="1321"/>
      <c r="FO248" s="1321"/>
      <c r="FP248" s="1321"/>
      <c r="FQ248" s="1321"/>
      <c r="FR248" s="1321"/>
      <c r="FS248" s="1321"/>
      <c r="FT248" s="1321"/>
      <c r="FU248" s="1321"/>
      <c r="FV248" s="1321"/>
      <c r="FW248" s="1321"/>
      <c r="FX248" s="1321"/>
      <c r="FY248" s="1321"/>
      <c r="FZ248" s="1321"/>
      <c r="GA248" s="1321"/>
      <c r="GB248" s="1321"/>
    </row>
    <row r="249" spans="8:184">
      <c r="H249" s="1321"/>
      <c r="I249" s="1321"/>
      <c r="EJ249" s="1321"/>
      <c r="EK249" s="1321"/>
      <c r="EL249" s="1321"/>
      <c r="EM249" s="1321"/>
      <c r="EN249" s="1321"/>
      <c r="EO249" s="1321"/>
      <c r="EP249" s="1321"/>
      <c r="EQ249" s="1321"/>
      <c r="ER249" s="1321"/>
      <c r="ES249" s="1321"/>
      <c r="ET249" s="1321"/>
      <c r="EU249" s="1321"/>
      <c r="EV249" s="1321"/>
      <c r="EW249" s="1321"/>
      <c r="EX249" s="1321"/>
      <c r="EY249" s="1321"/>
      <c r="EZ249" s="1321"/>
      <c r="FA249" s="1321"/>
      <c r="FB249" s="1321"/>
      <c r="FC249" s="1321"/>
      <c r="FD249" s="1321"/>
      <c r="FE249" s="1321"/>
      <c r="FF249" s="1321"/>
      <c r="FG249" s="1321"/>
      <c r="FH249" s="1321"/>
      <c r="FI249" s="1321"/>
      <c r="FJ249" s="1321"/>
      <c r="FK249" s="1321"/>
      <c r="FL249" s="1321"/>
      <c r="FM249" s="1321"/>
      <c r="FN249" s="1321"/>
      <c r="FO249" s="1321"/>
      <c r="FP249" s="1321"/>
      <c r="FQ249" s="1321"/>
      <c r="FR249" s="1321"/>
      <c r="FS249" s="1321"/>
      <c r="FT249" s="1321"/>
      <c r="FU249" s="1321"/>
      <c r="FV249" s="1321"/>
      <c r="FW249" s="1321"/>
      <c r="FX249" s="1321"/>
      <c r="FY249" s="1321"/>
      <c r="FZ249" s="1321"/>
      <c r="GA249" s="1321"/>
      <c r="GB249" s="1321"/>
    </row>
    <row r="250" spans="8:184">
      <c r="H250" s="1321"/>
      <c r="I250" s="1321"/>
      <c r="EJ250" s="1321"/>
      <c r="EK250" s="1321"/>
      <c r="EL250" s="1321"/>
      <c r="EM250" s="1321"/>
      <c r="EN250" s="1321"/>
      <c r="EO250" s="1321"/>
      <c r="EP250" s="1321"/>
      <c r="EQ250" s="1321"/>
      <c r="ER250" s="1321"/>
      <c r="ES250" s="1321"/>
      <c r="ET250" s="1321"/>
      <c r="EU250" s="1321"/>
      <c r="EV250" s="1321"/>
      <c r="EW250" s="1321"/>
      <c r="EX250" s="1321"/>
      <c r="EY250" s="1321"/>
      <c r="EZ250" s="1321"/>
      <c r="FA250" s="1321"/>
      <c r="FB250" s="1321"/>
      <c r="FC250" s="1321"/>
      <c r="FD250" s="1321"/>
      <c r="FE250" s="1321"/>
      <c r="FF250" s="1321"/>
      <c r="FG250" s="1321"/>
      <c r="FH250" s="1321"/>
      <c r="FI250" s="1321"/>
      <c r="FJ250" s="1321"/>
      <c r="FK250" s="1321"/>
      <c r="FL250" s="1321"/>
      <c r="FM250" s="1321"/>
      <c r="FN250" s="1321"/>
      <c r="FO250" s="1321"/>
      <c r="FP250" s="1321"/>
      <c r="FQ250" s="1321"/>
      <c r="FR250" s="1321"/>
      <c r="FS250" s="1321"/>
      <c r="FT250" s="1321"/>
      <c r="FU250" s="1321"/>
      <c r="FV250" s="1321"/>
      <c r="FW250" s="1321"/>
      <c r="FX250" s="1321"/>
      <c r="FY250" s="1321"/>
      <c r="FZ250" s="1321"/>
      <c r="GA250" s="1321"/>
      <c r="GB250" s="1321"/>
    </row>
    <row r="251" spans="8:184">
      <c r="H251" s="1321"/>
      <c r="I251" s="1321"/>
      <c r="EJ251" s="1321"/>
      <c r="EK251" s="1321"/>
      <c r="EL251" s="1321"/>
      <c r="EM251" s="1321"/>
      <c r="EN251" s="1321"/>
      <c r="EO251" s="1321"/>
      <c r="EP251" s="1321"/>
      <c r="EQ251" s="1321"/>
      <c r="ER251" s="1321"/>
      <c r="ES251" s="1321"/>
      <c r="ET251" s="1321"/>
      <c r="EU251" s="1321"/>
      <c r="EV251" s="1321"/>
      <c r="EW251" s="1321"/>
      <c r="EX251" s="1321"/>
      <c r="EY251" s="1321"/>
      <c r="EZ251" s="1321"/>
      <c r="FA251" s="1321"/>
      <c r="FB251" s="1321"/>
      <c r="FC251" s="1321"/>
      <c r="FD251" s="1321"/>
      <c r="FE251" s="1321"/>
      <c r="FF251" s="1321"/>
      <c r="FG251" s="1321"/>
      <c r="FH251" s="1321"/>
      <c r="FI251" s="1321"/>
      <c r="FJ251" s="1321"/>
      <c r="FK251" s="1321"/>
      <c r="FL251" s="1321"/>
      <c r="FM251" s="1321"/>
      <c r="FN251" s="1321"/>
      <c r="FO251" s="1321"/>
      <c r="FP251" s="1321"/>
      <c r="FQ251" s="1321"/>
      <c r="FR251" s="1321"/>
      <c r="FS251" s="1321"/>
      <c r="FT251" s="1321"/>
      <c r="FU251" s="1321"/>
      <c r="FV251" s="1321"/>
      <c r="FW251" s="1321"/>
      <c r="FX251" s="1321"/>
      <c r="FY251" s="1321"/>
      <c r="FZ251" s="1321"/>
      <c r="GA251" s="1321"/>
      <c r="GB251" s="1321"/>
    </row>
    <row r="252" spans="8:184">
      <c r="H252" s="1321"/>
      <c r="I252" s="1321"/>
      <c r="EJ252" s="1321"/>
      <c r="EK252" s="1321"/>
      <c r="EL252" s="1321"/>
      <c r="EM252" s="1321"/>
      <c r="EN252" s="1321"/>
      <c r="EO252" s="1321"/>
      <c r="EP252" s="1321"/>
      <c r="EQ252" s="1321"/>
      <c r="ER252" s="1321"/>
      <c r="ES252" s="1321"/>
      <c r="ET252" s="1321"/>
      <c r="EU252" s="1321"/>
      <c r="EV252" s="1321"/>
      <c r="EW252" s="1321"/>
      <c r="EX252" s="1321"/>
      <c r="EY252" s="1321"/>
      <c r="EZ252" s="1321"/>
      <c r="FA252" s="1321"/>
      <c r="FB252" s="1321"/>
      <c r="FC252" s="1321"/>
      <c r="FD252" s="1321"/>
      <c r="FE252" s="1321"/>
      <c r="FF252" s="1321"/>
      <c r="FG252" s="1321"/>
      <c r="FH252" s="1321"/>
      <c r="FI252" s="1321"/>
      <c r="FJ252" s="1321"/>
      <c r="FK252" s="1321"/>
      <c r="FL252" s="1321"/>
      <c r="FM252" s="1321"/>
      <c r="FN252" s="1321"/>
      <c r="FO252" s="1321"/>
      <c r="FP252" s="1321"/>
      <c r="FQ252" s="1321"/>
      <c r="FR252" s="1321"/>
      <c r="FS252" s="1321"/>
      <c r="FT252" s="1321"/>
      <c r="FU252" s="1321"/>
      <c r="FV252" s="1321"/>
      <c r="FW252" s="1321"/>
      <c r="FX252" s="1321"/>
      <c r="FY252" s="1321"/>
      <c r="FZ252" s="1321"/>
      <c r="GA252" s="1321"/>
      <c r="GB252" s="1321"/>
    </row>
    <row r="253" spans="8:184">
      <c r="H253" s="1321"/>
      <c r="I253" s="1321"/>
      <c r="EJ253" s="1321"/>
      <c r="EK253" s="1321"/>
      <c r="EL253" s="1321"/>
      <c r="EM253" s="1321"/>
      <c r="EN253" s="1321"/>
      <c r="EO253" s="1321"/>
      <c r="EP253" s="1321"/>
      <c r="EQ253" s="1321"/>
      <c r="ER253" s="1321"/>
      <c r="ES253" s="1321"/>
      <c r="ET253" s="1321"/>
      <c r="EU253" s="1321"/>
      <c r="EV253" s="1321"/>
      <c r="EW253" s="1321"/>
      <c r="EX253" s="1321"/>
      <c r="EY253" s="1321"/>
      <c r="EZ253" s="1321"/>
      <c r="FA253" s="1321"/>
      <c r="FB253" s="1321"/>
      <c r="FC253" s="1321"/>
      <c r="FD253" s="1321"/>
      <c r="FE253" s="1321"/>
      <c r="FF253" s="1321"/>
      <c r="FG253" s="1321"/>
      <c r="FH253" s="1321"/>
      <c r="FI253" s="1321"/>
      <c r="FJ253" s="1321"/>
      <c r="FK253" s="1321"/>
      <c r="FL253" s="1321"/>
      <c r="FM253" s="1321"/>
      <c r="FN253" s="1321"/>
      <c r="FO253" s="1321"/>
      <c r="FP253" s="1321"/>
      <c r="FQ253" s="1321"/>
      <c r="FR253" s="1321"/>
      <c r="FS253" s="1321"/>
      <c r="FT253" s="1321"/>
      <c r="FU253" s="1321"/>
      <c r="FV253" s="1321"/>
      <c r="FW253" s="1321"/>
      <c r="FX253" s="1321"/>
      <c r="FY253" s="1321"/>
      <c r="FZ253" s="1321"/>
      <c r="GA253" s="1321"/>
      <c r="GB253" s="1321"/>
    </row>
    <row r="254" spans="8:184">
      <c r="H254" s="1321"/>
      <c r="I254" s="1321"/>
      <c r="EJ254" s="1321"/>
      <c r="EK254" s="1321"/>
      <c r="EL254" s="1321"/>
      <c r="EM254" s="1321"/>
      <c r="EN254" s="1321"/>
      <c r="EO254" s="1321"/>
      <c r="EP254" s="1321"/>
      <c r="EQ254" s="1321"/>
      <c r="ER254" s="1321"/>
      <c r="ES254" s="1321"/>
      <c r="ET254" s="1321"/>
      <c r="EU254" s="1321"/>
      <c r="EV254" s="1321"/>
      <c r="EW254" s="1321"/>
      <c r="EX254" s="1321"/>
      <c r="EY254" s="1321"/>
      <c r="EZ254" s="1321"/>
      <c r="FA254" s="1321"/>
      <c r="FB254" s="1321"/>
      <c r="FC254" s="1321"/>
      <c r="FD254" s="1321"/>
      <c r="FE254" s="1321"/>
      <c r="FF254" s="1321"/>
      <c r="FG254" s="1321"/>
      <c r="FH254" s="1321"/>
      <c r="FI254" s="1321"/>
      <c r="FJ254" s="1321"/>
      <c r="FK254" s="1321"/>
      <c r="FL254" s="1321"/>
      <c r="FM254" s="1321"/>
      <c r="FN254" s="1321"/>
      <c r="FO254" s="1321"/>
      <c r="FP254" s="1321"/>
      <c r="FQ254" s="1321"/>
      <c r="FR254" s="1321"/>
      <c r="FS254" s="1321"/>
      <c r="FT254" s="1321"/>
      <c r="FU254" s="1321"/>
      <c r="FV254" s="1321"/>
      <c r="FW254" s="1321"/>
      <c r="FX254" s="1321"/>
      <c r="FY254" s="1321"/>
      <c r="FZ254" s="1321"/>
      <c r="GA254" s="1321"/>
      <c r="GB254" s="1321"/>
    </row>
    <row r="255" spans="8:184">
      <c r="H255" s="1321"/>
      <c r="I255" s="1321"/>
      <c r="EJ255" s="1321"/>
      <c r="EK255" s="1321"/>
      <c r="EL255" s="1321"/>
      <c r="EM255" s="1321"/>
      <c r="EN255" s="1321"/>
      <c r="EO255" s="1321"/>
      <c r="EP255" s="1321"/>
      <c r="EQ255" s="1321"/>
      <c r="ER255" s="1321"/>
      <c r="ES255" s="1321"/>
      <c r="ET255" s="1321"/>
      <c r="EU255" s="1321"/>
      <c r="EV255" s="1321"/>
      <c r="EW255" s="1321"/>
      <c r="EX255" s="1321"/>
      <c r="EY255" s="1321"/>
      <c r="EZ255" s="1321"/>
      <c r="FA255" s="1321"/>
      <c r="FB255" s="1321"/>
      <c r="FC255" s="1321"/>
      <c r="FD255" s="1321"/>
      <c r="FE255" s="1321"/>
      <c r="FF255" s="1321"/>
      <c r="FG255" s="1321"/>
      <c r="FH255" s="1321"/>
      <c r="FI255" s="1321"/>
      <c r="FJ255" s="1321"/>
      <c r="FK255" s="1321"/>
      <c r="FL255" s="1321"/>
      <c r="FM255" s="1321"/>
      <c r="FN255" s="1321"/>
      <c r="FO255" s="1321"/>
      <c r="FP255" s="1321"/>
      <c r="FQ255" s="1321"/>
      <c r="FR255" s="1321"/>
      <c r="FS255" s="1321"/>
      <c r="FT255" s="1321"/>
      <c r="FU255" s="1321"/>
      <c r="FV255" s="1321"/>
      <c r="FW255" s="1321"/>
      <c r="FX255" s="1321"/>
      <c r="FY255" s="1321"/>
      <c r="FZ255" s="1321"/>
      <c r="GA255" s="1321"/>
      <c r="GB255" s="1321"/>
    </row>
    <row r="256" spans="8:184">
      <c r="H256" s="1321"/>
      <c r="I256" s="1321"/>
      <c r="EJ256" s="1321"/>
      <c r="EK256" s="1321"/>
      <c r="EL256" s="1321"/>
      <c r="EM256" s="1321"/>
      <c r="EN256" s="1321"/>
      <c r="EO256" s="1321"/>
      <c r="EP256" s="1321"/>
      <c r="EQ256" s="1321"/>
      <c r="ER256" s="1321"/>
      <c r="ES256" s="1321"/>
      <c r="ET256" s="1321"/>
      <c r="EU256" s="1321"/>
      <c r="EV256" s="1321"/>
      <c r="EW256" s="1321"/>
      <c r="EX256" s="1321"/>
      <c r="EY256" s="1321"/>
      <c r="EZ256" s="1321"/>
      <c r="FA256" s="1321"/>
      <c r="FB256" s="1321"/>
      <c r="FC256" s="1321"/>
      <c r="FD256" s="1321"/>
      <c r="FE256" s="1321"/>
      <c r="FF256" s="1321"/>
      <c r="FG256" s="1321"/>
      <c r="FH256" s="1321"/>
      <c r="FI256" s="1321"/>
      <c r="FJ256" s="1321"/>
      <c r="FK256" s="1321"/>
      <c r="FL256" s="1321"/>
      <c r="FM256" s="1321"/>
      <c r="FN256" s="1321"/>
      <c r="FO256" s="1321"/>
      <c r="FP256" s="1321"/>
      <c r="FQ256" s="1321"/>
      <c r="FR256" s="1321"/>
      <c r="FS256" s="1321"/>
      <c r="FT256" s="1321"/>
      <c r="FU256" s="1321"/>
      <c r="FV256" s="1321"/>
      <c r="FW256" s="1321"/>
      <c r="FX256" s="1321"/>
      <c r="FY256" s="1321"/>
      <c r="FZ256" s="1321"/>
      <c r="GA256" s="1321"/>
      <c r="GB256" s="1321"/>
    </row>
    <row r="257" spans="8:184">
      <c r="H257" s="1321"/>
      <c r="I257" s="1321"/>
      <c r="EJ257" s="1321"/>
      <c r="EK257" s="1321"/>
      <c r="EL257" s="1321"/>
      <c r="EM257" s="1321"/>
      <c r="EN257" s="1321"/>
      <c r="EO257" s="1321"/>
      <c r="EP257" s="1321"/>
      <c r="EQ257" s="1321"/>
      <c r="ER257" s="1321"/>
      <c r="ES257" s="1321"/>
      <c r="ET257" s="1321"/>
      <c r="EU257" s="1321"/>
      <c r="EV257" s="1321"/>
      <c r="EW257" s="1321"/>
      <c r="EX257" s="1321"/>
      <c r="EY257" s="1321"/>
      <c r="EZ257" s="1321"/>
      <c r="FA257" s="1321"/>
      <c r="FB257" s="1321"/>
      <c r="FC257" s="1321"/>
      <c r="FD257" s="1321"/>
      <c r="FE257" s="1321"/>
      <c r="FF257" s="1321"/>
      <c r="FG257" s="1321"/>
      <c r="FH257" s="1321"/>
      <c r="FI257" s="1321"/>
      <c r="FJ257" s="1321"/>
      <c r="FK257" s="1321"/>
      <c r="FL257" s="1321"/>
      <c r="FM257" s="1321"/>
      <c r="FN257" s="1321"/>
      <c r="FO257" s="1321"/>
      <c r="FP257" s="1321"/>
      <c r="FQ257" s="1321"/>
      <c r="FR257" s="1321"/>
      <c r="FS257" s="1321"/>
      <c r="FT257" s="1321"/>
      <c r="FU257" s="1321"/>
      <c r="FV257" s="1321"/>
      <c r="FW257" s="1321"/>
      <c r="FX257" s="1321"/>
      <c r="FY257" s="1321"/>
      <c r="FZ257" s="1321"/>
      <c r="GA257" s="1321"/>
      <c r="GB257" s="1321"/>
    </row>
    <row r="258" spans="8:184">
      <c r="H258" s="1321"/>
      <c r="I258" s="1321"/>
      <c r="EJ258" s="1321"/>
      <c r="EK258" s="1321"/>
      <c r="EL258" s="1321"/>
      <c r="EM258" s="1321"/>
      <c r="EN258" s="1321"/>
      <c r="EO258" s="1321"/>
      <c r="EP258" s="1321"/>
      <c r="EQ258" s="1321"/>
      <c r="ER258" s="1321"/>
      <c r="ES258" s="1321"/>
      <c r="ET258" s="1321"/>
      <c r="EU258" s="1321"/>
      <c r="EV258" s="1321"/>
      <c r="EW258" s="1321"/>
      <c r="EX258" s="1321"/>
      <c r="EY258" s="1321"/>
      <c r="EZ258" s="1321"/>
      <c r="FA258" s="1321"/>
      <c r="FB258" s="1321"/>
      <c r="FC258" s="1321"/>
      <c r="FD258" s="1321"/>
      <c r="FE258" s="1321"/>
      <c r="FF258" s="1321"/>
      <c r="FG258" s="1321"/>
      <c r="FH258" s="1321"/>
      <c r="FI258" s="1321"/>
      <c r="FJ258" s="1321"/>
      <c r="FK258" s="1321"/>
      <c r="FL258" s="1321"/>
      <c r="FM258" s="1321"/>
      <c r="FN258" s="1321"/>
      <c r="FO258" s="1321"/>
      <c r="FP258" s="1321"/>
      <c r="FQ258" s="1321"/>
      <c r="FR258" s="1321"/>
      <c r="FS258" s="1321"/>
      <c r="FT258" s="1321"/>
      <c r="FU258" s="1321"/>
      <c r="FV258" s="1321"/>
      <c r="FW258" s="1321"/>
      <c r="FX258" s="1321"/>
      <c r="FY258" s="1321"/>
      <c r="FZ258" s="1321"/>
      <c r="GA258" s="1321"/>
      <c r="GB258" s="1321"/>
    </row>
    <row r="259" spans="8:184">
      <c r="H259" s="1321"/>
      <c r="I259" s="1321"/>
      <c r="EJ259" s="1321"/>
      <c r="EK259" s="1321"/>
      <c r="EL259" s="1321"/>
      <c r="EM259" s="1321"/>
      <c r="EN259" s="1321"/>
      <c r="EO259" s="1321"/>
      <c r="EP259" s="1321"/>
      <c r="EQ259" s="1321"/>
      <c r="ER259" s="1321"/>
      <c r="ES259" s="1321"/>
      <c r="ET259" s="1321"/>
      <c r="EU259" s="1321"/>
      <c r="EV259" s="1321"/>
      <c r="EW259" s="1321"/>
      <c r="EX259" s="1321"/>
      <c r="EY259" s="1321"/>
      <c r="EZ259" s="1321"/>
      <c r="FA259" s="1321"/>
      <c r="FB259" s="1321"/>
      <c r="FC259" s="1321"/>
      <c r="FD259" s="1321"/>
      <c r="FE259" s="1321"/>
      <c r="FF259" s="1321"/>
      <c r="FG259" s="1321"/>
      <c r="FH259" s="1321"/>
      <c r="FI259" s="1321"/>
      <c r="FJ259" s="1321"/>
      <c r="FK259" s="1321"/>
      <c r="FL259" s="1321"/>
      <c r="FM259" s="1321"/>
      <c r="FN259" s="1321"/>
      <c r="FO259" s="1321"/>
      <c r="FP259" s="1321"/>
      <c r="FQ259" s="1321"/>
      <c r="FR259" s="1321"/>
      <c r="FS259" s="1321"/>
      <c r="FT259" s="1321"/>
      <c r="FU259" s="1321"/>
      <c r="FV259" s="1321"/>
      <c r="FW259" s="1321"/>
      <c r="FX259" s="1321"/>
      <c r="FY259" s="1321"/>
      <c r="FZ259" s="1321"/>
      <c r="GA259" s="1321"/>
      <c r="GB259" s="1321"/>
    </row>
    <row r="260" spans="8:184">
      <c r="H260" s="1321"/>
      <c r="I260" s="1321"/>
      <c r="EJ260" s="1321"/>
      <c r="EK260" s="1321"/>
      <c r="EL260" s="1321"/>
      <c r="EM260" s="1321"/>
      <c r="EN260" s="1321"/>
      <c r="EO260" s="1321"/>
      <c r="EP260" s="1321"/>
      <c r="EQ260" s="1321"/>
      <c r="ER260" s="1321"/>
      <c r="ES260" s="1321"/>
      <c r="ET260" s="1321"/>
      <c r="EU260" s="1321"/>
      <c r="EV260" s="1321"/>
      <c r="EW260" s="1321"/>
      <c r="EX260" s="1321"/>
      <c r="EY260" s="1321"/>
      <c r="EZ260" s="1321"/>
      <c r="FA260" s="1321"/>
      <c r="FB260" s="1321"/>
      <c r="FC260" s="1321"/>
      <c r="FD260" s="1321"/>
      <c r="FE260" s="1321"/>
      <c r="FF260" s="1321"/>
      <c r="FG260" s="1321"/>
      <c r="FH260" s="1321"/>
      <c r="FI260" s="1321"/>
      <c r="FJ260" s="1321"/>
      <c r="FK260" s="1321"/>
      <c r="FL260" s="1321"/>
      <c r="FM260" s="1321"/>
      <c r="FN260" s="1321"/>
      <c r="FO260" s="1321"/>
      <c r="FP260" s="1321"/>
      <c r="FQ260" s="1321"/>
      <c r="FR260" s="1321"/>
      <c r="FS260" s="1321"/>
      <c r="FT260" s="1321"/>
      <c r="FU260" s="1321"/>
      <c r="FV260" s="1321"/>
      <c r="FW260" s="1321"/>
      <c r="FX260" s="1321"/>
      <c r="FY260" s="1321"/>
      <c r="FZ260" s="1321"/>
      <c r="GA260" s="1321"/>
      <c r="GB260" s="1321"/>
    </row>
    <row r="261" spans="8:184">
      <c r="H261" s="1321"/>
      <c r="I261" s="1321"/>
      <c r="EJ261" s="1321"/>
      <c r="EK261" s="1321"/>
      <c r="EL261" s="1321"/>
      <c r="EM261" s="1321"/>
      <c r="EN261" s="1321"/>
      <c r="EO261" s="1321"/>
      <c r="EP261" s="1321"/>
      <c r="EQ261" s="1321"/>
      <c r="ER261" s="1321"/>
      <c r="ES261" s="1321"/>
      <c r="ET261" s="1321"/>
      <c r="EU261" s="1321"/>
      <c r="EV261" s="1321"/>
      <c r="EW261" s="1321"/>
      <c r="EX261" s="1321"/>
      <c r="EY261" s="1321"/>
      <c r="EZ261" s="1321"/>
      <c r="FA261" s="1321"/>
      <c r="FB261" s="1321"/>
      <c r="FC261" s="1321"/>
      <c r="FD261" s="1321"/>
      <c r="FE261" s="1321"/>
      <c r="FF261" s="1321"/>
      <c r="FG261" s="1321"/>
      <c r="FH261" s="1321"/>
      <c r="FI261" s="1321"/>
      <c r="FJ261" s="1321"/>
      <c r="FK261" s="1321"/>
      <c r="FL261" s="1321"/>
      <c r="FM261" s="1321"/>
      <c r="FN261" s="1321"/>
      <c r="FO261" s="1321"/>
      <c r="FP261" s="1321"/>
      <c r="FQ261" s="1321"/>
      <c r="FR261" s="1321"/>
      <c r="FS261" s="1321"/>
      <c r="FT261" s="1321"/>
      <c r="FU261" s="1321"/>
      <c r="FV261" s="1321"/>
      <c r="FW261" s="1321"/>
      <c r="FX261" s="1321"/>
      <c r="FY261" s="1321"/>
      <c r="FZ261" s="1321"/>
      <c r="GA261" s="1321"/>
      <c r="GB261" s="1321"/>
    </row>
    <row r="262" spans="8:184">
      <c r="H262" s="1321"/>
      <c r="I262" s="1321"/>
      <c r="EJ262" s="1321"/>
      <c r="EK262" s="1321"/>
      <c r="EL262" s="1321"/>
      <c r="EM262" s="1321"/>
      <c r="EN262" s="1321"/>
      <c r="EO262" s="1321"/>
      <c r="EP262" s="1321"/>
      <c r="EQ262" s="1321"/>
      <c r="ER262" s="1321"/>
      <c r="ES262" s="1321"/>
      <c r="ET262" s="1321"/>
      <c r="EU262" s="1321"/>
      <c r="EV262" s="1321"/>
      <c r="EW262" s="1321"/>
      <c r="EX262" s="1321"/>
      <c r="EY262" s="1321"/>
      <c r="EZ262" s="1321"/>
      <c r="FA262" s="1321"/>
      <c r="FB262" s="1321"/>
      <c r="FC262" s="1321"/>
      <c r="FD262" s="1321"/>
      <c r="FE262" s="1321"/>
      <c r="FF262" s="1321"/>
      <c r="FG262" s="1321"/>
      <c r="FH262" s="1321"/>
      <c r="FI262" s="1321"/>
      <c r="FJ262" s="1321"/>
      <c r="FK262" s="1321"/>
      <c r="FL262" s="1321"/>
      <c r="FM262" s="1321"/>
      <c r="FN262" s="1321"/>
      <c r="FO262" s="1321"/>
      <c r="FP262" s="1321"/>
      <c r="FQ262" s="1321"/>
      <c r="FR262" s="1321"/>
      <c r="FS262" s="1321"/>
      <c r="FT262" s="1321"/>
      <c r="FU262" s="1321"/>
      <c r="FV262" s="1321"/>
      <c r="FW262" s="1321"/>
      <c r="FX262" s="1321"/>
      <c r="FY262" s="1321"/>
      <c r="FZ262" s="1321"/>
      <c r="GA262" s="1321"/>
      <c r="GB262" s="1321"/>
    </row>
    <row r="263" spans="8:184">
      <c r="H263" s="1321"/>
      <c r="I263" s="1321"/>
      <c r="EJ263" s="1321"/>
      <c r="EK263" s="1321"/>
      <c r="EL263" s="1321"/>
      <c r="EM263" s="1321"/>
      <c r="EN263" s="1321"/>
      <c r="EO263" s="1321"/>
      <c r="EP263" s="1321"/>
      <c r="EQ263" s="1321"/>
      <c r="ER263" s="1321"/>
      <c r="ES263" s="1321"/>
      <c r="ET263" s="1321"/>
      <c r="EU263" s="1321"/>
      <c r="EV263" s="1321"/>
      <c r="EW263" s="1321"/>
      <c r="EX263" s="1321"/>
      <c r="EY263" s="1321"/>
      <c r="EZ263" s="1321"/>
      <c r="FA263" s="1321"/>
      <c r="FB263" s="1321"/>
      <c r="FC263" s="1321"/>
      <c r="FD263" s="1321"/>
      <c r="FE263" s="1321"/>
      <c r="FF263" s="1321"/>
      <c r="FG263" s="1321"/>
      <c r="FH263" s="1321"/>
      <c r="FI263" s="1321"/>
      <c r="FJ263" s="1321"/>
      <c r="FK263" s="1321"/>
      <c r="FL263" s="1321"/>
      <c r="FM263" s="1321"/>
      <c r="FN263" s="1321"/>
      <c r="FO263" s="1321"/>
      <c r="FP263" s="1321"/>
      <c r="FQ263" s="1321"/>
      <c r="FR263" s="1321"/>
      <c r="FS263" s="1321"/>
      <c r="FT263" s="1321"/>
      <c r="FU263" s="1321"/>
      <c r="FV263" s="1321"/>
      <c r="FW263" s="1321"/>
      <c r="FX263" s="1321"/>
      <c r="FY263" s="1321"/>
      <c r="FZ263" s="1321"/>
      <c r="GA263" s="1321"/>
      <c r="GB263" s="1321"/>
    </row>
    <row r="264" spans="8:184">
      <c r="H264" s="1321"/>
      <c r="I264" s="1321"/>
      <c r="EJ264" s="1321"/>
      <c r="EK264" s="1321"/>
      <c r="EL264" s="1321"/>
      <c r="EM264" s="1321"/>
      <c r="EN264" s="1321"/>
      <c r="EO264" s="1321"/>
      <c r="EP264" s="1321"/>
      <c r="EQ264" s="1321"/>
      <c r="ER264" s="1321"/>
      <c r="ES264" s="1321"/>
      <c r="ET264" s="1321"/>
      <c r="EU264" s="1321"/>
      <c r="EV264" s="1321"/>
      <c r="EW264" s="1321"/>
      <c r="EX264" s="1321"/>
      <c r="EY264" s="1321"/>
      <c r="EZ264" s="1321"/>
      <c r="FA264" s="1321"/>
      <c r="FB264" s="1321"/>
      <c r="FC264" s="1321"/>
      <c r="FD264" s="1321"/>
      <c r="FE264" s="1321"/>
      <c r="FF264" s="1321"/>
      <c r="FG264" s="1321"/>
      <c r="FH264" s="1321"/>
      <c r="FI264" s="1321"/>
      <c r="FJ264" s="1321"/>
      <c r="FK264" s="1321"/>
      <c r="FL264" s="1321"/>
      <c r="FM264" s="1321"/>
      <c r="FN264" s="1321"/>
      <c r="FO264" s="1321"/>
      <c r="FP264" s="1321"/>
      <c r="FQ264" s="1321"/>
      <c r="FR264" s="1321"/>
      <c r="FS264" s="1321"/>
      <c r="FT264" s="1321"/>
      <c r="FU264" s="1321"/>
      <c r="FV264" s="1321"/>
      <c r="FW264" s="1321"/>
      <c r="FX264" s="1321"/>
      <c r="FY264" s="1321"/>
      <c r="FZ264" s="1321"/>
      <c r="GA264" s="1321"/>
      <c r="GB264" s="1321"/>
    </row>
    <row r="265" spans="8:184">
      <c r="H265" s="1321"/>
      <c r="I265" s="1321"/>
      <c r="EJ265" s="1321"/>
      <c r="EK265" s="1321"/>
      <c r="EL265" s="1321"/>
      <c r="EM265" s="1321"/>
      <c r="EN265" s="1321"/>
      <c r="EO265" s="1321"/>
      <c r="EP265" s="1321"/>
      <c r="EQ265" s="1321"/>
      <c r="ER265" s="1321"/>
      <c r="ES265" s="1321"/>
      <c r="ET265" s="1321"/>
      <c r="EU265" s="1321"/>
      <c r="EV265" s="1321"/>
      <c r="EW265" s="1321"/>
      <c r="EX265" s="1321"/>
      <c r="EY265" s="1321"/>
      <c r="EZ265" s="1321"/>
      <c r="FA265" s="1321"/>
      <c r="FB265" s="1321"/>
      <c r="FC265" s="1321"/>
      <c r="FD265" s="1321"/>
      <c r="FE265" s="1321"/>
      <c r="FF265" s="1321"/>
      <c r="FG265" s="1321"/>
      <c r="FH265" s="1321"/>
      <c r="FI265" s="1321"/>
      <c r="FJ265" s="1321"/>
      <c r="FK265" s="1321"/>
      <c r="FL265" s="1321"/>
      <c r="FM265" s="1321"/>
      <c r="FN265" s="1321"/>
      <c r="FO265" s="1321"/>
      <c r="FP265" s="1321"/>
      <c r="FQ265" s="1321"/>
      <c r="FR265" s="1321"/>
      <c r="FS265" s="1321"/>
      <c r="FT265" s="1321"/>
      <c r="FU265" s="1321"/>
      <c r="FV265" s="1321"/>
      <c r="FW265" s="1321"/>
      <c r="FX265" s="1321"/>
      <c r="FY265" s="1321"/>
      <c r="FZ265" s="1321"/>
      <c r="GA265" s="1321"/>
      <c r="GB265" s="1321"/>
    </row>
    <row r="266" spans="8:184">
      <c r="H266" s="1321"/>
      <c r="I266" s="1321"/>
      <c r="EJ266" s="1321"/>
      <c r="EK266" s="1321"/>
      <c r="EL266" s="1321"/>
      <c r="EM266" s="1321"/>
      <c r="EN266" s="1321"/>
      <c r="EO266" s="1321"/>
      <c r="EP266" s="1321"/>
      <c r="EQ266" s="1321"/>
      <c r="ER266" s="1321"/>
      <c r="ES266" s="1321"/>
      <c r="ET266" s="1321"/>
      <c r="EU266" s="1321"/>
      <c r="EV266" s="1321"/>
      <c r="EW266" s="1321"/>
      <c r="EX266" s="1321"/>
      <c r="EY266" s="1321"/>
      <c r="EZ266" s="1321"/>
      <c r="FA266" s="1321"/>
      <c r="FB266" s="1321"/>
      <c r="FC266" s="1321"/>
      <c r="FD266" s="1321"/>
      <c r="FE266" s="1321"/>
      <c r="FF266" s="1321"/>
      <c r="FG266" s="1321"/>
      <c r="FH266" s="1321"/>
      <c r="FI266" s="1321"/>
      <c r="FJ266" s="1321"/>
      <c r="FK266" s="1321"/>
      <c r="FL266" s="1321"/>
      <c r="FM266" s="1321"/>
      <c r="FN266" s="1321"/>
      <c r="FO266" s="1321"/>
      <c r="FP266" s="1321"/>
      <c r="FQ266" s="1321"/>
      <c r="FR266" s="1321"/>
      <c r="FS266" s="1321"/>
      <c r="FT266" s="1321"/>
      <c r="FU266" s="1321"/>
      <c r="FV266" s="1321"/>
      <c r="FW266" s="1321"/>
      <c r="FX266" s="1321"/>
      <c r="FY266" s="1321"/>
      <c r="FZ266" s="1321"/>
      <c r="GA266" s="1321"/>
      <c r="GB266" s="1321"/>
    </row>
    <row r="267" spans="8:184">
      <c r="H267" s="1321"/>
      <c r="I267" s="1321"/>
      <c r="EJ267" s="1321"/>
      <c r="EK267" s="1321"/>
      <c r="EL267" s="1321"/>
      <c r="EM267" s="1321"/>
      <c r="EN267" s="1321"/>
      <c r="EO267" s="1321"/>
      <c r="EP267" s="1321"/>
      <c r="EQ267" s="1321"/>
      <c r="ER267" s="1321"/>
      <c r="ES267" s="1321"/>
      <c r="ET267" s="1321"/>
      <c r="EU267" s="1321"/>
      <c r="EV267" s="1321"/>
      <c r="EW267" s="1321"/>
      <c r="EX267" s="1321"/>
      <c r="EY267" s="1321"/>
      <c r="EZ267" s="1321"/>
      <c r="FA267" s="1321"/>
      <c r="FB267" s="1321"/>
      <c r="FC267" s="1321"/>
      <c r="FD267" s="1321"/>
      <c r="FE267" s="1321"/>
      <c r="FF267" s="1321"/>
      <c r="FG267" s="1321"/>
      <c r="FH267" s="1321"/>
      <c r="FI267" s="1321"/>
      <c r="FJ267" s="1321"/>
      <c r="FK267" s="1321"/>
      <c r="FL267" s="1321"/>
      <c r="FM267" s="1321"/>
      <c r="FN267" s="1321"/>
      <c r="FO267" s="1321"/>
      <c r="FP267" s="1321"/>
      <c r="FQ267" s="1321"/>
      <c r="FR267" s="1321"/>
      <c r="FS267" s="1321"/>
      <c r="FT267" s="1321"/>
      <c r="FU267" s="1321"/>
      <c r="FV267" s="1321"/>
      <c r="FW267" s="1321"/>
      <c r="FX267" s="1321"/>
      <c r="FY267" s="1321"/>
      <c r="FZ267" s="1321"/>
      <c r="GA267" s="1321"/>
      <c r="GB267" s="1321"/>
    </row>
    <row r="268" spans="8:184">
      <c r="H268" s="1321"/>
      <c r="I268" s="1321"/>
      <c r="EJ268" s="1321"/>
      <c r="EK268" s="1321"/>
      <c r="EL268" s="1321"/>
      <c r="EM268" s="1321"/>
      <c r="EN268" s="1321"/>
      <c r="EO268" s="1321"/>
      <c r="EP268" s="1321"/>
      <c r="EQ268" s="1321"/>
      <c r="ER268" s="1321"/>
      <c r="ES268" s="1321"/>
      <c r="ET268" s="1321"/>
      <c r="EU268" s="1321"/>
      <c r="EV268" s="1321"/>
      <c r="EW268" s="1321"/>
      <c r="EX268" s="1321"/>
      <c r="EY268" s="1321"/>
      <c r="EZ268" s="1321"/>
      <c r="FA268" s="1321"/>
      <c r="FB268" s="1321"/>
      <c r="FC268" s="1321"/>
      <c r="FD268" s="1321"/>
      <c r="FE268" s="1321"/>
      <c r="FF268" s="1321"/>
      <c r="FG268" s="1321"/>
      <c r="FH268" s="1321"/>
      <c r="FI268" s="1321"/>
      <c r="FJ268" s="1321"/>
      <c r="FK268" s="1321"/>
      <c r="FL268" s="1321"/>
      <c r="FM268" s="1321"/>
      <c r="FN268" s="1321"/>
      <c r="FO268" s="1321"/>
      <c r="FP268" s="1321"/>
      <c r="FQ268" s="1321"/>
      <c r="FR268" s="1321"/>
      <c r="FS268" s="1321"/>
      <c r="FT268" s="1321"/>
      <c r="FU268" s="1321"/>
      <c r="FV268" s="1321"/>
      <c r="FW268" s="1321"/>
      <c r="FX268" s="1321"/>
      <c r="FY268" s="1321"/>
      <c r="FZ268" s="1321"/>
      <c r="GA268" s="1321"/>
      <c r="GB268" s="1321"/>
    </row>
    <row r="269" spans="8:184">
      <c r="H269" s="1321"/>
      <c r="I269" s="1321"/>
      <c r="EJ269" s="1321"/>
      <c r="EK269" s="1321"/>
      <c r="EL269" s="1321"/>
      <c r="EM269" s="1321"/>
      <c r="EN269" s="1321"/>
      <c r="EO269" s="1321"/>
      <c r="EP269" s="1321"/>
      <c r="EQ269" s="1321"/>
      <c r="ER269" s="1321"/>
      <c r="ES269" s="1321"/>
      <c r="ET269" s="1321"/>
      <c r="EU269" s="1321"/>
      <c r="EV269" s="1321"/>
      <c r="EW269" s="1321"/>
      <c r="EX269" s="1321"/>
      <c r="EY269" s="1321"/>
      <c r="EZ269" s="1321"/>
      <c r="FA269" s="1321"/>
      <c r="FB269" s="1321"/>
      <c r="FC269" s="1321"/>
      <c r="FD269" s="1321"/>
      <c r="FE269" s="1321"/>
      <c r="FF269" s="1321"/>
      <c r="FG269" s="1321"/>
      <c r="FH269" s="1321"/>
      <c r="FI269" s="1321"/>
      <c r="FJ269" s="1321"/>
      <c r="FK269" s="1321"/>
      <c r="FL269" s="1321"/>
      <c r="FM269" s="1321"/>
      <c r="FN269" s="1321"/>
      <c r="FO269" s="1321"/>
      <c r="FP269" s="1321"/>
      <c r="FQ269" s="1321"/>
      <c r="FR269" s="1321"/>
      <c r="FS269" s="1321"/>
      <c r="FT269" s="1321"/>
      <c r="FU269" s="1321"/>
      <c r="FV269" s="1321"/>
      <c r="FW269" s="1321"/>
      <c r="FX269" s="1321"/>
      <c r="FY269" s="1321"/>
      <c r="FZ269" s="1321"/>
      <c r="GA269" s="1321"/>
      <c r="GB269" s="1321"/>
    </row>
    <row r="270" spans="8:184">
      <c r="H270" s="1321"/>
      <c r="I270" s="1321"/>
      <c r="EJ270" s="1321"/>
      <c r="EK270" s="1321"/>
      <c r="EL270" s="1321"/>
      <c r="EM270" s="1321"/>
      <c r="EN270" s="1321"/>
      <c r="EO270" s="1321"/>
      <c r="EP270" s="1321"/>
      <c r="EQ270" s="1321"/>
      <c r="ER270" s="1321"/>
      <c r="ES270" s="1321"/>
      <c r="ET270" s="1321"/>
      <c r="EU270" s="1321"/>
      <c r="EV270" s="1321"/>
      <c r="EW270" s="1321"/>
      <c r="EX270" s="1321"/>
      <c r="EY270" s="1321"/>
      <c r="EZ270" s="1321"/>
      <c r="FA270" s="1321"/>
      <c r="FB270" s="1321"/>
      <c r="FC270" s="1321"/>
      <c r="FD270" s="1321"/>
      <c r="FE270" s="1321"/>
      <c r="FF270" s="1321"/>
      <c r="FG270" s="1321"/>
      <c r="FH270" s="1321"/>
      <c r="FI270" s="1321"/>
      <c r="FJ270" s="1321"/>
      <c r="FK270" s="1321"/>
      <c r="FL270" s="1321"/>
      <c r="FM270" s="1321"/>
      <c r="FN270" s="1321"/>
      <c r="FO270" s="1321"/>
      <c r="FP270" s="1321"/>
      <c r="FQ270" s="1321"/>
      <c r="FR270" s="1321"/>
      <c r="FS270" s="1321"/>
      <c r="FT270" s="1321"/>
      <c r="FU270" s="1321"/>
      <c r="FV270" s="1321"/>
      <c r="FW270" s="1321"/>
      <c r="FX270" s="1321"/>
      <c r="FY270" s="1321"/>
      <c r="FZ270" s="1321"/>
      <c r="GA270" s="1321"/>
      <c r="GB270" s="1321"/>
    </row>
    <row r="271" spans="8:184">
      <c r="H271" s="1321"/>
      <c r="I271" s="1321"/>
      <c r="EJ271" s="1321"/>
      <c r="EK271" s="1321"/>
      <c r="EL271" s="1321"/>
      <c r="EM271" s="1321"/>
      <c r="EN271" s="1321"/>
      <c r="EO271" s="1321"/>
      <c r="EP271" s="1321"/>
      <c r="EQ271" s="1321"/>
      <c r="ER271" s="1321"/>
      <c r="ES271" s="1321"/>
      <c r="ET271" s="1321"/>
      <c r="EU271" s="1321"/>
      <c r="EV271" s="1321"/>
      <c r="EW271" s="1321"/>
      <c r="EX271" s="1321"/>
      <c r="EY271" s="1321"/>
      <c r="EZ271" s="1321"/>
      <c r="FA271" s="1321"/>
      <c r="FB271" s="1321"/>
      <c r="FC271" s="1321"/>
      <c r="FD271" s="1321"/>
      <c r="FE271" s="1321"/>
      <c r="FF271" s="1321"/>
      <c r="FG271" s="1321"/>
      <c r="FH271" s="1321"/>
      <c r="FI271" s="1321"/>
      <c r="FJ271" s="1321"/>
      <c r="FK271" s="1321"/>
      <c r="FL271" s="1321"/>
      <c r="FM271" s="1321"/>
      <c r="FN271" s="1321"/>
      <c r="FO271" s="1321"/>
      <c r="FP271" s="1321"/>
      <c r="FQ271" s="1321"/>
      <c r="FR271" s="1321"/>
      <c r="FS271" s="1321"/>
      <c r="FT271" s="1321"/>
      <c r="FU271" s="1321"/>
      <c r="FV271" s="1321"/>
      <c r="FW271" s="1321"/>
      <c r="FX271" s="1321"/>
      <c r="FY271" s="1321"/>
      <c r="FZ271" s="1321"/>
      <c r="GA271" s="1321"/>
      <c r="GB271" s="1321"/>
    </row>
    <row r="272" spans="8:184">
      <c r="H272" s="1321"/>
      <c r="I272" s="1321"/>
      <c r="EJ272" s="1321"/>
      <c r="EK272" s="1321"/>
      <c r="EL272" s="1321"/>
      <c r="EM272" s="1321"/>
      <c r="EN272" s="1321"/>
      <c r="EO272" s="1321"/>
      <c r="EP272" s="1321"/>
      <c r="EQ272" s="1321"/>
      <c r="ER272" s="1321"/>
      <c r="ES272" s="1321"/>
      <c r="ET272" s="1321"/>
      <c r="EU272" s="1321"/>
      <c r="EV272" s="1321"/>
      <c r="EW272" s="1321"/>
      <c r="EX272" s="1321"/>
      <c r="EY272" s="1321"/>
      <c r="EZ272" s="1321"/>
      <c r="FA272" s="1321"/>
      <c r="FB272" s="1321"/>
      <c r="FC272" s="1321"/>
      <c r="FD272" s="1321"/>
      <c r="FE272" s="1321"/>
      <c r="FF272" s="1321"/>
      <c r="FG272" s="1321"/>
      <c r="FH272" s="1321"/>
      <c r="FI272" s="1321"/>
      <c r="FJ272" s="1321"/>
      <c r="FK272" s="1321"/>
      <c r="FL272" s="1321"/>
      <c r="FM272" s="1321"/>
      <c r="FN272" s="1321"/>
      <c r="FO272" s="1321"/>
      <c r="FP272" s="1321"/>
      <c r="FQ272" s="1321"/>
      <c r="FR272" s="1321"/>
      <c r="FS272" s="1321"/>
      <c r="FT272" s="1321"/>
      <c r="FU272" s="1321"/>
      <c r="FV272" s="1321"/>
      <c r="FW272" s="1321"/>
      <c r="FX272" s="1321"/>
      <c r="FY272" s="1321"/>
      <c r="FZ272" s="1321"/>
      <c r="GA272" s="1321"/>
      <c r="GB272" s="1321"/>
    </row>
    <row r="273" spans="8:184">
      <c r="H273" s="1321"/>
      <c r="I273" s="1321"/>
      <c r="EJ273" s="1321"/>
      <c r="EK273" s="1321"/>
      <c r="EL273" s="1321"/>
      <c r="EM273" s="1321"/>
      <c r="EN273" s="1321"/>
      <c r="EO273" s="1321"/>
      <c r="EP273" s="1321"/>
      <c r="EQ273" s="1321"/>
      <c r="ER273" s="1321"/>
      <c r="ES273" s="1321"/>
      <c r="ET273" s="1321"/>
      <c r="EU273" s="1321"/>
      <c r="EV273" s="1321"/>
      <c r="EW273" s="1321"/>
      <c r="EX273" s="1321"/>
      <c r="EY273" s="1321"/>
      <c r="EZ273" s="1321"/>
      <c r="FA273" s="1321"/>
      <c r="FB273" s="1321"/>
      <c r="FC273" s="1321"/>
      <c r="FD273" s="1321"/>
      <c r="FE273" s="1321"/>
      <c r="FF273" s="1321"/>
      <c r="FG273" s="1321"/>
      <c r="FH273" s="1321"/>
      <c r="FI273" s="1321"/>
      <c r="FJ273" s="1321"/>
      <c r="FK273" s="1321"/>
      <c r="FL273" s="1321"/>
      <c r="FM273" s="1321"/>
      <c r="FN273" s="1321"/>
      <c r="FO273" s="1321"/>
      <c r="FP273" s="1321"/>
      <c r="FQ273" s="1321"/>
      <c r="FR273" s="1321"/>
      <c r="FS273" s="1321"/>
      <c r="FT273" s="1321"/>
      <c r="FU273" s="1321"/>
      <c r="FV273" s="1321"/>
      <c r="FW273" s="1321"/>
      <c r="FX273" s="1321"/>
      <c r="FY273" s="1321"/>
      <c r="FZ273" s="1321"/>
      <c r="GA273" s="1321"/>
      <c r="GB273" s="1321"/>
    </row>
    <row r="274" spans="8:184">
      <c r="H274" s="1321"/>
      <c r="I274" s="1321"/>
      <c r="EJ274" s="1321"/>
      <c r="EK274" s="1321"/>
      <c r="EL274" s="1321"/>
      <c r="EM274" s="1321"/>
      <c r="EN274" s="1321"/>
      <c r="EO274" s="1321"/>
      <c r="EP274" s="1321"/>
      <c r="EQ274" s="1321"/>
      <c r="ER274" s="1321"/>
      <c r="ES274" s="1321"/>
      <c r="ET274" s="1321"/>
      <c r="EU274" s="1321"/>
      <c r="EV274" s="1321"/>
      <c r="EW274" s="1321"/>
      <c r="EX274" s="1321"/>
      <c r="EY274" s="1321"/>
      <c r="EZ274" s="1321"/>
      <c r="FA274" s="1321"/>
      <c r="FB274" s="1321"/>
      <c r="FC274" s="1321"/>
      <c r="FD274" s="1321"/>
      <c r="FE274" s="1321"/>
      <c r="FF274" s="1321"/>
      <c r="FG274" s="1321"/>
      <c r="FH274" s="1321"/>
      <c r="FI274" s="1321"/>
      <c r="FJ274" s="1321"/>
      <c r="FK274" s="1321"/>
      <c r="FL274" s="1321"/>
      <c r="FM274" s="1321"/>
      <c r="FN274" s="1321"/>
      <c r="FO274" s="1321"/>
      <c r="FP274" s="1321"/>
      <c r="FQ274" s="1321"/>
      <c r="FR274" s="1321"/>
      <c r="FS274" s="1321"/>
      <c r="FT274" s="1321"/>
      <c r="FU274" s="1321"/>
      <c r="FV274" s="1321"/>
      <c r="FW274" s="1321"/>
      <c r="FX274" s="1321"/>
      <c r="FY274" s="1321"/>
      <c r="FZ274" s="1321"/>
      <c r="GA274" s="1321"/>
      <c r="GB274" s="1321"/>
    </row>
    <row r="275" spans="8:184">
      <c r="H275" s="1321"/>
      <c r="I275" s="1321"/>
      <c r="EJ275" s="1321"/>
      <c r="EK275" s="1321"/>
      <c r="EL275" s="1321"/>
      <c r="EM275" s="1321"/>
      <c r="EN275" s="1321"/>
      <c r="EO275" s="1321"/>
      <c r="EP275" s="1321"/>
      <c r="EQ275" s="1321"/>
      <c r="ER275" s="1321"/>
      <c r="ES275" s="1321"/>
      <c r="ET275" s="1321"/>
      <c r="EU275" s="1321"/>
      <c r="EV275" s="1321"/>
      <c r="EW275" s="1321"/>
      <c r="EX275" s="1321"/>
      <c r="EY275" s="1321"/>
      <c r="EZ275" s="1321"/>
      <c r="FA275" s="1321"/>
      <c r="FB275" s="1321"/>
      <c r="FC275" s="1321"/>
      <c r="FD275" s="1321"/>
      <c r="FE275" s="1321"/>
      <c r="FF275" s="1321"/>
      <c r="FG275" s="1321"/>
      <c r="FH275" s="1321"/>
      <c r="FI275" s="1321"/>
      <c r="FJ275" s="1321"/>
      <c r="FK275" s="1321"/>
      <c r="FL275" s="1321"/>
      <c r="FM275" s="1321"/>
      <c r="FN275" s="1321"/>
      <c r="FO275" s="1321"/>
      <c r="FP275" s="1321"/>
      <c r="FQ275" s="1321"/>
      <c r="FR275" s="1321"/>
      <c r="FS275" s="1321"/>
      <c r="FT275" s="1321"/>
      <c r="FU275" s="1321"/>
      <c r="FV275" s="1321"/>
      <c r="FW275" s="1321"/>
      <c r="FX275" s="1321"/>
      <c r="FY275" s="1321"/>
      <c r="FZ275" s="1321"/>
      <c r="GA275" s="1321"/>
      <c r="GB275" s="1321"/>
    </row>
    <row r="276" spans="8:184">
      <c r="H276" s="1321"/>
      <c r="I276" s="1321"/>
      <c r="EJ276" s="1321"/>
      <c r="EK276" s="1321"/>
      <c r="EL276" s="1321"/>
      <c r="EM276" s="1321"/>
      <c r="EN276" s="1321"/>
      <c r="EO276" s="1321"/>
      <c r="EP276" s="1321"/>
      <c r="EQ276" s="1321"/>
      <c r="ER276" s="1321"/>
      <c r="ES276" s="1321"/>
      <c r="ET276" s="1321"/>
      <c r="EU276" s="1321"/>
      <c r="EV276" s="1321"/>
      <c r="EW276" s="1321"/>
      <c r="EX276" s="1321"/>
      <c r="EY276" s="1321"/>
      <c r="EZ276" s="1321"/>
      <c r="FA276" s="1321"/>
      <c r="FB276" s="1321"/>
      <c r="FC276" s="1321"/>
      <c r="FD276" s="1321"/>
      <c r="FE276" s="1321"/>
      <c r="FF276" s="1321"/>
      <c r="FG276" s="1321"/>
      <c r="FH276" s="1321"/>
      <c r="FI276" s="1321"/>
      <c r="FJ276" s="1321"/>
      <c r="FK276" s="1321"/>
      <c r="FL276" s="1321"/>
      <c r="FM276" s="1321"/>
      <c r="FN276" s="1321"/>
      <c r="FO276" s="1321"/>
      <c r="FP276" s="1321"/>
      <c r="FQ276" s="1321"/>
      <c r="FR276" s="1321"/>
      <c r="FS276" s="1321"/>
      <c r="FT276" s="1321"/>
      <c r="FU276" s="1321"/>
      <c r="FV276" s="1321"/>
      <c r="FW276" s="1321"/>
      <c r="FX276" s="1321"/>
      <c r="FY276" s="1321"/>
      <c r="FZ276" s="1321"/>
      <c r="GA276" s="1321"/>
      <c r="GB276" s="1321"/>
    </row>
    <row r="277" spans="8:184">
      <c r="H277" s="1321"/>
      <c r="I277" s="1321"/>
      <c r="EJ277" s="1321"/>
      <c r="EK277" s="1321"/>
      <c r="EL277" s="1321"/>
      <c r="EM277" s="1321"/>
      <c r="EN277" s="1321"/>
      <c r="EO277" s="1321"/>
      <c r="EP277" s="1321"/>
      <c r="EQ277" s="1321"/>
      <c r="ER277" s="1321"/>
      <c r="ES277" s="1321"/>
      <c r="ET277" s="1321"/>
      <c r="EU277" s="1321"/>
      <c r="EV277" s="1321"/>
      <c r="EW277" s="1321"/>
      <c r="EX277" s="1321"/>
      <c r="EY277" s="1321"/>
      <c r="EZ277" s="1321"/>
      <c r="FA277" s="1321"/>
      <c r="FB277" s="1321"/>
      <c r="FC277" s="1321"/>
      <c r="FD277" s="1321"/>
      <c r="FE277" s="1321"/>
      <c r="FF277" s="1321"/>
      <c r="FG277" s="1321"/>
      <c r="FH277" s="1321"/>
      <c r="FI277" s="1321"/>
      <c r="FJ277" s="1321"/>
      <c r="FK277" s="1321"/>
      <c r="FL277" s="1321"/>
      <c r="FM277" s="1321"/>
      <c r="FN277" s="1321"/>
      <c r="FO277" s="1321"/>
      <c r="FP277" s="1321"/>
      <c r="FQ277" s="1321"/>
      <c r="FR277" s="1321"/>
      <c r="FS277" s="1321"/>
      <c r="FT277" s="1321"/>
      <c r="FU277" s="1321"/>
      <c r="FV277" s="1321"/>
      <c r="FW277" s="1321"/>
      <c r="FX277" s="1321"/>
      <c r="FY277" s="1321"/>
      <c r="FZ277" s="1321"/>
      <c r="GA277" s="1321"/>
      <c r="GB277" s="1321"/>
    </row>
    <row r="278" spans="8:184">
      <c r="H278" s="1321"/>
      <c r="I278" s="1321"/>
      <c r="EJ278" s="1321"/>
      <c r="EK278" s="1321"/>
      <c r="EL278" s="1321"/>
      <c r="EM278" s="1321"/>
      <c r="EN278" s="1321"/>
      <c r="EO278" s="1321"/>
      <c r="EP278" s="1321"/>
      <c r="EQ278" s="1321"/>
      <c r="ER278" s="1321"/>
      <c r="ES278" s="1321"/>
      <c r="ET278" s="1321"/>
      <c r="EU278" s="1321"/>
      <c r="EV278" s="1321"/>
      <c r="EW278" s="1321"/>
      <c r="EX278" s="1321"/>
      <c r="EY278" s="1321"/>
      <c r="EZ278" s="1321"/>
      <c r="FA278" s="1321"/>
      <c r="FB278" s="1321"/>
      <c r="FC278" s="1321"/>
      <c r="FD278" s="1321"/>
      <c r="FE278" s="1321"/>
      <c r="FF278" s="1321"/>
      <c r="FG278" s="1321"/>
      <c r="FH278" s="1321"/>
      <c r="FI278" s="1321"/>
      <c r="FJ278" s="1321"/>
      <c r="FK278" s="1321"/>
      <c r="FL278" s="1321"/>
      <c r="FM278" s="1321"/>
      <c r="FN278" s="1321"/>
      <c r="FO278" s="1321"/>
      <c r="FP278" s="1321"/>
      <c r="FQ278" s="1321"/>
      <c r="FR278" s="1321"/>
      <c r="FS278" s="1321"/>
      <c r="FT278" s="1321"/>
      <c r="FU278" s="1321"/>
      <c r="FV278" s="1321"/>
      <c r="FW278" s="1321"/>
      <c r="FX278" s="1321"/>
      <c r="FY278" s="1321"/>
      <c r="FZ278" s="1321"/>
      <c r="GA278" s="1321"/>
      <c r="GB278" s="1321"/>
    </row>
    <row r="279" spans="8:184">
      <c r="H279" s="1321"/>
      <c r="I279" s="1321"/>
      <c r="EJ279" s="1321"/>
      <c r="EK279" s="1321"/>
      <c r="EL279" s="1321"/>
      <c r="EM279" s="1321"/>
      <c r="EN279" s="1321"/>
      <c r="EO279" s="1321"/>
      <c r="EP279" s="1321"/>
      <c r="EQ279" s="1321"/>
      <c r="ER279" s="1321"/>
      <c r="ES279" s="1321"/>
      <c r="ET279" s="1321"/>
      <c r="EU279" s="1321"/>
      <c r="EV279" s="1321"/>
      <c r="EW279" s="1321"/>
      <c r="EX279" s="1321"/>
      <c r="EY279" s="1321"/>
      <c r="EZ279" s="1321"/>
      <c r="FA279" s="1321"/>
      <c r="FB279" s="1321"/>
      <c r="FC279" s="1321"/>
      <c r="FD279" s="1321"/>
      <c r="FE279" s="1321"/>
      <c r="FF279" s="1321"/>
      <c r="FG279" s="1321"/>
      <c r="FH279" s="1321"/>
      <c r="FI279" s="1321"/>
      <c r="FJ279" s="1321"/>
      <c r="FK279" s="1321"/>
      <c r="FL279" s="1321"/>
      <c r="FM279" s="1321"/>
      <c r="FN279" s="1321"/>
      <c r="FO279" s="1321"/>
      <c r="FP279" s="1321"/>
      <c r="FQ279" s="1321"/>
      <c r="FR279" s="1321"/>
      <c r="FS279" s="1321"/>
      <c r="FT279" s="1321"/>
      <c r="FU279" s="1321"/>
      <c r="FV279" s="1321"/>
      <c r="FW279" s="1321"/>
      <c r="FX279" s="1321"/>
      <c r="FY279" s="1321"/>
      <c r="FZ279" s="1321"/>
      <c r="GA279" s="1321"/>
      <c r="GB279" s="1321"/>
    </row>
    <row r="280" spans="8:184">
      <c r="H280" s="1321"/>
      <c r="I280" s="1321"/>
      <c r="EJ280" s="1321"/>
      <c r="EK280" s="1321"/>
      <c r="EL280" s="1321"/>
      <c r="EM280" s="1321"/>
      <c r="EN280" s="1321"/>
      <c r="EO280" s="1321"/>
      <c r="EP280" s="1321"/>
      <c r="EQ280" s="1321"/>
      <c r="ER280" s="1321"/>
      <c r="ES280" s="1321"/>
      <c r="ET280" s="1321"/>
      <c r="EU280" s="1321"/>
      <c r="EV280" s="1321"/>
      <c r="EW280" s="1321"/>
      <c r="EX280" s="1321"/>
      <c r="EY280" s="1321"/>
      <c r="EZ280" s="1321"/>
      <c r="FA280" s="1321"/>
      <c r="FB280" s="1321"/>
      <c r="FC280" s="1321"/>
      <c r="FD280" s="1321"/>
      <c r="FE280" s="1321"/>
      <c r="FF280" s="1321"/>
      <c r="FG280" s="1321"/>
      <c r="FH280" s="1321"/>
      <c r="FI280" s="1321"/>
      <c r="FJ280" s="1321"/>
      <c r="FK280" s="1321"/>
      <c r="FL280" s="1321"/>
      <c r="FM280" s="1321"/>
      <c r="FN280" s="1321"/>
      <c r="FO280" s="1321"/>
      <c r="FP280" s="1321"/>
      <c r="FQ280" s="1321"/>
      <c r="FR280" s="1321"/>
      <c r="FS280" s="1321"/>
      <c r="FT280" s="1321"/>
      <c r="FU280" s="1321"/>
      <c r="FV280" s="1321"/>
      <c r="FW280" s="1321"/>
      <c r="FX280" s="1321"/>
      <c r="FY280" s="1321"/>
      <c r="FZ280" s="1321"/>
      <c r="GA280" s="1321"/>
      <c r="GB280" s="1321"/>
    </row>
    <row r="281" spans="8:184">
      <c r="H281" s="1321"/>
      <c r="I281" s="1321"/>
      <c r="EJ281" s="1321"/>
      <c r="EK281" s="1321"/>
      <c r="EL281" s="1321"/>
      <c r="EM281" s="1321"/>
      <c r="EN281" s="1321"/>
      <c r="EO281" s="1321"/>
      <c r="EP281" s="1321"/>
      <c r="EQ281" s="1321"/>
      <c r="ER281" s="1321"/>
      <c r="ES281" s="1321"/>
      <c r="ET281" s="1321"/>
      <c r="EU281" s="1321"/>
      <c r="EV281" s="1321"/>
      <c r="EW281" s="1321"/>
      <c r="EX281" s="1321"/>
      <c r="EY281" s="1321"/>
      <c r="EZ281" s="1321"/>
      <c r="FA281" s="1321"/>
      <c r="FB281" s="1321"/>
      <c r="FC281" s="1321"/>
      <c r="FD281" s="1321"/>
      <c r="FE281" s="1321"/>
      <c r="FF281" s="1321"/>
      <c r="FG281" s="1321"/>
      <c r="FH281" s="1321"/>
      <c r="FI281" s="1321"/>
      <c r="FJ281" s="1321"/>
      <c r="FK281" s="1321"/>
      <c r="FL281" s="1321"/>
      <c r="FM281" s="1321"/>
      <c r="FN281" s="1321"/>
      <c r="FO281" s="1321"/>
      <c r="FP281" s="1321"/>
      <c r="FQ281" s="1321"/>
      <c r="FR281" s="1321"/>
      <c r="FS281" s="1321"/>
      <c r="FT281" s="1321"/>
      <c r="FU281" s="1321"/>
      <c r="FV281" s="1321"/>
      <c r="FW281" s="1321"/>
      <c r="FX281" s="1321"/>
      <c r="FY281" s="1321"/>
      <c r="FZ281" s="1321"/>
      <c r="GA281" s="1321"/>
      <c r="GB281" s="1321"/>
    </row>
    <row r="282" spans="8:184">
      <c r="H282" s="1321"/>
      <c r="I282" s="1321"/>
      <c r="EJ282" s="1321"/>
      <c r="EK282" s="1321"/>
      <c r="EL282" s="1321"/>
      <c r="EM282" s="1321"/>
      <c r="EN282" s="1321"/>
      <c r="EO282" s="1321"/>
      <c r="EP282" s="1321"/>
      <c r="EQ282" s="1321"/>
      <c r="ER282" s="1321"/>
      <c r="ES282" s="1321"/>
      <c r="ET282" s="1321"/>
      <c r="EU282" s="1321"/>
      <c r="EV282" s="1321"/>
      <c r="EW282" s="1321"/>
      <c r="EX282" s="1321"/>
      <c r="EY282" s="1321"/>
      <c r="EZ282" s="1321"/>
      <c r="FA282" s="1321"/>
      <c r="FB282" s="1321"/>
      <c r="FC282" s="1321"/>
      <c r="FD282" s="1321"/>
      <c r="FE282" s="1321"/>
      <c r="FF282" s="1321"/>
      <c r="FG282" s="1321"/>
      <c r="FH282" s="1321"/>
      <c r="FI282" s="1321"/>
      <c r="FJ282" s="1321"/>
      <c r="FK282" s="1321"/>
      <c r="FL282" s="1321"/>
      <c r="FM282" s="1321"/>
      <c r="FN282" s="1321"/>
      <c r="FO282" s="1321"/>
      <c r="FP282" s="1321"/>
      <c r="FQ282" s="1321"/>
      <c r="FR282" s="1321"/>
      <c r="FS282" s="1321"/>
      <c r="FT282" s="1321"/>
      <c r="FU282" s="1321"/>
      <c r="FV282" s="1321"/>
      <c r="FW282" s="1321"/>
      <c r="FX282" s="1321"/>
      <c r="FY282" s="1321"/>
      <c r="FZ282" s="1321"/>
      <c r="GA282" s="1321"/>
      <c r="GB282" s="1321"/>
    </row>
    <row r="283" spans="8:184">
      <c r="H283" s="1321"/>
      <c r="I283" s="1321"/>
      <c r="EJ283" s="1321"/>
      <c r="EK283" s="1321"/>
      <c r="EL283" s="1321"/>
      <c r="EM283" s="1321"/>
      <c r="EN283" s="1321"/>
      <c r="EO283" s="1321"/>
      <c r="EP283" s="1321"/>
      <c r="EQ283" s="1321"/>
      <c r="ER283" s="1321"/>
      <c r="ES283" s="1321"/>
      <c r="ET283" s="1321"/>
      <c r="EU283" s="1321"/>
      <c r="EV283" s="1321"/>
      <c r="EW283" s="1321"/>
      <c r="EX283" s="1321"/>
      <c r="EY283" s="1321"/>
      <c r="EZ283" s="1321"/>
      <c r="FA283" s="1321"/>
      <c r="FB283" s="1321"/>
      <c r="FC283" s="1321"/>
      <c r="FD283" s="1321"/>
      <c r="FE283" s="1321"/>
      <c r="FF283" s="1321"/>
      <c r="FG283" s="1321"/>
      <c r="FH283" s="1321"/>
      <c r="FI283" s="1321"/>
      <c r="FJ283" s="1321"/>
      <c r="FK283" s="1321"/>
      <c r="FL283" s="1321"/>
      <c r="FM283" s="1321"/>
      <c r="FN283" s="1321"/>
      <c r="FO283" s="1321"/>
      <c r="FP283" s="1321"/>
      <c r="FQ283" s="1321"/>
      <c r="FR283" s="1321"/>
      <c r="FS283" s="1321"/>
      <c r="FT283" s="1321"/>
      <c r="FU283" s="1321"/>
      <c r="FV283" s="1321"/>
      <c r="FW283" s="1321"/>
      <c r="FX283" s="1321"/>
      <c r="FY283" s="1321"/>
      <c r="FZ283" s="1321"/>
      <c r="GA283" s="1321"/>
      <c r="GB283" s="1321"/>
    </row>
    <row r="284" spans="8:184">
      <c r="H284" s="1321"/>
      <c r="I284" s="1321"/>
      <c r="EJ284" s="1321"/>
      <c r="EK284" s="1321"/>
      <c r="EL284" s="1321"/>
      <c r="EM284" s="1321"/>
      <c r="EN284" s="1321"/>
      <c r="EO284" s="1321"/>
      <c r="EP284" s="1321"/>
      <c r="EQ284" s="1321"/>
      <c r="ER284" s="1321"/>
      <c r="ES284" s="1321"/>
      <c r="ET284" s="1321"/>
      <c r="EU284" s="1321"/>
      <c r="EV284" s="1321"/>
      <c r="EW284" s="1321"/>
      <c r="EX284" s="1321"/>
      <c r="EY284" s="1321"/>
      <c r="EZ284" s="1321"/>
      <c r="FA284" s="1321"/>
      <c r="FB284" s="1321"/>
      <c r="FC284" s="1321"/>
      <c r="FD284" s="1321"/>
      <c r="FE284" s="1321"/>
      <c r="FF284" s="1321"/>
      <c r="FG284" s="1321"/>
      <c r="FH284" s="1321"/>
      <c r="FI284" s="1321"/>
      <c r="FJ284" s="1321"/>
      <c r="FK284" s="1321"/>
      <c r="FL284" s="1321"/>
      <c r="FM284" s="1321"/>
      <c r="FN284" s="1321"/>
      <c r="FO284" s="1321"/>
      <c r="FP284" s="1321"/>
      <c r="FQ284" s="1321"/>
      <c r="FR284" s="1321"/>
      <c r="FS284" s="1321"/>
      <c r="FT284" s="1321"/>
      <c r="FU284" s="1321"/>
      <c r="FV284" s="1321"/>
      <c r="FW284" s="1321"/>
      <c r="FX284" s="1321"/>
      <c r="FY284" s="1321"/>
      <c r="FZ284" s="1321"/>
      <c r="GA284" s="1321"/>
      <c r="GB284" s="1321"/>
    </row>
    <row r="285" spans="8:184">
      <c r="H285" s="1321"/>
      <c r="I285" s="1321"/>
      <c r="EJ285" s="1321"/>
      <c r="EK285" s="1321"/>
      <c r="EL285" s="1321"/>
      <c r="EM285" s="1321"/>
      <c r="EN285" s="1321"/>
      <c r="EO285" s="1321"/>
      <c r="EP285" s="1321"/>
      <c r="EQ285" s="1321"/>
      <c r="ER285" s="1321"/>
      <c r="ES285" s="1321"/>
      <c r="ET285" s="1321"/>
      <c r="EU285" s="1321"/>
      <c r="EV285" s="1321"/>
      <c r="EW285" s="1321"/>
      <c r="EX285" s="1321"/>
      <c r="EY285" s="1321"/>
      <c r="EZ285" s="1321"/>
      <c r="FA285" s="1321"/>
      <c r="FB285" s="1321"/>
      <c r="FC285" s="1321"/>
      <c r="FD285" s="1321"/>
      <c r="FE285" s="1321"/>
      <c r="FF285" s="1321"/>
      <c r="FG285" s="1321"/>
      <c r="FH285" s="1321"/>
      <c r="FI285" s="1321"/>
      <c r="FJ285" s="1321"/>
      <c r="FK285" s="1321"/>
      <c r="FL285" s="1321"/>
      <c r="FM285" s="1321"/>
      <c r="FN285" s="1321"/>
      <c r="FO285" s="1321"/>
      <c r="FP285" s="1321"/>
      <c r="FQ285" s="1321"/>
      <c r="FR285" s="1321"/>
      <c r="FS285" s="1321"/>
      <c r="FT285" s="1321"/>
      <c r="FU285" s="1321"/>
      <c r="FV285" s="1321"/>
      <c r="FW285" s="1321"/>
      <c r="FX285" s="1321"/>
      <c r="FY285" s="1321"/>
      <c r="FZ285" s="1321"/>
      <c r="GA285" s="1321"/>
      <c r="GB285" s="1321"/>
    </row>
    <row r="286" spans="8:184">
      <c r="H286" s="1321"/>
      <c r="I286" s="1321"/>
      <c r="EJ286" s="1321"/>
      <c r="EK286" s="1321"/>
      <c r="EL286" s="1321"/>
      <c r="EM286" s="1321"/>
      <c r="EN286" s="1321"/>
      <c r="EO286" s="1321"/>
      <c r="EP286" s="1321"/>
      <c r="EQ286" s="1321"/>
      <c r="ER286" s="1321"/>
      <c r="ES286" s="1321"/>
      <c r="ET286" s="1321"/>
      <c r="EU286" s="1321"/>
      <c r="EV286" s="1321"/>
      <c r="EW286" s="1321"/>
      <c r="EX286" s="1321"/>
      <c r="EY286" s="1321"/>
      <c r="EZ286" s="1321"/>
      <c r="FA286" s="1321"/>
      <c r="FB286" s="1321"/>
      <c r="FC286" s="1321"/>
      <c r="FD286" s="1321"/>
      <c r="FE286" s="1321"/>
      <c r="FF286" s="1321"/>
      <c r="FG286" s="1321"/>
      <c r="FH286" s="1321"/>
      <c r="FI286" s="1321"/>
      <c r="FJ286" s="1321"/>
      <c r="FK286" s="1321"/>
      <c r="FL286" s="1321"/>
      <c r="FM286" s="1321"/>
      <c r="FN286" s="1321"/>
      <c r="FO286" s="1321"/>
      <c r="FP286" s="1321"/>
      <c r="FQ286" s="1321"/>
      <c r="FR286" s="1321"/>
      <c r="FS286" s="1321"/>
      <c r="FT286" s="1321"/>
      <c r="FU286" s="1321"/>
      <c r="FV286" s="1321"/>
      <c r="FW286" s="1321"/>
      <c r="FX286" s="1321"/>
      <c r="FY286" s="1321"/>
      <c r="FZ286" s="1321"/>
      <c r="GA286" s="1321"/>
      <c r="GB286" s="1321"/>
    </row>
    <row r="287" spans="8:184">
      <c r="H287" s="1321"/>
      <c r="I287" s="1321"/>
      <c r="EJ287" s="1321"/>
      <c r="EK287" s="1321"/>
      <c r="EL287" s="1321"/>
      <c r="EM287" s="1321"/>
      <c r="EN287" s="1321"/>
      <c r="EO287" s="1321"/>
      <c r="EP287" s="1321"/>
      <c r="EQ287" s="1321"/>
      <c r="ER287" s="1321"/>
      <c r="ES287" s="1321"/>
      <c r="ET287" s="1321"/>
      <c r="EU287" s="1321"/>
      <c r="EV287" s="1321"/>
      <c r="EW287" s="1321"/>
      <c r="EX287" s="1321"/>
      <c r="EY287" s="1321"/>
      <c r="EZ287" s="1321"/>
      <c r="FA287" s="1321"/>
      <c r="FB287" s="1321"/>
      <c r="FC287" s="1321"/>
      <c r="FD287" s="1321"/>
      <c r="FE287" s="1321"/>
      <c r="FF287" s="1321"/>
      <c r="FG287" s="1321"/>
      <c r="FH287" s="1321"/>
      <c r="FI287" s="1321"/>
      <c r="FJ287" s="1321"/>
      <c r="FK287" s="1321"/>
      <c r="FL287" s="1321"/>
      <c r="FM287" s="1321"/>
      <c r="FN287" s="1321"/>
      <c r="FO287" s="1321"/>
      <c r="FP287" s="1321"/>
      <c r="FQ287" s="1321"/>
      <c r="FR287" s="1321"/>
      <c r="FS287" s="1321"/>
      <c r="FT287" s="1321"/>
      <c r="FU287" s="1321"/>
      <c r="FV287" s="1321"/>
      <c r="FW287" s="1321"/>
      <c r="FX287" s="1321"/>
      <c r="FY287" s="1321"/>
      <c r="FZ287" s="1321"/>
      <c r="GA287" s="1321"/>
      <c r="GB287" s="1321"/>
    </row>
    <row r="288" spans="8:184">
      <c r="H288" s="1321"/>
      <c r="I288" s="1321"/>
      <c r="EJ288" s="1321"/>
      <c r="EK288" s="1321"/>
      <c r="EL288" s="1321"/>
      <c r="EM288" s="1321"/>
      <c r="EN288" s="1321"/>
      <c r="EO288" s="1321"/>
      <c r="EP288" s="1321"/>
      <c r="EQ288" s="1321"/>
      <c r="ER288" s="1321"/>
      <c r="ES288" s="1321"/>
      <c r="ET288" s="1321"/>
      <c r="EU288" s="1321"/>
      <c r="EV288" s="1321"/>
      <c r="EW288" s="1321"/>
      <c r="EX288" s="1321"/>
      <c r="EY288" s="1321"/>
      <c r="EZ288" s="1321"/>
      <c r="FA288" s="1321"/>
      <c r="FB288" s="1321"/>
      <c r="FC288" s="1321"/>
      <c r="FD288" s="1321"/>
      <c r="FE288" s="1321"/>
      <c r="FF288" s="1321"/>
      <c r="FG288" s="1321"/>
      <c r="FH288" s="1321"/>
      <c r="FI288" s="1321"/>
      <c r="FJ288" s="1321"/>
      <c r="FK288" s="1321"/>
      <c r="FL288" s="1321"/>
      <c r="FM288" s="1321"/>
      <c r="FN288" s="1321"/>
      <c r="FO288" s="1321"/>
      <c r="FP288" s="1321"/>
      <c r="FQ288" s="1321"/>
      <c r="FR288" s="1321"/>
      <c r="FS288" s="1321"/>
      <c r="FT288" s="1321"/>
      <c r="FU288" s="1321"/>
      <c r="FV288" s="1321"/>
      <c r="FW288" s="1321"/>
      <c r="FX288" s="1321"/>
      <c r="FY288" s="1321"/>
      <c r="FZ288" s="1321"/>
      <c r="GA288" s="1321"/>
      <c r="GB288" s="1321"/>
    </row>
    <row r="289" spans="8:184">
      <c r="H289" s="1321"/>
      <c r="I289" s="1321"/>
      <c r="EJ289" s="1321"/>
      <c r="EK289" s="1321"/>
      <c r="EL289" s="1321"/>
      <c r="EM289" s="1321"/>
      <c r="EN289" s="1321"/>
      <c r="EO289" s="1321"/>
      <c r="EP289" s="1321"/>
      <c r="EQ289" s="1321"/>
      <c r="ER289" s="1321"/>
      <c r="ES289" s="1321"/>
      <c r="ET289" s="1321"/>
      <c r="EU289" s="1321"/>
      <c r="EV289" s="1321"/>
      <c r="EW289" s="1321"/>
      <c r="EX289" s="1321"/>
      <c r="EY289" s="1321"/>
      <c r="EZ289" s="1321"/>
      <c r="FA289" s="1321"/>
      <c r="FB289" s="1321"/>
      <c r="FC289" s="1321"/>
      <c r="FD289" s="1321"/>
      <c r="FE289" s="1321"/>
      <c r="FF289" s="1321"/>
      <c r="FG289" s="1321"/>
      <c r="FH289" s="1321"/>
      <c r="FI289" s="1321"/>
      <c r="FJ289" s="1321"/>
      <c r="FK289" s="1321"/>
      <c r="FL289" s="1321"/>
      <c r="FM289" s="1321"/>
      <c r="FN289" s="1321"/>
      <c r="FO289" s="1321"/>
      <c r="FP289" s="1321"/>
      <c r="FQ289" s="1321"/>
      <c r="FR289" s="1321"/>
      <c r="FS289" s="1321"/>
      <c r="FT289" s="1321"/>
      <c r="FU289" s="1321"/>
      <c r="FV289" s="1321"/>
      <c r="FW289" s="1321"/>
      <c r="FX289" s="1321"/>
      <c r="FY289" s="1321"/>
      <c r="FZ289" s="1321"/>
      <c r="GA289" s="1321"/>
      <c r="GB289" s="1321"/>
    </row>
    <row r="290" spans="8:184">
      <c r="H290" s="1321"/>
      <c r="I290" s="1321"/>
      <c r="EJ290" s="1321"/>
      <c r="EK290" s="1321"/>
      <c r="EL290" s="1321"/>
      <c r="EM290" s="1321"/>
      <c r="EN290" s="1321"/>
      <c r="EO290" s="1321"/>
      <c r="EP290" s="1321"/>
      <c r="EQ290" s="1321"/>
      <c r="ER290" s="1321"/>
      <c r="ES290" s="1321"/>
      <c r="ET290" s="1321"/>
      <c r="EU290" s="1321"/>
      <c r="EV290" s="1321"/>
      <c r="EW290" s="1321"/>
      <c r="EX290" s="1321"/>
      <c r="EY290" s="1321"/>
      <c r="EZ290" s="1321"/>
      <c r="FA290" s="1321"/>
      <c r="FB290" s="1321"/>
      <c r="FC290" s="1321"/>
      <c r="FD290" s="1321"/>
      <c r="FE290" s="1321"/>
      <c r="FF290" s="1321"/>
      <c r="FG290" s="1321"/>
      <c r="FH290" s="1321"/>
      <c r="FI290" s="1321"/>
      <c r="FJ290" s="1321"/>
      <c r="FK290" s="1321"/>
      <c r="FL290" s="1321"/>
      <c r="FM290" s="1321"/>
      <c r="FN290" s="1321"/>
      <c r="FO290" s="1321"/>
      <c r="FP290" s="1321"/>
      <c r="FQ290" s="1321"/>
      <c r="FR290" s="1321"/>
      <c r="FS290" s="1321"/>
      <c r="FT290" s="1321"/>
      <c r="FU290" s="1321"/>
      <c r="FV290" s="1321"/>
      <c r="FW290" s="1321"/>
      <c r="FX290" s="1321"/>
      <c r="FY290" s="1321"/>
      <c r="FZ290" s="1321"/>
      <c r="GA290" s="1321"/>
      <c r="GB290" s="1321"/>
    </row>
    <row r="291" spans="8:184">
      <c r="H291" s="1321"/>
      <c r="I291" s="1321"/>
      <c r="EJ291" s="1321"/>
      <c r="EK291" s="1321"/>
      <c r="EL291" s="1321"/>
      <c r="EM291" s="1321"/>
      <c r="EN291" s="1321"/>
      <c r="EO291" s="1321"/>
      <c r="EP291" s="1321"/>
      <c r="EQ291" s="1321"/>
      <c r="ER291" s="1321"/>
      <c r="ES291" s="1321"/>
      <c r="ET291" s="1321"/>
      <c r="EU291" s="1321"/>
      <c r="EV291" s="1321"/>
      <c r="EW291" s="1321"/>
      <c r="EX291" s="1321"/>
      <c r="EY291" s="1321"/>
      <c r="EZ291" s="1321"/>
      <c r="FA291" s="1321"/>
      <c r="FB291" s="1321"/>
      <c r="FC291" s="1321"/>
      <c r="FD291" s="1321"/>
      <c r="FE291" s="1321"/>
      <c r="FF291" s="1321"/>
      <c r="FG291" s="1321"/>
      <c r="FH291" s="1321"/>
      <c r="FI291" s="1321"/>
      <c r="FJ291" s="1321"/>
      <c r="FK291" s="1321"/>
      <c r="FL291" s="1321"/>
      <c r="FM291" s="1321"/>
      <c r="FN291" s="1321"/>
      <c r="FO291" s="1321"/>
      <c r="FP291" s="1321"/>
      <c r="FQ291" s="1321"/>
      <c r="FR291" s="1321"/>
      <c r="FS291" s="1321"/>
      <c r="FT291" s="1321"/>
      <c r="FU291" s="1321"/>
      <c r="FV291" s="1321"/>
      <c r="FW291" s="1321"/>
      <c r="FX291" s="1321"/>
      <c r="FY291" s="1321"/>
      <c r="FZ291" s="1321"/>
      <c r="GA291" s="1321"/>
      <c r="GB291" s="1321"/>
    </row>
    <row r="292" spans="8:184">
      <c r="H292" s="1321"/>
      <c r="I292" s="1321"/>
      <c r="EJ292" s="1321"/>
      <c r="EK292" s="1321"/>
      <c r="EL292" s="1321"/>
      <c r="EM292" s="1321"/>
      <c r="EN292" s="1321"/>
      <c r="EO292" s="1321"/>
      <c r="EP292" s="1321"/>
      <c r="EQ292" s="1321"/>
      <c r="ER292" s="1321"/>
      <c r="ES292" s="1321"/>
      <c r="ET292" s="1321"/>
      <c r="EU292" s="1321"/>
      <c r="EV292" s="1321"/>
      <c r="EW292" s="1321"/>
      <c r="EX292" s="1321"/>
      <c r="EY292" s="1321"/>
      <c r="EZ292" s="1321"/>
      <c r="FA292" s="1321"/>
      <c r="FB292" s="1321"/>
      <c r="FC292" s="1321"/>
      <c r="FD292" s="1321"/>
      <c r="FE292" s="1321"/>
      <c r="FF292" s="1321"/>
      <c r="FG292" s="1321"/>
      <c r="FH292" s="1321"/>
      <c r="FI292" s="1321"/>
      <c r="FJ292" s="1321"/>
      <c r="FK292" s="1321"/>
      <c r="FL292" s="1321"/>
      <c r="FM292" s="1321"/>
      <c r="FN292" s="1321"/>
      <c r="FO292" s="1321"/>
      <c r="FP292" s="1321"/>
      <c r="FQ292" s="1321"/>
      <c r="FR292" s="1321"/>
      <c r="FS292" s="1321"/>
      <c r="FT292" s="1321"/>
      <c r="FU292" s="1321"/>
      <c r="FV292" s="1321"/>
      <c r="FW292" s="1321"/>
      <c r="FX292" s="1321"/>
      <c r="FY292" s="1321"/>
      <c r="FZ292" s="1321"/>
      <c r="GA292" s="1321"/>
      <c r="GB292" s="1321"/>
    </row>
    <row r="293" spans="8:184">
      <c r="H293" s="1321"/>
      <c r="I293" s="1321"/>
      <c r="EJ293" s="1321"/>
      <c r="EK293" s="1321"/>
      <c r="EL293" s="1321"/>
      <c r="EM293" s="1321"/>
      <c r="EN293" s="1321"/>
      <c r="EO293" s="1321"/>
      <c r="EP293" s="1321"/>
      <c r="EQ293" s="1321"/>
      <c r="ER293" s="1321"/>
      <c r="ES293" s="1321"/>
      <c r="ET293" s="1321"/>
      <c r="EU293" s="1321"/>
      <c r="EV293" s="1321"/>
      <c r="EW293" s="1321"/>
      <c r="EX293" s="1321"/>
      <c r="EY293" s="1321"/>
      <c r="EZ293" s="1321"/>
      <c r="FA293" s="1321"/>
      <c r="FB293" s="1321"/>
      <c r="FC293" s="1321"/>
      <c r="FD293" s="1321"/>
      <c r="FE293" s="1321"/>
      <c r="FF293" s="1321"/>
      <c r="FG293" s="1321"/>
      <c r="FH293" s="1321"/>
      <c r="FI293" s="1321"/>
      <c r="FJ293" s="1321"/>
      <c r="FK293" s="1321"/>
      <c r="FL293" s="1321"/>
      <c r="FM293" s="1321"/>
      <c r="FN293" s="1321"/>
      <c r="FO293" s="1321"/>
      <c r="FP293" s="1321"/>
      <c r="FQ293" s="1321"/>
      <c r="FR293" s="1321"/>
      <c r="FS293" s="1321"/>
      <c r="FT293" s="1321"/>
      <c r="FU293" s="1321"/>
      <c r="FV293" s="1321"/>
      <c r="FW293" s="1321"/>
      <c r="FX293" s="1321"/>
      <c r="FY293" s="1321"/>
      <c r="FZ293" s="1321"/>
      <c r="GA293" s="1321"/>
      <c r="GB293" s="1321"/>
    </row>
    <row r="294" spans="8:184">
      <c r="H294" s="1321"/>
      <c r="I294" s="1321"/>
      <c r="EJ294" s="1321"/>
      <c r="EK294" s="1321"/>
      <c r="EL294" s="1321"/>
      <c r="EM294" s="1321"/>
      <c r="EN294" s="1321"/>
      <c r="EO294" s="1321"/>
      <c r="EP294" s="1321"/>
      <c r="EQ294" s="1321"/>
      <c r="ER294" s="1321"/>
      <c r="ES294" s="1321"/>
      <c r="ET294" s="1321"/>
      <c r="EU294" s="1321"/>
      <c r="EV294" s="1321"/>
      <c r="EW294" s="1321"/>
      <c r="EX294" s="1321"/>
      <c r="EY294" s="1321"/>
      <c r="EZ294" s="1321"/>
      <c r="FA294" s="1321"/>
      <c r="FB294" s="1321"/>
      <c r="FC294" s="1321"/>
      <c r="FD294" s="1321"/>
      <c r="FE294" s="1321"/>
      <c r="FF294" s="1321"/>
      <c r="FG294" s="1321"/>
      <c r="FH294" s="1321"/>
      <c r="FI294" s="1321"/>
      <c r="FJ294" s="1321"/>
      <c r="FK294" s="1321"/>
      <c r="FL294" s="1321"/>
      <c r="FM294" s="1321"/>
      <c r="FN294" s="1321"/>
      <c r="FO294" s="1321"/>
      <c r="FP294" s="1321"/>
      <c r="FQ294" s="1321"/>
      <c r="FR294" s="1321"/>
      <c r="FS294" s="1321"/>
      <c r="FT294" s="1321"/>
      <c r="FU294" s="1321"/>
      <c r="FV294" s="1321"/>
      <c r="FW294" s="1321"/>
      <c r="FX294" s="1321"/>
      <c r="FY294" s="1321"/>
      <c r="FZ294" s="1321"/>
      <c r="GA294" s="1321"/>
      <c r="GB294" s="1321"/>
    </row>
    <row r="295" spans="8:184">
      <c r="H295" s="1321"/>
      <c r="I295" s="1321"/>
      <c r="EJ295" s="1321"/>
      <c r="EK295" s="1321"/>
      <c r="EL295" s="1321"/>
      <c r="EM295" s="1321"/>
      <c r="EN295" s="1321"/>
      <c r="EO295" s="1321"/>
      <c r="EP295" s="1321"/>
      <c r="EQ295" s="1321"/>
      <c r="ER295" s="1321"/>
      <c r="ES295" s="1321"/>
      <c r="ET295" s="1321"/>
      <c r="EU295" s="1321"/>
      <c r="EV295" s="1321"/>
      <c r="EW295" s="1321"/>
      <c r="EX295" s="1321"/>
      <c r="EY295" s="1321"/>
      <c r="EZ295" s="1321"/>
      <c r="FA295" s="1321"/>
      <c r="FB295" s="1321"/>
      <c r="FC295" s="1321"/>
      <c r="FD295" s="1321"/>
      <c r="FE295" s="1321"/>
      <c r="FF295" s="1321"/>
      <c r="FG295" s="1321"/>
      <c r="FH295" s="1321"/>
      <c r="FI295" s="1321"/>
      <c r="FJ295" s="1321"/>
      <c r="FK295" s="1321"/>
      <c r="FL295" s="1321"/>
      <c r="FM295" s="1321"/>
      <c r="FN295" s="1321"/>
      <c r="FO295" s="1321"/>
      <c r="FP295" s="1321"/>
      <c r="FQ295" s="1321"/>
      <c r="FR295" s="1321"/>
      <c r="FS295" s="1321"/>
      <c r="FT295" s="1321"/>
      <c r="FU295" s="1321"/>
      <c r="FV295" s="1321"/>
      <c r="FW295" s="1321"/>
      <c r="FX295" s="1321"/>
      <c r="FY295" s="1321"/>
      <c r="FZ295" s="1321"/>
      <c r="GA295" s="1321"/>
      <c r="GB295" s="1321"/>
    </row>
    <row r="296" spans="8:184">
      <c r="H296" s="1321"/>
      <c r="I296" s="1321"/>
      <c r="EJ296" s="1321"/>
      <c r="EK296" s="1321"/>
      <c r="EL296" s="1321"/>
      <c r="EM296" s="1321"/>
      <c r="EN296" s="1321"/>
      <c r="EO296" s="1321"/>
      <c r="EP296" s="1321"/>
      <c r="EQ296" s="1321"/>
      <c r="ER296" s="1321"/>
      <c r="ES296" s="1321"/>
      <c r="ET296" s="1321"/>
      <c r="EU296" s="1321"/>
      <c r="EV296" s="1321"/>
      <c r="EW296" s="1321"/>
      <c r="EX296" s="1321"/>
      <c r="EY296" s="1321"/>
      <c r="EZ296" s="1321"/>
      <c r="FA296" s="1321"/>
      <c r="FB296" s="1321"/>
      <c r="FC296" s="1321"/>
      <c r="FD296" s="1321"/>
      <c r="FE296" s="1321"/>
      <c r="FF296" s="1321"/>
      <c r="FG296" s="1321"/>
      <c r="FH296" s="1321"/>
      <c r="FI296" s="1321"/>
      <c r="FJ296" s="1321"/>
      <c r="FK296" s="1321"/>
      <c r="FL296" s="1321"/>
      <c r="FM296" s="1321"/>
      <c r="FN296" s="1321"/>
      <c r="FO296" s="1321"/>
      <c r="FP296" s="1321"/>
      <c r="FQ296" s="1321"/>
      <c r="FR296" s="1321"/>
      <c r="FS296" s="1321"/>
      <c r="FT296" s="1321"/>
      <c r="FU296" s="1321"/>
      <c r="FV296" s="1321"/>
      <c r="FW296" s="1321"/>
      <c r="FX296" s="1321"/>
      <c r="FY296" s="1321"/>
      <c r="FZ296" s="1321"/>
      <c r="GA296" s="1321"/>
      <c r="GB296" s="1321"/>
    </row>
    <row r="297" spans="8:184">
      <c r="H297" s="1321"/>
      <c r="I297" s="1321"/>
      <c r="EJ297" s="1321"/>
      <c r="EK297" s="1321"/>
      <c r="EL297" s="1321"/>
      <c r="EM297" s="1321"/>
      <c r="EN297" s="1321"/>
      <c r="EO297" s="1321"/>
      <c r="EP297" s="1321"/>
      <c r="EQ297" s="1321"/>
      <c r="ER297" s="1321"/>
      <c r="ES297" s="1321"/>
      <c r="ET297" s="1321"/>
      <c r="EU297" s="1321"/>
      <c r="EV297" s="1321"/>
      <c r="EW297" s="1321"/>
      <c r="EX297" s="1321"/>
      <c r="EY297" s="1321"/>
      <c r="EZ297" s="1321"/>
      <c r="FA297" s="1321"/>
      <c r="FB297" s="1321"/>
      <c r="FC297" s="1321"/>
      <c r="FD297" s="1321"/>
      <c r="FE297" s="1321"/>
      <c r="FF297" s="1321"/>
      <c r="FG297" s="1321"/>
      <c r="FH297" s="1321"/>
      <c r="FI297" s="1321"/>
      <c r="FJ297" s="1321"/>
      <c r="FK297" s="1321"/>
      <c r="FL297" s="1321"/>
      <c r="FM297" s="1321"/>
      <c r="FN297" s="1321"/>
      <c r="FO297" s="1321"/>
      <c r="FP297" s="1321"/>
      <c r="FQ297" s="1321"/>
      <c r="FR297" s="1321"/>
      <c r="FS297" s="1321"/>
      <c r="FT297" s="1321"/>
      <c r="FU297" s="1321"/>
      <c r="FV297" s="1321"/>
      <c r="FW297" s="1321"/>
      <c r="FX297" s="1321"/>
      <c r="FY297" s="1321"/>
      <c r="FZ297" s="1321"/>
      <c r="GA297" s="1321"/>
      <c r="GB297" s="1321"/>
    </row>
    <row r="298" spans="8:184">
      <c r="H298" s="1321"/>
      <c r="I298" s="1321"/>
      <c r="EJ298" s="1321"/>
      <c r="EK298" s="1321"/>
      <c r="EL298" s="1321"/>
      <c r="EM298" s="1321"/>
      <c r="EN298" s="1321"/>
      <c r="EO298" s="1321"/>
      <c r="EP298" s="1321"/>
      <c r="EQ298" s="1321"/>
      <c r="ER298" s="1321"/>
      <c r="ES298" s="1321"/>
      <c r="ET298" s="1321"/>
      <c r="EU298" s="1321"/>
      <c r="EV298" s="1321"/>
      <c r="EW298" s="1321"/>
      <c r="EX298" s="1321"/>
      <c r="EY298" s="1321"/>
      <c r="EZ298" s="1321"/>
      <c r="FA298" s="1321"/>
      <c r="FB298" s="1321"/>
      <c r="FC298" s="1321"/>
      <c r="FD298" s="1321"/>
      <c r="FE298" s="1321"/>
      <c r="FF298" s="1321"/>
      <c r="FG298" s="1321"/>
      <c r="FH298" s="1321"/>
      <c r="FI298" s="1321"/>
      <c r="FJ298" s="1321"/>
      <c r="FK298" s="1321"/>
      <c r="FL298" s="1321"/>
      <c r="FM298" s="1321"/>
      <c r="FN298" s="1321"/>
      <c r="FO298" s="1321"/>
      <c r="FP298" s="1321"/>
      <c r="FQ298" s="1321"/>
      <c r="FR298" s="1321"/>
      <c r="FS298" s="1321"/>
      <c r="FT298" s="1321"/>
      <c r="FU298" s="1321"/>
      <c r="FV298" s="1321"/>
      <c r="FW298" s="1321"/>
      <c r="FX298" s="1321"/>
      <c r="FY298" s="1321"/>
      <c r="FZ298" s="1321"/>
      <c r="GA298" s="1321"/>
      <c r="GB298" s="1321"/>
    </row>
    <row r="299" spans="8:184">
      <c r="H299" s="1321"/>
      <c r="I299" s="1321"/>
      <c r="EJ299" s="1321"/>
      <c r="EK299" s="1321"/>
      <c r="EL299" s="1321"/>
      <c r="EM299" s="1321"/>
      <c r="EN299" s="1321"/>
      <c r="EO299" s="1321"/>
      <c r="EP299" s="1321"/>
      <c r="EQ299" s="1321"/>
      <c r="ER299" s="1321"/>
      <c r="ES299" s="1321"/>
      <c r="ET299" s="1321"/>
      <c r="EU299" s="1321"/>
      <c r="EV299" s="1321"/>
      <c r="EW299" s="1321"/>
      <c r="EX299" s="1321"/>
      <c r="EY299" s="1321"/>
      <c r="EZ299" s="1321"/>
      <c r="FA299" s="1321"/>
      <c r="FB299" s="1321"/>
      <c r="FC299" s="1321"/>
      <c r="FD299" s="1321"/>
      <c r="FE299" s="1321"/>
      <c r="FF299" s="1321"/>
      <c r="FG299" s="1321"/>
      <c r="FH299" s="1321"/>
      <c r="FI299" s="1321"/>
      <c r="FJ299" s="1321"/>
      <c r="FK299" s="1321"/>
      <c r="FL299" s="1321"/>
      <c r="FM299" s="1321"/>
      <c r="FN299" s="1321"/>
      <c r="FO299" s="1321"/>
      <c r="FP299" s="1321"/>
      <c r="FQ299" s="1321"/>
      <c r="FR299" s="1321"/>
      <c r="FS299" s="1321"/>
      <c r="FT299" s="1321"/>
      <c r="FU299" s="1321"/>
      <c r="FV299" s="1321"/>
      <c r="FW299" s="1321"/>
      <c r="FX299" s="1321"/>
      <c r="FY299" s="1321"/>
      <c r="FZ299" s="1321"/>
      <c r="GA299" s="1321"/>
      <c r="GB299" s="1321"/>
    </row>
    <row r="300" spans="8:184">
      <c r="H300" s="1321"/>
      <c r="I300" s="1321"/>
      <c r="EJ300" s="1321"/>
      <c r="EK300" s="1321"/>
      <c r="EL300" s="1321"/>
      <c r="EM300" s="1321"/>
      <c r="EN300" s="1321"/>
      <c r="EO300" s="1321"/>
      <c r="EP300" s="1321"/>
      <c r="EQ300" s="1321"/>
      <c r="ER300" s="1321"/>
      <c r="ES300" s="1321"/>
      <c r="ET300" s="1321"/>
      <c r="EU300" s="1321"/>
      <c r="EV300" s="1321"/>
      <c r="EW300" s="1321"/>
      <c r="EX300" s="1321"/>
      <c r="EY300" s="1321"/>
      <c r="EZ300" s="1321"/>
      <c r="FA300" s="1321"/>
      <c r="FB300" s="1321"/>
      <c r="FC300" s="1321"/>
      <c r="FD300" s="1321"/>
      <c r="FE300" s="1321"/>
      <c r="FF300" s="1321"/>
      <c r="FG300" s="1321"/>
      <c r="FH300" s="1321"/>
      <c r="FI300" s="1321"/>
      <c r="FJ300" s="1321"/>
      <c r="FK300" s="1321"/>
      <c r="FL300" s="1321"/>
      <c r="FM300" s="1321"/>
      <c r="FN300" s="1321"/>
      <c r="FO300" s="1321"/>
      <c r="FP300" s="1321"/>
      <c r="FQ300" s="1321"/>
      <c r="FR300" s="1321"/>
      <c r="FS300" s="1321"/>
      <c r="FT300" s="1321"/>
      <c r="FU300" s="1321"/>
      <c r="FV300" s="1321"/>
      <c r="FW300" s="1321"/>
      <c r="FX300" s="1321"/>
      <c r="FY300" s="1321"/>
      <c r="FZ300" s="1321"/>
      <c r="GA300" s="1321"/>
      <c r="GB300" s="1321"/>
    </row>
    <row r="301" spans="8:184">
      <c r="H301" s="1321"/>
      <c r="I301" s="1321"/>
      <c r="EJ301" s="1321"/>
      <c r="EK301" s="1321"/>
      <c r="EL301" s="1321"/>
      <c r="EM301" s="1321"/>
      <c r="EN301" s="1321"/>
      <c r="EO301" s="1321"/>
      <c r="EP301" s="1321"/>
      <c r="EQ301" s="1321"/>
      <c r="ER301" s="1321"/>
      <c r="ES301" s="1321"/>
      <c r="ET301" s="1321"/>
      <c r="EU301" s="1321"/>
      <c r="EV301" s="1321"/>
      <c r="EW301" s="1321"/>
      <c r="EX301" s="1321"/>
      <c r="EY301" s="1321"/>
      <c r="EZ301" s="1321"/>
      <c r="FA301" s="1321"/>
      <c r="FB301" s="1321"/>
      <c r="FC301" s="1321"/>
      <c r="FD301" s="1321"/>
      <c r="FE301" s="1321"/>
      <c r="FF301" s="1321"/>
      <c r="FG301" s="1321"/>
      <c r="FH301" s="1321"/>
      <c r="FI301" s="1321"/>
      <c r="FJ301" s="1321"/>
      <c r="FK301" s="1321"/>
      <c r="FL301" s="1321"/>
      <c r="FM301" s="1321"/>
      <c r="FN301" s="1321"/>
      <c r="FO301" s="1321"/>
      <c r="FP301" s="1321"/>
      <c r="FQ301" s="1321"/>
      <c r="FR301" s="1321"/>
      <c r="FS301" s="1321"/>
      <c r="FT301" s="1321"/>
      <c r="FU301" s="1321"/>
      <c r="FV301" s="1321"/>
      <c r="FW301" s="1321"/>
      <c r="FX301" s="1321"/>
      <c r="FY301" s="1321"/>
      <c r="FZ301" s="1321"/>
      <c r="GA301" s="1321"/>
      <c r="GB301" s="1321"/>
    </row>
    <row r="302" spans="8:184">
      <c r="H302" s="1321"/>
      <c r="I302" s="1321"/>
      <c r="EJ302" s="1321"/>
      <c r="EK302" s="1321"/>
      <c r="EL302" s="1321"/>
      <c r="EM302" s="1321"/>
      <c r="EN302" s="1321"/>
      <c r="EO302" s="1321"/>
      <c r="EP302" s="1321"/>
      <c r="EQ302" s="1321"/>
      <c r="ER302" s="1321"/>
      <c r="ES302" s="1321"/>
      <c r="ET302" s="1321"/>
      <c r="EU302" s="1321"/>
      <c r="EV302" s="1321"/>
      <c r="EW302" s="1321"/>
      <c r="EX302" s="1321"/>
      <c r="EY302" s="1321"/>
      <c r="EZ302" s="1321"/>
      <c r="FA302" s="1321"/>
      <c r="FB302" s="1321"/>
      <c r="FC302" s="1321"/>
      <c r="FD302" s="1321"/>
      <c r="FE302" s="1321"/>
      <c r="FF302" s="1321"/>
      <c r="FG302" s="1321"/>
      <c r="FH302" s="1321"/>
      <c r="FI302" s="1321"/>
      <c r="FJ302" s="1321"/>
      <c r="FK302" s="1321"/>
      <c r="FL302" s="1321"/>
      <c r="FM302" s="1321"/>
      <c r="FN302" s="1321"/>
      <c r="FO302" s="1321"/>
      <c r="FP302" s="1321"/>
      <c r="FQ302" s="1321"/>
      <c r="FR302" s="1321"/>
      <c r="FS302" s="1321"/>
      <c r="FT302" s="1321"/>
      <c r="FU302" s="1321"/>
      <c r="FV302" s="1321"/>
      <c r="FW302" s="1321"/>
      <c r="FX302" s="1321"/>
      <c r="FY302" s="1321"/>
      <c r="FZ302" s="1321"/>
      <c r="GA302" s="1321"/>
      <c r="GB302" s="1321"/>
    </row>
    <row r="303" spans="8:184">
      <c r="H303" s="1321"/>
      <c r="I303" s="1321"/>
      <c r="EJ303" s="1321"/>
      <c r="EK303" s="1321"/>
      <c r="EL303" s="1321"/>
      <c r="EM303" s="1321"/>
      <c r="EN303" s="1321"/>
      <c r="EO303" s="1321"/>
      <c r="EP303" s="1321"/>
      <c r="EQ303" s="1321"/>
      <c r="ER303" s="1321"/>
      <c r="ES303" s="1321"/>
      <c r="ET303" s="1321"/>
      <c r="EU303" s="1321"/>
      <c r="EV303" s="1321"/>
      <c r="EW303" s="1321"/>
      <c r="EX303" s="1321"/>
      <c r="EY303" s="1321"/>
      <c r="EZ303" s="1321"/>
      <c r="FA303" s="1321"/>
      <c r="FB303" s="1321"/>
      <c r="FC303" s="1321"/>
      <c r="FD303" s="1321"/>
      <c r="FE303" s="1321"/>
      <c r="FF303" s="1321"/>
      <c r="FG303" s="1321"/>
      <c r="FH303" s="1321"/>
      <c r="FI303" s="1321"/>
      <c r="FJ303" s="1321"/>
      <c r="FK303" s="1321"/>
      <c r="FL303" s="1321"/>
      <c r="FM303" s="1321"/>
      <c r="FN303" s="1321"/>
      <c r="FO303" s="1321"/>
      <c r="FP303" s="1321"/>
      <c r="FQ303" s="1321"/>
      <c r="FR303" s="1321"/>
      <c r="FS303" s="1321"/>
      <c r="FT303" s="1321"/>
      <c r="FU303" s="1321"/>
      <c r="FV303" s="1321"/>
      <c r="FW303" s="1321"/>
      <c r="FX303" s="1321"/>
      <c r="FY303" s="1321"/>
      <c r="FZ303" s="1321"/>
      <c r="GA303" s="1321"/>
      <c r="GB303" s="1321"/>
    </row>
    <row r="304" spans="8:184">
      <c r="H304" s="1321"/>
      <c r="I304" s="1321"/>
      <c r="EJ304" s="1321"/>
      <c r="EK304" s="1321"/>
      <c r="EL304" s="1321"/>
      <c r="EM304" s="1321"/>
      <c r="EN304" s="1321"/>
      <c r="EO304" s="1321"/>
      <c r="EP304" s="1321"/>
      <c r="EQ304" s="1321"/>
      <c r="ER304" s="1321"/>
      <c r="ES304" s="1321"/>
      <c r="ET304" s="1321"/>
      <c r="EU304" s="1321"/>
      <c r="EV304" s="1321"/>
      <c r="EW304" s="1321"/>
      <c r="EX304" s="1321"/>
      <c r="EY304" s="1321"/>
      <c r="EZ304" s="1321"/>
      <c r="FA304" s="1321"/>
      <c r="FB304" s="1321"/>
      <c r="FC304" s="1321"/>
      <c r="FD304" s="1321"/>
      <c r="FE304" s="1321"/>
      <c r="FF304" s="1321"/>
      <c r="FG304" s="1321"/>
      <c r="FH304" s="1321"/>
      <c r="FI304" s="1321"/>
      <c r="FJ304" s="1321"/>
      <c r="FK304" s="1321"/>
      <c r="FL304" s="1321"/>
      <c r="FM304" s="1321"/>
      <c r="FN304" s="1321"/>
      <c r="FO304" s="1321"/>
      <c r="FP304" s="1321"/>
      <c r="FQ304" s="1321"/>
      <c r="FR304" s="1321"/>
      <c r="FS304" s="1321"/>
      <c r="FT304" s="1321"/>
      <c r="FU304" s="1321"/>
      <c r="FV304" s="1321"/>
      <c r="FW304" s="1321"/>
      <c r="FX304" s="1321"/>
      <c r="FY304" s="1321"/>
      <c r="FZ304" s="1321"/>
      <c r="GA304" s="1321"/>
      <c r="GB304" s="1321"/>
    </row>
    <row r="305" spans="8:184">
      <c r="H305" s="1321"/>
      <c r="I305" s="1321"/>
      <c r="EJ305" s="1321"/>
      <c r="EK305" s="1321"/>
      <c r="EL305" s="1321"/>
      <c r="EM305" s="1321"/>
      <c r="EN305" s="1321"/>
      <c r="EO305" s="1321"/>
      <c r="EP305" s="1321"/>
      <c r="EQ305" s="1321"/>
      <c r="ER305" s="1321"/>
      <c r="ES305" s="1321"/>
      <c r="ET305" s="1321"/>
      <c r="EU305" s="1321"/>
      <c r="EV305" s="1321"/>
      <c r="EW305" s="1321"/>
      <c r="EX305" s="1321"/>
      <c r="EY305" s="1321"/>
      <c r="EZ305" s="1321"/>
      <c r="FA305" s="1321"/>
      <c r="FB305" s="1321"/>
      <c r="FC305" s="1321"/>
      <c r="FD305" s="1321"/>
      <c r="FE305" s="1321"/>
      <c r="FF305" s="1321"/>
      <c r="FG305" s="1321"/>
      <c r="FH305" s="1321"/>
      <c r="FI305" s="1321"/>
      <c r="FJ305" s="1321"/>
      <c r="FK305" s="1321"/>
      <c r="FL305" s="1321"/>
      <c r="FM305" s="1321"/>
      <c r="FN305" s="1321"/>
      <c r="FO305" s="1321"/>
      <c r="FP305" s="1321"/>
      <c r="FQ305" s="1321"/>
      <c r="FR305" s="1321"/>
      <c r="FS305" s="1321"/>
      <c r="FT305" s="1321"/>
      <c r="FU305" s="1321"/>
      <c r="FV305" s="1321"/>
      <c r="FW305" s="1321"/>
      <c r="FX305" s="1321"/>
      <c r="FY305" s="1321"/>
      <c r="FZ305" s="1321"/>
      <c r="GA305" s="1321"/>
      <c r="GB305" s="1321"/>
    </row>
    <row r="306" spans="8:184">
      <c r="H306" s="1321"/>
      <c r="I306" s="1321"/>
      <c r="EJ306" s="1321"/>
      <c r="EK306" s="1321"/>
      <c r="EL306" s="1321"/>
      <c r="EM306" s="1321"/>
      <c r="EN306" s="1321"/>
      <c r="EO306" s="1321"/>
      <c r="EP306" s="1321"/>
      <c r="EQ306" s="1321"/>
      <c r="ER306" s="1321"/>
      <c r="ES306" s="1321"/>
      <c r="ET306" s="1321"/>
      <c r="EU306" s="1321"/>
      <c r="EV306" s="1321"/>
      <c r="EW306" s="1321"/>
      <c r="EX306" s="1321"/>
      <c r="EY306" s="1321"/>
      <c r="EZ306" s="1321"/>
      <c r="FA306" s="1321"/>
      <c r="FB306" s="1321"/>
      <c r="FC306" s="1321"/>
      <c r="FD306" s="1321"/>
      <c r="FE306" s="1321"/>
      <c r="FF306" s="1321"/>
      <c r="FG306" s="1321"/>
      <c r="FH306" s="1321"/>
      <c r="FI306" s="1321"/>
      <c r="FJ306" s="1321"/>
      <c r="FK306" s="1321"/>
      <c r="FL306" s="1321"/>
      <c r="FM306" s="1321"/>
      <c r="FN306" s="1321"/>
      <c r="FO306" s="1321"/>
      <c r="FP306" s="1321"/>
      <c r="FQ306" s="1321"/>
      <c r="FR306" s="1321"/>
      <c r="FS306" s="1321"/>
      <c r="FT306" s="1321"/>
      <c r="FU306" s="1321"/>
      <c r="FV306" s="1321"/>
      <c r="FW306" s="1321"/>
      <c r="FX306" s="1321"/>
      <c r="FY306" s="1321"/>
      <c r="FZ306" s="1321"/>
      <c r="GA306" s="1321"/>
      <c r="GB306" s="1321"/>
    </row>
    <row r="307" spans="8:184">
      <c r="H307" s="1321"/>
      <c r="I307" s="1321"/>
      <c r="EJ307" s="1321"/>
      <c r="EK307" s="1321"/>
      <c r="EL307" s="1321"/>
      <c r="EM307" s="1321"/>
      <c r="EN307" s="1321"/>
      <c r="EO307" s="1321"/>
      <c r="EP307" s="1321"/>
      <c r="EQ307" s="1321"/>
      <c r="ER307" s="1321"/>
      <c r="ES307" s="1321"/>
      <c r="ET307" s="1321"/>
      <c r="EU307" s="1321"/>
      <c r="EV307" s="1321"/>
      <c r="EW307" s="1321"/>
      <c r="EX307" s="1321"/>
      <c r="EY307" s="1321"/>
      <c r="EZ307" s="1321"/>
      <c r="FA307" s="1321"/>
      <c r="FB307" s="1321"/>
      <c r="FC307" s="1321"/>
      <c r="FD307" s="1321"/>
      <c r="FE307" s="1321"/>
      <c r="FF307" s="1321"/>
      <c r="FG307" s="1321"/>
      <c r="FH307" s="1321"/>
      <c r="FI307" s="1321"/>
      <c r="FJ307" s="1321"/>
      <c r="FK307" s="1321"/>
      <c r="FL307" s="1321"/>
      <c r="FM307" s="1321"/>
      <c r="FN307" s="1321"/>
      <c r="FO307" s="1321"/>
      <c r="FP307" s="1321"/>
      <c r="FQ307" s="1321"/>
      <c r="FR307" s="1321"/>
      <c r="FS307" s="1321"/>
      <c r="FT307" s="1321"/>
      <c r="FU307" s="1321"/>
      <c r="FV307" s="1321"/>
      <c r="FW307" s="1321"/>
      <c r="FX307" s="1321"/>
      <c r="FY307" s="1321"/>
      <c r="FZ307" s="1321"/>
      <c r="GA307" s="1321"/>
      <c r="GB307" s="1321"/>
    </row>
    <row r="308" spans="8:184">
      <c r="H308" s="1321"/>
      <c r="I308" s="1321"/>
      <c r="EJ308" s="1321"/>
      <c r="EK308" s="1321"/>
      <c r="EL308" s="1321"/>
      <c r="EM308" s="1321"/>
      <c r="EN308" s="1321"/>
      <c r="EO308" s="1321"/>
      <c r="EP308" s="1321"/>
      <c r="EQ308" s="1321"/>
      <c r="ER308" s="1321"/>
      <c r="ES308" s="1321"/>
      <c r="ET308" s="1321"/>
      <c r="EU308" s="1321"/>
      <c r="EV308" s="1321"/>
      <c r="EW308" s="1321"/>
      <c r="EX308" s="1321"/>
      <c r="EY308" s="1321"/>
      <c r="EZ308" s="1321"/>
      <c r="FA308" s="1321"/>
      <c r="FB308" s="1321"/>
      <c r="FC308" s="1321"/>
      <c r="FD308" s="1321"/>
      <c r="FE308" s="1321"/>
      <c r="FF308" s="1321"/>
      <c r="FG308" s="1321"/>
      <c r="FH308" s="1321"/>
      <c r="FI308" s="1321"/>
      <c r="FJ308" s="1321"/>
      <c r="FK308" s="1321"/>
      <c r="FL308" s="1321"/>
      <c r="FM308" s="1321"/>
      <c r="FN308" s="1321"/>
      <c r="FO308" s="1321"/>
      <c r="FP308" s="1321"/>
      <c r="FQ308" s="1321"/>
      <c r="FR308" s="1321"/>
      <c r="FS308" s="1321"/>
      <c r="FT308" s="1321"/>
      <c r="FU308" s="1321"/>
      <c r="FV308" s="1321"/>
      <c r="FW308" s="1321"/>
      <c r="FX308" s="1321"/>
      <c r="FY308" s="1321"/>
      <c r="FZ308" s="1321"/>
      <c r="GA308" s="1321"/>
      <c r="GB308" s="1321"/>
    </row>
    <row r="309" spans="8:184">
      <c r="H309" s="1321"/>
      <c r="I309" s="1321"/>
      <c r="EJ309" s="1321"/>
      <c r="EK309" s="1321"/>
      <c r="EL309" s="1321"/>
      <c r="EM309" s="1321"/>
      <c r="EN309" s="1321"/>
      <c r="EO309" s="1321"/>
      <c r="EP309" s="1321"/>
      <c r="EQ309" s="1321"/>
      <c r="ER309" s="1321"/>
      <c r="ES309" s="1321"/>
      <c r="ET309" s="1321"/>
      <c r="EU309" s="1321"/>
      <c r="EV309" s="1321"/>
      <c r="EW309" s="1321"/>
      <c r="EX309" s="1321"/>
      <c r="EY309" s="1321"/>
      <c r="EZ309" s="1321"/>
      <c r="FA309" s="1321"/>
      <c r="FB309" s="1321"/>
      <c r="FC309" s="1321"/>
      <c r="FD309" s="1321"/>
      <c r="FE309" s="1321"/>
      <c r="FF309" s="1321"/>
      <c r="FG309" s="1321"/>
      <c r="FH309" s="1321"/>
      <c r="FI309" s="1321"/>
      <c r="FJ309" s="1321"/>
      <c r="FK309" s="1321"/>
      <c r="FL309" s="1321"/>
      <c r="FM309" s="1321"/>
      <c r="FN309" s="1321"/>
      <c r="FO309" s="1321"/>
      <c r="FP309" s="1321"/>
      <c r="FQ309" s="1321"/>
      <c r="FR309" s="1321"/>
      <c r="FS309" s="1321"/>
      <c r="FT309" s="1321"/>
      <c r="FU309" s="1321"/>
      <c r="FV309" s="1321"/>
      <c r="FW309" s="1321"/>
      <c r="FX309" s="1321"/>
      <c r="FY309" s="1321"/>
      <c r="FZ309" s="1321"/>
      <c r="GA309" s="1321"/>
      <c r="GB309" s="1321"/>
    </row>
    <row r="310" spans="8:184">
      <c r="H310" s="1321"/>
      <c r="I310" s="1321"/>
      <c r="EJ310" s="1321"/>
      <c r="EK310" s="1321"/>
      <c r="EL310" s="1321"/>
      <c r="EM310" s="1321"/>
      <c r="EN310" s="1321"/>
      <c r="EO310" s="1321"/>
      <c r="EP310" s="1321"/>
      <c r="EQ310" s="1321"/>
      <c r="ER310" s="1321"/>
      <c r="ES310" s="1321"/>
      <c r="ET310" s="1321"/>
      <c r="EU310" s="1321"/>
      <c r="EV310" s="1321"/>
      <c r="EW310" s="1321"/>
      <c r="EX310" s="1321"/>
      <c r="EY310" s="1321"/>
      <c r="EZ310" s="1321"/>
      <c r="FA310" s="1321"/>
      <c r="FB310" s="1321"/>
      <c r="FC310" s="1321"/>
      <c r="FD310" s="1321"/>
      <c r="FE310" s="1321"/>
      <c r="FF310" s="1321"/>
      <c r="FG310" s="1321"/>
      <c r="FH310" s="1321"/>
      <c r="FI310" s="1321"/>
      <c r="FJ310" s="1321"/>
      <c r="FK310" s="1321"/>
      <c r="FL310" s="1321"/>
      <c r="FM310" s="1321"/>
      <c r="FN310" s="1321"/>
      <c r="FO310" s="1321"/>
      <c r="FP310" s="1321"/>
      <c r="FQ310" s="1321"/>
      <c r="FR310" s="1321"/>
      <c r="FS310" s="1321"/>
      <c r="FT310" s="1321"/>
      <c r="FU310" s="1321"/>
      <c r="FV310" s="1321"/>
      <c r="FW310" s="1321"/>
      <c r="FX310" s="1321"/>
      <c r="FY310" s="1321"/>
      <c r="FZ310" s="1321"/>
      <c r="GA310" s="1321"/>
      <c r="GB310" s="1321"/>
    </row>
    <row r="311" spans="8:184">
      <c r="H311" s="1321"/>
      <c r="I311" s="1321"/>
      <c r="EJ311" s="1321"/>
      <c r="EK311" s="1321"/>
      <c r="EL311" s="1321"/>
      <c r="EM311" s="1321"/>
      <c r="EN311" s="1321"/>
      <c r="EO311" s="1321"/>
      <c r="EP311" s="1321"/>
      <c r="EQ311" s="1321"/>
      <c r="ER311" s="1321"/>
      <c r="ES311" s="1321"/>
      <c r="ET311" s="1321"/>
      <c r="EU311" s="1321"/>
      <c r="EV311" s="1321"/>
      <c r="EW311" s="1321"/>
      <c r="EX311" s="1321"/>
      <c r="EY311" s="1321"/>
      <c r="EZ311" s="1321"/>
      <c r="FA311" s="1321"/>
      <c r="FB311" s="1321"/>
      <c r="FC311" s="1321"/>
      <c r="FD311" s="1321"/>
      <c r="FE311" s="1321"/>
      <c r="FF311" s="1321"/>
      <c r="FG311" s="1321"/>
      <c r="FH311" s="1321"/>
      <c r="FI311" s="1321"/>
      <c r="FJ311" s="1321"/>
      <c r="FK311" s="1321"/>
      <c r="FL311" s="1321"/>
      <c r="FM311" s="1321"/>
      <c r="FN311" s="1321"/>
      <c r="FO311" s="1321"/>
      <c r="FP311" s="1321"/>
      <c r="FQ311" s="1321"/>
      <c r="FR311" s="1321"/>
      <c r="FS311" s="1321"/>
      <c r="FT311" s="1321"/>
      <c r="FU311" s="1321"/>
      <c r="FV311" s="1321"/>
      <c r="FW311" s="1321"/>
      <c r="FX311" s="1321"/>
      <c r="FY311" s="1321"/>
      <c r="FZ311" s="1321"/>
      <c r="GA311" s="1321"/>
      <c r="GB311" s="1321"/>
    </row>
    <row r="312" spans="8:184">
      <c r="H312" s="1321"/>
      <c r="I312" s="1321"/>
      <c r="EJ312" s="1321"/>
      <c r="EK312" s="1321"/>
      <c r="EL312" s="1321"/>
      <c r="EM312" s="1321"/>
      <c r="EN312" s="1321"/>
      <c r="EO312" s="1321"/>
      <c r="EP312" s="1321"/>
      <c r="EQ312" s="1321"/>
      <c r="ER312" s="1321"/>
      <c r="ES312" s="1321"/>
      <c r="ET312" s="1321"/>
      <c r="EU312" s="1321"/>
      <c r="EV312" s="1321"/>
      <c r="EW312" s="1321"/>
      <c r="EX312" s="1321"/>
      <c r="EY312" s="1321"/>
      <c r="EZ312" s="1321"/>
      <c r="FA312" s="1321"/>
      <c r="FB312" s="1321"/>
      <c r="FC312" s="1321"/>
      <c r="FD312" s="1321"/>
      <c r="FE312" s="1321"/>
      <c r="FF312" s="1321"/>
      <c r="FG312" s="1321"/>
      <c r="FH312" s="1321"/>
      <c r="FI312" s="1321"/>
      <c r="FJ312" s="1321"/>
      <c r="FK312" s="1321"/>
      <c r="FL312" s="1321"/>
      <c r="FM312" s="1321"/>
      <c r="FN312" s="1321"/>
      <c r="FO312" s="1321"/>
      <c r="FP312" s="1321"/>
      <c r="FQ312" s="1321"/>
      <c r="FR312" s="1321"/>
      <c r="FS312" s="1321"/>
      <c r="FT312" s="1321"/>
      <c r="FU312" s="1321"/>
      <c r="FV312" s="1321"/>
      <c r="FW312" s="1321"/>
      <c r="FX312" s="1321"/>
      <c r="FY312" s="1321"/>
      <c r="FZ312" s="1321"/>
      <c r="GA312" s="1321"/>
      <c r="GB312" s="1321"/>
    </row>
    <row r="313" spans="8:184">
      <c r="H313" s="1321"/>
      <c r="I313" s="1321"/>
      <c r="EJ313" s="1321"/>
      <c r="EK313" s="1321"/>
      <c r="EL313" s="1321"/>
      <c r="EM313" s="1321"/>
      <c r="EN313" s="1321"/>
      <c r="EO313" s="1321"/>
      <c r="EP313" s="1321"/>
      <c r="EQ313" s="1321"/>
      <c r="ER313" s="1321"/>
      <c r="ES313" s="1321"/>
      <c r="ET313" s="1321"/>
      <c r="EU313" s="1321"/>
      <c r="EV313" s="1321"/>
      <c r="EW313" s="1321"/>
      <c r="EX313" s="1321"/>
      <c r="EY313" s="1321"/>
      <c r="EZ313" s="1321"/>
      <c r="FA313" s="1321"/>
      <c r="FB313" s="1321"/>
      <c r="FC313" s="1321"/>
      <c r="FD313" s="1321"/>
      <c r="FE313" s="1321"/>
      <c r="FF313" s="1321"/>
      <c r="FG313" s="1321"/>
      <c r="FH313" s="1321"/>
      <c r="FI313" s="1321"/>
      <c r="FJ313" s="1321"/>
      <c r="FK313" s="1321"/>
      <c r="FL313" s="1321"/>
      <c r="FM313" s="1321"/>
      <c r="FN313" s="1321"/>
      <c r="FO313" s="1321"/>
      <c r="FP313" s="1321"/>
      <c r="FQ313" s="1321"/>
      <c r="FR313" s="1321"/>
      <c r="FS313" s="1321"/>
      <c r="FT313" s="1321"/>
      <c r="FU313" s="1321"/>
      <c r="FV313" s="1321"/>
      <c r="FW313" s="1321"/>
      <c r="FX313" s="1321"/>
      <c r="FY313" s="1321"/>
      <c r="FZ313" s="1321"/>
      <c r="GA313" s="1321"/>
      <c r="GB313" s="1321"/>
    </row>
    <row r="314" spans="8:184">
      <c r="H314" s="1321"/>
      <c r="I314" s="1321"/>
      <c r="EJ314" s="1321"/>
      <c r="EK314" s="1321"/>
      <c r="EL314" s="1321"/>
      <c r="EM314" s="1321"/>
      <c r="EN314" s="1321"/>
      <c r="EO314" s="1321"/>
      <c r="EP314" s="1321"/>
      <c r="EQ314" s="1321"/>
      <c r="ER314" s="1321"/>
      <c r="ES314" s="1321"/>
      <c r="ET314" s="1321"/>
      <c r="EU314" s="1321"/>
      <c r="EV314" s="1321"/>
      <c r="EW314" s="1321"/>
      <c r="EX314" s="1321"/>
      <c r="EY314" s="1321"/>
      <c r="EZ314" s="1321"/>
      <c r="FA314" s="1321"/>
      <c r="FB314" s="1321"/>
      <c r="FC314" s="1321"/>
      <c r="FD314" s="1321"/>
      <c r="FE314" s="1321"/>
      <c r="FF314" s="1321"/>
      <c r="FG314" s="1321"/>
      <c r="FH314" s="1321"/>
      <c r="FI314" s="1321"/>
      <c r="FJ314" s="1321"/>
      <c r="FK314" s="1321"/>
      <c r="FL314" s="1321"/>
      <c r="FM314" s="1321"/>
      <c r="FN314" s="1321"/>
      <c r="FO314" s="1321"/>
      <c r="FP314" s="1321"/>
      <c r="FQ314" s="1321"/>
      <c r="FR314" s="1321"/>
      <c r="FS314" s="1321"/>
      <c r="FT314" s="1321"/>
      <c r="FU314" s="1321"/>
      <c r="FV314" s="1321"/>
      <c r="FW314" s="1321"/>
      <c r="FX314" s="1321"/>
      <c r="FY314" s="1321"/>
      <c r="FZ314" s="1321"/>
      <c r="GA314" s="1321"/>
      <c r="GB314" s="1321"/>
    </row>
    <row r="315" spans="8:184">
      <c r="H315" s="1321"/>
      <c r="I315" s="1321"/>
      <c r="EJ315" s="1321"/>
      <c r="EK315" s="1321"/>
      <c r="EL315" s="1321"/>
      <c r="EM315" s="1321"/>
      <c r="EN315" s="1321"/>
      <c r="EO315" s="1321"/>
      <c r="EP315" s="1321"/>
      <c r="EQ315" s="1321"/>
      <c r="ER315" s="1321"/>
      <c r="ES315" s="1321"/>
      <c r="ET315" s="1321"/>
      <c r="EU315" s="1321"/>
      <c r="EV315" s="1321"/>
      <c r="EW315" s="1321"/>
      <c r="EX315" s="1321"/>
      <c r="EY315" s="1321"/>
      <c r="EZ315" s="1321"/>
      <c r="FA315" s="1321"/>
      <c r="FB315" s="1321"/>
      <c r="FC315" s="1321"/>
      <c r="FD315" s="1321"/>
      <c r="FE315" s="1321"/>
      <c r="FF315" s="1321"/>
      <c r="FG315" s="1321"/>
      <c r="FH315" s="1321"/>
      <c r="FI315" s="1321"/>
      <c r="FJ315" s="1321"/>
      <c r="FK315" s="1321"/>
      <c r="FL315" s="1321"/>
      <c r="FM315" s="1321"/>
      <c r="FN315" s="1321"/>
      <c r="FO315" s="1321"/>
      <c r="FP315" s="1321"/>
      <c r="FQ315" s="1321"/>
      <c r="FR315" s="1321"/>
      <c r="FS315" s="1321"/>
      <c r="FT315" s="1321"/>
      <c r="FU315" s="1321"/>
      <c r="FV315" s="1321"/>
      <c r="FW315" s="1321"/>
      <c r="FX315" s="1321"/>
      <c r="FY315" s="1321"/>
      <c r="FZ315" s="1321"/>
      <c r="GA315" s="1321"/>
      <c r="GB315" s="1321"/>
    </row>
    <row r="316" spans="8:184">
      <c r="H316" s="1321"/>
      <c r="I316" s="1321"/>
      <c r="EJ316" s="1321"/>
      <c r="EK316" s="1321"/>
      <c r="EL316" s="1321"/>
      <c r="EM316" s="1321"/>
      <c r="EN316" s="1321"/>
      <c r="EO316" s="1321"/>
      <c r="EP316" s="1321"/>
      <c r="EQ316" s="1321"/>
      <c r="ER316" s="1321"/>
      <c r="ES316" s="1321"/>
      <c r="ET316" s="1321"/>
      <c r="EU316" s="1321"/>
      <c r="EV316" s="1321"/>
      <c r="EW316" s="1321"/>
      <c r="EX316" s="1321"/>
      <c r="EY316" s="1321"/>
      <c r="EZ316" s="1321"/>
      <c r="FA316" s="1321"/>
      <c r="FB316" s="1321"/>
      <c r="FC316" s="1321"/>
      <c r="FD316" s="1321"/>
      <c r="FE316" s="1321"/>
      <c r="FF316" s="1321"/>
      <c r="FG316" s="1321"/>
      <c r="FH316" s="1321"/>
      <c r="FI316" s="1321"/>
      <c r="FJ316" s="1321"/>
      <c r="FK316" s="1321"/>
      <c r="FL316" s="1321"/>
      <c r="FM316" s="1321"/>
      <c r="FN316" s="1321"/>
      <c r="FO316" s="1321"/>
      <c r="FP316" s="1321"/>
      <c r="FQ316" s="1321"/>
      <c r="FR316" s="1321"/>
      <c r="FS316" s="1321"/>
      <c r="FT316" s="1321"/>
      <c r="FU316" s="1321"/>
      <c r="FV316" s="1321"/>
      <c r="FW316" s="1321"/>
      <c r="FX316" s="1321"/>
      <c r="FY316" s="1321"/>
      <c r="FZ316" s="1321"/>
      <c r="GA316" s="1321"/>
      <c r="GB316" s="1321"/>
    </row>
    <row r="317" spans="8:184">
      <c r="H317" s="1321"/>
      <c r="I317" s="1321"/>
      <c r="EJ317" s="1321"/>
      <c r="EK317" s="1321"/>
      <c r="EL317" s="1321"/>
      <c r="EM317" s="1321"/>
      <c r="EN317" s="1321"/>
      <c r="EO317" s="1321"/>
      <c r="EP317" s="1321"/>
      <c r="EQ317" s="1321"/>
      <c r="ER317" s="1321"/>
      <c r="ES317" s="1321"/>
      <c r="ET317" s="1321"/>
      <c r="EU317" s="1321"/>
      <c r="EV317" s="1321"/>
      <c r="EW317" s="1321"/>
      <c r="EX317" s="1321"/>
      <c r="EY317" s="1321"/>
      <c r="EZ317" s="1321"/>
      <c r="FA317" s="1321"/>
      <c r="FB317" s="1321"/>
      <c r="FC317" s="1321"/>
      <c r="FD317" s="1321"/>
      <c r="FE317" s="1321"/>
      <c r="FF317" s="1321"/>
      <c r="FG317" s="1321"/>
      <c r="FH317" s="1321"/>
      <c r="FI317" s="1321"/>
      <c r="FJ317" s="1321"/>
      <c r="FK317" s="1321"/>
      <c r="FL317" s="1321"/>
      <c r="FM317" s="1321"/>
      <c r="FN317" s="1321"/>
      <c r="FO317" s="1321"/>
      <c r="FP317" s="1321"/>
      <c r="FQ317" s="1321"/>
      <c r="FR317" s="1321"/>
      <c r="FS317" s="1321"/>
      <c r="FT317" s="1321"/>
      <c r="FU317" s="1321"/>
      <c r="FV317" s="1321"/>
      <c r="FW317" s="1321"/>
      <c r="FX317" s="1321"/>
      <c r="FY317" s="1321"/>
      <c r="FZ317" s="1321"/>
      <c r="GA317" s="1321"/>
      <c r="GB317" s="1321"/>
    </row>
    <row r="318" spans="8:184">
      <c r="H318" s="1321"/>
      <c r="I318" s="1321"/>
      <c r="EJ318" s="1321"/>
      <c r="EK318" s="1321"/>
      <c r="EL318" s="1321"/>
      <c r="EM318" s="1321"/>
      <c r="EN318" s="1321"/>
      <c r="EO318" s="1321"/>
      <c r="EP318" s="1321"/>
      <c r="EQ318" s="1321"/>
      <c r="ER318" s="1321"/>
      <c r="ES318" s="1321"/>
      <c r="ET318" s="1321"/>
      <c r="EU318" s="1321"/>
      <c r="EV318" s="1321"/>
      <c r="EW318" s="1321"/>
      <c r="EX318" s="1321"/>
      <c r="EY318" s="1321"/>
      <c r="EZ318" s="1321"/>
      <c r="FA318" s="1321"/>
      <c r="FB318" s="1321"/>
      <c r="FC318" s="1321"/>
      <c r="FD318" s="1321"/>
      <c r="FE318" s="1321"/>
      <c r="FF318" s="1321"/>
      <c r="FG318" s="1321"/>
      <c r="FH318" s="1321"/>
      <c r="FI318" s="1321"/>
      <c r="FJ318" s="1321"/>
      <c r="FK318" s="1321"/>
      <c r="FL318" s="1321"/>
      <c r="FM318" s="1321"/>
      <c r="FN318" s="1321"/>
      <c r="FO318" s="1321"/>
      <c r="FP318" s="1321"/>
      <c r="FQ318" s="1321"/>
      <c r="FR318" s="1321"/>
      <c r="FS318" s="1321"/>
      <c r="FT318" s="1321"/>
      <c r="FU318" s="1321"/>
      <c r="FV318" s="1321"/>
      <c r="FW318" s="1321"/>
      <c r="FX318" s="1321"/>
      <c r="FY318" s="1321"/>
      <c r="FZ318" s="1321"/>
      <c r="GA318" s="1321"/>
      <c r="GB318" s="1321"/>
    </row>
    <row r="319" spans="8:184">
      <c r="H319" s="1321"/>
      <c r="I319" s="1321"/>
      <c r="EJ319" s="1321"/>
      <c r="EK319" s="1321"/>
      <c r="EL319" s="1321"/>
      <c r="EM319" s="1321"/>
      <c r="EN319" s="1321"/>
      <c r="EO319" s="1321"/>
      <c r="EP319" s="1321"/>
      <c r="EQ319" s="1321"/>
      <c r="ER319" s="1321"/>
      <c r="ES319" s="1321"/>
      <c r="ET319" s="1321"/>
      <c r="EU319" s="1321"/>
      <c r="EV319" s="1321"/>
      <c r="EW319" s="1321"/>
      <c r="EX319" s="1321"/>
      <c r="EY319" s="1321"/>
      <c r="EZ319" s="1321"/>
      <c r="FA319" s="1321"/>
      <c r="FB319" s="1321"/>
      <c r="FC319" s="1321"/>
      <c r="FD319" s="1321"/>
      <c r="FE319" s="1321"/>
      <c r="FF319" s="1321"/>
      <c r="FG319" s="1321"/>
      <c r="FH319" s="1321"/>
      <c r="FI319" s="1321"/>
      <c r="FJ319" s="1321"/>
      <c r="FK319" s="1321"/>
      <c r="FL319" s="1321"/>
      <c r="FM319" s="1321"/>
      <c r="FN319" s="1321"/>
      <c r="FO319" s="1321"/>
      <c r="FP319" s="1321"/>
      <c r="FQ319" s="1321"/>
      <c r="FR319" s="1321"/>
      <c r="FS319" s="1321"/>
      <c r="FT319" s="1321"/>
      <c r="FU319" s="1321"/>
      <c r="FV319" s="1321"/>
      <c r="FW319" s="1321"/>
      <c r="FX319" s="1321"/>
      <c r="FY319" s="1321"/>
      <c r="FZ319" s="1321"/>
      <c r="GA319" s="1321"/>
      <c r="GB319" s="1321"/>
    </row>
    <row r="320" spans="8:184">
      <c r="H320" s="1321"/>
      <c r="I320" s="1321"/>
      <c r="EJ320" s="1321"/>
      <c r="EK320" s="1321"/>
      <c r="EL320" s="1321"/>
      <c r="EM320" s="1321"/>
      <c r="EN320" s="1321"/>
      <c r="EO320" s="1321"/>
      <c r="EP320" s="1321"/>
      <c r="EQ320" s="1321"/>
      <c r="ER320" s="1321"/>
      <c r="ES320" s="1321"/>
      <c r="ET320" s="1321"/>
      <c r="EU320" s="1321"/>
      <c r="EV320" s="1321"/>
      <c r="EW320" s="1321"/>
      <c r="EX320" s="1321"/>
      <c r="EY320" s="1321"/>
      <c r="EZ320" s="1321"/>
      <c r="FA320" s="1321"/>
      <c r="FB320" s="1321"/>
      <c r="FC320" s="1321"/>
      <c r="FD320" s="1321"/>
      <c r="FE320" s="1321"/>
      <c r="FF320" s="1321"/>
      <c r="FG320" s="1321"/>
      <c r="FH320" s="1321"/>
      <c r="FI320" s="1321"/>
      <c r="FJ320" s="1321"/>
      <c r="FK320" s="1321"/>
      <c r="FL320" s="1321"/>
      <c r="FM320" s="1321"/>
      <c r="FN320" s="1321"/>
      <c r="FO320" s="1321"/>
      <c r="FP320" s="1321"/>
      <c r="FQ320" s="1321"/>
      <c r="FR320" s="1321"/>
      <c r="FS320" s="1321"/>
      <c r="FT320" s="1321"/>
      <c r="FU320" s="1321"/>
      <c r="FV320" s="1321"/>
      <c r="FW320" s="1321"/>
      <c r="FX320" s="1321"/>
      <c r="FY320" s="1321"/>
      <c r="FZ320" s="1321"/>
      <c r="GA320" s="1321"/>
      <c r="GB320" s="1321"/>
    </row>
    <row r="321" spans="8:184">
      <c r="H321" s="1321"/>
      <c r="I321" s="1321"/>
      <c r="EJ321" s="1321"/>
      <c r="EK321" s="1321"/>
      <c r="EL321" s="1321"/>
      <c r="EM321" s="1321"/>
      <c r="EN321" s="1321"/>
      <c r="EO321" s="1321"/>
      <c r="EP321" s="1321"/>
      <c r="EQ321" s="1321"/>
      <c r="ER321" s="1321"/>
      <c r="ES321" s="1321"/>
      <c r="ET321" s="1321"/>
      <c r="EU321" s="1321"/>
      <c r="EV321" s="1321"/>
      <c r="EW321" s="1321"/>
      <c r="EX321" s="1321"/>
      <c r="EY321" s="1321"/>
      <c r="EZ321" s="1321"/>
      <c r="FA321" s="1321"/>
      <c r="FB321" s="1321"/>
      <c r="FC321" s="1321"/>
      <c r="FD321" s="1321"/>
      <c r="FE321" s="1321"/>
      <c r="FF321" s="1321"/>
      <c r="FG321" s="1321"/>
      <c r="FH321" s="1321"/>
      <c r="FI321" s="1321"/>
      <c r="FJ321" s="1321"/>
      <c r="FK321" s="1321"/>
      <c r="FL321" s="1321"/>
      <c r="FM321" s="1321"/>
      <c r="FN321" s="1321"/>
      <c r="FO321" s="1321"/>
      <c r="FP321" s="1321"/>
      <c r="FQ321" s="1321"/>
      <c r="FR321" s="1321"/>
      <c r="FS321" s="1321"/>
      <c r="FT321" s="1321"/>
      <c r="FU321" s="1321"/>
      <c r="FV321" s="1321"/>
      <c r="FW321" s="1321"/>
      <c r="FX321" s="1321"/>
      <c r="FY321" s="1321"/>
      <c r="FZ321" s="1321"/>
      <c r="GA321" s="1321"/>
      <c r="GB321" s="1321"/>
    </row>
    <row r="322" spans="8:184">
      <c r="H322" s="1321"/>
      <c r="I322" s="1321"/>
      <c r="EJ322" s="1321"/>
      <c r="EK322" s="1321"/>
      <c r="EL322" s="1321"/>
      <c r="EM322" s="1321"/>
      <c r="EN322" s="1321"/>
      <c r="EO322" s="1321"/>
      <c r="EP322" s="1321"/>
      <c r="EQ322" s="1321"/>
      <c r="ER322" s="1321"/>
      <c r="ES322" s="1321"/>
      <c r="ET322" s="1321"/>
      <c r="EU322" s="1321"/>
      <c r="EV322" s="1321"/>
      <c r="EW322" s="1321"/>
      <c r="EX322" s="1321"/>
      <c r="EY322" s="1321"/>
      <c r="EZ322" s="1321"/>
      <c r="FA322" s="1321"/>
      <c r="FB322" s="1321"/>
      <c r="FC322" s="1321"/>
      <c r="FD322" s="1321"/>
      <c r="FE322" s="1321"/>
      <c r="FF322" s="1321"/>
      <c r="FG322" s="1321"/>
      <c r="FH322" s="1321"/>
      <c r="FI322" s="1321"/>
      <c r="FJ322" s="1321"/>
      <c r="FK322" s="1321"/>
      <c r="FL322" s="1321"/>
      <c r="FM322" s="1321"/>
      <c r="FN322" s="1321"/>
      <c r="FO322" s="1321"/>
      <c r="FP322" s="1321"/>
      <c r="FQ322" s="1321"/>
      <c r="FR322" s="1321"/>
      <c r="FS322" s="1321"/>
      <c r="FT322" s="1321"/>
      <c r="FU322" s="1321"/>
      <c r="FV322" s="1321"/>
      <c r="FW322" s="1321"/>
      <c r="FX322" s="1321"/>
      <c r="FY322" s="1321"/>
      <c r="FZ322" s="1321"/>
      <c r="GA322" s="1321"/>
      <c r="GB322" s="1321"/>
    </row>
    <row r="323" spans="8:184">
      <c r="H323" s="1321"/>
      <c r="I323" s="1321"/>
      <c r="EJ323" s="1321"/>
      <c r="EK323" s="1321"/>
      <c r="EL323" s="1321"/>
      <c r="EM323" s="1321"/>
      <c r="EN323" s="1321"/>
      <c r="EO323" s="1321"/>
      <c r="EP323" s="1321"/>
      <c r="EQ323" s="1321"/>
      <c r="ER323" s="1321"/>
      <c r="ES323" s="1321"/>
      <c r="ET323" s="1321"/>
      <c r="EU323" s="1321"/>
      <c r="EV323" s="1321"/>
      <c r="EW323" s="1321"/>
      <c r="EX323" s="1321"/>
      <c r="EY323" s="1321"/>
      <c r="EZ323" s="1321"/>
      <c r="FA323" s="1321"/>
      <c r="FB323" s="1321"/>
      <c r="FC323" s="1321"/>
      <c r="FD323" s="1321"/>
      <c r="FE323" s="1321"/>
      <c r="FF323" s="1321"/>
      <c r="FG323" s="1321"/>
      <c r="FH323" s="1321"/>
      <c r="FI323" s="1321"/>
      <c r="FJ323" s="1321"/>
      <c r="FK323" s="1321"/>
      <c r="FL323" s="1321"/>
      <c r="FM323" s="1321"/>
      <c r="FN323" s="1321"/>
      <c r="FO323" s="1321"/>
      <c r="FP323" s="1321"/>
      <c r="FQ323" s="1321"/>
      <c r="FR323" s="1321"/>
      <c r="FS323" s="1321"/>
      <c r="FT323" s="1321"/>
      <c r="FU323" s="1321"/>
      <c r="FV323" s="1321"/>
      <c r="FW323" s="1321"/>
      <c r="FX323" s="1321"/>
      <c r="FY323" s="1321"/>
      <c r="FZ323" s="1321"/>
      <c r="GA323" s="1321"/>
      <c r="GB323" s="1321"/>
    </row>
    <row r="324" spans="8:184">
      <c r="H324" s="1321"/>
      <c r="I324" s="1321"/>
      <c r="EJ324" s="1321"/>
      <c r="EK324" s="1321"/>
      <c r="EL324" s="1321"/>
      <c r="EM324" s="1321"/>
      <c r="EN324" s="1321"/>
      <c r="EO324" s="1321"/>
      <c r="EP324" s="1321"/>
      <c r="EQ324" s="1321"/>
      <c r="ER324" s="1321"/>
      <c r="ES324" s="1321"/>
      <c r="ET324" s="1321"/>
      <c r="EU324" s="1321"/>
      <c r="EV324" s="1321"/>
      <c r="EW324" s="1321"/>
      <c r="EX324" s="1321"/>
      <c r="EY324" s="1321"/>
      <c r="EZ324" s="1321"/>
      <c r="FA324" s="1321"/>
      <c r="FB324" s="1321"/>
      <c r="FC324" s="1321"/>
      <c r="FD324" s="1321"/>
      <c r="FE324" s="1321"/>
      <c r="FF324" s="1321"/>
      <c r="FG324" s="1321"/>
      <c r="FH324" s="1321"/>
      <c r="FI324" s="1321"/>
      <c r="FJ324" s="1321"/>
      <c r="FK324" s="1321"/>
      <c r="FL324" s="1321"/>
      <c r="FM324" s="1321"/>
      <c r="FN324" s="1321"/>
      <c r="FO324" s="1321"/>
      <c r="FP324" s="1321"/>
      <c r="FQ324" s="1321"/>
      <c r="FR324" s="1321"/>
      <c r="FS324" s="1321"/>
      <c r="FT324" s="1321"/>
      <c r="FU324" s="1321"/>
      <c r="FV324" s="1321"/>
      <c r="FW324" s="1321"/>
      <c r="FX324" s="1321"/>
      <c r="FY324" s="1321"/>
      <c r="FZ324" s="1321"/>
      <c r="GA324" s="1321"/>
      <c r="GB324" s="1321"/>
    </row>
    <row r="325" spans="8:184">
      <c r="H325" s="1321"/>
      <c r="I325" s="1321"/>
      <c r="EJ325" s="1321"/>
      <c r="EK325" s="1321"/>
      <c r="EL325" s="1321"/>
      <c r="EM325" s="1321"/>
      <c r="EN325" s="1321"/>
      <c r="EO325" s="1321"/>
      <c r="EP325" s="1321"/>
      <c r="EQ325" s="1321"/>
      <c r="ER325" s="1321"/>
      <c r="ES325" s="1321"/>
      <c r="ET325" s="1321"/>
      <c r="EU325" s="1321"/>
      <c r="EV325" s="1321"/>
      <c r="EW325" s="1321"/>
      <c r="EX325" s="1321"/>
      <c r="EY325" s="1321"/>
      <c r="EZ325" s="1321"/>
      <c r="FA325" s="1321"/>
      <c r="FB325" s="1321"/>
      <c r="FC325" s="1321"/>
      <c r="FD325" s="1321"/>
      <c r="FE325" s="1321"/>
      <c r="FF325" s="1321"/>
      <c r="FG325" s="1321"/>
      <c r="FH325" s="1321"/>
      <c r="FI325" s="1321"/>
      <c r="FJ325" s="1321"/>
      <c r="FK325" s="1321"/>
      <c r="FL325" s="1321"/>
      <c r="FM325" s="1321"/>
      <c r="FN325" s="1321"/>
      <c r="FO325" s="1321"/>
      <c r="FP325" s="1321"/>
      <c r="FQ325" s="1321"/>
      <c r="FR325" s="1321"/>
      <c r="FS325" s="1321"/>
      <c r="FT325" s="1321"/>
      <c r="FU325" s="1321"/>
      <c r="FV325" s="1321"/>
      <c r="FW325" s="1321"/>
      <c r="FX325" s="1321"/>
      <c r="FY325" s="1321"/>
      <c r="FZ325" s="1321"/>
      <c r="GA325" s="1321"/>
      <c r="GB325" s="1321"/>
    </row>
    <row r="326" spans="8:184">
      <c r="H326" s="1321"/>
      <c r="I326" s="1321"/>
      <c r="EJ326" s="1321"/>
      <c r="EK326" s="1321"/>
      <c r="EL326" s="1321"/>
      <c r="EM326" s="1321"/>
      <c r="EN326" s="1321"/>
      <c r="EO326" s="1321"/>
      <c r="EP326" s="1321"/>
      <c r="EQ326" s="1321"/>
      <c r="ER326" s="1321"/>
      <c r="ES326" s="1321"/>
      <c r="ET326" s="1321"/>
      <c r="EU326" s="1321"/>
      <c r="EV326" s="1321"/>
      <c r="EW326" s="1321"/>
      <c r="EX326" s="1321"/>
      <c r="EY326" s="1321"/>
      <c r="EZ326" s="1321"/>
      <c r="FA326" s="1321"/>
      <c r="FB326" s="1321"/>
      <c r="FC326" s="1321"/>
      <c r="FD326" s="1321"/>
      <c r="FE326" s="1321"/>
      <c r="FF326" s="1321"/>
      <c r="FG326" s="1321"/>
      <c r="FH326" s="1321"/>
      <c r="FI326" s="1321"/>
      <c r="FJ326" s="1321"/>
      <c r="FK326" s="1321"/>
      <c r="FL326" s="1321"/>
      <c r="FM326" s="1321"/>
      <c r="FN326" s="1321"/>
      <c r="FO326" s="1321"/>
      <c r="FP326" s="1321"/>
      <c r="FQ326" s="1321"/>
      <c r="FR326" s="1321"/>
      <c r="FS326" s="1321"/>
      <c r="FT326" s="1321"/>
      <c r="FU326" s="1321"/>
      <c r="FV326" s="1321"/>
      <c r="FW326" s="1321"/>
      <c r="FX326" s="1321"/>
      <c r="FY326" s="1321"/>
      <c r="FZ326" s="1321"/>
      <c r="GA326" s="1321"/>
      <c r="GB326" s="1321"/>
    </row>
    <row r="327" spans="8:184">
      <c r="H327" s="1321"/>
      <c r="I327" s="1321"/>
      <c r="EJ327" s="1321"/>
      <c r="EK327" s="1321"/>
      <c r="EL327" s="1321"/>
      <c r="EM327" s="1321"/>
      <c r="EN327" s="1321"/>
      <c r="EO327" s="1321"/>
      <c r="EP327" s="1321"/>
      <c r="EQ327" s="1321"/>
      <c r="ER327" s="1321"/>
      <c r="ES327" s="1321"/>
      <c r="ET327" s="1321"/>
      <c r="EU327" s="1321"/>
      <c r="EV327" s="1321"/>
      <c r="EW327" s="1321"/>
      <c r="EX327" s="1321"/>
      <c r="EY327" s="1321"/>
      <c r="EZ327" s="1321"/>
      <c r="FA327" s="1321"/>
      <c r="FB327" s="1321"/>
      <c r="FC327" s="1321"/>
      <c r="FD327" s="1321"/>
      <c r="FE327" s="1321"/>
      <c r="FF327" s="1321"/>
      <c r="FG327" s="1321"/>
      <c r="FH327" s="1321"/>
      <c r="FI327" s="1321"/>
      <c r="FJ327" s="1321"/>
      <c r="FK327" s="1321"/>
      <c r="FL327" s="1321"/>
      <c r="FM327" s="1321"/>
      <c r="FN327" s="1321"/>
      <c r="FO327" s="1321"/>
      <c r="FP327" s="1321"/>
      <c r="FQ327" s="1321"/>
      <c r="FR327" s="1321"/>
      <c r="FS327" s="1321"/>
      <c r="FT327" s="1321"/>
      <c r="FU327" s="1321"/>
      <c r="FV327" s="1321"/>
      <c r="FW327" s="1321"/>
      <c r="FX327" s="1321"/>
      <c r="FY327" s="1321"/>
      <c r="FZ327" s="1321"/>
      <c r="GA327" s="1321"/>
      <c r="GB327" s="1321"/>
    </row>
    <row r="328" spans="8:184">
      <c r="H328" s="1321"/>
      <c r="I328" s="1321"/>
      <c r="EJ328" s="1321"/>
      <c r="EK328" s="1321"/>
      <c r="EL328" s="1321"/>
      <c r="EM328" s="1321"/>
      <c r="EN328" s="1321"/>
      <c r="EO328" s="1321"/>
      <c r="EP328" s="1321"/>
      <c r="EQ328" s="1321"/>
      <c r="ER328" s="1321"/>
      <c r="ES328" s="1321"/>
      <c r="ET328" s="1321"/>
      <c r="EU328" s="1321"/>
      <c r="EV328" s="1321"/>
      <c r="EW328" s="1321"/>
      <c r="EX328" s="1321"/>
      <c r="EY328" s="1321"/>
      <c r="EZ328" s="1321"/>
      <c r="FA328" s="1321"/>
      <c r="FB328" s="1321"/>
      <c r="FC328" s="1321"/>
      <c r="FD328" s="1321"/>
      <c r="FE328" s="1321"/>
      <c r="FF328" s="1321"/>
      <c r="FG328" s="1321"/>
      <c r="FH328" s="1321"/>
      <c r="FI328" s="1321"/>
      <c r="FJ328" s="1321"/>
      <c r="FK328" s="1321"/>
      <c r="FL328" s="1321"/>
      <c r="FM328" s="1321"/>
      <c r="FN328" s="1321"/>
      <c r="FO328" s="1321"/>
      <c r="FP328" s="1321"/>
      <c r="FQ328" s="1321"/>
      <c r="FR328" s="1321"/>
      <c r="FS328" s="1321"/>
      <c r="FT328" s="1321"/>
      <c r="FU328" s="1321"/>
      <c r="FV328" s="1321"/>
      <c r="FW328" s="1321"/>
      <c r="FX328" s="1321"/>
      <c r="FY328" s="1321"/>
      <c r="FZ328" s="1321"/>
      <c r="GA328" s="1321"/>
      <c r="GB328" s="1321"/>
    </row>
    <row r="329" spans="8:184">
      <c r="H329" s="1321"/>
      <c r="I329" s="1321"/>
      <c r="EJ329" s="1321"/>
      <c r="EK329" s="1321"/>
      <c r="EL329" s="1321"/>
      <c r="EM329" s="1321"/>
      <c r="EN329" s="1321"/>
      <c r="EO329" s="1321"/>
      <c r="EP329" s="1321"/>
      <c r="EQ329" s="1321"/>
      <c r="ER329" s="1321"/>
      <c r="ES329" s="1321"/>
      <c r="ET329" s="1321"/>
      <c r="EU329" s="1321"/>
      <c r="EV329" s="1321"/>
      <c r="EW329" s="1321"/>
      <c r="EX329" s="1321"/>
      <c r="EY329" s="1321"/>
      <c r="EZ329" s="1321"/>
      <c r="FA329" s="1321"/>
      <c r="FB329" s="1321"/>
      <c r="FC329" s="1321"/>
      <c r="FD329" s="1321"/>
      <c r="FE329" s="1321"/>
      <c r="FF329" s="1321"/>
      <c r="FG329" s="1321"/>
      <c r="FH329" s="1321"/>
      <c r="FI329" s="1321"/>
      <c r="FJ329" s="1321"/>
      <c r="FK329" s="1321"/>
      <c r="FL329" s="1321"/>
      <c r="FM329" s="1321"/>
      <c r="FN329" s="1321"/>
      <c r="FO329" s="1321"/>
      <c r="FP329" s="1321"/>
      <c r="FQ329" s="1321"/>
      <c r="FR329" s="1321"/>
      <c r="FS329" s="1321"/>
      <c r="FT329" s="1321"/>
      <c r="FU329" s="1321"/>
      <c r="FV329" s="1321"/>
      <c r="FW329" s="1321"/>
      <c r="FX329" s="1321"/>
      <c r="FY329" s="1321"/>
      <c r="FZ329" s="1321"/>
      <c r="GA329" s="1321"/>
      <c r="GB329" s="1321"/>
    </row>
    <row r="330" spans="8:184">
      <c r="H330" s="1321"/>
      <c r="I330" s="1321"/>
      <c r="EJ330" s="1321"/>
      <c r="EK330" s="1321"/>
      <c r="EL330" s="1321"/>
      <c r="EM330" s="1321"/>
      <c r="EN330" s="1321"/>
      <c r="EO330" s="1321"/>
      <c r="EP330" s="1321"/>
      <c r="EQ330" s="1321"/>
      <c r="ER330" s="1321"/>
      <c r="ES330" s="1321"/>
      <c r="ET330" s="1321"/>
      <c r="EU330" s="1321"/>
      <c r="EV330" s="1321"/>
      <c r="EW330" s="1321"/>
      <c r="EX330" s="1321"/>
      <c r="EY330" s="1321"/>
      <c r="EZ330" s="1321"/>
      <c r="FA330" s="1321"/>
      <c r="FB330" s="1321"/>
      <c r="FC330" s="1321"/>
      <c r="FD330" s="1321"/>
      <c r="FE330" s="1321"/>
      <c r="FF330" s="1321"/>
      <c r="FG330" s="1321"/>
      <c r="FH330" s="1321"/>
      <c r="FI330" s="1321"/>
      <c r="FJ330" s="1321"/>
      <c r="FK330" s="1321"/>
      <c r="FL330" s="1321"/>
      <c r="FM330" s="1321"/>
      <c r="FN330" s="1321"/>
      <c r="FO330" s="1321"/>
      <c r="FP330" s="1321"/>
      <c r="FQ330" s="1321"/>
      <c r="FR330" s="1321"/>
      <c r="FS330" s="1321"/>
      <c r="FT330" s="1321"/>
      <c r="FU330" s="1321"/>
      <c r="FV330" s="1321"/>
      <c r="FW330" s="1321"/>
      <c r="FX330" s="1321"/>
      <c r="FY330" s="1321"/>
      <c r="FZ330" s="1321"/>
      <c r="GA330" s="1321"/>
      <c r="GB330" s="1321"/>
    </row>
    <row r="331" spans="8:184">
      <c r="H331" s="1321"/>
      <c r="I331" s="1321"/>
      <c r="EJ331" s="1321"/>
      <c r="EK331" s="1321"/>
      <c r="EL331" s="1321"/>
      <c r="EM331" s="1321"/>
      <c r="EN331" s="1321"/>
      <c r="EO331" s="1321"/>
      <c r="EP331" s="1321"/>
      <c r="EQ331" s="1321"/>
      <c r="ER331" s="1321"/>
      <c r="ES331" s="1321"/>
      <c r="ET331" s="1321"/>
      <c r="EU331" s="1321"/>
      <c r="EV331" s="1321"/>
      <c r="EW331" s="1321"/>
      <c r="EX331" s="1321"/>
      <c r="EY331" s="1321"/>
      <c r="EZ331" s="1321"/>
      <c r="FA331" s="1321"/>
      <c r="FB331" s="1321"/>
      <c r="FC331" s="1321"/>
      <c r="FD331" s="1321"/>
      <c r="FE331" s="1321"/>
      <c r="FF331" s="1321"/>
      <c r="FG331" s="1321"/>
      <c r="FH331" s="1321"/>
      <c r="FI331" s="1321"/>
      <c r="FJ331" s="1321"/>
      <c r="FK331" s="1321"/>
      <c r="FL331" s="1321"/>
      <c r="FM331" s="1321"/>
      <c r="FN331" s="1321"/>
      <c r="FO331" s="1321"/>
      <c r="FP331" s="1321"/>
      <c r="FQ331" s="1321"/>
      <c r="FR331" s="1321"/>
      <c r="FS331" s="1321"/>
      <c r="FT331" s="1321"/>
      <c r="FU331" s="1321"/>
      <c r="FV331" s="1321"/>
      <c r="FW331" s="1321"/>
      <c r="FX331" s="1321"/>
      <c r="FY331" s="1321"/>
      <c r="FZ331" s="1321"/>
      <c r="GA331" s="1321"/>
      <c r="GB331" s="1321"/>
    </row>
    <row r="332" spans="8:184">
      <c r="H332" s="1321"/>
      <c r="I332" s="1321"/>
      <c r="EJ332" s="1321"/>
      <c r="EK332" s="1321"/>
      <c r="EL332" s="1321"/>
      <c r="EM332" s="1321"/>
      <c r="EN332" s="1321"/>
      <c r="EO332" s="1321"/>
      <c r="EP332" s="1321"/>
      <c r="EQ332" s="1321"/>
      <c r="ER332" s="1321"/>
      <c r="ES332" s="1321"/>
      <c r="ET332" s="1321"/>
      <c r="EU332" s="1321"/>
      <c r="EV332" s="1321"/>
      <c r="EW332" s="1321"/>
      <c r="EX332" s="1321"/>
      <c r="EY332" s="1321"/>
      <c r="EZ332" s="1321"/>
      <c r="FA332" s="1321"/>
      <c r="FB332" s="1321"/>
      <c r="FC332" s="1321"/>
      <c r="FD332" s="1321"/>
      <c r="FE332" s="1321"/>
      <c r="FF332" s="1321"/>
      <c r="FG332" s="1321"/>
      <c r="FH332" s="1321"/>
      <c r="FI332" s="1321"/>
      <c r="FJ332" s="1321"/>
      <c r="FK332" s="1321"/>
      <c r="FL332" s="1321"/>
      <c r="FM332" s="1321"/>
      <c r="FN332" s="1321"/>
      <c r="FO332" s="1321"/>
      <c r="FP332" s="1321"/>
      <c r="FQ332" s="1321"/>
      <c r="FR332" s="1321"/>
      <c r="FS332" s="1321"/>
      <c r="FT332" s="1321"/>
      <c r="FU332" s="1321"/>
      <c r="FV332" s="1321"/>
      <c r="FW332" s="1321"/>
      <c r="FX332" s="1321"/>
      <c r="FY332" s="1321"/>
      <c r="FZ332" s="1321"/>
      <c r="GA332" s="1321"/>
      <c r="GB332" s="1321"/>
    </row>
    <row r="333" spans="8:184">
      <c r="H333" s="1321"/>
      <c r="I333" s="1321"/>
      <c r="EJ333" s="1321"/>
      <c r="EK333" s="1321"/>
      <c r="EL333" s="1321"/>
      <c r="EM333" s="1321"/>
      <c r="EN333" s="1321"/>
      <c r="EO333" s="1321"/>
      <c r="EP333" s="1321"/>
      <c r="EQ333" s="1321"/>
      <c r="ER333" s="1321"/>
      <c r="ES333" s="1321"/>
      <c r="ET333" s="1321"/>
      <c r="EU333" s="1321"/>
      <c r="EV333" s="1321"/>
      <c r="EW333" s="1321"/>
      <c r="EX333" s="1321"/>
      <c r="EY333" s="1321"/>
      <c r="EZ333" s="1321"/>
      <c r="FA333" s="1321"/>
      <c r="FB333" s="1321"/>
      <c r="FC333" s="1321"/>
      <c r="FD333" s="1321"/>
      <c r="FE333" s="1321"/>
      <c r="FF333" s="1321"/>
      <c r="FG333" s="1321"/>
      <c r="FH333" s="1321"/>
      <c r="FI333" s="1321"/>
      <c r="FJ333" s="1321"/>
      <c r="FK333" s="1321"/>
      <c r="FL333" s="1321"/>
      <c r="FM333" s="1321"/>
      <c r="FN333" s="1321"/>
      <c r="FO333" s="1321"/>
      <c r="FP333" s="1321"/>
      <c r="FQ333" s="1321"/>
      <c r="FR333" s="1321"/>
      <c r="FS333" s="1321"/>
      <c r="FT333" s="1321"/>
      <c r="FU333" s="1321"/>
      <c r="FV333" s="1321"/>
      <c r="FW333" s="1321"/>
      <c r="FX333" s="1321"/>
      <c r="FY333" s="1321"/>
      <c r="FZ333" s="1321"/>
      <c r="GA333" s="1321"/>
      <c r="GB333" s="1321"/>
    </row>
    <row r="334" spans="8:184">
      <c r="H334" s="1321"/>
      <c r="I334" s="1321"/>
      <c r="EJ334" s="1321"/>
      <c r="EK334" s="1321"/>
      <c r="EL334" s="1321"/>
      <c r="EM334" s="1321"/>
      <c r="EN334" s="1321"/>
      <c r="EO334" s="1321"/>
      <c r="EP334" s="1321"/>
      <c r="EQ334" s="1321"/>
      <c r="ER334" s="1321"/>
      <c r="ES334" s="1321"/>
      <c r="ET334" s="1321"/>
      <c r="EU334" s="1321"/>
      <c r="EV334" s="1321"/>
      <c r="EW334" s="1321"/>
      <c r="EX334" s="1321"/>
      <c r="EY334" s="1321"/>
      <c r="EZ334" s="1321"/>
      <c r="FA334" s="1321"/>
      <c r="FB334" s="1321"/>
      <c r="FC334" s="1321"/>
      <c r="FD334" s="1321"/>
      <c r="FE334" s="1321"/>
      <c r="FF334" s="1321"/>
      <c r="FG334" s="1321"/>
      <c r="FH334" s="1321"/>
      <c r="FI334" s="1321"/>
      <c r="FJ334" s="1321"/>
      <c r="FK334" s="1321"/>
      <c r="FL334" s="1321"/>
      <c r="FM334" s="1321"/>
      <c r="FN334" s="1321"/>
      <c r="FO334" s="1321"/>
      <c r="FP334" s="1321"/>
      <c r="FQ334" s="1321"/>
      <c r="FR334" s="1321"/>
      <c r="FS334" s="1321"/>
      <c r="FT334" s="1321"/>
      <c r="FU334" s="1321"/>
      <c r="FV334" s="1321"/>
      <c r="FW334" s="1321"/>
      <c r="FX334" s="1321"/>
      <c r="FY334" s="1321"/>
      <c r="FZ334" s="1321"/>
      <c r="GA334" s="1321"/>
      <c r="GB334" s="1321"/>
    </row>
    <row r="335" spans="8:184">
      <c r="H335" s="1321"/>
      <c r="I335" s="1321"/>
      <c r="EJ335" s="1321"/>
      <c r="EK335" s="1321"/>
      <c r="EL335" s="1321"/>
      <c r="EM335" s="1321"/>
      <c r="EN335" s="1321"/>
      <c r="EO335" s="1321"/>
      <c r="EP335" s="1321"/>
      <c r="EQ335" s="1321"/>
      <c r="ER335" s="1321"/>
      <c r="ES335" s="1321"/>
      <c r="ET335" s="1321"/>
      <c r="EU335" s="1321"/>
      <c r="EV335" s="1321"/>
      <c r="EW335" s="1321"/>
      <c r="EX335" s="1321"/>
      <c r="EY335" s="1321"/>
      <c r="EZ335" s="1321"/>
      <c r="FA335" s="1321"/>
      <c r="FB335" s="1321"/>
      <c r="FC335" s="1321"/>
      <c r="FD335" s="1321"/>
      <c r="FE335" s="1321"/>
      <c r="FF335" s="1321"/>
      <c r="FG335" s="1321"/>
      <c r="FH335" s="1321"/>
      <c r="FI335" s="1321"/>
      <c r="FJ335" s="1321"/>
      <c r="FK335" s="1321"/>
      <c r="FL335" s="1321"/>
      <c r="FM335" s="1321"/>
      <c r="FN335" s="1321"/>
      <c r="FO335" s="1321"/>
      <c r="FP335" s="1321"/>
      <c r="FQ335" s="1321"/>
      <c r="FR335" s="1321"/>
      <c r="FS335" s="1321"/>
      <c r="FT335" s="1321"/>
      <c r="FU335" s="1321"/>
      <c r="FV335" s="1321"/>
      <c r="FW335" s="1321"/>
      <c r="FX335" s="1321"/>
      <c r="FY335" s="1321"/>
      <c r="FZ335" s="1321"/>
      <c r="GA335" s="1321"/>
      <c r="GB335" s="1321"/>
    </row>
    <row r="336" spans="8:184">
      <c r="H336" s="1321"/>
      <c r="I336" s="1321"/>
      <c r="EJ336" s="1321"/>
      <c r="EK336" s="1321"/>
      <c r="EL336" s="1321"/>
      <c r="EM336" s="1321"/>
      <c r="EN336" s="1321"/>
      <c r="EO336" s="1321"/>
      <c r="EP336" s="1321"/>
      <c r="EQ336" s="1321"/>
      <c r="ER336" s="1321"/>
      <c r="ES336" s="1321"/>
      <c r="ET336" s="1321"/>
      <c r="EU336" s="1321"/>
      <c r="EV336" s="1321"/>
      <c r="EW336" s="1321"/>
      <c r="EX336" s="1321"/>
      <c r="EY336" s="1321"/>
      <c r="EZ336" s="1321"/>
      <c r="FA336" s="1321"/>
      <c r="FB336" s="1321"/>
      <c r="FC336" s="1321"/>
      <c r="FD336" s="1321"/>
      <c r="FE336" s="1321"/>
      <c r="FF336" s="1321"/>
      <c r="FG336" s="1321"/>
      <c r="FH336" s="1321"/>
      <c r="FI336" s="1321"/>
      <c r="FJ336" s="1321"/>
      <c r="FK336" s="1321"/>
      <c r="FL336" s="1321"/>
      <c r="FM336" s="1321"/>
      <c r="FN336" s="1321"/>
      <c r="FO336" s="1321"/>
      <c r="FP336" s="1321"/>
      <c r="FQ336" s="1321"/>
      <c r="FR336" s="1321"/>
      <c r="FS336" s="1321"/>
      <c r="FT336" s="1321"/>
      <c r="FU336" s="1321"/>
      <c r="FV336" s="1321"/>
      <c r="FW336" s="1321"/>
      <c r="FX336" s="1321"/>
      <c r="FY336" s="1321"/>
      <c r="FZ336" s="1321"/>
      <c r="GA336" s="1321"/>
      <c r="GB336" s="1321"/>
    </row>
    <row r="337" spans="8:184">
      <c r="H337" s="1321"/>
      <c r="I337" s="1321"/>
      <c r="EJ337" s="1321"/>
      <c r="EK337" s="1321"/>
      <c r="EL337" s="1321"/>
      <c r="EM337" s="1321"/>
      <c r="EN337" s="1321"/>
      <c r="EO337" s="1321"/>
      <c r="EP337" s="1321"/>
      <c r="EQ337" s="1321"/>
      <c r="ER337" s="1321"/>
      <c r="ES337" s="1321"/>
      <c r="ET337" s="1321"/>
      <c r="EU337" s="1321"/>
      <c r="EV337" s="1321"/>
      <c r="EW337" s="1321"/>
      <c r="EX337" s="1321"/>
      <c r="EY337" s="1321"/>
      <c r="EZ337" s="1321"/>
      <c r="FA337" s="1321"/>
      <c r="FB337" s="1321"/>
      <c r="FC337" s="1321"/>
      <c r="FD337" s="1321"/>
      <c r="FE337" s="1321"/>
      <c r="FF337" s="1321"/>
      <c r="FG337" s="1321"/>
      <c r="FH337" s="1321"/>
      <c r="FI337" s="1321"/>
      <c r="FJ337" s="1321"/>
      <c r="FK337" s="1321"/>
      <c r="FL337" s="1321"/>
      <c r="FM337" s="1321"/>
      <c r="FN337" s="1321"/>
      <c r="FO337" s="1321"/>
      <c r="FP337" s="1321"/>
      <c r="FQ337" s="1321"/>
      <c r="FR337" s="1321"/>
      <c r="FS337" s="1321"/>
      <c r="FT337" s="1321"/>
      <c r="FU337" s="1321"/>
      <c r="FV337" s="1321"/>
      <c r="FW337" s="1321"/>
      <c r="FX337" s="1321"/>
      <c r="FY337" s="1321"/>
      <c r="FZ337" s="1321"/>
      <c r="GA337" s="1321"/>
      <c r="GB337" s="1321"/>
    </row>
    <row r="338" spans="8:184">
      <c r="H338" s="1321"/>
      <c r="I338" s="1321"/>
      <c r="EJ338" s="1321"/>
      <c r="EK338" s="1321"/>
      <c r="EL338" s="1321"/>
      <c r="EM338" s="1321"/>
      <c r="EN338" s="1321"/>
      <c r="EO338" s="1321"/>
      <c r="EP338" s="1321"/>
      <c r="EQ338" s="1321"/>
      <c r="ER338" s="1321"/>
      <c r="ES338" s="1321"/>
      <c r="ET338" s="1321"/>
      <c r="EU338" s="1321"/>
      <c r="EV338" s="1321"/>
      <c r="EW338" s="1321"/>
      <c r="EX338" s="1321"/>
      <c r="EY338" s="1321"/>
      <c r="EZ338" s="1321"/>
      <c r="FA338" s="1321"/>
      <c r="FB338" s="1321"/>
      <c r="FC338" s="1321"/>
      <c r="FD338" s="1321"/>
      <c r="FE338" s="1321"/>
      <c r="FF338" s="1321"/>
      <c r="FG338" s="1321"/>
      <c r="FH338" s="1321"/>
      <c r="FI338" s="1321"/>
      <c r="FJ338" s="1321"/>
      <c r="FK338" s="1321"/>
      <c r="FL338" s="1321"/>
      <c r="FM338" s="1321"/>
      <c r="FN338" s="1321"/>
      <c r="FO338" s="1321"/>
      <c r="FP338" s="1321"/>
      <c r="FQ338" s="1321"/>
      <c r="FR338" s="1321"/>
      <c r="FS338" s="1321"/>
      <c r="FT338" s="1321"/>
      <c r="FU338" s="1321"/>
      <c r="FV338" s="1321"/>
      <c r="FW338" s="1321"/>
      <c r="FX338" s="1321"/>
      <c r="FY338" s="1321"/>
      <c r="FZ338" s="1321"/>
      <c r="GA338" s="1321"/>
      <c r="GB338" s="1321"/>
    </row>
    <row r="339" spans="8:184">
      <c r="H339" s="1321"/>
      <c r="I339" s="1321"/>
      <c r="EJ339" s="1321"/>
      <c r="EK339" s="1321"/>
      <c r="EL339" s="1321"/>
      <c r="EM339" s="1321"/>
      <c r="EN339" s="1321"/>
      <c r="EO339" s="1321"/>
      <c r="EP339" s="1321"/>
      <c r="EQ339" s="1321"/>
      <c r="ER339" s="1321"/>
      <c r="ES339" s="1321"/>
      <c r="ET339" s="1321"/>
      <c r="EU339" s="1321"/>
      <c r="EV339" s="1321"/>
      <c r="EW339" s="1321"/>
      <c r="EX339" s="1321"/>
      <c r="EY339" s="1321"/>
      <c r="EZ339" s="1321"/>
      <c r="FA339" s="1321"/>
      <c r="FB339" s="1321"/>
      <c r="FC339" s="1321"/>
      <c r="FD339" s="1321"/>
      <c r="FE339" s="1321"/>
      <c r="FF339" s="1321"/>
      <c r="FG339" s="1321"/>
      <c r="FH339" s="1321"/>
      <c r="FI339" s="1321"/>
      <c r="FJ339" s="1321"/>
      <c r="FK339" s="1321"/>
      <c r="FL339" s="1321"/>
      <c r="FM339" s="1321"/>
      <c r="FN339" s="1321"/>
      <c r="FO339" s="1321"/>
      <c r="FP339" s="1321"/>
      <c r="FQ339" s="1321"/>
      <c r="FR339" s="1321"/>
      <c r="FS339" s="1321"/>
      <c r="FT339" s="1321"/>
      <c r="FU339" s="1321"/>
      <c r="FV339" s="1321"/>
      <c r="FW339" s="1321"/>
      <c r="FX339" s="1321"/>
      <c r="FY339" s="1321"/>
      <c r="FZ339" s="1321"/>
      <c r="GA339" s="1321"/>
      <c r="GB339" s="1321"/>
    </row>
    <row r="340" spans="8:184">
      <c r="H340" s="1321"/>
      <c r="I340" s="1321"/>
      <c r="EJ340" s="1321"/>
      <c r="EK340" s="1321"/>
      <c r="EL340" s="1321"/>
      <c r="EM340" s="1321"/>
      <c r="EN340" s="1321"/>
      <c r="EO340" s="1321"/>
      <c r="EP340" s="1321"/>
      <c r="EQ340" s="1321"/>
      <c r="ER340" s="1321"/>
      <c r="ES340" s="1321"/>
      <c r="ET340" s="1321"/>
      <c r="EU340" s="1321"/>
      <c r="EV340" s="1321"/>
      <c r="EW340" s="1321"/>
      <c r="EX340" s="1321"/>
      <c r="EY340" s="1321"/>
      <c r="EZ340" s="1321"/>
      <c r="FA340" s="1321"/>
      <c r="FB340" s="1321"/>
      <c r="FC340" s="1321"/>
      <c r="FD340" s="1321"/>
      <c r="FE340" s="1321"/>
      <c r="FF340" s="1321"/>
      <c r="FG340" s="1321"/>
      <c r="FH340" s="1321"/>
      <c r="FI340" s="1321"/>
      <c r="FJ340" s="1321"/>
      <c r="FK340" s="1321"/>
      <c r="FL340" s="1321"/>
      <c r="FM340" s="1321"/>
      <c r="FN340" s="1321"/>
      <c r="FO340" s="1321"/>
      <c r="FP340" s="1321"/>
      <c r="FQ340" s="1321"/>
      <c r="FR340" s="1321"/>
      <c r="FS340" s="1321"/>
      <c r="FT340" s="1321"/>
      <c r="FU340" s="1321"/>
      <c r="FV340" s="1321"/>
      <c r="FW340" s="1321"/>
      <c r="FX340" s="1321"/>
      <c r="FY340" s="1321"/>
      <c r="FZ340" s="1321"/>
      <c r="GA340" s="1321"/>
      <c r="GB340" s="1321"/>
    </row>
    <row r="341" spans="8:184">
      <c r="H341" s="1321"/>
      <c r="I341" s="1321"/>
      <c r="EJ341" s="1321"/>
      <c r="EK341" s="1321"/>
      <c r="EL341" s="1321"/>
      <c r="EM341" s="1321"/>
      <c r="EN341" s="1321"/>
      <c r="EO341" s="1321"/>
      <c r="EP341" s="1321"/>
      <c r="EQ341" s="1321"/>
      <c r="ER341" s="1321"/>
      <c r="ES341" s="1321"/>
      <c r="ET341" s="1321"/>
      <c r="EU341" s="1321"/>
      <c r="EV341" s="1321"/>
      <c r="EW341" s="1321"/>
      <c r="EX341" s="1321"/>
      <c r="EY341" s="1321"/>
      <c r="EZ341" s="1321"/>
      <c r="FA341" s="1321"/>
      <c r="FB341" s="1321"/>
      <c r="FC341" s="1321"/>
      <c r="FD341" s="1321"/>
      <c r="FE341" s="1321"/>
      <c r="FF341" s="1321"/>
      <c r="FG341" s="1321"/>
      <c r="FH341" s="1321"/>
      <c r="FI341" s="1321"/>
      <c r="FJ341" s="1321"/>
      <c r="FK341" s="1321"/>
      <c r="FL341" s="1321"/>
      <c r="FM341" s="1321"/>
      <c r="FN341" s="1321"/>
      <c r="FO341" s="1321"/>
      <c r="FP341" s="1321"/>
      <c r="FQ341" s="1321"/>
      <c r="FR341" s="1321"/>
      <c r="FS341" s="1321"/>
      <c r="FT341" s="1321"/>
      <c r="FU341" s="1321"/>
      <c r="FV341" s="1321"/>
      <c r="FW341" s="1321"/>
      <c r="FX341" s="1321"/>
      <c r="FY341" s="1321"/>
      <c r="FZ341" s="1321"/>
      <c r="GA341" s="1321"/>
      <c r="GB341" s="1321"/>
    </row>
    <row r="342" spans="8:184">
      <c r="H342" s="1321"/>
      <c r="I342" s="1321"/>
      <c r="EJ342" s="1321"/>
      <c r="EK342" s="1321"/>
      <c r="EL342" s="1321"/>
      <c r="EM342" s="1321"/>
      <c r="EN342" s="1321"/>
      <c r="EO342" s="1321"/>
      <c r="EP342" s="1321"/>
      <c r="EQ342" s="1321"/>
      <c r="ER342" s="1321"/>
      <c r="ES342" s="1321"/>
      <c r="ET342" s="1321"/>
      <c r="EU342" s="1321"/>
      <c r="EV342" s="1321"/>
      <c r="EW342" s="1321"/>
      <c r="EX342" s="1321"/>
      <c r="EY342" s="1321"/>
      <c r="EZ342" s="1321"/>
      <c r="FA342" s="1321"/>
      <c r="FB342" s="1321"/>
      <c r="FC342" s="1321"/>
      <c r="FD342" s="1321"/>
      <c r="FE342" s="1321"/>
      <c r="FF342" s="1321"/>
      <c r="FG342" s="1321"/>
      <c r="FH342" s="1321"/>
      <c r="FI342" s="1321"/>
      <c r="FJ342" s="1321"/>
      <c r="FK342" s="1321"/>
      <c r="FL342" s="1321"/>
      <c r="FM342" s="1321"/>
      <c r="FN342" s="1321"/>
      <c r="FO342" s="1321"/>
      <c r="FP342" s="1321"/>
      <c r="FQ342" s="1321"/>
      <c r="FR342" s="1321"/>
      <c r="FS342" s="1321"/>
      <c r="FT342" s="1321"/>
      <c r="FU342" s="1321"/>
      <c r="FV342" s="1321"/>
      <c r="FW342" s="1321"/>
      <c r="FX342" s="1321"/>
      <c r="FY342" s="1321"/>
      <c r="FZ342" s="1321"/>
      <c r="GA342" s="1321"/>
      <c r="GB342" s="1321"/>
    </row>
    <row r="343" spans="8:184">
      <c r="H343" s="1321"/>
      <c r="I343" s="1321"/>
      <c r="EJ343" s="1321"/>
      <c r="EK343" s="1321"/>
      <c r="EL343" s="1321"/>
      <c r="EM343" s="1321"/>
      <c r="EN343" s="1321"/>
      <c r="EO343" s="1321"/>
      <c r="EP343" s="1321"/>
      <c r="EQ343" s="1321"/>
      <c r="ER343" s="1321"/>
      <c r="ES343" s="1321"/>
      <c r="ET343" s="1321"/>
      <c r="EU343" s="1321"/>
      <c r="EV343" s="1321"/>
      <c r="EW343" s="1321"/>
      <c r="EX343" s="1321"/>
      <c r="EY343" s="1321"/>
      <c r="EZ343" s="1321"/>
      <c r="FA343" s="1321"/>
      <c r="FB343" s="1321"/>
      <c r="FC343" s="1321"/>
      <c r="FD343" s="1321"/>
      <c r="FE343" s="1321"/>
      <c r="FF343" s="1321"/>
      <c r="FG343" s="1321"/>
      <c r="FH343" s="1321"/>
      <c r="FI343" s="1321"/>
      <c r="FJ343" s="1321"/>
      <c r="FK343" s="1321"/>
      <c r="FL343" s="1321"/>
      <c r="FM343" s="1321"/>
      <c r="FN343" s="1321"/>
      <c r="FO343" s="1321"/>
      <c r="FP343" s="1321"/>
      <c r="FQ343" s="1321"/>
      <c r="FR343" s="1321"/>
      <c r="FS343" s="1321"/>
      <c r="FT343" s="1321"/>
      <c r="FU343" s="1321"/>
      <c r="FV343" s="1321"/>
      <c r="FW343" s="1321"/>
      <c r="FX343" s="1321"/>
      <c r="FY343" s="1321"/>
      <c r="FZ343" s="1321"/>
      <c r="GA343" s="1321"/>
      <c r="GB343" s="1321"/>
    </row>
    <row r="344" spans="8:184">
      <c r="H344" s="1321"/>
      <c r="I344" s="1321"/>
      <c r="EJ344" s="1321"/>
      <c r="EK344" s="1321"/>
      <c r="EL344" s="1321"/>
      <c r="EM344" s="1321"/>
      <c r="EN344" s="1321"/>
      <c r="EO344" s="1321"/>
      <c r="EP344" s="1321"/>
      <c r="EQ344" s="1321"/>
      <c r="ER344" s="1321"/>
      <c r="ES344" s="1321"/>
      <c r="ET344" s="1321"/>
      <c r="EU344" s="1321"/>
      <c r="EV344" s="1321"/>
      <c r="EW344" s="1321"/>
      <c r="EX344" s="1321"/>
      <c r="EY344" s="1321"/>
      <c r="EZ344" s="1321"/>
      <c r="FA344" s="1321"/>
      <c r="FB344" s="1321"/>
      <c r="FC344" s="1321"/>
      <c r="FD344" s="1321"/>
      <c r="FE344" s="1321"/>
      <c r="FF344" s="1321"/>
      <c r="FG344" s="1321"/>
      <c r="FH344" s="1321"/>
      <c r="FI344" s="1321"/>
      <c r="FJ344" s="1321"/>
      <c r="FK344" s="1321"/>
      <c r="FL344" s="1321"/>
      <c r="FM344" s="1321"/>
      <c r="FN344" s="1321"/>
      <c r="FO344" s="1321"/>
      <c r="FP344" s="1321"/>
      <c r="FQ344" s="1321"/>
      <c r="FR344" s="1321"/>
      <c r="FS344" s="1321"/>
      <c r="FT344" s="1321"/>
      <c r="FU344" s="1321"/>
      <c r="FV344" s="1321"/>
      <c r="FW344" s="1321"/>
      <c r="FX344" s="1321"/>
      <c r="FY344" s="1321"/>
      <c r="FZ344" s="1321"/>
      <c r="GA344" s="1321"/>
      <c r="GB344" s="1321"/>
    </row>
    <row r="345" spans="8:184">
      <c r="H345" s="1321"/>
      <c r="I345" s="1321"/>
      <c r="EJ345" s="1321"/>
      <c r="EK345" s="1321"/>
      <c r="EL345" s="1321"/>
      <c r="EM345" s="1321"/>
      <c r="EN345" s="1321"/>
      <c r="EO345" s="1321"/>
      <c r="EP345" s="1321"/>
      <c r="EQ345" s="1321"/>
      <c r="ER345" s="1321"/>
      <c r="ES345" s="1321"/>
      <c r="ET345" s="1321"/>
      <c r="EU345" s="1321"/>
      <c r="EV345" s="1321"/>
      <c r="EW345" s="1321"/>
      <c r="EX345" s="1321"/>
      <c r="EY345" s="1321"/>
      <c r="EZ345" s="1321"/>
      <c r="FA345" s="1321"/>
      <c r="FB345" s="1321"/>
      <c r="FC345" s="1321"/>
      <c r="FD345" s="1321"/>
      <c r="FE345" s="1321"/>
      <c r="FF345" s="1321"/>
      <c r="FG345" s="1321"/>
      <c r="FH345" s="1321"/>
      <c r="FI345" s="1321"/>
      <c r="FJ345" s="1321"/>
      <c r="FK345" s="1321"/>
      <c r="FL345" s="1321"/>
      <c r="FM345" s="1321"/>
      <c r="FN345" s="1321"/>
      <c r="FO345" s="1321"/>
      <c r="FP345" s="1321"/>
      <c r="FQ345" s="1321"/>
      <c r="FR345" s="1321"/>
      <c r="FS345" s="1321"/>
      <c r="FT345" s="1321"/>
      <c r="FU345" s="1321"/>
      <c r="FV345" s="1321"/>
      <c r="FW345" s="1321"/>
      <c r="FX345" s="1321"/>
      <c r="FY345" s="1321"/>
      <c r="FZ345" s="1321"/>
      <c r="GA345" s="1321"/>
      <c r="GB345" s="1321"/>
    </row>
    <row r="346" spans="8:184">
      <c r="H346" s="1321"/>
      <c r="I346" s="1321"/>
      <c r="EJ346" s="1321"/>
      <c r="EK346" s="1321"/>
      <c r="EL346" s="1321"/>
      <c r="EM346" s="1321"/>
      <c r="EN346" s="1321"/>
      <c r="EO346" s="1321"/>
      <c r="EP346" s="1321"/>
      <c r="EQ346" s="1321"/>
      <c r="ER346" s="1321"/>
      <c r="ES346" s="1321"/>
      <c r="ET346" s="1321"/>
      <c r="EU346" s="1321"/>
      <c r="EV346" s="1321"/>
      <c r="EW346" s="1321"/>
      <c r="EX346" s="1321"/>
      <c r="EY346" s="1321"/>
      <c r="EZ346" s="1321"/>
      <c r="FA346" s="1321"/>
      <c r="FB346" s="1321"/>
      <c r="FC346" s="1321"/>
      <c r="FD346" s="1321"/>
      <c r="FE346" s="1321"/>
      <c r="FF346" s="1321"/>
      <c r="FG346" s="1321"/>
      <c r="FH346" s="1321"/>
      <c r="FI346" s="1321"/>
      <c r="FJ346" s="1321"/>
      <c r="FK346" s="1321"/>
      <c r="FL346" s="1321"/>
      <c r="FM346" s="1321"/>
      <c r="FN346" s="1321"/>
      <c r="FO346" s="1321"/>
      <c r="FP346" s="1321"/>
      <c r="FQ346" s="1321"/>
      <c r="FR346" s="1321"/>
      <c r="FS346" s="1321"/>
      <c r="FT346" s="1321"/>
      <c r="FU346" s="1321"/>
      <c r="FV346" s="1321"/>
      <c r="FW346" s="1321"/>
      <c r="FX346" s="1321"/>
      <c r="FY346" s="1321"/>
      <c r="FZ346" s="1321"/>
      <c r="GA346" s="1321"/>
      <c r="GB346" s="1321"/>
    </row>
    <row r="347" spans="8:184">
      <c r="H347" s="1321"/>
      <c r="I347" s="1321"/>
      <c r="EJ347" s="1321"/>
      <c r="EK347" s="1321"/>
      <c r="EL347" s="1321"/>
      <c r="EM347" s="1321"/>
      <c r="EN347" s="1321"/>
      <c r="EO347" s="1321"/>
      <c r="EP347" s="1321"/>
      <c r="EQ347" s="1321"/>
      <c r="ER347" s="1321"/>
      <c r="ES347" s="1321"/>
      <c r="ET347" s="1321"/>
      <c r="EU347" s="1321"/>
      <c r="EV347" s="1321"/>
      <c r="EW347" s="1321"/>
      <c r="EX347" s="1321"/>
      <c r="EY347" s="1321"/>
      <c r="EZ347" s="1321"/>
      <c r="FA347" s="1321"/>
      <c r="FB347" s="1321"/>
      <c r="FC347" s="1321"/>
      <c r="FD347" s="1321"/>
      <c r="FE347" s="1321"/>
      <c r="FF347" s="1321"/>
      <c r="FG347" s="1321"/>
      <c r="FH347" s="1321"/>
      <c r="FI347" s="1321"/>
      <c r="FJ347" s="1321"/>
      <c r="FK347" s="1321"/>
      <c r="FL347" s="1321"/>
      <c r="FM347" s="1321"/>
      <c r="FN347" s="1321"/>
      <c r="FO347" s="1321"/>
      <c r="FP347" s="1321"/>
      <c r="FQ347" s="1321"/>
      <c r="FR347" s="1321"/>
      <c r="FS347" s="1321"/>
      <c r="FT347" s="1321"/>
      <c r="FU347" s="1321"/>
      <c r="FV347" s="1321"/>
      <c r="FW347" s="1321"/>
      <c r="FX347" s="1321"/>
      <c r="FY347" s="1321"/>
      <c r="FZ347" s="1321"/>
      <c r="GA347" s="1321"/>
      <c r="GB347" s="1321"/>
    </row>
    <row r="348" spans="8:184">
      <c r="H348" s="1321"/>
      <c r="I348" s="1321"/>
      <c r="EJ348" s="1321"/>
      <c r="EK348" s="1321"/>
      <c r="EL348" s="1321"/>
      <c r="EM348" s="1321"/>
      <c r="EN348" s="1321"/>
      <c r="EO348" s="1321"/>
      <c r="EP348" s="1321"/>
      <c r="EQ348" s="1321"/>
      <c r="ER348" s="1321"/>
      <c r="ES348" s="1321"/>
      <c r="ET348" s="1321"/>
      <c r="EU348" s="1321"/>
      <c r="EV348" s="1321"/>
      <c r="EW348" s="1321"/>
      <c r="EX348" s="1321"/>
      <c r="EY348" s="1321"/>
      <c r="EZ348" s="1321"/>
      <c r="FA348" s="1321"/>
      <c r="FB348" s="1321"/>
      <c r="FC348" s="1321"/>
      <c r="FD348" s="1321"/>
      <c r="FE348" s="1321"/>
      <c r="FF348" s="1321"/>
      <c r="FG348" s="1321"/>
      <c r="FH348" s="1321"/>
      <c r="FI348" s="1321"/>
      <c r="FJ348" s="1321"/>
      <c r="FK348" s="1321"/>
      <c r="FL348" s="1321"/>
      <c r="FM348" s="1321"/>
      <c r="FN348" s="1321"/>
      <c r="FO348" s="1321"/>
      <c r="FP348" s="1321"/>
      <c r="FQ348" s="1321"/>
      <c r="FR348" s="1321"/>
      <c r="FS348" s="1321"/>
      <c r="FT348" s="1321"/>
      <c r="FU348" s="1321"/>
      <c r="FV348" s="1321"/>
      <c r="FW348" s="1321"/>
      <c r="FX348" s="1321"/>
      <c r="FY348" s="1321"/>
      <c r="FZ348" s="1321"/>
      <c r="GA348" s="1321"/>
      <c r="GB348" s="1321"/>
    </row>
    <row r="349" spans="8:184">
      <c r="H349" s="1321"/>
      <c r="I349" s="1321"/>
      <c r="EJ349" s="1321"/>
      <c r="EK349" s="1321"/>
      <c r="EL349" s="1321"/>
      <c r="EM349" s="1321"/>
      <c r="EN349" s="1321"/>
      <c r="EO349" s="1321"/>
      <c r="EP349" s="1321"/>
      <c r="EQ349" s="1321"/>
      <c r="ER349" s="1321"/>
      <c r="ES349" s="1321"/>
      <c r="ET349" s="1321"/>
      <c r="EU349" s="1321"/>
      <c r="EV349" s="1321"/>
      <c r="EW349" s="1321"/>
      <c r="EX349" s="1321"/>
      <c r="EY349" s="1321"/>
      <c r="EZ349" s="1321"/>
      <c r="FA349" s="1321"/>
      <c r="FB349" s="1321"/>
      <c r="FC349" s="1321"/>
      <c r="FD349" s="1321"/>
      <c r="FE349" s="1321"/>
      <c r="FF349" s="1321"/>
      <c r="FG349" s="1321"/>
      <c r="FH349" s="1321"/>
      <c r="FI349" s="1321"/>
      <c r="FJ349" s="1321"/>
      <c r="FK349" s="1321"/>
      <c r="FL349" s="1321"/>
      <c r="FM349" s="1321"/>
      <c r="FN349" s="1321"/>
      <c r="FO349" s="1321"/>
      <c r="FP349" s="1321"/>
      <c r="FQ349" s="1321"/>
      <c r="FR349" s="1321"/>
      <c r="FS349" s="1321"/>
      <c r="FT349" s="1321"/>
      <c r="FU349" s="1321"/>
      <c r="FV349" s="1321"/>
      <c r="FW349" s="1321"/>
      <c r="FX349" s="1321"/>
      <c r="FY349" s="1321"/>
      <c r="FZ349" s="1321"/>
      <c r="GA349" s="1321"/>
      <c r="GB349" s="1321"/>
    </row>
    <row r="350" spans="8:184">
      <c r="H350" s="1321"/>
      <c r="I350" s="1321"/>
      <c r="EJ350" s="1321"/>
      <c r="EK350" s="1321"/>
      <c r="EL350" s="1321"/>
      <c r="EM350" s="1321"/>
      <c r="EN350" s="1321"/>
      <c r="EO350" s="1321"/>
      <c r="EP350" s="1321"/>
      <c r="EQ350" s="1321"/>
      <c r="ER350" s="1321"/>
      <c r="ES350" s="1321"/>
      <c r="ET350" s="1321"/>
      <c r="EU350" s="1321"/>
      <c r="EV350" s="1321"/>
      <c r="EW350" s="1321"/>
      <c r="EX350" s="1321"/>
      <c r="EY350" s="1321"/>
      <c r="EZ350" s="1321"/>
      <c r="FA350" s="1321"/>
      <c r="FB350" s="1321"/>
      <c r="FC350" s="1321"/>
      <c r="FD350" s="1321"/>
      <c r="FE350" s="1321"/>
      <c r="FF350" s="1321"/>
      <c r="FG350" s="1321"/>
      <c r="FH350" s="1321"/>
      <c r="FI350" s="1321"/>
      <c r="FJ350" s="1321"/>
      <c r="FK350" s="1321"/>
      <c r="FL350" s="1321"/>
      <c r="FM350" s="1321"/>
      <c r="FN350" s="1321"/>
      <c r="FO350" s="1321"/>
      <c r="FP350" s="1321"/>
      <c r="FQ350" s="1321"/>
      <c r="FR350" s="1321"/>
      <c r="FS350" s="1321"/>
      <c r="FT350" s="1321"/>
      <c r="FU350" s="1321"/>
      <c r="FV350" s="1321"/>
      <c r="FW350" s="1321"/>
      <c r="FX350" s="1321"/>
      <c r="FY350" s="1321"/>
      <c r="FZ350" s="1321"/>
      <c r="GA350" s="1321"/>
      <c r="GB350" s="1321"/>
    </row>
    <row r="351" spans="8:184">
      <c r="H351" s="1321"/>
      <c r="I351" s="1321"/>
      <c r="EJ351" s="1321"/>
      <c r="EK351" s="1321"/>
      <c r="EL351" s="1321"/>
      <c r="EM351" s="1321"/>
      <c r="EN351" s="1321"/>
      <c r="EO351" s="1321"/>
      <c r="EP351" s="1321"/>
      <c r="EQ351" s="1321"/>
      <c r="ER351" s="1321"/>
      <c r="ES351" s="1321"/>
      <c r="ET351" s="1321"/>
      <c r="EU351" s="1321"/>
      <c r="EV351" s="1321"/>
      <c r="EW351" s="1321"/>
      <c r="EX351" s="1321"/>
      <c r="EY351" s="1321"/>
      <c r="EZ351" s="1321"/>
      <c r="FA351" s="1321"/>
      <c r="FB351" s="1321"/>
      <c r="FC351" s="1321"/>
      <c r="FD351" s="1321"/>
      <c r="FE351" s="1321"/>
      <c r="FF351" s="1321"/>
      <c r="FG351" s="1321"/>
      <c r="FH351" s="1321"/>
      <c r="FI351" s="1321"/>
      <c r="FJ351" s="1321"/>
      <c r="FK351" s="1321"/>
      <c r="FL351" s="1321"/>
      <c r="FM351" s="1321"/>
      <c r="FN351" s="1321"/>
      <c r="FO351" s="1321"/>
      <c r="FP351" s="1321"/>
      <c r="FQ351" s="1321"/>
      <c r="FR351" s="1321"/>
      <c r="FS351" s="1321"/>
      <c r="FT351" s="1321"/>
      <c r="FU351" s="1321"/>
      <c r="FV351" s="1321"/>
      <c r="FW351" s="1321"/>
      <c r="FX351" s="1321"/>
      <c r="FY351" s="1321"/>
      <c r="FZ351" s="1321"/>
      <c r="GA351" s="1321"/>
      <c r="GB351" s="1321"/>
    </row>
    <row r="352" spans="8:184">
      <c r="H352" s="1321"/>
      <c r="I352" s="1321"/>
      <c r="EJ352" s="1321"/>
      <c r="EK352" s="1321"/>
      <c r="EL352" s="1321"/>
      <c r="EM352" s="1321"/>
      <c r="EN352" s="1321"/>
      <c r="EO352" s="1321"/>
      <c r="EP352" s="1321"/>
      <c r="EQ352" s="1321"/>
      <c r="ER352" s="1321"/>
      <c r="ES352" s="1321"/>
      <c r="ET352" s="1321"/>
      <c r="EU352" s="1321"/>
      <c r="EV352" s="1321"/>
      <c r="EW352" s="1321"/>
      <c r="EX352" s="1321"/>
      <c r="EY352" s="1321"/>
      <c r="EZ352" s="1321"/>
      <c r="FA352" s="1321"/>
      <c r="FB352" s="1321"/>
      <c r="FC352" s="1321"/>
      <c r="FD352" s="1321"/>
      <c r="FE352" s="1321"/>
      <c r="FF352" s="1321"/>
      <c r="FG352" s="1321"/>
      <c r="FH352" s="1321"/>
      <c r="FI352" s="1321"/>
      <c r="FJ352" s="1321"/>
      <c r="FK352" s="1321"/>
      <c r="FL352" s="1321"/>
      <c r="FM352" s="1321"/>
      <c r="FN352" s="1321"/>
      <c r="FO352" s="1321"/>
      <c r="FP352" s="1321"/>
      <c r="FQ352" s="1321"/>
      <c r="FR352" s="1321"/>
      <c r="FS352" s="1321"/>
      <c r="FT352" s="1321"/>
      <c r="FU352" s="1321"/>
      <c r="FV352" s="1321"/>
      <c r="FW352" s="1321"/>
      <c r="FX352" s="1321"/>
      <c r="FY352" s="1321"/>
      <c r="FZ352" s="1321"/>
      <c r="GA352" s="1321"/>
      <c r="GB352" s="1321"/>
    </row>
    <row r="353" spans="8:184">
      <c r="H353" s="1321"/>
      <c r="I353" s="1321"/>
      <c r="EJ353" s="1321"/>
      <c r="EK353" s="1321"/>
      <c r="EL353" s="1321"/>
      <c r="EM353" s="1321"/>
      <c r="EN353" s="1321"/>
      <c r="EO353" s="1321"/>
      <c r="EP353" s="1321"/>
      <c r="EQ353" s="1321"/>
      <c r="ER353" s="1321"/>
      <c r="ES353" s="1321"/>
      <c r="ET353" s="1321"/>
      <c r="EU353" s="1321"/>
      <c r="EV353" s="1321"/>
      <c r="EW353" s="1321"/>
      <c r="EX353" s="1321"/>
      <c r="EY353" s="1321"/>
      <c r="EZ353" s="1321"/>
      <c r="FA353" s="1321"/>
      <c r="FB353" s="1321"/>
      <c r="FC353" s="1321"/>
      <c r="FD353" s="1321"/>
      <c r="FE353" s="1321"/>
      <c r="FF353" s="1321"/>
      <c r="FG353" s="1321"/>
      <c r="FH353" s="1321"/>
      <c r="FI353" s="1321"/>
      <c r="FJ353" s="1321"/>
      <c r="FK353" s="1321"/>
      <c r="FL353" s="1321"/>
      <c r="FM353" s="1321"/>
      <c r="FN353" s="1321"/>
      <c r="FO353" s="1321"/>
      <c r="FP353" s="1321"/>
      <c r="FQ353" s="1321"/>
      <c r="FR353" s="1321"/>
      <c r="FS353" s="1321"/>
      <c r="FT353" s="1321"/>
      <c r="FU353" s="1321"/>
      <c r="FV353" s="1321"/>
      <c r="FW353" s="1321"/>
      <c r="FX353" s="1321"/>
      <c r="FY353" s="1321"/>
      <c r="FZ353" s="1321"/>
      <c r="GA353" s="1321"/>
      <c r="GB353" s="1321"/>
    </row>
    <row r="354" spans="8:184">
      <c r="H354" s="1321"/>
      <c r="I354" s="1321"/>
      <c r="EJ354" s="1321"/>
      <c r="EK354" s="1321"/>
      <c r="EL354" s="1321"/>
      <c r="EM354" s="1321"/>
      <c r="EN354" s="1321"/>
      <c r="EO354" s="1321"/>
      <c r="EP354" s="1321"/>
      <c r="EQ354" s="1321"/>
      <c r="ER354" s="1321"/>
      <c r="ES354" s="1321"/>
      <c r="ET354" s="1321"/>
      <c r="EU354" s="1321"/>
      <c r="EV354" s="1321"/>
      <c r="EW354" s="1321"/>
      <c r="EX354" s="1321"/>
      <c r="EY354" s="1321"/>
      <c r="EZ354" s="1321"/>
      <c r="FA354" s="1321"/>
      <c r="FB354" s="1321"/>
      <c r="FC354" s="1321"/>
      <c r="FD354" s="1321"/>
      <c r="FE354" s="1321"/>
      <c r="FF354" s="1321"/>
      <c r="FG354" s="1321"/>
      <c r="FH354" s="1321"/>
      <c r="FI354" s="1321"/>
      <c r="FJ354" s="1321"/>
      <c r="FK354" s="1321"/>
      <c r="FL354" s="1321"/>
      <c r="FM354" s="1321"/>
      <c r="FN354" s="1321"/>
      <c r="FO354" s="1321"/>
      <c r="FP354" s="1321"/>
      <c r="FQ354" s="1321"/>
      <c r="FR354" s="1321"/>
      <c r="FS354" s="1321"/>
      <c r="FT354" s="1321"/>
      <c r="FU354" s="1321"/>
      <c r="FV354" s="1321"/>
      <c r="FW354" s="1321"/>
      <c r="FX354" s="1321"/>
      <c r="FY354" s="1321"/>
      <c r="FZ354" s="1321"/>
      <c r="GA354" s="1321"/>
      <c r="GB354" s="1321"/>
    </row>
    <row r="355" spans="8:184">
      <c r="H355" s="1321"/>
      <c r="I355" s="1321"/>
      <c r="EJ355" s="1321"/>
      <c r="EK355" s="1321"/>
      <c r="EL355" s="1321"/>
      <c r="EM355" s="1321"/>
      <c r="EN355" s="1321"/>
      <c r="EO355" s="1321"/>
      <c r="EP355" s="1321"/>
      <c r="EQ355" s="1321"/>
      <c r="ER355" s="1321"/>
      <c r="ES355" s="1321"/>
      <c r="ET355" s="1321"/>
      <c r="EU355" s="1321"/>
      <c r="EV355" s="1321"/>
      <c r="EW355" s="1321"/>
      <c r="EX355" s="1321"/>
      <c r="EY355" s="1321"/>
      <c r="EZ355" s="1321"/>
      <c r="FA355" s="1321"/>
      <c r="FB355" s="1321"/>
      <c r="FC355" s="1321"/>
      <c r="FD355" s="1321"/>
      <c r="FE355" s="1321"/>
      <c r="FF355" s="1321"/>
      <c r="FG355" s="1321"/>
      <c r="FH355" s="1321"/>
      <c r="FI355" s="1321"/>
      <c r="FJ355" s="1321"/>
      <c r="FK355" s="1321"/>
      <c r="FL355" s="1321"/>
      <c r="FM355" s="1321"/>
      <c r="FN355" s="1321"/>
      <c r="FO355" s="1321"/>
      <c r="FP355" s="1321"/>
      <c r="FQ355" s="1321"/>
      <c r="FR355" s="1321"/>
      <c r="FS355" s="1321"/>
      <c r="FT355" s="1321"/>
      <c r="FU355" s="1321"/>
      <c r="FV355" s="1321"/>
      <c r="FW355" s="1321"/>
      <c r="FX355" s="1321"/>
      <c r="FY355" s="1321"/>
      <c r="FZ355" s="1321"/>
      <c r="GA355" s="1321"/>
      <c r="GB355" s="1321"/>
    </row>
    <row r="356" spans="8:184">
      <c r="H356" s="1321"/>
      <c r="I356" s="1321"/>
      <c r="EJ356" s="1321"/>
      <c r="EK356" s="1321"/>
      <c r="EL356" s="1321"/>
      <c r="EM356" s="1321"/>
      <c r="EN356" s="1321"/>
      <c r="EO356" s="1321"/>
      <c r="EP356" s="1321"/>
      <c r="EQ356" s="1321"/>
      <c r="ER356" s="1321"/>
      <c r="ES356" s="1321"/>
      <c r="ET356" s="1321"/>
      <c r="EU356" s="1321"/>
      <c r="EV356" s="1321"/>
      <c r="EW356" s="1321"/>
      <c r="EX356" s="1321"/>
      <c r="EY356" s="1321"/>
      <c r="EZ356" s="1321"/>
      <c r="FA356" s="1321"/>
      <c r="FB356" s="1321"/>
      <c r="FC356" s="1321"/>
      <c r="FD356" s="1321"/>
      <c r="FE356" s="1321"/>
      <c r="FF356" s="1321"/>
      <c r="FG356" s="1321"/>
      <c r="FH356" s="1321"/>
      <c r="FI356" s="1321"/>
      <c r="FJ356" s="1321"/>
      <c r="FK356" s="1321"/>
      <c r="FL356" s="1321"/>
      <c r="FM356" s="1321"/>
      <c r="FN356" s="1321"/>
      <c r="FO356" s="1321"/>
      <c r="FP356" s="1321"/>
      <c r="FQ356" s="1321"/>
      <c r="FR356" s="1321"/>
      <c r="FS356" s="1321"/>
      <c r="FT356" s="1321"/>
      <c r="FU356" s="1321"/>
      <c r="FV356" s="1321"/>
      <c r="FW356" s="1321"/>
      <c r="FX356" s="1321"/>
      <c r="FY356" s="1321"/>
      <c r="FZ356" s="1321"/>
      <c r="GA356" s="1321"/>
      <c r="GB356" s="1321"/>
    </row>
    <row r="357" spans="8:184">
      <c r="H357" s="1321"/>
      <c r="I357" s="1321"/>
      <c r="EJ357" s="1321"/>
      <c r="EK357" s="1321"/>
      <c r="EL357" s="1321"/>
      <c r="EM357" s="1321"/>
      <c r="EN357" s="1321"/>
      <c r="EO357" s="1321"/>
      <c r="EP357" s="1321"/>
      <c r="EQ357" s="1321"/>
      <c r="ER357" s="1321"/>
      <c r="ES357" s="1321"/>
      <c r="ET357" s="1321"/>
      <c r="EU357" s="1321"/>
      <c r="EV357" s="1321"/>
      <c r="EW357" s="1321"/>
      <c r="EX357" s="1321"/>
      <c r="EY357" s="1321"/>
      <c r="EZ357" s="1321"/>
      <c r="FA357" s="1321"/>
      <c r="FB357" s="1321"/>
      <c r="FC357" s="1321"/>
      <c r="FD357" s="1321"/>
      <c r="FE357" s="1321"/>
      <c r="FF357" s="1321"/>
      <c r="FG357" s="1321"/>
      <c r="FH357" s="1321"/>
      <c r="FI357" s="1321"/>
      <c r="FJ357" s="1321"/>
      <c r="FK357" s="1321"/>
      <c r="FL357" s="1321"/>
      <c r="FM357" s="1321"/>
      <c r="FN357" s="1321"/>
      <c r="FO357" s="1321"/>
      <c r="FP357" s="1321"/>
      <c r="FQ357" s="1321"/>
      <c r="FR357" s="1321"/>
      <c r="FS357" s="1321"/>
      <c r="FT357" s="1321"/>
      <c r="FU357" s="1321"/>
      <c r="FV357" s="1321"/>
      <c r="FW357" s="1321"/>
      <c r="FX357" s="1321"/>
      <c r="FY357" s="1321"/>
      <c r="FZ357" s="1321"/>
      <c r="GA357" s="1321"/>
      <c r="GB357" s="1321"/>
    </row>
    <row r="358" spans="8:184">
      <c r="H358" s="1321"/>
      <c r="I358" s="1321"/>
      <c r="EJ358" s="1321"/>
      <c r="EK358" s="1321"/>
      <c r="EL358" s="1321"/>
      <c r="EM358" s="1321"/>
      <c r="EN358" s="1321"/>
      <c r="EO358" s="1321"/>
      <c r="EP358" s="1321"/>
      <c r="EQ358" s="1321"/>
      <c r="ER358" s="1321"/>
      <c r="ES358" s="1321"/>
      <c r="ET358" s="1321"/>
      <c r="EU358" s="1321"/>
      <c r="EV358" s="1321"/>
      <c r="EW358" s="1321"/>
      <c r="EX358" s="1321"/>
      <c r="EY358" s="1321"/>
      <c r="EZ358" s="1321"/>
      <c r="FA358" s="1321"/>
      <c r="FB358" s="1321"/>
      <c r="FC358" s="1321"/>
      <c r="FD358" s="1321"/>
      <c r="FE358" s="1321"/>
      <c r="FF358" s="1321"/>
      <c r="FG358" s="1321"/>
      <c r="FH358" s="1321"/>
      <c r="FI358" s="1321"/>
      <c r="FJ358" s="1321"/>
      <c r="FK358" s="1321"/>
      <c r="FL358" s="1321"/>
      <c r="FM358" s="1321"/>
      <c r="FN358" s="1321"/>
      <c r="FO358" s="1321"/>
      <c r="FP358" s="1321"/>
      <c r="FQ358" s="1321"/>
      <c r="FR358" s="1321"/>
      <c r="FS358" s="1321"/>
      <c r="FT358" s="1321"/>
      <c r="FU358" s="1321"/>
      <c r="FV358" s="1321"/>
      <c r="FW358" s="1321"/>
      <c r="FX358" s="1321"/>
      <c r="FY358" s="1321"/>
      <c r="FZ358" s="1321"/>
      <c r="GA358" s="1321"/>
      <c r="GB358" s="1321"/>
    </row>
    <row r="359" spans="8:184">
      <c r="H359" s="1321"/>
      <c r="I359" s="1321"/>
      <c r="EJ359" s="1321"/>
      <c r="EK359" s="1321"/>
      <c r="EL359" s="1321"/>
      <c r="EM359" s="1321"/>
      <c r="EN359" s="1321"/>
      <c r="EO359" s="1321"/>
      <c r="EP359" s="1321"/>
      <c r="EQ359" s="1321"/>
      <c r="ER359" s="1321"/>
      <c r="ES359" s="1321"/>
      <c r="ET359" s="1321"/>
      <c r="EU359" s="1321"/>
      <c r="EV359" s="1321"/>
      <c r="EW359" s="1321"/>
      <c r="EX359" s="1321"/>
      <c r="EY359" s="1321"/>
      <c r="EZ359" s="1321"/>
      <c r="FA359" s="1321"/>
      <c r="FB359" s="1321"/>
      <c r="FC359" s="1321"/>
      <c r="FD359" s="1321"/>
      <c r="FE359" s="1321"/>
      <c r="FF359" s="1321"/>
      <c r="FG359" s="1321"/>
      <c r="FH359" s="1321"/>
      <c r="FI359" s="1321"/>
      <c r="FJ359" s="1321"/>
      <c r="FK359" s="1321"/>
      <c r="FL359" s="1321"/>
      <c r="FM359" s="1321"/>
      <c r="FN359" s="1321"/>
      <c r="FO359" s="1321"/>
      <c r="FP359" s="1321"/>
      <c r="FQ359" s="1321"/>
      <c r="FR359" s="1321"/>
      <c r="FS359" s="1321"/>
      <c r="FT359" s="1321"/>
      <c r="FU359" s="1321"/>
      <c r="FV359" s="1321"/>
      <c r="FW359" s="1321"/>
      <c r="FX359" s="1321"/>
      <c r="FY359" s="1321"/>
      <c r="FZ359" s="1321"/>
      <c r="GA359" s="1321"/>
      <c r="GB359" s="1321"/>
    </row>
    <row r="360" spans="8:184">
      <c r="H360" s="1321"/>
      <c r="I360" s="1321"/>
      <c r="EJ360" s="1321"/>
      <c r="EK360" s="1321"/>
      <c r="EL360" s="1321"/>
      <c r="EM360" s="1321"/>
      <c r="EN360" s="1321"/>
      <c r="EO360" s="1321"/>
      <c r="EP360" s="1321"/>
      <c r="EQ360" s="1321"/>
      <c r="ER360" s="1321"/>
      <c r="ES360" s="1321"/>
      <c r="ET360" s="1321"/>
      <c r="EU360" s="1321"/>
      <c r="EV360" s="1321"/>
      <c r="EW360" s="1321"/>
      <c r="EX360" s="1321"/>
      <c r="EY360" s="1321"/>
      <c r="EZ360" s="1321"/>
      <c r="FA360" s="1321"/>
      <c r="FB360" s="1321"/>
      <c r="FC360" s="1321"/>
      <c r="FD360" s="1321"/>
      <c r="FE360" s="1321"/>
      <c r="FF360" s="1321"/>
      <c r="FG360" s="1321"/>
      <c r="FH360" s="1321"/>
      <c r="FI360" s="1321"/>
      <c r="FJ360" s="1321"/>
      <c r="FK360" s="1321"/>
      <c r="FL360" s="1321"/>
      <c r="FM360" s="1321"/>
      <c r="FN360" s="1321"/>
      <c r="FO360" s="1321"/>
      <c r="FP360" s="1321"/>
      <c r="FQ360" s="1321"/>
      <c r="FR360" s="1321"/>
      <c r="FS360" s="1321"/>
      <c r="FT360" s="1321"/>
      <c r="FU360" s="1321"/>
      <c r="FV360" s="1321"/>
      <c r="FW360" s="1321"/>
      <c r="FX360" s="1321"/>
      <c r="FY360" s="1321"/>
      <c r="FZ360" s="1321"/>
      <c r="GA360" s="1321"/>
      <c r="GB360" s="1321"/>
    </row>
    <row r="361" spans="8:184">
      <c r="H361" s="1321"/>
      <c r="I361" s="1321"/>
      <c r="EJ361" s="1321"/>
      <c r="EK361" s="1321"/>
      <c r="EL361" s="1321"/>
      <c r="EM361" s="1321"/>
      <c r="EN361" s="1321"/>
      <c r="EO361" s="1321"/>
      <c r="EP361" s="1321"/>
      <c r="EQ361" s="1321"/>
      <c r="ER361" s="1321"/>
      <c r="ES361" s="1321"/>
      <c r="ET361" s="1321"/>
      <c r="EU361" s="1321"/>
      <c r="EV361" s="1321"/>
      <c r="EW361" s="1321"/>
      <c r="EX361" s="1321"/>
      <c r="EY361" s="1321"/>
      <c r="EZ361" s="1321"/>
      <c r="FA361" s="1321"/>
      <c r="FB361" s="1321"/>
      <c r="FC361" s="1321"/>
      <c r="FD361" s="1321"/>
      <c r="FE361" s="1321"/>
      <c r="FF361" s="1321"/>
      <c r="FG361" s="1321"/>
      <c r="FH361" s="1321"/>
      <c r="FI361" s="1321"/>
      <c r="FJ361" s="1321"/>
      <c r="FK361" s="1321"/>
      <c r="FL361" s="1321"/>
      <c r="FM361" s="1321"/>
      <c r="FN361" s="1321"/>
      <c r="FO361" s="1321"/>
      <c r="FP361" s="1321"/>
      <c r="FQ361" s="1321"/>
      <c r="FR361" s="1321"/>
      <c r="FS361" s="1321"/>
      <c r="FT361" s="1321"/>
      <c r="FU361" s="1321"/>
      <c r="FV361" s="1321"/>
      <c r="FW361" s="1321"/>
      <c r="FX361" s="1321"/>
      <c r="FY361" s="1321"/>
      <c r="FZ361" s="1321"/>
      <c r="GA361" s="1321"/>
      <c r="GB361" s="1321"/>
    </row>
    <row r="362" spans="8:184">
      <c r="H362" s="1321"/>
      <c r="I362" s="1321"/>
      <c r="EJ362" s="1321"/>
      <c r="EK362" s="1321"/>
      <c r="EL362" s="1321"/>
      <c r="EM362" s="1321"/>
      <c r="EN362" s="1321"/>
      <c r="EO362" s="1321"/>
      <c r="EP362" s="1321"/>
      <c r="EQ362" s="1321"/>
      <c r="ER362" s="1321"/>
      <c r="ES362" s="1321"/>
      <c r="ET362" s="1321"/>
      <c r="EU362" s="1321"/>
      <c r="EV362" s="1321"/>
      <c r="EW362" s="1321"/>
      <c r="EX362" s="1321"/>
      <c r="EY362" s="1321"/>
      <c r="EZ362" s="1321"/>
      <c r="FA362" s="1321"/>
      <c r="FB362" s="1321"/>
      <c r="FC362" s="1321"/>
      <c r="FD362" s="1321"/>
      <c r="FE362" s="1321"/>
      <c r="FF362" s="1321"/>
      <c r="FG362" s="1321"/>
      <c r="FH362" s="1321"/>
      <c r="FI362" s="1321"/>
      <c r="FJ362" s="1321"/>
      <c r="FK362" s="1321"/>
      <c r="FL362" s="1321"/>
      <c r="FM362" s="1321"/>
      <c r="FN362" s="1321"/>
      <c r="FO362" s="1321"/>
      <c r="FP362" s="1321"/>
      <c r="FQ362" s="1321"/>
      <c r="FR362" s="1321"/>
      <c r="FS362" s="1321"/>
      <c r="FT362" s="1321"/>
      <c r="FU362" s="1321"/>
      <c r="FV362" s="1321"/>
      <c r="FW362" s="1321"/>
      <c r="FX362" s="1321"/>
      <c r="FY362" s="1321"/>
      <c r="FZ362" s="1321"/>
      <c r="GA362" s="1321"/>
      <c r="GB362" s="1321"/>
    </row>
    <row r="363" spans="8:184">
      <c r="H363" s="1321"/>
      <c r="I363" s="1321"/>
      <c r="EJ363" s="1321"/>
      <c r="EK363" s="1321"/>
      <c r="EL363" s="1321"/>
      <c r="EM363" s="1321"/>
      <c r="EN363" s="1321"/>
      <c r="EO363" s="1321"/>
      <c r="EP363" s="1321"/>
      <c r="EQ363" s="1321"/>
      <c r="ER363" s="1321"/>
      <c r="ES363" s="1321"/>
      <c r="ET363" s="1321"/>
      <c r="EU363" s="1321"/>
      <c r="EV363" s="1321"/>
      <c r="EW363" s="1321"/>
      <c r="EX363" s="1321"/>
      <c r="EY363" s="1321"/>
      <c r="EZ363" s="1321"/>
      <c r="FA363" s="1321"/>
      <c r="FB363" s="1321"/>
      <c r="FC363" s="1321"/>
      <c r="FD363" s="1321"/>
      <c r="FE363" s="1321"/>
      <c r="FF363" s="1321"/>
      <c r="FG363" s="1321"/>
      <c r="FH363" s="1321"/>
      <c r="FI363" s="1321"/>
      <c r="FJ363" s="1321"/>
      <c r="FK363" s="1321"/>
      <c r="FL363" s="1321"/>
      <c r="FM363" s="1321"/>
      <c r="FN363" s="1321"/>
      <c r="FO363" s="1321"/>
      <c r="FP363" s="1321"/>
      <c r="FQ363" s="1321"/>
      <c r="FR363" s="1321"/>
      <c r="FS363" s="1321"/>
      <c r="FT363" s="1321"/>
      <c r="FU363" s="1321"/>
      <c r="FV363" s="1321"/>
      <c r="FW363" s="1321"/>
      <c r="FX363" s="1321"/>
      <c r="FY363" s="1321"/>
      <c r="FZ363" s="1321"/>
      <c r="GA363" s="1321"/>
      <c r="GB363" s="1321"/>
    </row>
    <row r="364" spans="8:184">
      <c r="H364" s="1321"/>
      <c r="I364" s="1321"/>
      <c r="EJ364" s="1321"/>
      <c r="EK364" s="1321"/>
      <c r="EL364" s="1321"/>
      <c r="EM364" s="1321"/>
      <c r="EN364" s="1321"/>
      <c r="EO364" s="1321"/>
      <c r="EP364" s="1321"/>
      <c r="EQ364" s="1321"/>
      <c r="ER364" s="1321"/>
      <c r="ES364" s="1321"/>
      <c r="ET364" s="1321"/>
      <c r="EU364" s="1321"/>
      <c r="EV364" s="1321"/>
      <c r="EW364" s="1321"/>
      <c r="EX364" s="1321"/>
      <c r="EY364" s="1321"/>
      <c r="EZ364" s="1321"/>
      <c r="FA364" s="1321"/>
      <c r="FB364" s="1321"/>
      <c r="FC364" s="1321"/>
      <c r="FD364" s="1321"/>
      <c r="FE364" s="1321"/>
      <c r="FF364" s="1321"/>
      <c r="FG364" s="1321"/>
      <c r="FH364" s="1321"/>
      <c r="FI364" s="1321"/>
      <c r="FJ364" s="1321"/>
      <c r="FK364" s="1321"/>
      <c r="FL364" s="1321"/>
      <c r="FM364" s="1321"/>
      <c r="FN364" s="1321"/>
      <c r="FO364" s="1321"/>
      <c r="FP364" s="1321"/>
      <c r="FQ364" s="1321"/>
      <c r="FR364" s="1321"/>
      <c r="FS364" s="1321"/>
      <c r="FT364" s="1321"/>
      <c r="FU364" s="1321"/>
      <c r="FV364" s="1321"/>
      <c r="FW364" s="1321"/>
      <c r="FX364" s="1321"/>
      <c r="FY364" s="1321"/>
      <c r="FZ364" s="1321"/>
      <c r="GA364" s="1321"/>
      <c r="GB364" s="1321"/>
    </row>
    <row r="365" spans="8:184">
      <c r="H365" s="1321"/>
      <c r="I365" s="1321"/>
      <c r="EJ365" s="1321"/>
      <c r="EK365" s="1321"/>
      <c r="EL365" s="1321"/>
      <c r="EM365" s="1321"/>
      <c r="EN365" s="1321"/>
      <c r="EO365" s="1321"/>
      <c r="EP365" s="1321"/>
      <c r="EQ365" s="1321"/>
      <c r="ER365" s="1321"/>
      <c r="ES365" s="1321"/>
      <c r="ET365" s="1321"/>
      <c r="EU365" s="1321"/>
      <c r="EV365" s="1321"/>
      <c r="EW365" s="1321"/>
      <c r="EX365" s="1321"/>
      <c r="EY365" s="1321"/>
      <c r="EZ365" s="1321"/>
      <c r="FA365" s="1321"/>
      <c r="FB365" s="1321"/>
      <c r="FC365" s="1321"/>
      <c r="FD365" s="1321"/>
      <c r="FE365" s="1321"/>
      <c r="FF365" s="1321"/>
      <c r="FG365" s="1321"/>
      <c r="FH365" s="1321"/>
      <c r="FI365" s="1321"/>
      <c r="FJ365" s="1321"/>
      <c r="FK365" s="1321"/>
      <c r="FL365" s="1321"/>
      <c r="FM365" s="1321"/>
      <c r="FN365" s="1321"/>
      <c r="FO365" s="1321"/>
      <c r="FP365" s="1321"/>
      <c r="FQ365" s="1321"/>
      <c r="FR365" s="1321"/>
      <c r="FS365" s="1321"/>
      <c r="FT365" s="1321"/>
      <c r="FU365" s="1321"/>
      <c r="FV365" s="1321"/>
      <c r="FW365" s="1321"/>
      <c r="FX365" s="1321"/>
      <c r="FY365" s="1321"/>
      <c r="FZ365" s="1321"/>
      <c r="GA365" s="1321"/>
      <c r="GB365" s="1321"/>
    </row>
    <row r="366" spans="8:184">
      <c r="H366" s="1321"/>
      <c r="I366" s="1321"/>
      <c r="EJ366" s="1321"/>
      <c r="EK366" s="1321"/>
      <c r="EL366" s="1321"/>
      <c r="EM366" s="1321"/>
      <c r="EN366" s="1321"/>
      <c r="EO366" s="1321"/>
      <c r="EP366" s="1321"/>
      <c r="EQ366" s="1321"/>
      <c r="ER366" s="1321"/>
      <c r="ES366" s="1321"/>
      <c r="ET366" s="1321"/>
      <c r="EU366" s="1321"/>
      <c r="EV366" s="1321"/>
      <c r="EW366" s="1321"/>
      <c r="EX366" s="1321"/>
      <c r="EY366" s="1321"/>
      <c r="EZ366" s="1321"/>
      <c r="FA366" s="1321"/>
      <c r="FB366" s="1321"/>
      <c r="FC366" s="1321"/>
      <c r="FD366" s="1321"/>
      <c r="FE366" s="1321"/>
      <c r="FF366" s="1321"/>
      <c r="FG366" s="1321"/>
      <c r="FH366" s="1321"/>
      <c r="FI366" s="1321"/>
      <c r="FJ366" s="1321"/>
      <c r="FK366" s="1321"/>
      <c r="FL366" s="1321"/>
      <c r="FM366" s="1321"/>
      <c r="FN366" s="1321"/>
      <c r="FO366" s="1321"/>
      <c r="FP366" s="1321"/>
      <c r="FQ366" s="1321"/>
      <c r="FR366" s="1321"/>
      <c r="FS366" s="1321"/>
      <c r="FT366" s="1321"/>
      <c r="FU366" s="1321"/>
      <c r="FV366" s="1321"/>
      <c r="FW366" s="1321"/>
      <c r="FX366" s="1321"/>
      <c r="FY366" s="1321"/>
      <c r="FZ366" s="1321"/>
      <c r="GA366" s="1321"/>
      <c r="GB366" s="1321"/>
    </row>
    <row r="367" spans="8:184">
      <c r="H367" s="1321"/>
      <c r="I367" s="1321"/>
      <c r="EJ367" s="1321"/>
      <c r="EK367" s="1321"/>
      <c r="EL367" s="1321"/>
      <c r="EM367" s="1321"/>
      <c r="EN367" s="1321"/>
      <c r="EO367" s="1321"/>
      <c r="EP367" s="1321"/>
      <c r="EQ367" s="1321"/>
      <c r="ER367" s="1321"/>
      <c r="ES367" s="1321"/>
      <c r="ET367" s="1321"/>
      <c r="EU367" s="1321"/>
      <c r="EV367" s="1321"/>
      <c r="EW367" s="1321"/>
      <c r="EX367" s="1321"/>
      <c r="EY367" s="1321"/>
      <c r="EZ367" s="1321"/>
      <c r="FA367" s="1321"/>
      <c r="FB367" s="1321"/>
      <c r="FC367" s="1321"/>
      <c r="FD367" s="1321"/>
      <c r="FE367" s="1321"/>
      <c r="FF367" s="1321"/>
      <c r="FG367" s="1321"/>
      <c r="FH367" s="1321"/>
      <c r="FI367" s="1321"/>
      <c r="FJ367" s="1321"/>
      <c r="FK367" s="1321"/>
      <c r="FL367" s="1321"/>
      <c r="FM367" s="1321"/>
      <c r="FN367" s="1321"/>
      <c r="FO367" s="1321"/>
      <c r="FP367" s="1321"/>
      <c r="FQ367" s="1321"/>
      <c r="FR367" s="1321"/>
      <c r="FS367" s="1321"/>
      <c r="FT367" s="1321"/>
      <c r="FU367" s="1321"/>
      <c r="FV367" s="1321"/>
      <c r="FW367" s="1321"/>
      <c r="FX367" s="1321"/>
      <c r="FY367" s="1321"/>
      <c r="FZ367" s="1321"/>
      <c r="GA367" s="1321"/>
      <c r="GB367" s="1321"/>
    </row>
    <row r="368" spans="8:184">
      <c r="H368" s="1321"/>
      <c r="I368" s="1321"/>
      <c r="EJ368" s="1321"/>
      <c r="EK368" s="1321"/>
      <c r="EL368" s="1321"/>
      <c r="EM368" s="1321"/>
      <c r="EN368" s="1321"/>
      <c r="EO368" s="1321"/>
      <c r="EP368" s="1321"/>
      <c r="EQ368" s="1321"/>
      <c r="ER368" s="1321"/>
      <c r="ES368" s="1321"/>
      <c r="ET368" s="1321"/>
      <c r="EU368" s="1321"/>
      <c r="EV368" s="1321"/>
      <c r="EW368" s="1321"/>
      <c r="EX368" s="1321"/>
      <c r="EY368" s="1321"/>
      <c r="EZ368" s="1321"/>
      <c r="FA368" s="1321"/>
      <c r="FB368" s="1321"/>
      <c r="FC368" s="1321"/>
      <c r="FD368" s="1321"/>
      <c r="FE368" s="1321"/>
      <c r="FF368" s="1321"/>
      <c r="FG368" s="1321"/>
      <c r="FH368" s="1321"/>
      <c r="FI368" s="1321"/>
      <c r="FJ368" s="1321"/>
      <c r="FK368" s="1321"/>
      <c r="FL368" s="1321"/>
      <c r="FM368" s="1321"/>
      <c r="FN368" s="1321"/>
      <c r="FO368" s="1321"/>
      <c r="FP368" s="1321"/>
      <c r="FQ368" s="1321"/>
      <c r="FR368" s="1321"/>
      <c r="FS368" s="1321"/>
      <c r="FT368" s="1321"/>
      <c r="FU368" s="1321"/>
      <c r="FV368" s="1321"/>
      <c r="FW368" s="1321"/>
      <c r="FX368" s="1321"/>
      <c r="FY368" s="1321"/>
      <c r="FZ368" s="1321"/>
      <c r="GA368" s="1321"/>
      <c r="GB368" s="1321"/>
    </row>
    <row r="369" spans="8:184">
      <c r="H369" s="1321"/>
      <c r="I369" s="1321"/>
      <c r="EJ369" s="1321"/>
      <c r="EK369" s="1321"/>
      <c r="EL369" s="1321"/>
      <c r="EM369" s="1321"/>
      <c r="EN369" s="1321"/>
      <c r="EO369" s="1321"/>
      <c r="EP369" s="1321"/>
      <c r="EQ369" s="1321"/>
      <c r="ER369" s="1321"/>
      <c r="ES369" s="1321"/>
      <c r="ET369" s="1321"/>
      <c r="EU369" s="1321"/>
      <c r="EV369" s="1321"/>
      <c r="EW369" s="1321"/>
      <c r="EX369" s="1321"/>
      <c r="EY369" s="1321"/>
      <c r="EZ369" s="1321"/>
      <c r="FA369" s="1321"/>
      <c r="FB369" s="1321"/>
      <c r="FC369" s="1321"/>
      <c r="FD369" s="1321"/>
      <c r="FE369" s="1321"/>
      <c r="FF369" s="1321"/>
      <c r="FG369" s="1321"/>
      <c r="FH369" s="1321"/>
      <c r="FI369" s="1321"/>
      <c r="FJ369" s="1321"/>
      <c r="FK369" s="1321"/>
      <c r="FL369" s="1321"/>
      <c r="FM369" s="1321"/>
      <c r="FN369" s="1321"/>
      <c r="FO369" s="1321"/>
      <c r="FP369" s="1321"/>
      <c r="FQ369" s="1321"/>
      <c r="FR369" s="1321"/>
      <c r="FS369" s="1321"/>
      <c r="FT369" s="1321"/>
      <c r="FU369" s="1321"/>
      <c r="FV369" s="1321"/>
      <c r="FW369" s="1321"/>
      <c r="FX369" s="1321"/>
      <c r="FY369" s="1321"/>
      <c r="FZ369" s="1321"/>
      <c r="GA369" s="1321"/>
      <c r="GB369" s="1321"/>
    </row>
    <row r="370" spans="8:184">
      <c r="H370" s="1321"/>
      <c r="I370" s="1321"/>
      <c r="EJ370" s="1321"/>
      <c r="EK370" s="1321"/>
      <c r="EL370" s="1321"/>
      <c r="EM370" s="1321"/>
      <c r="EN370" s="1321"/>
      <c r="EO370" s="1321"/>
      <c r="EP370" s="1321"/>
      <c r="EQ370" s="1321"/>
      <c r="ER370" s="1321"/>
      <c r="ES370" s="1321"/>
      <c r="ET370" s="1321"/>
      <c r="EU370" s="1321"/>
      <c r="EV370" s="1321"/>
      <c r="EW370" s="1321"/>
      <c r="EX370" s="1321"/>
      <c r="EY370" s="1321"/>
      <c r="EZ370" s="1321"/>
      <c r="FA370" s="1321"/>
      <c r="FB370" s="1321"/>
      <c r="FC370" s="1321"/>
      <c r="FD370" s="1321"/>
      <c r="FE370" s="1321"/>
      <c r="FF370" s="1321"/>
      <c r="FG370" s="1321"/>
      <c r="FH370" s="1321"/>
      <c r="FI370" s="1321"/>
      <c r="FJ370" s="1321"/>
      <c r="FK370" s="1321"/>
      <c r="FL370" s="1321"/>
      <c r="FM370" s="1321"/>
      <c r="FN370" s="1321"/>
      <c r="FO370" s="1321"/>
      <c r="FP370" s="1321"/>
      <c r="FQ370" s="1321"/>
      <c r="FR370" s="1321"/>
      <c r="FS370" s="1321"/>
      <c r="FT370" s="1321"/>
      <c r="FU370" s="1321"/>
      <c r="FV370" s="1321"/>
      <c r="FW370" s="1321"/>
      <c r="FX370" s="1321"/>
      <c r="FY370" s="1321"/>
      <c r="FZ370" s="1321"/>
      <c r="GA370" s="1321"/>
      <c r="GB370" s="1321"/>
    </row>
    <row r="371" spans="8:184">
      <c r="H371" s="1321"/>
      <c r="I371" s="1321"/>
      <c r="EJ371" s="1321"/>
      <c r="EK371" s="1321"/>
      <c r="EL371" s="1321"/>
      <c r="EM371" s="1321"/>
      <c r="EN371" s="1321"/>
      <c r="EO371" s="1321"/>
      <c r="EP371" s="1321"/>
      <c r="EQ371" s="1321"/>
      <c r="ER371" s="1321"/>
      <c r="ES371" s="1321"/>
      <c r="ET371" s="1321"/>
      <c r="EU371" s="1321"/>
      <c r="EV371" s="1321"/>
      <c r="EW371" s="1321"/>
      <c r="EX371" s="1321"/>
      <c r="EY371" s="1321"/>
      <c r="EZ371" s="1321"/>
      <c r="FA371" s="1321"/>
      <c r="FB371" s="1321"/>
      <c r="FC371" s="1321"/>
      <c r="FD371" s="1321"/>
      <c r="FE371" s="1321"/>
      <c r="FF371" s="1321"/>
      <c r="FG371" s="1321"/>
      <c r="FH371" s="1321"/>
      <c r="FI371" s="1321"/>
      <c r="FJ371" s="1321"/>
      <c r="FK371" s="1321"/>
      <c r="FL371" s="1321"/>
      <c r="FM371" s="1321"/>
      <c r="FN371" s="1321"/>
      <c r="FO371" s="1321"/>
      <c r="FP371" s="1321"/>
      <c r="FQ371" s="1321"/>
      <c r="FR371" s="1321"/>
      <c r="FS371" s="1321"/>
      <c r="FT371" s="1321"/>
      <c r="FU371" s="1321"/>
      <c r="FV371" s="1321"/>
      <c r="FW371" s="1321"/>
      <c r="FX371" s="1321"/>
      <c r="FY371" s="1321"/>
      <c r="FZ371" s="1321"/>
      <c r="GA371" s="1321"/>
      <c r="GB371" s="1321"/>
    </row>
    <row r="372" spans="8:184">
      <c r="H372" s="1321"/>
      <c r="I372" s="1321"/>
      <c r="EJ372" s="1321"/>
      <c r="EK372" s="1321"/>
      <c r="EL372" s="1321"/>
      <c r="EM372" s="1321"/>
      <c r="EN372" s="1321"/>
      <c r="EO372" s="1321"/>
      <c r="EP372" s="1321"/>
      <c r="EQ372" s="1321"/>
      <c r="ER372" s="1321"/>
      <c r="ES372" s="1321"/>
      <c r="ET372" s="1321"/>
      <c r="EU372" s="1321"/>
      <c r="EV372" s="1321"/>
      <c r="EW372" s="1321"/>
      <c r="EX372" s="1321"/>
      <c r="EY372" s="1321"/>
      <c r="EZ372" s="1321"/>
      <c r="FA372" s="1321"/>
      <c r="FB372" s="1321"/>
      <c r="FC372" s="1321"/>
      <c r="FD372" s="1321"/>
      <c r="FE372" s="1321"/>
      <c r="FF372" s="1321"/>
      <c r="FG372" s="1321"/>
      <c r="FH372" s="1321"/>
      <c r="FI372" s="1321"/>
      <c r="FJ372" s="1321"/>
      <c r="FK372" s="1321"/>
      <c r="FL372" s="1321"/>
      <c r="FM372" s="1321"/>
      <c r="FN372" s="1321"/>
      <c r="FO372" s="1321"/>
      <c r="FP372" s="1321"/>
      <c r="FQ372" s="1321"/>
      <c r="FR372" s="1321"/>
      <c r="FS372" s="1321"/>
      <c r="FT372" s="1321"/>
      <c r="FU372" s="1321"/>
      <c r="FV372" s="1321"/>
      <c r="FW372" s="1321"/>
      <c r="FX372" s="1321"/>
      <c r="FY372" s="1321"/>
      <c r="FZ372" s="1321"/>
      <c r="GA372" s="1321"/>
      <c r="GB372" s="1321"/>
    </row>
    <row r="373" spans="8:184">
      <c r="H373" s="1321"/>
      <c r="I373" s="1321"/>
      <c r="EJ373" s="1321"/>
      <c r="EK373" s="1321"/>
      <c r="EL373" s="1321"/>
      <c r="EM373" s="1321"/>
      <c r="EN373" s="1321"/>
      <c r="EO373" s="1321"/>
      <c r="EP373" s="1321"/>
      <c r="EQ373" s="1321"/>
      <c r="ER373" s="1321"/>
      <c r="ES373" s="1321"/>
      <c r="ET373" s="1321"/>
      <c r="EU373" s="1321"/>
      <c r="EV373" s="1321"/>
      <c r="EW373" s="1321"/>
      <c r="EX373" s="1321"/>
      <c r="EY373" s="1321"/>
      <c r="EZ373" s="1321"/>
      <c r="FA373" s="1321"/>
      <c r="FB373" s="1321"/>
      <c r="FC373" s="1321"/>
      <c r="FD373" s="1321"/>
      <c r="FE373" s="1321"/>
      <c r="FF373" s="1321"/>
      <c r="FG373" s="1321"/>
      <c r="FH373" s="1321"/>
      <c r="FI373" s="1321"/>
      <c r="FJ373" s="1321"/>
      <c r="FK373" s="1321"/>
      <c r="FL373" s="1321"/>
      <c r="FM373" s="1321"/>
      <c r="FN373" s="1321"/>
      <c r="FO373" s="1321"/>
      <c r="FP373" s="1321"/>
      <c r="FQ373" s="1321"/>
      <c r="FR373" s="1321"/>
      <c r="FS373" s="1321"/>
      <c r="FT373" s="1321"/>
      <c r="FU373" s="1321"/>
      <c r="FV373" s="1321"/>
      <c r="FW373" s="1321"/>
      <c r="FX373" s="1321"/>
      <c r="FY373" s="1321"/>
      <c r="FZ373" s="1321"/>
      <c r="GA373" s="1321"/>
      <c r="GB373" s="1321"/>
    </row>
    <row r="374" spans="8:184">
      <c r="H374" s="1321"/>
      <c r="I374" s="1321"/>
      <c r="EJ374" s="1321"/>
      <c r="EK374" s="1321"/>
      <c r="EL374" s="1321"/>
      <c r="EM374" s="1321"/>
      <c r="EN374" s="1321"/>
      <c r="EO374" s="1321"/>
      <c r="EP374" s="1321"/>
      <c r="EQ374" s="1321"/>
      <c r="ER374" s="1321"/>
      <c r="ES374" s="1321"/>
      <c r="ET374" s="1321"/>
      <c r="EU374" s="1321"/>
      <c r="EV374" s="1321"/>
      <c r="EW374" s="1321"/>
      <c r="EX374" s="1321"/>
      <c r="EY374" s="1321"/>
      <c r="EZ374" s="1321"/>
      <c r="FA374" s="1321"/>
      <c r="FB374" s="1321"/>
      <c r="FC374" s="1321"/>
      <c r="FD374" s="1321"/>
      <c r="FE374" s="1321"/>
      <c r="FF374" s="1321"/>
      <c r="FG374" s="1321"/>
      <c r="FH374" s="1321"/>
      <c r="FI374" s="1321"/>
      <c r="FJ374" s="1321"/>
      <c r="FK374" s="1321"/>
      <c r="FL374" s="1321"/>
      <c r="FM374" s="1321"/>
      <c r="FN374" s="1321"/>
      <c r="FO374" s="1321"/>
      <c r="FP374" s="1321"/>
      <c r="FQ374" s="1321"/>
      <c r="FR374" s="1321"/>
      <c r="FS374" s="1321"/>
      <c r="FT374" s="1321"/>
      <c r="FU374" s="1321"/>
      <c r="FV374" s="1321"/>
      <c r="FW374" s="1321"/>
      <c r="FX374" s="1321"/>
      <c r="FY374" s="1321"/>
      <c r="FZ374" s="1321"/>
      <c r="GA374" s="1321"/>
      <c r="GB374" s="1321"/>
    </row>
    <row r="375" spans="8:184">
      <c r="H375" s="1321"/>
      <c r="I375" s="1321"/>
      <c r="EJ375" s="1321"/>
      <c r="EK375" s="1321"/>
      <c r="EL375" s="1321"/>
      <c r="EM375" s="1321"/>
      <c r="EN375" s="1321"/>
      <c r="EO375" s="1321"/>
      <c r="EP375" s="1321"/>
      <c r="EQ375" s="1321"/>
      <c r="ER375" s="1321"/>
      <c r="ES375" s="1321"/>
      <c r="ET375" s="1321"/>
      <c r="EU375" s="1321"/>
      <c r="EV375" s="1321"/>
      <c r="EW375" s="1321"/>
      <c r="EX375" s="1321"/>
      <c r="EY375" s="1321"/>
      <c r="EZ375" s="1321"/>
      <c r="FA375" s="1321"/>
      <c r="FB375" s="1321"/>
      <c r="FC375" s="1321"/>
      <c r="FD375" s="1321"/>
      <c r="FE375" s="1321"/>
      <c r="FF375" s="1321"/>
      <c r="FG375" s="1321"/>
      <c r="FH375" s="1321"/>
      <c r="FI375" s="1321"/>
      <c r="FJ375" s="1321"/>
      <c r="FK375" s="1321"/>
      <c r="FL375" s="1321"/>
      <c r="FM375" s="1321"/>
      <c r="FN375" s="1321"/>
      <c r="FO375" s="1321"/>
      <c r="FP375" s="1321"/>
      <c r="FQ375" s="1321"/>
      <c r="FR375" s="1321"/>
      <c r="FS375" s="1321"/>
      <c r="FT375" s="1321"/>
      <c r="FU375" s="1321"/>
      <c r="FV375" s="1321"/>
      <c r="FW375" s="1321"/>
      <c r="FX375" s="1321"/>
      <c r="FY375" s="1321"/>
      <c r="FZ375" s="1321"/>
      <c r="GA375" s="1321"/>
      <c r="GB375" s="1321"/>
    </row>
    <row r="376" spans="8:184">
      <c r="H376" s="1321"/>
      <c r="I376" s="1321"/>
      <c r="EJ376" s="1321"/>
      <c r="EK376" s="1321"/>
      <c r="EL376" s="1321"/>
      <c r="EM376" s="1321"/>
      <c r="EN376" s="1321"/>
      <c r="EO376" s="1321"/>
      <c r="EP376" s="1321"/>
      <c r="EQ376" s="1321"/>
      <c r="ER376" s="1321"/>
      <c r="ES376" s="1321"/>
      <c r="ET376" s="1321"/>
      <c r="EU376" s="1321"/>
      <c r="EV376" s="1321"/>
      <c r="EW376" s="1321"/>
      <c r="EX376" s="1321"/>
      <c r="EY376" s="1321"/>
      <c r="EZ376" s="1321"/>
      <c r="FA376" s="1321"/>
      <c r="FB376" s="1321"/>
      <c r="FC376" s="1321"/>
      <c r="FD376" s="1321"/>
      <c r="FE376" s="1321"/>
      <c r="FF376" s="1321"/>
      <c r="FG376" s="1321"/>
      <c r="FH376" s="1321"/>
      <c r="FI376" s="1321"/>
      <c r="FJ376" s="1321"/>
      <c r="FK376" s="1321"/>
      <c r="FL376" s="1321"/>
      <c r="FM376" s="1321"/>
      <c r="FN376" s="1321"/>
      <c r="FO376" s="1321"/>
      <c r="FP376" s="1321"/>
      <c r="FQ376" s="1321"/>
      <c r="FR376" s="1321"/>
      <c r="FS376" s="1321"/>
      <c r="FT376" s="1321"/>
      <c r="FU376" s="1321"/>
      <c r="FV376" s="1321"/>
      <c r="FW376" s="1321"/>
      <c r="FX376" s="1321"/>
      <c r="FY376" s="1321"/>
      <c r="FZ376" s="1321"/>
      <c r="GA376" s="1321"/>
      <c r="GB376" s="1321"/>
    </row>
    <row r="377" spans="8:184">
      <c r="H377" s="1321"/>
      <c r="I377" s="1321"/>
      <c r="EJ377" s="1321"/>
      <c r="EK377" s="1321"/>
      <c r="EL377" s="1321"/>
      <c r="EM377" s="1321"/>
      <c r="EN377" s="1321"/>
      <c r="EO377" s="1321"/>
      <c r="EP377" s="1321"/>
      <c r="EQ377" s="1321"/>
      <c r="ER377" s="1321"/>
      <c r="ES377" s="1321"/>
      <c r="ET377" s="1321"/>
      <c r="EU377" s="1321"/>
      <c r="EV377" s="1321"/>
      <c r="EW377" s="1321"/>
      <c r="EX377" s="1321"/>
      <c r="EY377" s="1321"/>
      <c r="EZ377" s="1321"/>
      <c r="FA377" s="1321"/>
      <c r="FB377" s="1321"/>
      <c r="FC377" s="1321"/>
      <c r="FD377" s="1321"/>
      <c r="FE377" s="1321"/>
      <c r="FF377" s="1321"/>
      <c r="FG377" s="1321"/>
      <c r="FH377" s="1321"/>
      <c r="FI377" s="1321"/>
      <c r="FJ377" s="1321"/>
      <c r="FK377" s="1321"/>
      <c r="FL377" s="1321"/>
      <c r="FM377" s="1321"/>
      <c r="FN377" s="1321"/>
      <c r="FO377" s="1321"/>
      <c r="FP377" s="1321"/>
      <c r="FQ377" s="1321"/>
      <c r="FR377" s="1321"/>
      <c r="FS377" s="1321"/>
      <c r="FT377" s="1321"/>
      <c r="FU377" s="1321"/>
      <c r="FV377" s="1321"/>
      <c r="FW377" s="1321"/>
      <c r="FX377" s="1321"/>
      <c r="FY377" s="1321"/>
      <c r="FZ377" s="1321"/>
      <c r="GA377" s="1321"/>
      <c r="GB377" s="1321"/>
    </row>
    <row r="378" spans="8:184">
      <c r="H378" s="1321"/>
      <c r="I378" s="1321"/>
      <c r="EJ378" s="1321"/>
      <c r="EK378" s="1321"/>
      <c r="EL378" s="1321"/>
      <c r="EM378" s="1321"/>
      <c r="EN378" s="1321"/>
      <c r="EO378" s="1321"/>
      <c r="EP378" s="1321"/>
      <c r="EQ378" s="1321"/>
      <c r="ER378" s="1321"/>
      <c r="ES378" s="1321"/>
      <c r="ET378" s="1321"/>
      <c r="EU378" s="1321"/>
      <c r="EV378" s="1321"/>
      <c r="EW378" s="1321"/>
      <c r="EX378" s="1321"/>
      <c r="EY378" s="1321"/>
      <c r="EZ378" s="1321"/>
      <c r="FA378" s="1321"/>
      <c r="FB378" s="1321"/>
      <c r="FC378" s="1321"/>
      <c r="FD378" s="1321"/>
      <c r="FE378" s="1321"/>
      <c r="FF378" s="1321"/>
      <c r="FG378" s="1321"/>
      <c r="FH378" s="1321"/>
      <c r="FI378" s="1321"/>
      <c r="FJ378" s="1321"/>
      <c r="FK378" s="1321"/>
      <c r="FL378" s="1321"/>
      <c r="FM378" s="1321"/>
      <c r="FN378" s="1321"/>
      <c r="FO378" s="1321"/>
      <c r="FP378" s="1321"/>
      <c r="FQ378" s="1321"/>
      <c r="FR378" s="1321"/>
      <c r="FS378" s="1321"/>
      <c r="FT378" s="1321"/>
      <c r="FU378" s="1321"/>
      <c r="FV378" s="1321"/>
      <c r="FW378" s="1321"/>
      <c r="FX378" s="1321"/>
      <c r="FY378" s="1321"/>
      <c r="FZ378" s="1321"/>
      <c r="GA378" s="1321"/>
      <c r="GB378" s="1321"/>
    </row>
    <row r="379" spans="8:184">
      <c r="H379" s="1321"/>
      <c r="I379" s="1321"/>
      <c r="EJ379" s="1321"/>
      <c r="EK379" s="1321"/>
      <c r="EL379" s="1321"/>
      <c r="EM379" s="1321"/>
      <c r="EN379" s="1321"/>
      <c r="EO379" s="1321"/>
      <c r="EP379" s="1321"/>
      <c r="EQ379" s="1321"/>
      <c r="ER379" s="1321"/>
      <c r="ES379" s="1321"/>
      <c r="ET379" s="1321"/>
      <c r="EU379" s="1321"/>
      <c r="EV379" s="1321"/>
      <c r="EW379" s="1321"/>
      <c r="EX379" s="1321"/>
      <c r="EY379" s="1321"/>
      <c r="EZ379" s="1321"/>
      <c r="FA379" s="1321"/>
      <c r="FB379" s="1321"/>
      <c r="FC379" s="1321"/>
      <c r="FD379" s="1321"/>
      <c r="FE379" s="1321"/>
      <c r="FF379" s="1321"/>
      <c r="FG379" s="1321"/>
      <c r="FH379" s="1321"/>
      <c r="FI379" s="1321"/>
      <c r="FJ379" s="1321"/>
      <c r="FK379" s="1321"/>
      <c r="FL379" s="1321"/>
      <c r="FM379" s="1321"/>
      <c r="FN379" s="1321"/>
      <c r="FO379" s="1321"/>
      <c r="FP379" s="1321"/>
      <c r="FQ379" s="1321"/>
      <c r="FR379" s="1321"/>
      <c r="FS379" s="1321"/>
      <c r="FT379" s="1321"/>
      <c r="FU379" s="1321"/>
      <c r="FV379" s="1321"/>
      <c r="FW379" s="1321"/>
      <c r="FX379" s="1321"/>
      <c r="FY379" s="1321"/>
      <c r="FZ379" s="1321"/>
      <c r="GA379" s="1321"/>
      <c r="GB379" s="1321"/>
    </row>
    <row r="380" spans="8:184">
      <c r="H380" s="1321"/>
      <c r="I380" s="1321"/>
      <c r="EJ380" s="1321"/>
      <c r="EK380" s="1321"/>
      <c r="EL380" s="1321"/>
      <c r="EM380" s="1321"/>
      <c r="EN380" s="1321"/>
      <c r="EO380" s="1321"/>
      <c r="EP380" s="1321"/>
      <c r="EQ380" s="1321"/>
      <c r="ER380" s="1321"/>
      <c r="ES380" s="1321"/>
      <c r="ET380" s="1321"/>
      <c r="EU380" s="1321"/>
      <c r="EV380" s="1321"/>
      <c r="EW380" s="1321"/>
      <c r="EX380" s="1321"/>
      <c r="EY380" s="1321"/>
      <c r="EZ380" s="1321"/>
      <c r="FA380" s="1321"/>
      <c r="FB380" s="1321"/>
      <c r="FC380" s="1321"/>
      <c r="FD380" s="1321"/>
      <c r="FE380" s="1321"/>
      <c r="FF380" s="1321"/>
      <c r="FG380" s="1321"/>
      <c r="FH380" s="1321"/>
      <c r="FI380" s="1321"/>
      <c r="FJ380" s="1321"/>
      <c r="FK380" s="1321"/>
      <c r="FL380" s="1321"/>
      <c r="FM380" s="1321"/>
      <c r="FN380" s="1321"/>
      <c r="FO380" s="1321"/>
      <c r="FP380" s="1321"/>
      <c r="FQ380" s="1321"/>
      <c r="FR380" s="1321"/>
      <c r="FS380" s="1321"/>
      <c r="FT380" s="1321"/>
      <c r="FU380" s="1321"/>
      <c r="FV380" s="1321"/>
      <c r="FW380" s="1321"/>
      <c r="FX380" s="1321"/>
      <c r="FY380" s="1321"/>
      <c r="FZ380" s="1321"/>
      <c r="GA380" s="1321"/>
      <c r="GB380" s="1321"/>
    </row>
    <row r="381" spans="8:184">
      <c r="H381" s="1321"/>
      <c r="I381" s="1321"/>
      <c r="EJ381" s="1321"/>
      <c r="EK381" s="1321"/>
      <c r="EL381" s="1321"/>
      <c r="EM381" s="1321"/>
      <c r="EN381" s="1321"/>
      <c r="EO381" s="1321"/>
      <c r="EP381" s="1321"/>
      <c r="EQ381" s="1321"/>
      <c r="ER381" s="1321"/>
      <c r="ES381" s="1321"/>
      <c r="ET381" s="1321"/>
      <c r="EU381" s="1321"/>
      <c r="EV381" s="1321"/>
      <c r="EW381" s="1321"/>
      <c r="EX381" s="1321"/>
      <c r="EY381" s="1321"/>
      <c r="EZ381" s="1321"/>
      <c r="FA381" s="1321"/>
      <c r="FB381" s="1321"/>
      <c r="FC381" s="1321"/>
      <c r="FD381" s="1321"/>
      <c r="FE381" s="1321"/>
      <c r="FF381" s="1321"/>
      <c r="FG381" s="1321"/>
      <c r="FH381" s="1321"/>
      <c r="FI381" s="1321"/>
      <c r="FJ381" s="1321"/>
      <c r="FK381" s="1321"/>
      <c r="FL381" s="1321"/>
      <c r="FM381" s="1321"/>
      <c r="FN381" s="1321"/>
      <c r="FO381" s="1321"/>
      <c r="FP381" s="1321"/>
      <c r="FQ381" s="1321"/>
      <c r="FR381" s="1321"/>
      <c r="FS381" s="1321"/>
      <c r="FT381" s="1321"/>
      <c r="FU381" s="1321"/>
      <c r="FV381" s="1321"/>
      <c r="FW381" s="1321"/>
      <c r="FX381" s="1321"/>
      <c r="FY381" s="1321"/>
      <c r="FZ381" s="1321"/>
      <c r="GA381" s="1321"/>
      <c r="GB381" s="1321"/>
    </row>
    <row r="382" spans="8:184">
      <c r="H382" s="1321"/>
      <c r="I382" s="1321"/>
      <c r="EJ382" s="1321"/>
      <c r="EK382" s="1321"/>
      <c r="EL382" s="1321"/>
      <c r="EM382" s="1321"/>
      <c r="EN382" s="1321"/>
      <c r="EO382" s="1321"/>
      <c r="EP382" s="1321"/>
      <c r="EQ382" s="1321"/>
      <c r="ER382" s="1321"/>
      <c r="ES382" s="1321"/>
      <c r="ET382" s="1321"/>
      <c r="EU382" s="1321"/>
      <c r="EV382" s="1321"/>
      <c r="EW382" s="1321"/>
      <c r="EX382" s="1321"/>
      <c r="EY382" s="1321"/>
      <c r="EZ382" s="1321"/>
      <c r="FA382" s="1321"/>
      <c r="FB382" s="1321"/>
      <c r="FC382" s="1321"/>
      <c r="FD382" s="1321"/>
      <c r="FE382" s="1321"/>
      <c r="FF382" s="1321"/>
      <c r="FG382" s="1321"/>
      <c r="FH382" s="1321"/>
      <c r="FI382" s="1321"/>
      <c r="FJ382" s="1321"/>
      <c r="FK382" s="1321"/>
      <c r="FL382" s="1321"/>
      <c r="FM382" s="1321"/>
      <c r="FN382" s="1321"/>
      <c r="FO382" s="1321"/>
      <c r="FP382" s="1321"/>
      <c r="FQ382" s="1321"/>
      <c r="FR382" s="1321"/>
      <c r="FS382" s="1321"/>
      <c r="FT382" s="1321"/>
      <c r="FU382" s="1321"/>
      <c r="FV382" s="1321"/>
      <c r="FW382" s="1321"/>
      <c r="FX382" s="1321"/>
      <c r="FY382" s="1321"/>
      <c r="FZ382" s="1321"/>
      <c r="GA382" s="1321"/>
      <c r="GB382" s="1321"/>
    </row>
    <row r="383" spans="8:184">
      <c r="H383" s="1321"/>
      <c r="I383" s="1321"/>
      <c r="EJ383" s="1321"/>
      <c r="EK383" s="1321"/>
      <c r="EL383" s="1321"/>
      <c r="EM383" s="1321"/>
      <c r="EN383" s="1321"/>
      <c r="EO383" s="1321"/>
      <c r="EP383" s="1321"/>
      <c r="EQ383" s="1321"/>
      <c r="ER383" s="1321"/>
      <c r="ES383" s="1321"/>
      <c r="ET383" s="1321"/>
      <c r="EU383" s="1321"/>
      <c r="EV383" s="1321"/>
      <c r="EW383" s="1321"/>
      <c r="EX383" s="1321"/>
      <c r="EY383" s="1321"/>
      <c r="EZ383" s="1321"/>
      <c r="FA383" s="1321"/>
      <c r="FB383" s="1321"/>
      <c r="FC383" s="1321"/>
      <c r="FD383" s="1321"/>
      <c r="FE383" s="1321"/>
      <c r="FF383" s="1321"/>
      <c r="FG383" s="1321"/>
      <c r="FH383" s="1321"/>
      <c r="FI383" s="1321"/>
      <c r="FJ383" s="1321"/>
      <c r="FK383" s="1321"/>
      <c r="FL383" s="1321"/>
      <c r="FM383" s="1321"/>
      <c r="FN383" s="1321"/>
      <c r="FO383" s="1321"/>
      <c r="FP383" s="1321"/>
      <c r="FQ383" s="1321"/>
      <c r="FR383" s="1321"/>
      <c r="FS383" s="1321"/>
      <c r="FT383" s="1321"/>
      <c r="FU383" s="1321"/>
      <c r="FV383" s="1321"/>
      <c r="FW383" s="1321"/>
      <c r="FX383" s="1321"/>
      <c r="FY383" s="1321"/>
      <c r="FZ383" s="1321"/>
      <c r="GA383" s="1321"/>
      <c r="GB383" s="1321"/>
    </row>
    <row r="384" spans="8:184">
      <c r="H384" s="1321"/>
      <c r="I384" s="1321"/>
      <c r="EJ384" s="1321"/>
      <c r="EK384" s="1321"/>
      <c r="EL384" s="1321"/>
      <c r="EM384" s="1321"/>
      <c r="EN384" s="1321"/>
      <c r="EO384" s="1321"/>
      <c r="EP384" s="1321"/>
      <c r="EQ384" s="1321"/>
      <c r="ER384" s="1321"/>
      <c r="ES384" s="1321"/>
      <c r="ET384" s="1321"/>
      <c r="EU384" s="1321"/>
      <c r="EV384" s="1321"/>
      <c r="EW384" s="1321"/>
      <c r="EX384" s="1321"/>
      <c r="EY384" s="1321"/>
      <c r="EZ384" s="1321"/>
      <c r="FA384" s="1321"/>
      <c r="FB384" s="1321"/>
      <c r="FC384" s="1321"/>
      <c r="FD384" s="1321"/>
      <c r="FE384" s="1321"/>
      <c r="FF384" s="1321"/>
      <c r="FG384" s="1321"/>
      <c r="FH384" s="1321"/>
      <c r="FI384" s="1321"/>
      <c r="FJ384" s="1321"/>
      <c r="FK384" s="1321"/>
      <c r="FL384" s="1321"/>
      <c r="FM384" s="1321"/>
      <c r="FN384" s="1321"/>
      <c r="FO384" s="1321"/>
      <c r="FP384" s="1321"/>
      <c r="FQ384" s="1321"/>
      <c r="FR384" s="1321"/>
      <c r="FS384" s="1321"/>
      <c r="FT384" s="1321"/>
      <c r="FU384" s="1321"/>
      <c r="FV384" s="1321"/>
      <c r="FW384" s="1321"/>
      <c r="FX384" s="1321"/>
      <c r="FY384" s="1321"/>
      <c r="FZ384" s="1321"/>
      <c r="GA384" s="1321"/>
      <c r="GB384" s="1321"/>
    </row>
    <row r="385" spans="8:184">
      <c r="H385" s="1321"/>
      <c r="I385" s="1321"/>
      <c r="EJ385" s="1321"/>
      <c r="EK385" s="1321"/>
      <c r="EL385" s="1321"/>
      <c r="EM385" s="1321"/>
      <c r="EN385" s="1321"/>
      <c r="EO385" s="1321"/>
      <c r="EP385" s="1321"/>
      <c r="EQ385" s="1321"/>
      <c r="ER385" s="1321"/>
      <c r="ES385" s="1321"/>
      <c r="ET385" s="1321"/>
      <c r="EU385" s="1321"/>
      <c r="EV385" s="1321"/>
      <c r="EW385" s="1321"/>
      <c r="EX385" s="1321"/>
      <c r="EY385" s="1321"/>
      <c r="EZ385" s="1321"/>
      <c r="FA385" s="1321"/>
      <c r="FB385" s="1321"/>
      <c r="FC385" s="1321"/>
      <c r="FD385" s="1321"/>
      <c r="FE385" s="1321"/>
      <c r="FF385" s="1321"/>
      <c r="FG385" s="1321"/>
      <c r="FH385" s="1321"/>
      <c r="FI385" s="1321"/>
      <c r="FJ385" s="1321"/>
      <c r="FK385" s="1321"/>
      <c r="FL385" s="1321"/>
      <c r="FM385" s="1321"/>
      <c r="FN385" s="1321"/>
      <c r="FO385" s="1321"/>
      <c r="FP385" s="1321"/>
      <c r="FQ385" s="1321"/>
      <c r="FR385" s="1321"/>
      <c r="FS385" s="1321"/>
      <c r="FT385" s="1321"/>
      <c r="FU385" s="1321"/>
      <c r="FV385" s="1321"/>
      <c r="FW385" s="1321"/>
      <c r="FX385" s="1321"/>
      <c r="FY385" s="1321"/>
      <c r="FZ385" s="1321"/>
      <c r="GA385" s="1321"/>
      <c r="GB385" s="1321"/>
    </row>
    <row r="386" spans="8:184">
      <c r="H386" s="1321"/>
      <c r="I386" s="1321"/>
      <c r="EJ386" s="1321"/>
      <c r="EK386" s="1321"/>
      <c r="EL386" s="1321"/>
      <c r="EM386" s="1321"/>
      <c r="EN386" s="1321"/>
      <c r="EO386" s="1321"/>
      <c r="EP386" s="1321"/>
      <c r="EQ386" s="1321"/>
      <c r="ER386" s="1321"/>
      <c r="ES386" s="1321"/>
      <c r="ET386" s="1321"/>
      <c r="EU386" s="1321"/>
      <c r="EV386" s="1321"/>
      <c r="EW386" s="1321"/>
      <c r="EX386" s="1321"/>
      <c r="EY386" s="1321"/>
      <c r="EZ386" s="1321"/>
      <c r="FA386" s="1321"/>
      <c r="FB386" s="1321"/>
      <c r="FC386" s="1321"/>
      <c r="FD386" s="1321"/>
      <c r="FE386" s="1321"/>
      <c r="FF386" s="1321"/>
      <c r="FG386" s="1321"/>
      <c r="FH386" s="1321"/>
      <c r="FI386" s="1321"/>
      <c r="FJ386" s="1321"/>
      <c r="FK386" s="1321"/>
      <c r="FL386" s="1321"/>
      <c r="FM386" s="1321"/>
      <c r="FN386" s="1321"/>
      <c r="FO386" s="1321"/>
      <c r="FP386" s="1321"/>
      <c r="FQ386" s="1321"/>
      <c r="FR386" s="1321"/>
      <c r="FS386" s="1321"/>
      <c r="FT386" s="1321"/>
      <c r="FU386" s="1321"/>
      <c r="FV386" s="1321"/>
      <c r="FW386" s="1321"/>
      <c r="FX386" s="1321"/>
      <c r="FY386" s="1321"/>
      <c r="FZ386" s="1321"/>
      <c r="GA386" s="1321"/>
      <c r="GB386" s="1321"/>
    </row>
    <row r="387" spans="8:184">
      <c r="H387" s="1321"/>
      <c r="I387" s="1321"/>
      <c r="EJ387" s="1321"/>
      <c r="EK387" s="1321"/>
      <c r="EL387" s="1321"/>
      <c r="EM387" s="1321"/>
      <c r="EN387" s="1321"/>
      <c r="EO387" s="1321"/>
      <c r="EP387" s="1321"/>
      <c r="EQ387" s="1321"/>
      <c r="ER387" s="1321"/>
      <c r="ES387" s="1321"/>
      <c r="ET387" s="1321"/>
      <c r="EU387" s="1321"/>
      <c r="EV387" s="1321"/>
      <c r="EW387" s="1321"/>
      <c r="EX387" s="1321"/>
      <c r="EY387" s="1321"/>
      <c r="EZ387" s="1321"/>
      <c r="FA387" s="1321"/>
      <c r="FB387" s="1321"/>
      <c r="FC387" s="1321"/>
      <c r="FD387" s="1321"/>
      <c r="FE387" s="1321"/>
      <c r="FF387" s="1321"/>
      <c r="FG387" s="1321"/>
      <c r="FH387" s="1321"/>
      <c r="FI387" s="1321"/>
      <c r="FJ387" s="1321"/>
      <c r="FK387" s="1321"/>
      <c r="FL387" s="1321"/>
      <c r="FM387" s="1321"/>
      <c r="FN387" s="1321"/>
      <c r="FO387" s="1321"/>
      <c r="FP387" s="1321"/>
      <c r="FQ387" s="1321"/>
      <c r="FR387" s="1321"/>
      <c r="FS387" s="1321"/>
      <c r="FT387" s="1321"/>
      <c r="FU387" s="1321"/>
      <c r="FV387" s="1321"/>
      <c r="FW387" s="1321"/>
      <c r="FX387" s="1321"/>
      <c r="FY387" s="1321"/>
      <c r="FZ387" s="1321"/>
      <c r="GA387" s="1321"/>
      <c r="GB387" s="1321"/>
    </row>
    <row r="388" spans="8:184">
      <c r="H388" s="1321"/>
      <c r="I388" s="1321"/>
      <c r="EJ388" s="1321"/>
      <c r="EK388" s="1321"/>
      <c r="EL388" s="1321"/>
      <c r="EM388" s="1321"/>
      <c r="EN388" s="1321"/>
      <c r="EO388" s="1321"/>
      <c r="EP388" s="1321"/>
      <c r="EQ388" s="1321"/>
      <c r="ER388" s="1321"/>
      <c r="ES388" s="1321"/>
      <c r="ET388" s="1321"/>
      <c r="EU388" s="1321"/>
      <c r="EV388" s="1321"/>
      <c r="EW388" s="1321"/>
      <c r="EX388" s="1321"/>
      <c r="EY388" s="1321"/>
      <c r="EZ388" s="1321"/>
      <c r="FA388" s="1321"/>
      <c r="FB388" s="1321"/>
      <c r="FC388" s="1321"/>
      <c r="FD388" s="1321"/>
      <c r="FE388" s="1321"/>
      <c r="FF388" s="1321"/>
      <c r="FG388" s="1321"/>
      <c r="FH388" s="1321"/>
      <c r="FI388" s="1321"/>
      <c r="FJ388" s="1321"/>
      <c r="FK388" s="1321"/>
      <c r="FL388" s="1321"/>
      <c r="FM388" s="1321"/>
      <c r="FN388" s="1321"/>
      <c r="FO388" s="1321"/>
      <c r="FP388" s="1321"/>
      <c r="FQ388" s="1321"/>
      <c r="FR388" s="1321"/>
      <c r="FS388" s="1321"/>
      <c r="FT388" s="1321"/>
      <c r="FU388" s="1321"/>
      <c r="FV388" s="1321"/>
      <c r="FW388" s="1321"/>
      <c r="FX388" s="1321"/>
      <c r="FY388" s="1321"/>
      <c r="FZ388" s="1321"/>
      <c r="GA388" s="1321"/>
      <c r="GB388" s="1321"/>
    </row>
    <row r="389" spans="8:184">
      <c r="H389" s="1321"/>
      <c r="I389" s="1321"/>
      <c r="EJ389" s="1321"/>
      <c r="EK389" s="1321"/>
      <c r="EL389" s="1321"/>
      <c r="EM389" s="1321"/>
      <c r="EN389" s="1321"/>
      <c r="EO389" s="1321"/>
      <c r="EP389" s="1321"/>
      <c r="EQ389" s="1321"/>
      <c r="ER389" s="1321"/>
      <c r="ES389" s="1321"/>
      <c r="ET389" s="1321"/>
      <c r="EU389" s="1321"/>
      <c r="EV389" s="1321"/>
      <c r="EW389" s="1321"/>
      <c r="EX389" s="1321"/>
      <c r="EY389" s="1321"/>
      <c r="EZ389" s="1321"/>
      <c r="FA389" s="1321"/>
      <c r="FB389" s="1321"/>
      <c r="FC389" s="1321"/>
      <c r="FD389" s="1321"/>
      <c r="FE389" s="1321"/>
      <c r="FF389" s="1321"/>
      <c r="FG389" s="1321"/>
      <c r="FH389" s="1321"/>
      <c r="FI389" s="1321"/>
      <c r="FJ389" s="1321"/>
      <c r="FK389" s="1321"/>
      <c r="FL389" s="1321"/>
      <c r="FM389" s="1321"/>
      <c r="FN389" s="1321"/>
      <c r="FO389" s="1321"/>
      <c r="FP389" s="1321"/>
      <c r="FQ389" s="1321"/>
      <c r="FR389" s="1321"/>
      <c r="FS389" s="1321"/>
      <c r="FT389" s="1321"/>
      <c r="FU389" s="1321"/>
      <c r="FV389" s="1321"/>
      <c r="FW389" s="1321"/>
      <c r="FX389" s="1321"/>
      <c r="FY389" s="1321"/>
      <c r="FZ389" s="1321"/>
      <c r="GA389" s="1321"/>
      <c r="GB389" s="1321"/>
    </row>
    <row r="390" spans="8:184">
      <c r="H390" s="1321"/>
      <c r="I390" s="1321"/>
      <c r="EJ390" s="1321"/>
      <c r="EK390" s="1321"/>
      <c r="EL390" s="1321"/>
      <c r="EM390" s="1321"/>
      <c r="EN390" s="1321"/>
      <c r="EO390" s="1321"/>
      <c r="EP390" s="1321"/>
      <c r="EQ390" s="1321"/>
      <c r="ER390" s="1321"/>
      <c r="ES390" s="1321"/>
      <c r="ET390" s="1321"/>
      <c r="EU390" s="1321"/>
      <c r="EV390" s="1321"/>
      <c r="EW390" s="1321"/>
      <c r="EX390" s="1321"/>
      <c r="EY390" s="1321"/>
      <c r="EZ390" s="1321"/>
      <c r="FA390" s="1321"/>
      <c r="FB390" s="1321"/>
      <c r="FC390" s="1321"/>
      <c r="FD390" s="1321"/>
      <c r="FE390" s="1321"/>
      <c r="FF390" s="1321"/>
      <c r="FG390" s="1321"/>
      <c r="FH390" s="1321"/>
      <c r="FI390" s="1321"/>
      <c r="FJ390" s="1321"/>
      <c r="FK390" s="1321"/>
      <c r="FL390" s="1321"/>
      <c r="FM390" s="1321"/>
      <c r="FN390" s="1321"/>
      <c r="FO390" s="1321"/>
      <c r="FP390" s="1321"/>
      <c r="FQ390" s="1321"/>
      <c r="FR390" s="1321"/>
      <c r="FS390" s="1321"/>
      <c r="FT390" s="1321"/>
      <c r="FU390" s="1321"/>
      <c r="FV390" s="1321"/>
      <c r="FW390" s="1321"/>
      <c r="FX390" s="1321"/>
      <c r="FY390" s="1321"/>
      <c r="FZ390" s="1321"/>
      <c r="GA390" s="1321"/>
      <c r="GB390" s="1321"/>
    </row>
    <row r="391" spans="8:184">
      <c r="H391" s="1321"/>
      <c r="I391" s="1321"/>
      <c r="EJ391" s="1321"/>
      <c r="EK391" s="1321"/>
      <c r="EL391" s="1321"/>
      <c r="EM391" s="1321"/>
      <c r="EN391" s="1321"/>
      <c r="EO391" s="1321"/>
      <c r="EP391" s="1321"/>
      <c r="EQ391" s="1321"/>
      <c r="ER391" s="1321"/>
      <c r="ES391" s="1321"/>
      <c r="ET391" s="1321"/>
      <c r="EU391" s="1321"/>
      <c r="EV391" s="1321"/>
      <c r="EW391" s="1321"/>
      <c r="EX391" s="1321"/>
      <c r="EY391" s="1321"/>
      <c r="EZ391" s="1321"/>
      <c r="FA391" s="1321"/>
      <c r="FB391" s="1321"/>
      <c r="FC391" s="1321"/>
      <c r="FD391" s="1321"/>
      <c r="FE391" s="1321"/>
      <c r="FF391" s="1321"/>
      <c r="FG391" s="1321"/>
      <c r="FH391" s="1321"/>
      <c r="FI391" s="1321"/>
      <c r="FJ391" s="1321"/>
      <c r="FK391" s="1321"/>
      <c r="FL391" s="1321"/>
      <c r="FM391" s="1321"/>
      <c r="FN391" s="1321"/>
      <c r="FO391" s="1321"/>
      <c r="FP391" s="1321"/>
      <c r="FQ391" s="1321"/>
      <c r="FR391" s="1321"/>
      <c r="FS391" s="1321"/>
      <c r="FT391" s="1321"/>
      <c r="FU391" s="1321"/>
      <c r="FV391" s="1321"/>
      <c r="FW391" s="1321"/>
      <c r="FX391" s="1321"/>
      <c r="FY391" s="1321"/>
      <c r="FZ391" s="1321"/>
      <c r="GA391" s="1321"/>
      <c r="GB391" s="1321"/>
    </row>
    <row r="392" spans="8:184">
      <c r="H392" s="1321"/>
      <c r="I392" s="1321"/>
      <c r="EJ392" s="1321"/>
      <c r="EK392" s="1321"/>
      <c r="EL392" s="1321"/>
      <c r="EM392" s="1321"/>
      <c r="EN392" s="1321"/>
      <c r="EO392" s="1321"/>
      <c r="EP392" s="1321"/>
      <c r="EQ392" s="1321"/>
      <c r="ER392" s="1321"/>
      <c r="ES392" s="1321"/>
      <c r="ET392" s="1321"/>
      <c r="EU392" s="1321"/>
      <c r="EV392" s="1321"/>
      <c r="EW392" s="1321"/>
      <c r="EX392" s="1321"/>
      <c r="EY392" s="1321"/>
      <c r="EZ392" s="1321"/>
      <c r="FA392" s="1321"/>
      <c r="FB392" s="1321"/>
      <c r="FC392" s="1321"/>
      <c r="FD392" s="1321"/>
      <c r="FE392" s="1321"/>
      <c r="FF392" s="1321"/>
      <c r="FG392" s="1321"/>
      <c r="FH392" s="1321"/>
      <c r="FI392" s="1321"/>
      <c r="FJ392" s="1321"/>
      <c r="FK392" s="1321"/>
      <c r="FL392" s="1321"/>
      <c r="FM392" s="1321"/>
      <c r="FN392" s="1321"/>
      <c r="FO392" s="1321"/>
      <c r="FP392" s="1321"/>
      <c r="FQ392" s="1321"/>
      <c r="FR392" s="1321"/>
      <c r="FS392" s="1321"/>
      <c r="FT392" s="1321"/>
      <c r="FU392" s="1321"/>
      <c r="FV392" s="1321"/>
      <c r="FW392" s="1321"/>
      <c r="FX392" s="1321"/>
      <c r="FY392" s="1321"/>
      <c r="FZ392" s="1321"/>
      <c r="GA392" s="1321"/>
      <c r="GB392" s="1321"/>
    </row>
    <row r="393" spans="8:184">
      <c r="H393" s="1321"/>
      <c r="I393" s="1321"/>
      <c r="EJ393" s="1321"/>
      <c r="EK393" s="1321"/>
      <c r="EL393" s="1321"/>
      <c r="EM393" s="1321"/>
      <c r="EN393" s="1321"/>
      <c r="EO393" s="1321"/>
      <c r="EP393" s="1321"/>
      <c r="EQ393" s="1321"/>
      <c r="ER393" s="1321"/>
      <c r="ES393" s="1321"/>
      <c r="ET393" s="1321"/>
      <c r="EU393" s="1321"/>
      <c r="EV393" s="1321"/>
      <c r="EW393" s="1321"/>
      <c r="EX393" s="1321"/>
      <c r="EY393" s="1321"/>
      <c r="EZ393" s="1321"/>
      <c r="FA393" s="1321"/>
      <c r="FB393" s="1321"/>
      <c r="FC393" s="1321"/>
      <c r="FD393" s="1321"/>
      <c r="FE393" s="1321"/>
      <c r="FF393" s="1321"/>
      <c r="FG393" s="1321"/>
      <c r="FH393" s="1321"/>
      <c r="FI393" s="1321"/>
      <c r="FJ393" s="1321"/>
      <c r="FK393" s="1321"/>
      <c r="FL393" s="1321"/>
      <c r="FM393" s="1321"/>
      <c r="FN393" s="1321"/>
      <c r="FO393" s="1321"/>
      <c r="FP393" s="1321"/>
      <c r="FQ393" s="1321"/>
      <c r="FR393" s="1321"/>
      <c r="FS393" s="1321"/>
      <c r="FT393" s="1321"/>
      <c r="FU393" s="1321"/>
      <c r="FV393" s="1321"/>
      <c r="FW393" s="1321"/>
      <c r="FX393" s="1321"/>
      <c r="FY393" s="1321"/>
      <c r="FZ393" s="1321"/>
      <c r="GA393" s="1321"/>
      <c r="GB393" s="1321"/>
    </row>
    <row r="394" spans="8:184">
      <c r="H394" s="1321"/>
      <c r="I394" s="1321"/>
      <c r="EJ394" s="1321"/>
      <c r="EK394" s="1321"/>
      <c r="EL394" s="1321"/>
      <c r="EM394" s="1321"/>
      <c r="EN394" s="1321"/>
      <c r="EO394" s="1321"/>
      <c r="EP394" s="1321"/>
      <c r="EQ394" s="1321"/>
      <c r="ER394" s="1321"/>
      <c r="ES394" s="1321"/>
      <c r="ET394" s="1321"/>
      <c r="EU394" s="1321"/>
      <c r="EV394" s="1321"/>
      <c r="EW394" s="1321"/>
      <c r="EX394" s="1321"/>
      <c r="EY394" s="1321"/>
      <c r="EZ394" s="1321"/>
      <c r="FA394" s="1321"/>
      <c r="FB394" s="1321"/>
      <c r="FC394" s="1321"/>
      <c r="FD394" s="1321"/>
      <c r="FE394" s="1321"/>
      <c r="FF394" s="1321"/>
      <c r="FG394" s="1321"/>
      <c r="FH394" s="1321"/>
      <c r="FI394" s="1321"/>
      <c r="FJ394" s="1321"/>
      <c r="FK394" s="1321"/>
      <c r="FL394" s="1321"/>
      <c r="FM394" s="1321"/>
      <c r="FN394" s="1321"/>
      <c r="FO394" s="1321"/>
      <c r="FP394" s="1321"/>
      <c r="FQ394" s="1321"/>
      <c r="FR394" s="1321"/>
      <c r="FS394" s="1321"/>
      <c r="FT394" s="1321"/>
      <c r="FU394" s="1321"/>
      <c r="FV394" s="1321"/>
      <c r="FW394" s="1321"/>
      <c r="FX394" s="1321"/>
      <c r="FY394" s="1321"/>
      <c r="FZ394" s="1321"/>
      <c r="GA394" s="1321"/>
      <c r="GB394" s="1321"/>
    </row>
    <row r="395" spans="8:184">
      <c r="H395" s="1321"/>
      <c r="I395" s="1321"/>
      <c r="EJ395" s="1321"/>
      <c r="EK395" s="1321"/>
      <c r="EL395" s="1321"/>
      <c r="EM395" s="1321"/>
      <c r="EN395" s="1321"/>
      <c r="EO395" s="1321"/>
      <c r="EP395" s="1321"/>
      <c r="EQ395" s="1321"/>
      <c r="ER395" s="1321"/>
      <c r="ES395" s="1321"/>
      <c r="ET395" s="1321"/>
      <c r="EU395" s="1321"/>
      <c r="EV395" s="1321"/>
      <c r="EW395" s="1321"/>
      <c r="EX395" s="1321"/>
      <c r="EY395" s="1321"/>
      <c r="EZ395" s="1321"/>
      <c r="FA395" s="1321"/>
      <c r="FB395" s="1321"/>
      <c r="FC395" s="1321"/>
      <c r="FD395" s="1321"/>
      <c r="FE395" s="1321"/>
      <c r="FF395" s="1321"/>
      <c r="FG395" s="1321"/>
      <c r="FH395" s="1321"/>
      <c r="FI395" s="1321"/>
      <c r="FJ395" s="1321"/>
      <c r="FK395" s="1321"/>
      <c r="FL395" s="1321"/>
      <c r="FM395" s="1321"/>
      <c r="FN395" s="1321"/>
      <c r="FO395" s="1321"/>
      <c r="FP395" s="1321"/>
      <c r="FQ395" s="1321"/>
      <c r="FR395" s="1321"/>
      <c r="FS395" s="1321"/>
      <c r="FT395" s="1321"/>
      <c r="FU395" s="1321"/>
      <c r="FV395" s="1321"/>
      <c r="FW395" s="1321"/>
      <c r="FX395" s="1321"/>
      <c r="FY395" s="1321"/>
      <c r="FZ395" s="1321"/>
      <c r="GA395" s="1321"/>
      <c r="GB395" s="1321"/>
    </row>
    <row r="396" spans="8:184">
      <c r="H396" s="1321"/>
      <c r="I396" s="1321"/>
      <c r="EJ396" s="1321"/>
      <c r="EK396" s="1321"/>
      <c r="EL396" s="1321"/>
      <c r="EM396" s="1321"/>
      <c r="EN396" s="1321"/>
      <c r="EO396" s="1321"/>
      <c r="EP396" s="1321"/>
      <c r="EQ396" s="1321"/>
      <c r="ER396" s="1321"/>
      <c r="ES396" s="1321"/>
      <c r="ET396" s="1321"/>
      <c r="EU396" s="1321"/>
      <c r="EV396" s="1321"/>
      <c r="EW396" s="1321"/>
      <c r="EX396" s="1321"/>
      <c r="EY396" s="1321"/>
      <c r="EZ396" s="1321"/>
      <c r="FA396" s="1321"/>
      <c r="FB396" s="1321"/>
      <c r="FC396" s="1321"/>
      <c r="FD396" s="1321"/>
      <c r="FE396" s="1321"/>
      <c r="FF396" s="1321"/>
      <c r="FG396" s="1321"/>
      <c r="FH396" s="1321"/>
      <c r="FI396" s="1321"/>
      <c r="FJ396" s="1321"/>
      <c r="FK396" s="1321"/>
      <c r="FL396" s="1321"/>
      <c r="FM396" s="1321"/>
      <c r="FN396" s="1321"/>
      <c r="FO396" s="1321"/>
      <c r="FP396" s="1321"/>
      <c r="FQ396" s="1321"/>
      <c r="FR396" s="1321"/>
      <c r="FS396" s="1321"/>
      <c r="FT396" s="1321"/>
      <c r="FU396" s="1321"/>
      <c r="FV396" s="1321"/>
      <c r="FW396" s="1321"/>
      <c r="FX396" s="1321"/>
      <c r="FY396" s="1321"/>
      <c r="FZ396" s="1321"/>
      <c r="GA396" s="1321"/>
      <c r="GB396" s="1321"/>
    </row>
    <row r="397" spans="8:184">
      <c r="H397" s="1321"/>
      <c r="I397" s="1321"/>
      <c r="EJ397" s="1321"/>
      <c r="EK397" s="1321"/>
      <c r="EL397" s="1321"/>
      <c r="EM397" s="1321"/>
      <c r="EN397" s="1321"/>
      <c r="EO397" s="1321"/>
      <c r="EP397" s="1321"/>
      <c r="EQ397" s="1321"/>
      <c r="ER397" s="1321"/>
      <c r="ES397" s="1321"/>
      <c r="ET397" s="1321"/>
      <c r="EU397" s="1321"/>
      <c r="EV397" s="1321"/>
      <c r="EW397" s="1321"/>
      <c r="EX397" s="1321"/>
      <c r="EY397" s="1321"/>
      <c r="EZ397" s="1321"/>
      <c r="FA397" s="1321"/>
      <c r="FB397" s="1321"/>
      <c r="FC397" s="1321"/>
      <c r="FD397" s="1321"/>
      <c r="FE397" s="1321"/>
      <c r="FF397" s="1321"/>
      <c r="FG397" s="1321"/>
      <c r="FH397" s="1321"/>
      <c r="FI397" s="1321"/>
      <c r="FJ397" s="1321"/>
      <c r="FK397" s="1321"/>
      <c r="FL397" s="1321"/>
      <c r="FM397" s="1321"/>
      <c r="FN397" s="1321"/>
      <c r="FO397" s="1321"/>
      <c r="FP397" s="1321"/>
      <c r="FQ397" s="1321"/>
      <c r="FR397" s="1321"/>
      <c r="FS397" s="1321"/>
      <c r="FT397" s="1321"/>
      <c r="FU397" s="1321"/>
      <c r="FV397" s="1321"/>
      <c r="FW397" s="1321"/>
      <c r="FX397" s="1321"/>
      <c r="FY397" s="1321"/>
      <c r="FZ397" s="1321"/>
      <c r="GA397" s="1321"/>
      <c r="GB397" s="1321"/>
    </row>
    <row r="398" spans="8:184">
      <c r="H398" s="1321"/>
      <c r="I398" s="1321"/>
      <c r="EJ398" s="1321"/>
      <c r="EK398" s="1321"/>
      <c r="EL398" s="1321"/>
      <c r="EM398" s="1321"/>
      <c r="EN398" s="1321"/>
      <c r="EO398" s="1321"/>
      <c r="EP398" s="1321"/>
      <c r="EQ398" s="1321"/>
      <c r="ER398" s="1321"/>
      <c r="ES398" s="1321"/>
      <c r="ET398" s="1321"/>
      <c r="EU398" s="1321"/>
      <c r="EV398" s="1321"/>
      <c r="EW398" s="1321"/>
      <c r="EX398" s="1321"/>
      <c r="EY398" s="1321"/>
      <c r="EZ398" s="1321"/>
      <c r="FA398" s="1321"/>
      <c r="FB398" s="1321"/>
      <c r="FC398" s="1321"/>
      <c r="FD398" s="1321"/>
      <c r="FE398" s="1321"/>
      <c r="FF398" s="1321"/>
      <c r="FG398" s="1321"/>
      <c r="FH398" s="1321"/>
      <c r="FI398" s="1321"/>
      <c r="FJ398" s="1321"/>
      <c r="FK398" s="1321"/>
      <c r="FL398" s="1321"/>
      <c r="FM398" s="1321"/>
      <c r="FN398" s="1321"/>
      <c r="FO398" s="1321"/>
      <c r="FP398" s="1321"/>
      <c r="FQ398" s="1321"/>
      <c r="FR398" s="1321"/>
      <c r="FS398" s="1321"/>
      <c r="FT398" s="1321"/>
      <c r="FU398" s="1321"/>
      <c r="FV398" s="1321"/>
      <c r="FW398" s="1321"/>
      <c r="FX398" s="1321"/>
      <c r="FY398" s="1321"/>
      <c r="FZ398" s="1321"/>
      <c r="GA398" s="1321"/>
      <c r="GB398" s="1321"/>
    </row>
    <row r="399" spans="8:184">
      <c r="H399" s="1321"/>
      <c r="I399" s="1321"/>
      <c r="EJ399" s="1321"/>
      <c r="EK399" s="1321"/>
      <c r="EL399" s="1321"/>
      <c r="EM399" s="1321"/>
      <c r="EN399" s="1321"/>
      <c r="EO399" s="1321"/>
      <c r="EP399" s="1321"/>
      <c r="EQ399" s="1321"/>
      <c r="ER399" s="1321"/>
      <c r="ES399" s="1321"/>
      <c r="ET399" s="1321"/>
      <c r="EU399" s="1321"/>
      <c r="EV399" s="1321"/>
      <c r="EW399" s="1321"/>
      <c r="EX399" s="1321"/>
      <c r="EY399" s="1321"/>
      <c r="EZ399" s="1321"/>
      <c r="FA399" s="1321"/>
      <c r="FB399" s="1321"/>
      <c r="FC399" s="1321"/>
      <c r="FD399" s="1321"/>
      <c r="FE399" s="1321"/>
      <c r="FF399" s="1321"/>
      <c r="FG399" s="1321"/>
      <c r="FH399" s="1321"/>
      <c r="FI399" s="1321"/>
      <c r="FJ399" s="1321"/>
      <c r="FK399" s="1321"/>
      <c r="FL399" s="1321"/>
      <c r="FM399" s="1321"/>
      <c r="FN399" s="1321"/>
      <c r="FO399" s="1321"/>
      <c r="FP399" s="1321"/>
      <c r="FQ399" s="1321"/>
      <c r="FR399" s="1321"/>
      <c r="FS399" s="1321"/>
      <c r="FT399" s="1321"/>
      <c r="FU399" s="1321"/>
      <c r="FV399" s="1321"/>
      <c r="FW399" s="1321"/>
      <c r="FX399" s="1321"/>
      <c r="FY399" s="1321"/>
      <c r="FZ399" s="1321"/>
      <c r="GA399" s="1321"/>
      <c r="GB399" s="1321"/>
    </row>
    <row r="400" spans="8:184">
      <c r="H400" s="1321"/>
      <c r="I400" s="1321"/>
      <c r="EJ400" s="1321"/>
      <c r="EK400" s="1321"/>
      <c r="EL400" s="1321"/>
      <c r="EM400" s="1321"/>
      <c r="EN400" s="1321"/>
      <c r="EO400" s="1321"/>
      <c r="EP400" s="1321"/>
      <c r="EQ400" s="1321"/>
      <c r="ER400" s="1321"/>
      <c r="ES400" s="1321"/>
      <c r="ET400" s="1321"/>
      <c r="EU400" s="1321"/>
      <c r="EV400" s="1321"/>
      <c r="EW400" s="1321"/>
      <c r="EX400" s="1321"/>
      <c r="EY400" s="1321"/>
      <c r="EZ400" s="1321"/>
      <c r="FA400" s="1321"/>
      <c r="FB400" s="1321"/>
      <c r="FC400" s="1321"/>
      <c r="FD400" s="1321"/>
      <c r="FE400" s="1321"/>
      <c r="FF400" s="1321"/>
      <c r="FG400" s="1321"/>
      <c r="FH400" s="1321"/>
      <c r="FI400" s="1321"/>
      <c r="FJ400" s="1321"/>
      <c r="FK400" s="1321"/>
      <c r="FL400" s="1321"/>
      <c r="FM400" s="1321"/>
      <c r="FN400" s="1321"/>
      <c r="FO400" s="1321"/>
      <c r="FP400" s="1321"/>
      <c r="FQ400" s="1321"/>
      <c r="FR400" s="1321"/>
      <c r="FS400" s="1321"/>
      <c r="FT400" s="1321"/>
      <c r="FU400" s="1321"/>
      <c r="FV400" s="1321"/>
      <c r="FW400" s="1321"/>
      <c r="FX400" s="1321"/>
      <c r="FY400" s="1321"/>
      <c r="FZ400" s="1321"/>
      <c r="GA400" s="1321"/>
      <c r="GB400" s="1321"/>
    </row>
    <row r="401" spans="8:184">
      <c r="H401" s="1321"/>
      <c r="I401" s="1321"/>
      <c r="EJ401" s="1321"/>
      <c r="EK401" s="1321"/>
      <c r="EL401" s="1321"/>
      <c r="EM401" s="1321"/>
      <c r="EN401" s="1321"/>
      <c r="EO401" s="1321"/>
      <c r="EP401" s="1321"/>
      <c r="EQ401" s="1321"/>
      <c r="ER401" s="1321"/>
      <c r="ES401" s="1321"/>
      <c r="ET401" s="1321"/>
      <c r="EU401" s="1321"/>
      <c r="EV401" s="1321"/>
      <c r="EW401" s="1321"/>
      <c r="EX401" s="1321"/>
      <c r="EY401" s="1321"/>
      <c r="EZ401" s="1321"/>
      <c r="FA401" s="1321"/>
      <c r="FB401" s="1321"/>
      <c r="FC401" s="1321"/>
      <c r="FD401" s="1321"/>
      <c r="FE401" s="1321"/>
      <c r="FF401" s="1321"/>
      <c r="FG401" s="1321"/>
      <c r="FH401" s="1321"/>
      <c r="FI401" s="1321"/>
      <c r="FJ401" s="1321"/>
      <c r="FK401" s="1321"/>
      <c r="FL401" s="1321"/>
      <c r="FM401" s="1321"/>
      <c r="FN401" s="1321"/>
      <c r="FO401" s="1321"/>
      <c r="FP401" s="1321"/>
      <c r="FQ401" s="1321"/>
      <c r="FR401" s="1321"/>
      <c r="FS401" s="1321"/>
      <c r="FT401" s="1321"/>
      <c r="FU401" s="1321"/>
      <c r="FV401" s="1321"/>
      <c r="FW401" s="1321"/>
      <c r="FX401" s="1321"/>
      <c r="FY401" s="1321"/>
      <c r="FZ401" s="1321"/>
      <c r="GA401" s="1321"/>
      <c r="GB401" s="1321"/>
    </row>
    <row r="402" spans="8:184">
      <c r="H402" s="1321"/>
      <c r="I402" s="1321"/>
      <c r="EJ402" s="1321"/>
      <c r="EK402" s="1321"/>
      <c r="EL402" s="1321"/>
      <c r="EM402" s="1321"/>
      <c r="EN402" s="1321"/>
      <c r="EO402" s="1321"/>
      <c r="EP402" s="1321"/>
      <c r="EQ402" s="1321"/>
      <c r="ER402" s="1321"/>
      <c r="ES402" s="1321"/>
      <c r="ET402" s="1321"/>
      <c r="EU402" s="1321"/>
      <c r="EV402" s="1321"/>
      <c r="EW402" s="1321"/>
      <c r="EX402" s="1321"/>
      <c r="EY402" s="1321"/>
      <c r="EZ402" s="1321"/>
      <c r="FA402" s="1321"/>
      <c r="FB402" s="1321"/>
      <c r="FC402" s="1321"/>
      <c r="FD402" s="1321"/>
      <c r="FE402" s="1321"/>
      <c r="FF402" s="1321"/>
      <c r="FG402" s="1321"/>
      <c r="FH402" s="1321"/>
      <c r="FI402" s="1321"/>
      <c r="FJ402" s="1321"/>
      <c r="FK402" s="1321"/>
      <c r="FL402" s="1321"/>
      <c r="FM402" s="1321"/>
      <c r="FN402" s="1321"/>
      <c r="FO402" s="1321"/>
      <c r="FP402" s="1321"/>
      <c r="FQ402" s="1321"/>
      <c r="FR402" s="1321"/>
      <c r="FS402" s="1321"/>
      <c r="FT402" s="1321"/>
      <c r="FU402" s="1321"/>
      <c r="FV402" s="1321"/>
      <c r="FW402" s="1321"/>
      <c r="FX402" s="1321"/>
      <c r="FY402" s="1321"/>
      <c r="FZ402" s="1321"/>
      <c r="GA402" s="1321"/>
      <c r="GB402" s="1321"/>
    </row>
    <row r="403" spans="8:184">
      <c r="H403" s="1321"/>
      <c r="I403" s="1321"/>
      <c r="EJ403" s="1321"/>
      <c r="EK403" s="1321"/>
      <c r="EL403" s="1321"/>
      <c r="EM403" s="1321"/>
      <c r="EN403" s="1321"/>
      <c r="EO403" s="1321"/>
      <c r="EP403" s="1321"/>
      <c r="EQ403" s="1321"/>
      <c r="ER403" s="1321"/>
      <c r="ES403" s="1321"/>
      <c r="ET403" s="1321"/>
      <c r="EU403" s="1321"/>
      <c r="EV403" s="1321"/>
      <c r="EW403" s="1321"/>
      <c r="EX403" s="1321"/>
      <c r="EY403" s="1321"/>
      <c r="EZ403" s="1321"/>
      <c r="FA403" s="1321"/>
      <c r="FB403" s="1321"/>
      <c r="FC403" s="1321"/>
      <c r="FD403" s="1321"/>
      <c r="FE403" s="1321"/>
      <c r="FF403" s="1321"/>
      <c r="FG403" s="1321"/>
      <c r="FH403" s="1321"/>
      <c r="FI403" s="1321"/>
      <c r="FJ403" s="1321"/>
      <c r="FK403" s="1321"/>
      <c r="FL403" s="1321"/>
      <c r="FM403" s="1321"/>
      <c r="FN403" s="1321"/>
      <c r="FO403" s="1321"/>
      <c r="FP403" s="1321"/>
      <c r="FQ403" s="1321"/>
      <c r="FR403" s="1321"/>
      <c r="FS403" s="1321"/>
      <c r="FT403" s="1321"/>
      <c r="FU403" s="1321"/>
      <c r="FV403" s="1321"/>
      <c r="FW403" s="1321"/>
      <c r="FX403" s="1321"/>
      <c r="FY403" s="1321"/>
      <c r="FZ403" s="1321"/>
      <c r="GA403" s="1321"/>
      <c r="GB403" s="1321"/>
    </row>
    <row r="404" spans="8:184">
      <c r="H404" s="1321"/>
      <c r="I404" s="1321"/>
      <c r="EJ404" s="1321"/>
      <c r="EK404" s="1321"/>
      <c r="EL404" s="1321"/>
      <c r="EM404" s="1321"/>
      <c r="EN404" s="1321"/>
      <c r="EO404" s="1321"/>
      <c r="EP404" s="1321"/>
      <c r="EQ404" s="1321"/>
      <c r="ER404" s="1321"/>
      <c r="ES404" s="1321"/>
      <c r="ET404" s="1321"/>
      <c r="EU404" s="1321"/>
      <c r="EV404" s="1321"/>
      <c r="EW404" s="1321"/>
      <c r="EX404" s="1321"/>
      <c r="EY404" s="1321"/>
      <c r="EZ404" s="1321"/>
      <c r="FA404" s="1321"/>
      <c r="FB404" s="1321"/>
      <c r="FC404" s="1321"/>
      <c r="FD404" s="1321"/>
      <c r="FE404" s="1321"/>
      <c r="FF404" s="1321"/>
      <c r="FG404" s="1321"/>
      <c r="FH404" s="1321"/>
      <c r="FI404" s="1321"/>
      <c r="FJ404" s="1321"/>
      <c r="FK404" s="1321"/>
      <c r="FL404" s="1321"/>
      <c r="FM404" s="1321"/>
      <c r="FN404" s="1321"/>
      <c r="FO404" s="1321"/>
      <c r="FP404" s="1321"/>
      <c r="FQ404" s="1321"/>
      <c r="FR404" s="1321"/>
      <c r="FS404" s="1321"/>
      <c r="FT404" s="1321"/>
      <c r="FU404" s="1321"/>
      <c r="FV404" s="1321"/>
      <c r="FW404" s="1321"/>
      <c r="FX404" s="1321"/>
      <c r="FY404" s="1321"/>
      <c r="FZ404" s="1321"/>
      <c r="GA404" s="1321"/>
      <c r="GB404" s="1321"/>
    </row>
    <row r="405" spans="8:184">
      <c r="H405" s="1321"/>
      <c r="I405" s="1321"/>
      <c r="EJ405" s="1321"/>
      <c r="EK405" s="1321"/>
      <c r="EL405" s="1321"/>
      <c r="EM405" s="1321"/>
      <c r="EN405" s="1321"/>
      <c r="EO405" s="1321"/>
      <c r="EP405" s="1321"/>
      <c r="EQ405" s="1321"/>
      <c r="ER405" s="1321"/>
      <c r="ES405" s="1321"/>
      <c r="ET405" s="1321"/>
      <c r="EU405" s="1321"/>
      <c r="EV405" s="1321"/>
      <c r="EW405" s="1321"/>
      <c r="EX405" s="1321"/>
      <c r="EY405" s="1321"/>
      <c r="EZ405" s="1321"/>
      <c r="FA405" s="1321"/>
      <c r="FB405" s="1321"/>
      <c r="FC405" s="1321"/>
      <c r="FD405" s="1321"/>
      <c r="FE405" s="1321"/>
      <c r="FF405" s="1321"/>
      <c r="FG405" s="1321"/>
      <c r="FH405" s="1321"/>
      <c r="FI405" s="1321"/>
      <c r="FJ405" s="1321"/>
      <c r="FK405" s="1321"/>
      <c r="FL405" s="1321"/>
      <c r="FM405" s="1321"/>
      <c r="FN405" s="1321"/>
      <c r="FO405" s="1321"/>
      <c r="FP405" s="1321"/>
      <c r="FQ405" s="1321"/>
      <c r="FR405" s="1321"/>
      <c r="FS405" s="1321"/>
      <c r="FT405" s="1321"/>
      <c r="FU405" s="1321"/>
      <c r="FV405" s="1321"/>
      <c r="FW405" s="1321"/>
      <c r="FX405" s="1321"/>
      <c r="FY405" s="1321"/>
      <c r="FZ405" s="1321"/>
      <c r="GA405" s="1321"/>
      <c r="GB405" s="1321"/>
    </row>
    <row r="406" spans="8:184">
      <c r="H406" s="1321"/>
      <c r="I406" s="1321"/>
      <c r="EJ406" s="1321"/>
      <c r="EK406" s="1321"/>
      <c r="EL406" s="1321"/>
      <c r="EM406" s="1321"/>
      <c r="EN406" s="1321"/>
      <c r="EO406" s="1321"/>
      <c r="EP406" s="1321"/>
      <c r="EQ406" s="1321"/>
      <c r="ER406" s="1321"/>
      <c r="ES406" s="1321"/>
      <c r="ET406" s="1321"/>
      <c r="EU406" s="1321"/>
      <c r="EV406" s="1321"/>
      <c r="EW406" s="1321"/>
      <c r="EX406" s="1321"/>
      <c r="EY406" s="1321"/>
      <c r="EZ406" s="1321"/>
      <c r="FA406" s="1321"/>
      <c r="FB406" s="1321"/>
      <c r="FC406" s="1321"/>
      <c r="FD406" s="1321"/>
      <c r="FE406" s="1321"/>
      <c r="FF406" s="1321"/>
      <c r="FG406" s="1321"/>
      <c r="FH406" s="1321"/>
      <c r="FI406" s="1321"/>
      <c r="FJ406" s="1321"/>
      <c r="FK406" s="1321"/>
      <c r="FL406" s="1321"/>
      <c r="FM406" s="1321"/>
      <c r="FN406" s="1321"/>
      <c r="FO406" s="1321"/>
      <c r="FP406" s="1321"/>
      <c r="FQ406" s="1321"/>
      <c r="FR406" s="1321"/>
      <c r="FS406" s="1321"/>
      <c r="FT406" s="1321"/>
      <c r="FU406" s="1321"/>
      <c r="FV406" s="1321"/>
      <c r="FW406" s="1321"/>
      <c r="FX406" s="1321"/>
      <c r="FY406" s="1321"/>
      <c r="FZ406" s="1321"/>
      <c r="GA406" s="1321"/>
      <c r="GB406" s="1321"/>
    </row>
    <row r="407" spans="8:184">
      <c r="H407" s="1321"/>
      <c r="I407" s="1321"/>
      <c r="EJ407" s="1321"/>
      <c r="EK407" s="1321"/>
      <c r="EL407" s="1321"/>
      <c r="EM407" s="1321"/>
      <c r="EN407" s="1321"/>
      <c r="EO407" s="1321"/>
      <c r="EP407" s="1321"/>
      <c r="EQ407" s="1321"/>
      <c r="ER407" s="1321"/>
      <c r="ES407" s="1321"/>
      <c r="ET407" s="1321"/>
      <c r="EU407" s="1321"/>
      <c r="EV407" s="1321"/>
      <c r="EW407" s="1321"/>
      <c r="EX407" s="1321"/>
      <c r="EY407" s="1321"/>
      <c r="EZ407" s="1321"/>
      <c r="FA407" s="1321"/>
      <c r="FB407" s="1321"/>
      <c r="FC407" s="1321"/>
      <c r="FD407" s="1321"/>
      <c r="FE407" s="1321"/>
      <c r="FF407" s="1321"/>
      <c r="FG407" s="1321"/>
      <c r="FH407" s="1321"/>
      <c r="FI407" s="1321"/>
      <c r="FJ407" s="1321"/>
      <c r="FK407" s="1321"/>
      <c r="FL407" s="1321"/>
      <c r="FM407" s="1321"/>
      <c r="FN407" s="1321"/>
      <c r="FO407" s="1321"/>
      <c r="FP407" s="1321"/>
      <c r="FQ407" s="1321"/>
      <c r="FR407" s="1321"/>
      <c r="FS407" s="1321"/>
      <c r="FT407" s="1321"/>
      <c r="FU407" s="1321"/>
      <c r="FV407" s="1321"/>
      <c r="FW407" s="1321"/>
      <c r="FX407" s="1321"/>
      <c r="FY407" s="1321"/>
      <c r="FZ407" s="1321"/>
      <c r="GA407" s="1321"/>
      <c r="GB407" s="1321"/>
    </row>
    <row r="408" spans="8:184">
      <c r="H408" s="1321"/>
      <c r="I408" s="1321"/>
      <c r="EJ408" s="1321"/>
      <c r="EK408" s="1321"/>
      <c r="EL408" s="1321"/>
      <c r="EM408" s="1321"/>
      <c r="EN408" s="1321"/>
      <c r="EO408" s="1321"/>
      <c r="EP408" s="1321"/>
      <c r="EQ408" s="1321"/>
      <c r="ER408" s="1321"/>
      <c r="ES408" s="1321"/>
      <c r="ET408" s="1321"/>
      <c r="EU408" s="1321"/>
      <c r="EV408" s="1321"/>
      <c r="EW408" s="1321"/>
      <c r="EX408" s="1321"/>
      <c r="EY408" s="1321"/>
      <c r="EZ408" s="1321"/>
      <c r="FA408" s="1321"/>
      <c r="FB408" s="1321"/>
      <c r="FC408" s="1321"/>
      <c r="FD408" s="1321"/>
      <c r="FE408" s="1321"/>
      <c r="FF408" s="1321"/>
      <c r="FG408" s="1321"/>
      <c r="FH408" s="1321"/>
      <c r="FI408" s="1321"/>
      <c r="FJ408" s="1321"/>
      <c r="FK408" s="1321"/>
      <c r="FL408" s="1321"/>
      <c r="FM408" s="1321"/>
      <c r="FN408" s="1321"/>
      <c r="FO408" s="1321"/>
      <c r="FP408" s="1321"/>
      <c r="FQ408" s="1321"/>
      <c r="FR408" s="1321"/>
      <c r="FS408" s="1321"/>
      <c r="FT408" s="1321"/>
      <c r="FU408" s="1321"/>
      <c r="FV408" s="1321"/>
      <c r="FW408" s="1321"/>
      <c r="FX408" s="1321"/>
      <c r="FY408" s="1321"/>
      <c r="FZ408" s="1321"/>
      <c r="GA408" s="1321"/>
      <c r="GB408" s="1321"/>
    </row>
    <row r="409" spans="8:184">
      <c r="H409" s="1321"/>
      <c r="I409" s="1321"/>
      <c r="EJ409" s="1321"/>
      <c r="EK409" s="1321"/>
      <c r="EL409" s="1321"/>
      <c r="EM409" s="1321"/>
      <c r="EN409" s="1321"/>
      <c r="EO409" s="1321"/>
      <c r="EP409" s="1321"/>
      <c r="EQ409" s="1321"/>
      <c r="ER409" s="1321"/>
      <c r="ES409" s="1321"/>
      <c r="ET409" s="1321"/>
      <c r="EU409" s="1321"/>
      <c r="EV409" s="1321"/>
      <c r="EW409" s="1321"/>
      <c r="EX409" s="1321"/>
      <c r="EY409" s="1321"/>
      <c r="EZ409" s="1321"/>
      <c r="FA409" s="1321"/>
      <c r="FB409" s="1321"/>
      <c r="FC409" s="1321"/>
      <c r="FD409" s="1321"/>
      <c r="FE409" s="1321"/>
      <c r="FF409" s="1321"/>
      <c r="FG409" s="1321"/>
      <c r="FH409" s="1321"/>
      <c r="FI409" s="1321"/>
      <c r="FJ409" s="1321"/>
      <c r="FK409" s="1321"/>
      <c r="FL409" s="1321"/>
      <c r="FM409" s="1321"/>
      <c r="FN409" s="1321"/>
      <c r="FO409" s="1321"/>
      <c r="FP409" s="1321"/>
      <c r="FQ409" s="1321"/>
      <c r="FR409" s="1321"/>
      <c r="FS409" s="1321"/>
      <c r="FT409" s="1321"/>
      <c r="FU409" s="1321"/>
      <c r="FV409" s="1321"/>
      <c r="FW409" s="1321"/>
      <c r="FX409" s="1321"/>
      <c r="FY409" s="1321"/>
      <c r="FZ409" s="1321"/>
      <c r="GA409" s="1321"/>
      <c r="GB409" s="1321"/>
    </row>
    <row r="410" spans="8:184">
      <c r="H410" s="1321"/>
      <c r="I410" s="1321"/>
      <c r="EJ410" s="1321"/>
      <c r="EK410" s="1321"/>
      <c r="EL410" s="1321"/>
      <c r="EM410" s="1321"/>
      <c r="EN410" s="1321"/>
      <c r="EO410" s="1321"/>
      <c r="EP410" s="1321"/>
      <c r="EQ410" s="1321"/>
      <c r="ER410" s="1321"/>
      <c r="ES410" s="1321"/>
      <c r="ET410" s="1321"/>
      <c r="EU410" s="1321"/>
      <c r="EV410" s="1321"/>
      <c r="EW410" s="1321"/>
      <c r="EX410" s="1321"/>
      <c r="EY410" s="1321"/>
      <c r="EZ410" s="1321"/>
      <c r="FA410" s="1321"/>
      <c r="FB410" s="1321"/>
      <c r="FC410" s="1321"/>
      <c r="FD410" s="1321"/>
      <c r="FE410" s="1321"/>
      <c r="FF410" s="1321"/>
      <c r="FG410" s="1321"/>
      <c r="FH410" s="1321"/>
      <c r="FI410" s="1321"/>
      <c r="FJ410" s="1321"/>
      <c r="FK410" s="1321"/>
      <c r="FL410" s="1321"/>
      <c r="FM410" s="1321"/>
      <c r="FN410" s="1321"/>
      <c r="FO410" s="1321"/>
      <c r="FP410" s="1321"/>
      <c r="FQ410" s="1321"/>
      <c r="FR410" s="1321"/>
      <c r="FS410" s="1321"/>
      <c r="FT410" s="1321"/>
      <c r="FU410" s="1321"/>
      <c r="FV410" s="1321"/>
      <c r="FW410" s="1321"/>
      <c r="FX410" s="1321"/>
      <c r="FY410" s="1321"/>
      <c r="FZ410" s="1321"/>
      <c r="GA410" s="1321"/>
      <c r="GB410" s="1321"/>
    </row>
    <row r="411" spans="8:184">
      <c r="H411" s="1321"/>
      <c r="I411" s="1321"/>
      <c r="EJ411" s="1321"/>
      <c r="EK411" s="1321"/>
      <c r="EL411" s="1321"/>
      <c r="EM411" s="1321"/>
      <c r="EN411" s="1321"/>
      <c r="EO411" s="1321"/>
      <c r="EP411" s="1321"/>
      <c r="EQ411" s="1321"/>
      <c r="ER411" s="1321"/>
      <c r="ES411" s="1321"/>
      <c r="ET411" s="1321"/>
      <c r="EU411" s="1321"/>
      <c r="EV411" s="1321"/>
      <c r="EW411" s="1321"/>
      <c r="EX411" s="1321"/>
      <c r="EY411" s="1321"/>
      <c r="EZ411" s="1321"/>
      <c r="FA411" s="1321"/>
      <c r="FB411" s="1321"/>
      <c r="FC411" s="1321"/>
      <c r="FD411" s="1321"/>
      <c r="FE411" s="1321"/>
      <c r="FF411" s="1321"/>
      <c r="FG411" s="1321"/>
      <c r="FH411" s="1321"/>
      <c r="FI411" s="1321"/>
      <c r="FJ411" s="1321"/>
      <c r="FK411" s="1321"/>
      <c r="FL411" s="1321"/>
      <c r="FM411" s="1321"/>
      <c r="FN411" s="1321"/>
      <c r="FO411" s="1321"/>
      <c r="FP411" s="1321"/>
      <c r="FQ411" s="1321"/>
      <c r="FR411" s="1321"/>
      <c r="FS411" s="1321"/>
      <c r="FT411" s="1321"/>
      <c r="FU411" s="1321"/>
      <c r="FV411" s="1321"/>
      <c r="FW411" s="1321"/>
      <c r="FX411" s="1321"/>
      <c r="FY411" s="1321"/>
      <c r="FZ411" s="1321"/>
      <c r="GA411" s="1321"/>
      <c r="GB411" s="1321"/>
    </row>
    <row r="412" spans="8:184">
      <c r="H412" s="1321"/>
      <c r="I412" s="1321"/>
      <c r="EJ412" s="1321"/>
      <c r="EK412" s="1321"/>
      <c r="EL412" s="1321"/>
      <c r="EM412" s="1321"/>
      <c r="EN412" s="1321"/>
      <c r="EO412" s="1321"/>
      <c r="EP412" s="1321"/>
      <c r="EQ412" s="1321"/>
      <c r="ER412" s="1321"/>
      <c r="ES412" s="1321"/>
      <c r="ET412" s="1321"/>
      <c r="EU412" s="1321"/>
      <c r="EV412" s="1321"/>
      <c r="EW412" s="1321"/>
      <c r="EX412" s="1321"/>
      <c r="EY412" s="1321"/>
      <c r="EZ412" s="1321"/>
      <c r="FA412" s="1321"/>
      <c r="FB412" s="1321"/>
      <c r="FC412" s="1321"/>
      <c r="FD412" s="1321"/>
      <c r="FE412" s="1321"/>
      <c r="FF412" s="1321"/>
      <c r="FG412" s="1321"/>
      <c r="FH412" s="1321"/>
      <c r="FI412" s="1321"/>
      <c r="FJ412" s="1321"/>
      <c r="FK412" s="1321"/>
      <c r="FL412" s="1321"/>
      <c r="FM412" s="1321"/>
      <c r="FN412" s="1321"/>
      <c r="FO412" s="1321"/>
      <c r="FP412" s="1321"/>
      <c r="FQ412" s="1321"/>
      <c r="FR412" s="1321"/>
      <c r="FS412" s="1321"/>
      <c r="FT412" s="1321"/>
      <c r="FU412" s="1321"/>
      <c r="FV412" s="1321"/>
      <c r="FW412" s="1321"/>
      <c r="FX412" s="1321"/>
      <c r="FY412" s="1321"/>
      <c r="FZ412" s="1321"/>
      <c r="GA412" s="1321"/>
      <c r="GB412" s="1321"/>
    </row>
    <row r="413" spans="8:184">
      <c r="H413" s="1321"/>
      <c r="I413" s="1321"/>
      <c r="EJ413" s="1321"/>
      <c r="EK413" s="1321"/>
      <c r="EL413" s="1321"/>
      <c r="EM413" s="1321"/>
      <c r="EN413" s="1321"/>
      <c r="EO413" s="1321"/>
      <c r="EP413" s="1321"/>
      <c r="EQ413" s="1321"/>
      <c r="ER413" s="1321"/>
      <c r="ES413" s="1321"/>
      <c r="ET413" s="1321"/>
      <c r="EU413" s="1321"/>
      <c r="EV413" s="1321"/>
      <c r="EW413" s="1321"/>
      <c r="EX413" s="1321"/>
      <c r="EY413" s="1321"/>
      <c r="EZ413" s="1321"/>
      <c r="FA413" s="1321"/>
      <c r="FB413" s="1321"/>
      <c r="FC413" s="1321"/>
      <c r="FD413" s="1321"/>
      <c r="FE413" s="1321"/>
      <c r="FF413" s="1321"/>
      <c r="FG413" s="1321"/>
      <c r="FH413" s="1321"/>
      <c r="FI413" s="1321"/>
      <c r="FJ413" s="1321"/>
      <c r="FK413" s="1321"/>
      <c r="FL413" s="1321"/>
      <c r="FM413" s="1321"/>
      <c r="FN413" s="1321"/>
      <c r="FO413" s="1321"/>
      <c r="FP413" s="1321"/>
      <c r="FQ413" s="1321"/>
      <c r="FR413" s="1321"/>
      <c r="FS413" s="1321"/>
      <c r="FT413" s="1321"/>
      <c r="FU413" s="1321"/>
      <c r="FV413" s="1321"/>
      <c r="FW413" s="1321"/>
      <c r="FX413" s="1321"/>
      <c r="FY413" s="1321"/>
      <c r="FZ413" s="1321"/>
      <c r="GA413" s="1321"/>
      <c r="GB413" s="1321"/>
    </row>
    <row r="414" spans="8:184">
      <c r="H414" s="1321"/>
      <c r="I414" s="1321"/>
      <c r="EJ414" s="1321"/>
      <c r="EK414" s="1321"/>
      <c r="EL414" s="1321"/>
      <c r="EM414" s="1321"/>
      <c r="EN414" s="1321"/>
      <c r="EO414" s="1321"/>
      <c r="EP414" s="1321"/>
      <c r="EQ414" s="1321"/>
      <c r="ER414" s="1321"/>
      <c r="ES414" s="1321"/>
      <c r="ET414" s="1321"/>
      <c r="EU414" s="1321"/>
      <c r="EV414" s="1321"/>
      <c r="EW414" s="1321"/>
      <c r="EX414" s="1321"/>
      <c r="EY414" s="1321"/>
      <c r="EZ414" s="1321"/>
      <c r="FA414" s="1321"/>
      <c r="FB414" s="1321"/>
      <c r="FC414" s="1321"/>
      <c r="FD414" s="1321"/>
      <c r="FE414" s="1321"/>
      <c r="FF414" s="1321"/>
      <c r="FG414" s="1321"/>
      <c r="FH414" s="1321"/>
      <c r="FI414" s="1321"/>
      <c r="FJ414" s="1321"/>
      <c r="FK414" s="1321"/>
      <c r="FL414" s="1321"/>
      <c r="FM414" s="1321"/>
      <c r="FN414" s="1321"/>
      <c r="FO414" s="1321"/>
      <c r="FP414" s="1321"/>
      <c r="FQ414" s="1321"/>
      <c r="FR414" s="1321"/>
      <c r="FS414" s="1321"/>
      <c r="FT414" s="1321"/>
      <c r="FU414" s="1321"/>
      <c r="FV414" s="1321"/>
      <c r="FW414" s="1321"/>
      <c r="FX414" s="1321"/>
      <c r="FY414" s="1321"/>
      <c r="FZ414" s="1321"/>
      <c r="GA414" s="1321"/>
      <c r="GB414" s="1321"/>
    </row>
    <row r="415" spans="8:184">
      <c r="H415" s="1321"/>
      <c r="I415" s="1321"/>
      <c r="EJ415" s="1321"/>
      <c r="EK415" s="1321"/>
      <c r="EL415" s="1321"/>
      <c r="EM415" s="1321"/>
      <c r="EN415" s="1321"/>
      <c r="EO415" s="1321"/>
      <c r="EP415" s="1321"/>
      <c r="EQ415" s="1321"/>
      <c r="ER415" s="1321"/>
      <c r="ES415" s="1321"/>
      <c r="ET415" s="1321"/>
      <c r="EU415" s="1321"/>
      <c r="EV415" s="1321"/>
      <c r="EW415" s="1321"/>
      <c r="EX415" s="1321"/>
      <c r="EY415" s="1321"/>
      <c r="EZ415" s="1321"/>
      <c r="FA415" s="1321"/>
      <c r="FB415" s="1321"/>
      <c r="FC415" s="1321"/>
      <c r="FD415" s="1321"/>
      <c r="FE415" s="1321"/>
      <c r="FF415" s="1321"/>
      <c r="FG415" s="1321"/>
      <c r="FH415" s="1321"/>
      <c r="FI415" s="1321"/>
      <c r="FJ415" s="1321"/>
      <c r="FK415" s="1321"/>
      <c r="FL415" s="1321"/>
      <c r="FM415" s="1321"/>
      <c r="FN415" s="1321"/>
      <c r="FO415" s="1321"/>
      <c r="FP415" s="1321"/>
      <c r="FQ415" s="1321"/>
      <c r="FR415" s="1321"/>
      <c r="FS415" s="1321"/>
      <c r="FT415" s="1321"/>
      <c r="FU415" s="1321"/>
      <c r="FV415" s="1321"/>
      <c r="FW415" s="1321"/>
      <c r="FX415" s="1321"/>
      <c r="FY415" s="1321"/>
      <c r="FZ415" s="1321"/>
      <c r="GA415" s="1321"/>
      <c r="GB415" s="1321"/>
    </row>
    <row r="416" spans="8:184">
      <c r="H416" s="1321"/>
      <c r="I416" s="1321"/>
      <c r="EJ416" s="1321"/>
      <c r="EK416" s="1321"/>
      <c r="EL416" s="1321"/>
      <c r="EM416" s="1321"/>
      <c r="EN416" s="1321"/>
      <c r="EO416" s="1321"/>
      <c r="EP416" s="1321"/>
      <c r="EQ416" s="1321"/>
      <c r="ER416" s="1321"/>
      <c r="ES416" s="1321"/>
      <c r="ET416" s="1321"/>
      <c r="EU416" s="1321"/>
      <c r="EV416" s="1321"/>
      <c r="EW416" s="1321"/>
      <c r="EX416" s="1321"/>
      <c r="EY416" s="1321"/>
      <c r="EZ416" s="1321"/>
      <c r="FA416" s="1321"/>
      <c r="FB416" s="1321"/>
      <c r="FC416" s="1321"/>
      <c r="FD416" s="1321"/>
      <c r="FE416" s="1321"/>
      <c r="FF416" s="1321"/>
      <c r="FG416" s="1321"/>
      <c r="FH416" s="1321"/>
      <c r="FI416" s="1321"/>
      <c r="FJ416" s="1321"/>
      <c r="FK416" s="1321"/>
      <c r="FL416" s="1321"/>
      <c r="FM416" s="1321"/>
      <c r="FN416" s="1321"/>
      <c r="FO416" s="1321"/>
      <c r="FP416" s="1321"/>
      <c r="FQ416" s="1321"/>
      <c r="FR416" s="1321"/>
      <c r="FS416" s="1321"/>
      <c r="FT416" s="1321"/>
      <c r="FU416" s="1321"/>
      <c r="FV416" s="1321"/>
      <c r="FW416" s="1321"/>
      <c r="FX416" s="1321"/>
      <c r="FY416" s="1321"/>
      <c r="FZ416" s="1321"/>
      <c r="GA416" s="1321"/>
      <c r="GB416" s="1321"/>
    </row>
    <row r="417" spans="8:9">
      <c r="H417" s="1321"/>
      <c r="I417" s="1321"/>
    </row>
    <row r="418" spans="8:9">
      <c r="H418" s="1321"/>
      <c r="I418" s="1321"/>
    </row>
    <row r="419" spans="8:9">
      <c r="H419" s="1321"/>
      <c r="I419" s="1321"/>
    </row>
    <row r="420" spans="8:9">
      <c r="H420" s="1321"/>
      <c r="I420" s="1321"/>
    </row>
    <row r="421" spans="8:9">
      <c r="H421" s="1321"/>
      <c r="I421" s="1321"/>
    </row>
    <row r="422" spans="8:9">
      <c r="H422" s="1321"/>
      <c r="I422" s="1321"/>
    </row>
    <row r="423" spans="8:9">
      <c r="H423" s="1321"/>
      <c r="I423" s="1321"/>
    </row>
    <row r="424" spans="8:9">
      <c r="H424" s="1321"/>
      <c r="I424" s="1321"/>
    </row>
    <row r="425" spans="8:9">
      <c r="H425" s="1321"/>
      <c r="I425" s="1321"/>
    </row>
    <row r="426" spans="8:9">
      <c r="H426" s="1321"/>
      <c r="I426" s="1321"/>
    </row>
    <row r="427" spans="8:9">
      <c r="H427" s="1321"/>
      <c r="I427" s="1321"/>
    </row>
    <row r="428" spans="8:9">
      <c r="H428" s="1321"/>
      <c r="I428" s="1321"/>
    </row>
    <row r="429" spans="8:9">
      <c r="H429" s="1321"/>
      <c r="I429" s="1321"/>
    </row>
    <row r="430" spans="8:9">
      <c r="H430" s="1321"/>
      <c r="I430" s="1321"/>
    </row>
    <row r="431" spans="8:9">
      <c r="H431" s="1321"/>
      <c r="I431" s="1321"/>
    </row>
    <row r="432" spans="8:9">
      <c r="H432" s="1321"/>
      <c r="I432" s="1321"/>
    </row>
    <row r="433" spans="8:9">
      <c r="H433" s="1321"/>
      <c r="I433" s="1321"/>
    </row>
    <row r="434" spans="8:9">
      <c r="H434" s="1321"/>
      <c r="I434" s="1321"/>
    </row>
    <row r="435" spans="8:9">
      <c r="H435" s="1321"/>
      <c r="I435" s="1321"/>
    </row>
    <row r="436" spans="8:9">
      <c r="H436" s="1321"/>
      <c r="I436" s="1321"/>
    </row>
    <row r="437" spans="8:9">
      <c r="H437" s="1321"/>
      <c r="I437" s="1321"/>
    </row>
    <row r="438" spans="8:9">
      <c r="H438" s="1321"/>
      <c r="I438" s="1321"/>
    </row>
    <row r="439" spans="8:9">
      <c r="H439" s="1321"/>
      <c r="I439" s="1321"/>
    </row>
    <row r="440" spans="8:9">
      <c r="H440" s="1321"/>
      <c r="I440" s="1321"/>
    </row>
    <row r="441" spans="8:9">
      <c r="H441" s="1321"/>
      <c r="I441" s="1321"/>
    </row>
    <row r="442" spans="8:9">
      <c r="H442" s="1321"/>
      <c r="I442" s="1321"/>
    </row>
    <row r="443" spans="8:9">
      <c r="H443" s="1321"/>
      <c r="I443" s="1321"/>
    </row>
    <row r="444" spans="8:9">
      <c r="H444" s="1321"/>
      <c r="I444" s="1321"/>
    </row>
    <row r="445" spans="8:9">
      <c r="H445" s="1321"/>
      <c r="I445" s="1321"/>
    </row>
    <row r="446" spans="8:9">
      <c r="H446" s="1321"/>
      <c r="I446" s="1321"/>
    </row>
    <row r="447" spans="8:9">
      <c r="H447" s="1321"/>
      <c r="I447" s="1321"/>
    </row>
    <row r="448" spans="8:9">
      <c r="H448" s="1321"/>
      <c r="I448" s="1321"/>
    </row>
    <row r="449" spans="8:9">
      <c r="H449" s="1321"/>
      <c r="I449" s="1321"/>
    </row>
    <row r="450" spans="8:9">
      <c r="H450" s="1321"/>
      <c r="I450" s="1321"/>
    </row>
    <row r="451" spans="8:9">
      <c r="H451" s="1321"/>
      <c r="I451" s="1321"/>
    </row>
    <row r="452" spans="8:9">
      <c r="H452" s="1321"/>
      <c r="I452" s="1321"/>
    </row>
    <row r="453" spans="8:9">
      <c r="H453" s="1321"/>
      <c r="I453" s="1321"/>
    </row>
    <row r="454" spans="8:9">
      <c r="H454" s="1321"/>
      <c r="I454" s="1321"/>
    </row>
    <row r="455" spans="8:9">
      <c r="H455" s="1321"/>
      <c r="I455" s="1321"/>
    </row>
    <row r="456" spans="8:9">
      <c r="H456" s="1321"/>
      <c r="I456" s="1321"/>
    </row>
    <row r="457" spans="8:9">
      <c r="H457" s="1321"/>
      <c r="I457" s="1321"/>
    </row>
    <row r="458" spans="8:9">
      <c r="H458" s="1321"/>
      <c r="I458" s="1321"/>
    </row>
    <row r="459" spans="8:9">
      <c r="H459" s="1321"/>
      <c r="I459" s="1321"/>
    </row>
    <row r="460" spans="8:9">
      <c r="H460" s="1321"/>
      <c r="I460" s="1321"/>
    </row>
    <row r="461" spans="8:9">
      <c r="H461" s="1321"/>
      <c r="I461" s="1321"/>
    </row>
    <row r="462" spans="8:9">
      <c r="H462" s="1321"/>
      <c r="I462" s="1321"/>
    </row>
    <row r="463" spans="8:9">
      <c r="H463" s="1321"/>
      <c r="I463" s="1321"/>
    </row>
    <row r="464" spans="8:9">
      <c r="H464" s="1321"/>
      <c r="I464" s="1321"/>
    </row>
    <row r="465" spans="8:9">
      <c r="H465" s="1321"/>
      <c r="I465" s="1321"/>
    </row>
    <row r="466" spans="8:9">
      <c r="H466" s="1321"/>
      <c r="I466" s="1321"/>
    </row>
    <row r="467" spans="8:9">
      <c r="H467" s="1321"/>
      <c r="I467" s="1321"/>
    </row>
    <row r="468" spans="8:9">
      <c r="H468" s="1321"/>
      <c r="I468" s="1321"/>
    </row>
    <row r="469" spans="8:9">
      <c r="H469" s="1321"/>
      <c r="I469" s="1321"/>
    </row>
    <row r="470" spans="8:9">
      <c r="H470" s="1321"/>
      <c r="I470" s="1321"/>
    </row>
    <row r="471" spans="8:9">
      <c r="H471" s="1321"/>
      <c r="I471" s="1321"/>
    </row>
    <row r="472" spans="8:9">
      <c r="H472" s="1321"/>
      <c r="I472" s="1321"/>
    </row>
    <row r="473" spans="8:9">
      <c r="H473" s="1321"/>
      <c r="I473" s="1321"/>
    </row>
    <row r="474" spans="8:9">
      <c r="H474" s="1321"/>
      <c r="I474" s="1321"/>
    </row>
    <row r="475" spans="8:9">
      <c r="H475" s="1321"/>
      <c r="I475" s="1321"/>
    </row>
    <row r="476" spans="8:9">
      <c r="H476" s="1321"/>
      <c r="I476" s="1321"/>
    </row>
    <row r="477" spans="8:9">
      <c r="H477" s="1321"/>
      <c r="I477" s="1321"/>
    </row>
    <row r="478" spans="8:9">
      <c r="H478" s="1321"/>
      <c r="I478" s="1321"/>
    </row>
    <row r="479" spans="8:9">
      <c r="H479" s="1321"/>
      <c r="I479" s="1321"/>
    </row>
    <row r="480" spans="8:9">
      <c r="H480" s="1321"/>
      <c r="I480" s="1321"/>
    </row>
    <row r="481" spans="8:9">
      <c r="H481" s="1321"/>
      <c r="I481" s="1321"/>
    </row>
    <row r="482" spans="8:9">
      <c r="H482" s="1321"/>
      <c r="I482" s="1321"/>
    </row>
    <row r="483" spans="8:9">
      <c r="H483" s="1321"/>
      <c r="I483" s="1321"/>
    </row>
    <row r="484" spans="8:9">
      <c r="H484" s="1321"/>
      <c r="I484" s="1321"/>
    </row>
    <row r="485" spans="8:9">
      <c r="H485" s="1321"/>
      <c r="I485" s="1321"/>
    </row>
    <row r="486" spans="8:9">
      <c r="H486" s="1321"/>
      <c r="I486" s="1321"/>
    </row>
    <row r="487" spans="8:9">
      <c r="H487" s="1321"/>
      <c r="I487" s="1321"/>
    </row>
    <row r="488" spans="8:9">
      <c r="H488" s="1321"/>
      <c r="I488" s="1321"/>
    </row>
    <row r="489" spans="8:9">
      <c r="H489" s="1321"/>
      <c r="I489" s="1321"/>
    </row>
    <row r="490" spans="8:9">
      <c r="H490" s="1321"/>
      <c r="I490" s="1321"/>
    </row>
    <row r="491" spans="8:9">
      <c r="H491" s="1321"/>
      <c r="I491" s="1321"/>
    </row>
    <row r="492" spans="8:9">
      <c r="H492" s="1321"/>
      <c r="I492" s="1321"/>
    </row>
    <row r="493" spans="8:9">
      <c r="H493" s="1321"/>
      <c r="I493" s="1321"/>
    </row>
    <row r="494" spans="8:9">
      <c r="H494" s="1321"/>
      <c r="I494" s="1321"/>
    </row>
    <row r="495" spans="8:9">
      <c r="H495" s="1321"/>
      <c r="I495" s="1321"/>
    </row>
    <row r="496" spans="8:9">
      <c r="H496" s="1321"/>
      <c r="I496" s="1321"/>
    </row>
    <row r="497" spans="8:9">
      <c r="H497" s="1321"/>
      <c r="I497" s="1321"/>
    </row>
    <row r="498" spans="8:9">
      <c r="H498" s="1321"/>
      <c r="I498" s="1321"/>
    </row>
    <row r="499" spans="8:9">
      <c r="H499" s="1321"/>
      <c r="I499" s="1321"/>
    </row>
    <row r="500" spans="8:9">
      <c r="H500" s="1321"/>
      <c r="I500" s="1321"/>
    </row>
    <row r="501" spans="8:9">
      <c r="H501" s="1321"/>
      <c r="I501" s="1321"/>
    </row>
    <row r="502" spans="8:9">
      <c r="H502" s="1321"/>
      <c r="I502" s="1321"/>
    </row>
    <row r="503" spans="8:9">
      <c r="H503" s="1321"/>
      <c r="I503" s="1321"/>
    </row>
    <row r="504" spans="8:9">
      <c r="H504" s="1321"/>
      <c r="I504" s="1321"/>
    </row>
    <row r="505" spans="8:9">
      <c r="H505" s="1321"/>
      <c r="I505" s="1321"/>
    </row>
    <row r="506" spans="8:9">
      <c r="H506" s="1321"/>
      <c r="I506" s="1321"/>
    </row>
    <row r="507" spans="8:9">
      <c r="H507" s="1321"/>
      <c r="I507" s="1321"/>
    </row>
    <row r="508" spans="8:9">
      <c r="H508" s="1321"/>
      <c r="I508" s="1321"/>
    </row>
    <row r="509" spans="8:9">
      <c r="H509" s="1321"/>
      <c r="I509" s="1321"/>
    </row>
    <row r="510" spans="8:9">
      <c r="H510" s="1321"/>
      <c r="I510" s="1321"/>
    </row>
    <row r="511" spans="8:9">
      <c r="H511" s="1321"/>
      <c r="I511" s="1321"/>
    </row>
    <row r="512" spans="8:9">
      <c r="H512" s="1321"/>
      <c r="I512" s="1321"/>
    </row>
    <row r="513" spans="8:9">
      <c r="H513" s="1321"/>
      <c r="I513" s="1321"/>
    </row>
    <row r="514" spans="8:9">
      <c r="H514" s="1321"/>
      <c r="I514" s="1321"/>
    </row>
    <row r="515" spans="8:9">
      <c r="H515" s="1321"/>
      <c r="I515" s="1321"/>
    </row>
    <row r="516" spans="8:9">
      <c r="H516" s="1321"/>
      <c r="I516" s="1321"/>
    </row>
    <row r="517" spans="8:9">
      <c r="H517" s="1321"/>
      <c r="I517" s="1321"/>
    </row>
    <row r="518" spans="8:9">
      <c r="H518" s="1321"/>
      <c r="I518" s="1321"/>
    </row>
    <row r="519" spans="8:9">
      <c r="H519" s="1321"/>
      <c r="I519" s="1321"/>
    </row>
    <row r="520" spans="8:9">
      <c r="H520" s="1321"/>
      <c r="I520" s="1321"/>
    </row>
    <row r="521" spans="8:9">
      <c r="H521" s="1321"/>
      <c r="I521" s="1321"/>
    </row>
    <row r="522" spans="8:9">
      <c r="H522" s="1321"/>
      <c r="I522" s="1321"/>
    </row>
    <row r="523" spans="8:9">
      <c r="H523" s="1321"/>
      <c r="I523" s="1321"/>
    </row>
    <row r="524" spans="8:9">
      <c r="H524" s="1321"/>
      <c r="I524" s="1321"/>
    </row>
    <row r="525" spans="8:9">
      <c r="H525" s="1321"/>
      <c r="I525" s="1321"/>
    </row>
    <row r="526" spans="8:9">
      <c r="H526" s="1321"/>
      <c r="I526" s="1321"/>
    </row>
    <row r="527" spans="8:9">
      <c r="H527" s="1321"/>
      <c r="I527" s="1321"/>
    </row>
    <row r="528" spans="8:9">
      <c r="H528" s="1321"/>
      <c r="I528" s="1321"/>
    </row>
    <row r="529" spans="8:9">
      <c r="H529" s="1321"/>
      <c r="I529" s="1321"/>
    </row>
    <row r="530" spans="8:9">
      <c r="H530" s="1321"/>
      <c r="I530" s="1321"/>
    </row>
    <row r="531" spans="8:9">
      <c r="H531" s="1321"/>
      <c r="I531" s="1321"/>
    </row>
    <row r="532" spans="8:9">
      <c r="H532" s="1321"/>
      <c r="I532" s="1321"/>
    </row>
    <row r="533" spans="8:9">
      <c r="H533" s="1321"/>
      <c r="I533" s="1321"/>
    </row>
    <row r="534" spans="8:9">
      <c r="H534" s="1321"/>
      <c r="I534" s="1321"/>
    </row>
    <row r="535" spans="8:9">
      <c r="H535" s="1321"/>
      <c r="I535" s="1321"/>
    </row>
    <row r="536" spans="8:9">
      <c r="H536" s="1321"/>
      <c r="I536" s="1321"/>
    </row>
    <row r="537" spans="8:9">
      <c r="H537" s="1321"/>
      <c r="I537" s="1321"/>
    </row>
    <row r="538" spans="8:9">
      <c r="H538" s="1321"/>
      <c r="I538" s="1321"/>
    </row>
    <row r="539" spans="8:9">
      <c r="H539" s="1321"/>
      <c r="I539" s="1321"/>
    </row>
    <row r="540" spans="8:9">
      <c r="H540" s="1321"/>
      <c r="I540" s="1321"/>
    </row>
    <row r="541" spans="8:9">
      <c r="H541" s="1321"/>
      <c r="I541" s="1321"/>
    </row>
    <row r="542" spans="8:9">
      <c r="H542" s="1321"/>
      <c r="I542" s="1321"/>
    </row>
    <row r="543" spans="8:9">
      <c r="H543" s="1321"/>
      <c r="I543" s="1321"/>
    </row>
    <row r="544" spans="8:9">
      <c r="H544" s="1321"/>
      <c r="I544" s="1321"/>
    </row>
    <row r="545" spans="8:9">
      <c r="H545" s="1321"/>
      <c r="I545" s="1321"/>
    </row>
    <row r="546" spans="8:9">
      <c r="H546" s="1321"/>
      <c r="I546" s="1321"/>
    </row>
    <row r="547" spans="8:9">
      <c r="H547" s="1321"/>
      <c r="I547" s="1321"/>
    </row>
    <row r="548" spans="8:9">
      <c r="H548" s="1321"/>
      <c r="I548" s="1321"/>
    </row>
    <row r="549" spans="8:9">
      <c r="H549" s="1321"/>
      <c r="I549" s="1321"/>
    </row>
    <row r="550" spans="8:9">
      <c r="H550" s="1321"/>
      <c r="I550" s="1321"/>
    </row>
    <row r="551" spans="8:9">
      <c r="H551" s="1321"/>
      <c r="I551" s="1321"/>
    </row>
    <row r="552" spans="8:9">
      <c r="H552" s="1321"/>
      <c r="I552" s="1321"/>
    </row>
    <row r="553" spans="8:9">
      <c r="H553" s="1321"/>
      <c r="I553" s="1321"/>
    </row>
    <row r="554" spans="8:9">
      <c r="H554" s="1321"/>
      <c r="I554" s="1321"/>
    </row>
    <row r="555" spans="8:9">
      <c r="H555" s="1321"/>
      <c r="I555" s="1321"/>
    </row>
    <row r="556" spans="8:9">
      <c r="H556" s="1321"/>
      <c r="I556" s="1321"/>
    </row>
    <row r="557" spans="8:9">
      <c r="H557" s="1321"/>
      <c r="I557" s="1321"/>
    </row>
    <row r="558" spans="8:9">
      <c r="H558" s="1321"/>
      <c r="I558" s="1321"/>
    </row>
    <row r="559" spans="8:9">
      <c r="H559" s="1321"/>
      <c r="I559" s="1321"/>
    </row>
    <row r="560" spans="8:9">
      <c r="H560" s="1321"/>
      <c r="I560" s="1321"/>
    </row>
    <row r="561" spans="8:9">
      <c r="H561" s="1321"/>
      <c r="I561" s="1321"/>
    </row>
    <row r="562" spans="8:9">
      <c r="H562" s="1321"/>
      <c r="I562" s="1321"/>
    </row>
    <row r="563" spans="8:9">
      <c r="H563" s="1321"/>
      <c r="I563" s="1321"/>
    </row>
    <row r="564" spans="8:9">
      <c r="H564" s="1321"/>
      <c r="I564" s="1321"/>
    </row>
    <row r="565" spans="8:9">
      <c r="H565" s="1321"/>
      <c r="I565" s="1321"/>
    </row>
    <row r="566" spans="8:9">
      <c r="H566" s="1321"/>
      <c r="I566" s="1321"/>
    </row>
    <row r="567" spans="8:9">
      <c r="H567" s="1321"/>
      <c r="I567" s="1321"/>
    </row>
    <row r="568" spans="8:9">
      <c r="H568" s="1321"/>
      <c r="I568" s="1321"/>
    </row>
    <row r="569" spans="8:9">
      <c r="H569" s="1321"/>
      <c r="I569" s="1321"/>
    </row>
    <row r="570" spans="8:9">
      <c r="H570" s="1321"/>
      <c r="I570" s="1321"/>
    </row>
    <row r="571" spans="8:9">
      <c r="H571" s="1321"/>
      <c r="I571" s="1321"/>
    </row>
    <row r="572" spans="8:9">
      <c r="H572" s="1321"/>
      <c r="I572" s="1321"/>
    </row>
    <row r="573" spans="8:9">
      <c r="H573" s="1321"/>
      <c r="I573" s="1321"/>
    </row>
    <row r="574" spans="8:9">
      <c r="H574" s="1321"/>
      <c r="I574" s="1321"/>
    </row>
    <row r="575" spans="8:9">
      <c r="H575" s="1321"/>
      <c r="I575" s="1321"/>
    </row>
    <row r="576" spans="8:9">
      <c r="H576" s="1321"/>
      <c r="I576" s="1321"/>
    </row>
    <row r="577" spans="8:9">
      <c r="H577" s="1321"/>
      <c r="I577" s="1321"/>
    </row>
    <row r="578" spans="8:9">
      <c r="H578" s="1321"/>
      <c r="I578" s="1321"/>
    </row>
    <row r="579" spans="8:9">
      <c r="H579" s="1321"/>
      <c r="I579" s="1321"/>
    </row>
    <row r="580" spans="8:9">
      <c r="H580" s="1321"/>
      <c r="I580" s="1321"/>
    </row>
    <row r="581" spans="8:9">
      <c r="H581" s="1321"/>
      <c r="I581" s="1321"/>
    </row>
    <row r="582" spans="8:9">
      <c r="H582" s="1321"/>
      <c r="I582" s="1321"/>
    </row>
    <row r="583" spans="8:9">
      <c r="H583" s="1321"/>
      <c r="I583" s="1321"/>
    </row>
    <row r="584" spans="8:9">
      <c r="H584" s="1321"/>
      <c r="I584" s="1321"/>
    </row>
    <row r="585" spans="8:9">
      <c r="H585" s="1321"/>
      <c r="I585" s="1321"/>
    </row>
    <row r="586" spans="8:9">
      <c r="H586" s="1321"/>
      <c r="I586" s="1321"/>
    </row>
    <row r="587" spans="8:9">
      <c r="H587" s="1321"/>
      <c r="I587" s="1321"/>
    </row>
    <row r="588" spans="8:9">
      <c r="H588" s="1321"/>
      <c r="I588" s="1321"/>
    </row>
    <row r="589" spans="8:9">
      <c r="H589" s="1321"/>
      <c r="I589" s="1321"/>
    </row>
    <row r="590" spans="8:9">
      <c r="H590" s="1321"/>
      <c r="I590" s="1321"/>
    </row>
    <row r="591" spans="8:9">
      <c r="H591" s="1321"/>
      <c r="I591" s="1321"/>
    </row>
    <row r="592" spans="8:9">
      <c r="H592" s="1321"/>
      <c r="I592" s="1321"/>
    </row>
    <row r="593" spans="8:9">
      <c r="H593" s="1321"/>
      <c r="I593" s="1321"/>
    </row>
    <row r="594" spans="8:9">
      <c r="H594" s="1321"/>
      <c r="I594" s="1321"/>
    </row>
    <row r="595" spans="8:9">
      <c r="H595" s="1321"/>
      <c r="I595" s="1321"/>
    </row>
    <row r="596" spans="8:9">
      <c r="H596" s="1321"/>
      <c r="I596" s="1321"/>
    </row>
    <row r="597" spans="8:9">
      <c r="H597" s="1321"/>
      <c r="I597" s="1321"/>
    </row>
    <row r="598" spans="8:9">
      <c r="H598" s="1321"/>
      <c r="I598" s="1321"/>
    </row>
    <row r="599" spans="8:9">
      <c r="H599" s="1321"/>
      <c r="I599" s="1321"/>
    </row>
    <row r="600" spans="8:9">
      <c r="H600" s="1321"/>
      <c r="I600" s="1321"/>
    </row>
    <row r="601" spans="8:9">
      <c r="H601" s="1321"/>
      <c r="I601" s="1321"/>
    </row>
    <row r="602" spans="8:9">
      <c r="H602" s="1321"/>
      <c r="I602" s="1321"/>
    </row>
    <row r="603" spans="8:9">
      <c r="H603" s="1321"/>
      <c r="I603" s="1321"/>
    </row>
    <row r="604" spans="8:9">
      <c r="H604" s="1321"/>
      <c r="I604" s="1321"/>
    </row>
    <row r="605" spans="8:9">
      <c r="H605" s="1321"/>
      <c r="I605" s="1321"/>
    </row>
    <row r="606" spans="8:9">
      <c r="H606" s="1321"/>
      <c r="I606" s="1321"/>
    </row>
    <row r="607" spans="8:9">
      <c r="H607" s="1321"/>
      <c r="I607" s="1321"/>
    </row>
    <row r="608" spans="8:9">
      <c r="H608" s="1321"/>
      <c r="I608" s="1321"/>
    </row>
    <row r="609" spans="8:9">
      <c r="H609" s="1321"/>
      <c r="I609" s="1321"/>
    </row>
    <row r="610" spans="8:9">
      <c r="H610" s="1321"/>
      <c r="I610" s="1321"/>
    </row>
    <row r="611" spans="8:9">
      <c r="H611" s="1321"/>
      <c r="I611" s="1321"/>
    </row>
    <row r="612" spans="8:9">
      <c r="H612" s="1321"/>
      <c r="I612" s="1321"/>
    </row>
    <row r="613" spans="8:9">
      <c r="H613" s="1321"/>
      <c r="I613" s="1321"/>
    </row>
    <row r="614" spans="8:9">
      <c r="H614" s="1321"/>
      <c r="I614" s="1321"/>
    </row>
    <row r="615" spans="8:9">
      <c r="H615" s="1321"/>
      <c r="I615" s="1321"/>
    </row>
    <row r="616" spans="8:9">
      <c r="H616" s="1321"/>
      <c r="I616" s="1321"/>
    </row>
    <row r="617" spans="8:9">
      <c r="H617" s="1321"/>
      <c r="I617" s="1321"/>
    </row>
    <row r="618" spans="8:9">
      <c r="H618" s="1321"/>
      <c r="I618" s="1321"/>
    </row>
    <row r="619" spans="8:9">
      <c r="H619" s="1321"/>
      <c r="I619" s="1321"/>
    </row>
    <row r="620" spans="8:9">
      <c r="H620" s="1321"/>
      <c r="I620" s="1321"/>
    </row>
    <row r="621" spans="8:9">
      <c r="H621" s="1321"/>
      <c r="I621" s="1321"/>
    </row>
    <row r="622" spans="8:9">
      <c r="H622" s="1321"/>
      <c r="I622" s="1321"/>
    </row>
    <row r="623" spans="8:9">
      <c r="H623" s="1321"/>
      <c r="I623" s="1321"/>
    </row>
    <row r="624" spans="8:9">
      <c r="H624" s="1321"/>
      <c r="I624" s="1321"/>
    </row>
    <row r="625" spans="8:9">
      <c r="H625" s="1321"/>
      <c r="I625" s="1321"/>
    </row>
    <row r="626" spans="8:9">
      <c r="H626" s="1321"/>
      <c r="I626" s="1321"/>
    </row>
    <row r="627" spans="8:9">
      <c r="H627" s="1321"/>
      <c r="I627" s="1321"/>
    </row>
    <row r="628" spans="8:9">
      <c r="H628" s="1321"/>
      <c r="I628" s="1321"/>
    </row>
    <row r="629" spans="8:9">
      <c r="H629" s="1321"/>
      <c r="I629" s="1321"/>
    </row>
    <row r="630" spans="8:9">
      <c r="H630" s="1321"/>
      <c r="I630" s="1321"/>
    </row>
    <row r="631" spans="8:9">
      <c r="H631" s="1321"/>
      <c r="I631" s="1321"/>
    </row>
    <row r="632" spans="8:9">
      <c r="H632" s="1321"/>
      <c r="I632" s="1321"/>
    </row>
    <row r="633" spans="8:9">
      <c r="H633" s="1321"/>
      <c r="I633" s="1321"/>
    </row>
    <row r="634" spans="8:9">
      <c r="H634" s="1321"/>
      <c r="I634" s="1321"/>
    </row>
    <row r="635" spans="8:9">
      <c r="H635" s="1321"/>
      <c r="I635" s="1321"/>
    </row>
    <row r="636" spans="8:9">
      <c r="H636" s="1321"/>
      <c r="I636" s="1321"/>
    </row>
    <row r="637" spans="8:9">
      <c r="H637" s="1321"/>
      <c r="I637" s="1321"/>
    </row>
    <row r="638" spans="8:9">
      <c r="H638" s="1321"/>
      <c r="I638" s="1321"/>
    </row>
    <row r="639" spans="8:9">
      <c r="H639" s="1321"/>
      <c r="I639" s="1321"/>
    </row>
    <row r="640" spans="8:9">
      <c r="H640" s="1321"/>
      <c r="I640" s="1321"/>
    </row>
    <row r="641" spans="8:9">
      <c r="H641" s="1321"/>
      <c r="I641" s="1321"/>
    </row>
    <row r="642" spans="8:9">
      <c r="H642" s="1321"/>
      <c r="I642" s="1321"/>
    </row>
    <row r="643" spans="8:9">
      <c r="H643" s="1321"/>
      <c r="I643" s="1321"/>
    </row>
    <row r="644" spans="8:9">
      <c r="H644" s="1321"/>
      <c r="I644" s="1321"/>
    </row>
    <row r="645" spans="8:9">
      <c r="H645" s="1321"/>
      <c r="I645" s="1321"/>
    </row>
    <row r="646" spans="8:9">
      <c r="H646" s="1321"/>
      <c r="I646" s="1321"/>
    </row>
    <row r="647" spans="8:9">
      <c r="H647" s="1321"/>
      <c r="I647" s="1321"/>
    </row>
    <row r="648" spans="8:9">
      <c r="H648" s="1321"/>
      <c r="I648" s="1321"/>
    </row>
    <row r="649" spans="8:9">
      <c r="H649" s="1321"/>
      <c r="I649" s="1321"/>
    </row>
    <row r="650" spans="8:9">
      <c r="H650" s="1321"/>
      <c r="I650" s="1321"/>
    </row>
    <row r="651" spans="8:9">
      <c r="H651" s="1321"/>
      <c r="I651" s="1321"/>
    </row>
    <row r="652" spans="8:9">
      <c r="H652" s="1321"/>
      <c r="I652" s="1321"/>
    </row>
    <row r="653" spans="8:9">
      <c r="H653" s="1321"/>
      <c r="I653" s="1321"/>
    </row>
    <row r="654" spans="8:9">
      <c r="H654" s="1321"/>
      <c r="I654" s="1321"/>
    </row>
    <row r="655" spans="8:9">
      <c r="H655" s="1321"/>
      <c r="I655" s="1321"/>
    </row>
    <row r="656" spans="8:9">
      <c r="H656" s="1321"/>
      <c r="I656" s="1321"/>
    </row>
    <row r="657" spans="8:9">
      <c r="H657" s="1321"/>
      <c r="I657" s="1321"/>
    </row>
    <row r="658" spans="8:9">
      <c r="H658" s="1321"/>
      <c r="I658" s="1321"/>
    </row>
  </sheetData>
  <mergeCells count="3658">
    <mergeCell ref="DN133:DN134"/>
    <mergeCell ref="DU133:DU134"/>
    <mergeCell ref="DV133:DV134"/>
    <mergeCell ref="DW133:DW134"/>
    <mergeCell ref="ED133:ED134"/>
    <mergeCell ref="EE133:EE134"/>
    <mergeCell ref="CW133:CW134"/>
    <mergeCell ref="CX133:CX134"/>
    <mergeCell ref="DC133:DC134"/>
    <mergeCell ref="DD133:DD134"/>
    <mergeCell ref="DE133:DE134"/>
    <mergeCell ref="DL133:DL134"/>
    <mergeCell ref="CP133:CP134"/>
    <mergeCell ref="CQ133:CQ134"/>
    <mergeCell ref="CS133:CS134"/>
    <mergeCell ref="CT133:CT134"/>
    <mergeCell ref="CU133:CU134"/>
    <mergeCell ref="CV133:CV134"/>
    <mergeCell ref="CI133:CI134"/>
    <mergeCell ref="CJ133:CJ134"/>
    <mergeCell ref="CL133:CL134"/>
    <mergeCell ref="CM133:CM134"/>
    <mergeCell ref="CN133:CN134"/>
    <mergeCell ref="CO133:CO134"/>
    <mergeCell ref="CB133:CB134"/>
    <mergeCell ref="CC133:CC134"/>
    <mergeCell ref="CE133:CE134"/>
    <mergeCell ref="CF133:CF134"/>
    <mergeCell ref="CG133:CG134"/>
    <mergeCell ref="CH133:CH134"/>
    <mergeCell ref="BU133:BU134"/>
    <mergeCell ref="BV133:BV134"/>
    <mergeCell ref="BX133:BX134"/>
    <mergeCell ref="BY133:BY134"/>
    <mergeCell ref="BZ133:BZ134"/>
    <mergeCell ref="CA133:CA134"/>
    <mergeCell ref="BN133:BN134"/>
    <mergeCell ref="BO133:BO134"/>
    <mergeCell ref="BQ133:BQ134"/>
    <mergeCell ref="BR133:BR134"/>
    <mergeCell ref="BS133:BS134"/>
    <mergeCell ref="BT133:BT134"/>
    <mergeCell ref="BE133:BE134"/>
    <mergeCell ref="BH133:BH134"/>
    <mergeCell ref="BJ133:BJ134"/>
    <mergeCell ref="BK133:BK134"/>
    <mergeCell ref="BL133:BL134"/>
    <mergeCell ref="BM133:BM134"/>
    <mergeCell ref="AP133:AP134"/>
    <mergeCell ref="AQ133:AQ134"/>
    <mergeCell ref="AW133:AW134"/>
    <mergeCell ref="AX133:AX134"/>
    <mergeCell ref="BA133:BA134"/>
    <mergeCell ref="BD133:BD134"/>
    <mergeCell ref="P133:P134"/>
    <mergeCell ref="U133:U134"/>
    <mergeCell ref="V133:V134"/>
    <mergeCell ref="AB133:AB134"/>
    <mergeCell ref="AC133:AC134"/>
    <mergeCell ref="AI133:AI134"/>
    <mergeCell ref="J133:J134"/>
    <mergeCell ref="K133:K134"/>
    <mergeCell ref="L133:L134"/>
    <mergeCell ref="M133:M134"/>
    <mergeCell ref="N133:N134"/>
    <mergeCell ref="O133:O134"/>
    <mergeCell ref="CS131:CS132"/>
    <mergeCell ref="CT131:CT132"/>
    <mergeCell ref="CU131:CU132"/>
    <mergeCell ref="CV131:CV132"/>
    <mergeCell ref="CW131:CW132"/>
    <mergeCell ref="CX131:CX132"/>
    <mergeCell ref="CL131:CL132"/>
    <mergeCell ref="CM131:CM132"/>
    <mergeCell ref="CN131:CN132"/>
    <mergeCell ref="CO131:CO132"/>
    <mergeCell ref="CP131:CP132"/>
    <mergeCell ref="CQ131:CQ132"/>
    <mergeCell ref="CE131:CE132"/>
    <mergeCell ref="CF131:CF132"/>
    <mergeCell ref="CG131:CG132"/>
    <mergeCell ref="CH131:CH132"/>
    <mergeCell ref="CI131:CI132"/>
    <mergeCell ref="CJ131:CJ132"/>
    <mergeCell ref="BX131:BX132"/>
    <mergeCell ref="BY131:BY132"/>
    <mergeCell ref="BZ131:BZ132"/>
    <mergeCell ref="CA131:CA132"/>
    <mergeCell ref="CB131:CB132"/>
    <mergeCell ref="CC131:CC132"/>
    <mergeCell ref="BQ131:BQ132"/>
    <mergeCell ref="BR131:BR132"/>
    <mergeCell ref="BS131:BS132"/>
    <mergeCell ref="BT131:BT132"/>
    <mergeCell ref="BU131:BU132"/>
    <mergeCell ref="BV131:BV132"/>
    <mergeCell ref="BJ131:BJ132"/>
    <mergeCell ref="BK131:BK132"/>
    <mergeCell ref="BL131:BL132"/>
    <mergeCell ref="BM131:BM132"/>
    <mergeCell ref="BN131:BN132"/>
    <mergeCell ref="BO131:BO132"/>
    <mergeCell ref="V131:V132"/>
    <mergeCell ref="AB131:AB132"/>
    <mergeCell ref="AC131:AC132"/>
    <mergeCell ref="AI131:AI132"/>
    <mergeCell ref="AJ131:AJ132"/>
    <mergeCell ref="AM131:AM132"/>
    <mergeCell ref="ED129:ED130"/>
    <mergeCell ref="EE129:EE130"/>
    <mergeCell ref="EF129:EF130"/>
    <mergeCell ref="EG129:EG134"/>
    <mergeCell ref="EH129:EH134"/>
    <mergeCell ref="EI129:EI134"/>
    <mergeCell ref="ED131:ED132"/>
    <mergeCell ref="EE131:EE132"/>
    <mergeCell ref="EF131:EF132"/>
    <mergeCell ref="EF133:EF134"/>
    <mergeCell ref="DU129:DU130"/>
    <mergeCell ref="DV129:DV130"/>
    <mergeCell ref="DW129:DW130"/>
    <mergeCell ref="DX129:DX134"/>
    <mergeCell ref="DY129:DY134"/>
    <mergeCell ref="DZ129:DZ134"/>
    <mergeCell ref="DU131:DU132"/>
    <mergeCell ref="DV131:DV132"/>
    <mergeCell ref="DW131:DW132"/>
    <mergeCell ref="DL129:DL130"/>
    <mergeCell ref="DM129:DM130"/>
    <mergeCell ref="DN129:DN130"/>
    <mergeCell ref="DO129:DO134"/>
    <mergeCell ref="DP129:DP134"/>
    <mergeCell ref="DQ129:DQ134"/>
    <mergeCell ref="DL131:DL132"/>
    <mergeCell ref="DM131:DM132"/>
    <mergeCell ref="DN131:DN132"/>
    <mergeCell ref="DM133:DM134"/>
    <mergeCell ref="DC129:DC130"/>
    <mergeCell ref="DD129:DD130"/>
    <mergeCell ref="DE129:DE130"/>
    <mergeCell ref="DF129:DF134"/>
    <mergeCell ref="DG129:DG134"/>
    <mergeCell ref="DH129:DH134"/>
    <mergeCell ref="DC131:DC132"/>
    <mergeCell ref="DD131:DD132"/>
    <mergeCell ref="DE131:DE132"/>
    <mergeCell ref="CS129:CS130"/>
    <mergeCell ref="CT129:CT130"/>
    <mergeCell ref="CU129:CU130"/>
    <mergeCell ref="CV129:CV130"/>
    <mergeCell ref="CW129:CW130"/>
    <mergeCell ref="CX129:CX130"/>
    <mergeCell ref="CL129:CL130"/>
    <mergeCell ref="CM129:CM130"/>
    <mergeCell ref="CN129:CN130"/>
    <mergeCell ref="CO129:CO130"/>
    <mergeCell ref="CP129:CP130"/>
    <mergeCell ref="CQ129:CQ130"/>
    <mergeCell ref="CE129:CE130"/>
    <mergeCell ref="CF129:CF130"/>
    <mergeCell ref="CG129:CG130"/>
    <mergeCell ref="CH129:CH130"/>
    <mergeCell ref="CI129:CI130"/>
    <mergeCell ref="CJ129:CJ130"/>
    <mergeCell ref="BX129:BX130"/>
    <mergeCell ref="BY129:BY130"/>
    <mergeCell ref="BZ129:BZ130"/>
    <mergeCell ref="CA129:CA130"/>
    <mergeCell ref="CB129:CB130"/>
    <mergeCell ref="CC129:CC130"/>
    <mergeCell ref="BQ129:BQ130"/>
    <mergeCell ref="BR129:BR130"/>
    <mergeCell ref="BS129:BS130"/>
    <mergeCell ref="BT129:BT130"/>
    <mergeCell ref="BU129:BU130"/>
    <mergeCell ref="BV129:BV130"/>
    <mergeCell ref="BJ129:BJ130"/>
    <mergeCell ref="BK129:BK130"/>
    <mergeCell ref="BL129:BL130"/>
    <mergeCell ref="BM129:BM130"/>
    <mergeCell ref="BN129:BN130"/>
    <mergeCell ref="BO129:BO130"/>
    <mergeCell ref="BA129:BA130"/>
    <mergeCell ref="BD129:BD130"/>
    <mergeCell ref="BE129:BE130"/>
    <mergeCell ref="BF129:BF134"/>
    <mergeCell ref="BG129:BG134"/>
    <mergeCell ref="BH129:BH130"/>
    <mergeCell ref="BA131:BA132"/>
    <mergeCell ref="BD131:BD132"/>
    <mergeCell ref="BE131:BE132"/>
    <mergeCell ref="BH131:BH132"/>
    <mergeCell ref="AR129:AR134"/>
    <mergeCell ref="AS129:AS134"/>
    <mergeCell ref="AW129:AW130"/>
    <mergeCell ref="AX129:AX130"/>
    <mergeCell ref="AY129:AY134"/>
    <mergeCell ref="AZ129:AZ134"/>
    <mergeCell ref="AW131:AW132"/>
    <mergeCell ref="AX131:AX132"/>
    <mergeCell ref="AJ129:AJ130"/>
    <mergeCell ref="AK129:AK134"/>
    <mergeCell ref="AL129:AL134"/>
    <mergeCell ref="AM129:AM130"/>
    <mergeCell ref="AP129:AP130"/>
    <mergeCell ref="AQ129:AQ130"/>
    <mergeCell ref="AP131:AP132"/>
    <mergeCell ref="AQ131:AQ132"/>
    <mergeCell ref="AJ133:AJ134"/>
    <mergeCell ref="AM133:AM134"/>
    <mergeCell ref="X129:X134"/>
    <mergeCell ref="AB129:AB130"/>
    <mergeCell ref="AC129:AC130"/>
    <mergeCell ref="AD129:AD134"/>
    <mergeCell ref="AE129:AE134"/>
    <mergeCell ref="AI129:AI130"/>
    <mergeCell ref="N129:N130"/>
    <mergeCell ref="O129:O130"/>
    <mergeCell ref="P129:P130"/>
    <mergeCell ref="U129:U130"/>
    <mergeCell ref="V129:V130"/>
    <mergeCell ref="W129:W134"/>
    <mergeCell ref="N131:N132"/>
    <mergeCell ref="O131:O132"/>
    <mergeCell ref="P131:P132"/>
    <mergeCell ref="U131:U132"/>
    <mergeCell ref="H129:H134"/>
    <mergeCell ref="I129:I134"/>
    <mergeCell ref="J129:J130"/>
    <mergeCell ref="K129:K130"/>
    <mergeCell ref="L129:L130"/>
    <mergeCell ref="M129:M130"/>
    <mergeCell ref="J131:J132"/>
    <mergeCell ref="K131:K132"/>
    <mergeCell ref="L131:L132"/>
    <mergeCell ref="M131:M132"/>
    <mergeCell ref="A129:B134"/>
    <mergeCell ref="C129:C134"/>
    <mergeCell ref="D129:D134"/>
    <mergeCell ref="E129:E134"/>
    <mergeCell ref="F129:F134"/>
    <mergeCell ref="G129:G134"/>
    <mergeCell ref="DU127:DU128"/>
    <mergeCell ref="DV127:DV128"/>
    <mergeCell ref="DW127:DW128"/>
    <mergeCell ref="ED127:ED128"/>
    <mergeCell ref="EE127:EE128"/>
    <mergeCell ref="EF127:EF128"/>
    <mergeCell ref="CX127:CX128"/>
    <mergeCell ref="DC127:DC128"/>
    <mergeCell ref="DD127:DD128"/>
    <mergeCell ref="DE127:DE128"/>
    <mergeCell ref="DL127:DL128"/>
    <mergeCell ref="DM127:DM128"/>
    <mergeCell ref="CQ127:CQ128"/>
    <mergeCell ref="CS127:CS128"/>
    <mergeCell ref="CT127:CT128"/>
    <mergeCell ref="CU127:CU128"/>
    <mergeCell ref="CV127:CV128"/>
    <mergeCell ref="CW127:CW128"/>
    <mergeCell ref="CJ127:CJ128"/>
    <mergeCell ref="CL127:CL128"/>
    <mergeCell ref="CM127:CM128"/>
    <mergeCell ref="CN127:CN128"/>
    <mergeCell ref="CO127:CO128"/>
    <mergeCell ref="CP127:CP128"/>
    <mergeCell ref="CC127:CC128"/>
    <mergeCell ref="CE127:CE128"/>
    <mergeCell ref="CF127:CF128"/>
    <mergeCell ref="CG127:CG128"/>
    <mergeCell ref="CH127:CH128"/>
    <mergeCell ref="CI127:CI128"/>
    <mergeCell ref="BV127:BV128"/>
    <mergeCell ref="BX127:BX128"/>
    <mergeCell ref="BY127:BY128"/>
    <mergeCell ref="BZ127:BZ128"/>
    <mergeCell ref="CA127:CA128"/>
    <mergeCell ref="CB127:CB128"/>
    <mergeCell ref="BO127:BO128"/>
    <mergeCell ref="BQ127:BQ128"/>
    <mergeCell ref="BR127:BR128"/>
    <mergeCell ref="BS127:BS128"/>
    <mergeCell ref="BT127:BT128"/>
    <mergeCell ref="BU127:BU128"/>
    <mergeCell ref="BH127:BH128"/>
    <mergeCell ref="BJ127:BJ128"/>
    <mergeCell ref="BK127:BK128"/>
    <mergeCell ref="BL127:BL128"/>
    <mergeCell ref="BM127:BM128"/>
    <mergeCell ref="BN127:BN128"/>
    <mergeCell ref="AQ127:AQ128"/>
    <mergeCell ref="AW127:AW128"/>
    <mergeCell ref="AX127:AX128"/>
    <mergeCell ref="BA127:BA128"/>
    <mergeCell ref="BD127:BD128"/>
    <mergeCell ref="BE127:BE128"/>
    <mergeCell ref="V127:V128"/>
    <mergeCell ref="AB127:AB128"/>
    <mergeCell ref="AC127:AC128"/>
    <mergeCell ref="AI127:AI128"/>
    <mergeCell ref="AJ127:AJ128"/>
    <mergeCell ref="AM127:AM128"/>
    <mergeCell ref="EE125:EE126"/>
    <mergeCell ref="EF125:EF126"/>
    <mergeCell ref="J127:J128"/>
    <mergeCell ref="K127:K128"/>
    <mergeCell ref="L127:L128"/>
    <mergeCell ref="M127:M128"/>
    <mergeCell ref="N127:N128"/>
    <mergeCell ref="O127:O128"/>
    <mergeCell ref="P127:P128"/>
    <mergeCell ref="U127:U128"/>
    <mergeCell ref="CT125:CT126"/>
    <mergeCell ref="CU125:CU126"/>
    <mergeCell ref="CV125:CV126"/>
    <mergeCell ref="CW125:CW126"/>
    <mergeCell ref="CX125:CX126"/>
    <mergeCell ref="DC125:DC126"/>
    <mergeCell ref="CM125:CM126"/>
    <mergeCell ref="CN125:CN126"/>
    <mergeCell ref="CO125:CO126"/>
    <mergeCell ref="CP125:CP126"/>
    <mergeCell ref="CQ125:CQ126"/>
    <mergeCell ref="CS125:CS126"/>
    <mergeCell ref="CF125:CF126"/>
    <mergeCell ref="CG125:CG126"/>
    <mergeCell ref="CH125:CH126"/>
    <mergeCell ref="CI125:CI126"/>
    <mergeCell ref="CJ125:CJ126"/>
    <mergeCell ref="CL125:CL126"/>
    <mergeCell ref="BY125:BY126"/>
    <mergeCell ref="BZ125:BZ126"/>
    <mergeCell ref="CA125:CA126"/>
    <mergeCell ref="CB125:CB126"/>
    <mergeCell ref="CC125:CC126"/>
    <mergeCell ref="CE125:CE126"/>
    <mergeCell ref="BR125:BR126"/>
    <mergeCell ref="BS125:BS126"/>
    <mergeCell ref="BT125:BT126"/>
    <mergeCell ref="BU125:BU126"/>
    <mergeCell ref="BV125:BV126"/>
    <mergeCell ref="BX125:BX126"/>
    <mergeCell ref="BK125:BK126"/>
    <mergeCell ref="BL125:BL126"/>
    <mergeCell ref="BM125:BM126"/>
    <mergeCell ref="BN125:BN126"/>
    <mergeCell ref="BO125:BO126"/>
    <mergeCell ref="BQ125:BQ126"/>
    <mergeCell ref="EE123:EE124"/>
    <mergeCell ref="EF123:EF124"/>
    <mergeCell ref="EG123:EG128"/>
    <mergeCell ref="EH123:EH128"/>
    <mergeCell ref="EI123:EI128"/>
    <mergeCell ref="J125:J126"/>
    <mergeCell ref="K125:K126"/>
    <mergeCell ref="L125:L126"/>
    <mergeCell ref="M125:M126"/>
    <mergeCell ref="N125:N126"/>
    <mergeCell ref="DV123:DV124"/>
    <mergeCell ref="DW123:DW124"/>
    <mergeCell ref="DX123:DX128"/>
    <mergeCell ref="DY123:DY128"/>
    <mergeCell ref="DZ123:DZ128"/>
    <mergeCell ref="ED123:ED124"/>
    <mergeCell ref="DV125:DV126"/>
    <mergeCell ref="DW125:DW126"/>
    <mergeCell ref="ED125:ED126"/>
    <mergeCell ref="DM123:DM124"/>
    <mergeCell ref="DN123:DN124"/>
    <mergeCell ref="DO123:DO128"/>
    <mergeCell ref="DP123:DP128"/>
    <mergeCell ref="DQ123:DQ128"/>
    <mergeCell ref="DU123:DU124"/>
    <mergeCell ref="DM125:DM126"/>
    <mergeCell ref="DN125:DN126"/>
    <mergeCell ref="DU125:DU126"/>
    <mergeCell ref="DN127:DN128"/>
    <mergeCell ref="DD123:DD124"/>
    <mergeCell ref="DE123:DE124"/>
    <mergeCell ref="DF123:DF128"/>
    <mergeCell ref="DG123:DG128"/>
    <mergeCell ref="DH123:DH128"/>
    <mergeCell ref="DL123:DL124"/>
    <mergeCell ref="DD125:DD126"/>
    <mergeCell ref="DE125:DE126"/>
    <mergeCell ref="DL125:DL126"/>
    <mergeCell ref="CT123:CT124"/>
    <mergeCell ref="CU123:CU124"/>
    <mergeCell ref="CV123:CV124"/>
    <mergeCell ref="CW123:CW124"/>
    <mergeCell ref="CX123:CX124"/>
    <mergeCell ref="DC123:DC124"/>
    <mergeCell ref="CM123:CM124"/>
    <mergeCell ref="CN123:CN124"/>
    <mergeCell ref="CO123:CO124"/>
    <mergeCell ref="CP123:CP124"/>
    <mergeCell ref="CQ123:CQ124"/>
    <mergeCell ref="CS123:CS124"/>
    <mergeCell ref="CF123:CF124"/>
    <mergeCell ref="CG123:CG124"/>
    <mergeCell ref="CH123:CH124"/>
    <mergeCell ref="CI123:CI124"/>
    <mergeCell ref="CJ123:CJ124"/>
    <mergeCell ref="CL123:CL124"/>
    <mergeCell ref="BY123:BY124"/>
    <mergeCell ref="BZ123:BZ124"/>
    <mergeCell ref="CA123:CA124"/>
    <mergeCell ref="CB123:CB124"/>
    <mergeCell ref="CC123:CC124"/>
    <mergeCell ref="CE123:CE124"/>
    <mergeCell ref="BR123:BR124"/>
    <mergeCell ref="BS123:BS124"/>
    <mergeCell ref="BT123:BT124"/>
    <mergeCell ref="BU123:BU124"/>
    <mergeCell ref="BV123:BV124"/>
    <mergeCell ref="BX123:BX124"/>
    <mergeCell ref="BK123:BK124"/>
    <mergeCell ref="BL123:BL124"/>
    <mergeCell ref="BM123:BM124"/>
    <mergeCell ref="BN123:BN124"/>
    <mergeCell ref="BO123:BO124"/>
    <mergeCell ref="BQ123:BQ124"/>
    <mergeCell ref="BD123:BD124"/>
    <mergeCell ref="BE123:BE124"/>
    <mergeCell ref="BF123:BF128"/>
    <mergeCell ref="BG123:BG128"/>
    <mergeCell ref="BH123:BH124"/>
    <mergeCell ref="BJ123:BJ124"/>
    <mergeCell ref="BD125:BD126"/>
    <mergeCell ref="BE125:BE126"/>
    <mergeCell ref="BH125:BH126"/>
    <mergeCell ref="BJ125:BJ126"/>
    <mergeCell ref="AS123:AS128"/>
    <mergeCell ref="AW123:AW124"/>
    <mergeCell ref="AX123:AX124"/>
    <mergeCell ref="AY123:AY128"/>
    <mergeCell ref="AZ123:AZ128"/>
    <mergeCell ref="BA123:BA124"/>
    <mergeCell ref="AW125:AW126"/>
    <mergeCell ref="AX125:AX126"/>
    <mergeCell ref="BA125:BA126"/>
    <mergeCell ref="AK123:AK128"/>
    <mergeCell ref="AL123:AL128"/>
    <mergeCell ref="AM123:AM124"/>
    <mergeCell ref="AP123:AP124"/>
    <mergeCell ref="AQ123:AQ124"/>
    <mergeCell ref="AR123:AR128"/>
    <mergeCell ref="AM125:AM126"/>
    <mergeCell ref="AP125:AP126"/>
    <mergeCell ref="AQ125:AQ126"/>
    <mergeCell ref="AP127:AP128"/>
    <mergeCell ref="AB123:AB124"/>
    <mergeCell ref="AC123:AC124"/>
    <mergeCell ref="AD123:AD128"/>
    <mergeCell ref="AE123:AE128"/>
    <mergeCell ref="AI123:AI124"/>
    <mergeCell ref="AJ123:AJ124"/>
    <mergeCell ref="AB125:AB126"/>
    <mergeCell ref="AC125:AC126"/>
    <mergeCell ref="AI125:AI126"/>
    <mergeCell ref="AJ125:AJ126"/>
    <mergeCell ref="O123:O124"/>
    <mergeCell ref="P123:P124"/>
    <mergeCell ref="U123:U124"/>
    <mergeCell ref="V123:V124"/>
    <mergeCell ref="W123:W128"/>
    <mergeCell ref="X123:X128"/>
    <mergeCell ref="O125:O126"/>
    <mergeCell ref="P125:P126"/>
    <mergeCell ref="U125:U126"/>
    <mergeCell ref="V125:V126"/>
    <mergeCell ref="I123:I128"/>
    <mergeCell ref="J123:J124"/>
    <mergeCell ref="K123:K124"/>
    <mergeCell ref="L123:L124"/>
    <mergeCell ref="M123:M124"/>
    <mergeCell ref="N123:N124"/>
    <mergeCell ref="ED119:ED121"/>
    <mergeCell ref="EE119:EE121"/>
    <mergeCell ref="EF119:EF121"/>
    <mergeCell ref="A123:B128"/>
    <mergeCell ref="C123:C128"/>
    <mergeCell ref="D123:D128"/>
    <mergeCell ref="E123:E128"/>
    <mergeCell ref="F123:F128"/>
    <mergeCell ref="G123:G128"/>
    <mergeCell ref="H123:H128"/>
    <mergeCell ref="DE119:DE121"/>
    <mergeCell ref="DL119:DL121"/>
    <mergeCell ref="DM119:DM121"/>
    <mergeCell ref="DN119:DN121"/>
    <mergeCell ref="DU119:DU121"/>
    <mergeCell ref="DV119:DV121"/>
    <mergeCell ref="CU119:CU121"/>
    <mergeCell ref="CV119:CV121"/>
    <mergeCell ref="CW119:CW121"/>
    <mergeCell ref="CX119:CX121"/>
    <mergeCell ref="DC119:DC121"/>
    <mergeCell ref="DD119:DD121"/>
    <mergeCell ref="CN119:CN121"/>
    <mergeCell ref="CO119:CO121"/>
    <mergeCell ref="CP119:CP121"/>
    <mergeCell ref="CQ119:CQ121"/>
    <mergeCell ref="CS119:CS121"/>
    <mergeCell ref="CT119:CT121"/>
    <mergeCell ref="CG119:CG121"/>
    <mergeCell ref="CH119:CH121"/>
    <mergeCell ref="CI119:CI121"/>
    <mergeCell ref="CJ119:CJ121"/>
    <mergeCell ref="CL119:CL121"/>
    <mergeCell ref="CM119:CM121"/>
    <mergeCell ref="BZ119:BZ121"/>
    <mergeCell ref="CA119:CA121"/>
    <mergeCell ref="CB119:CB121"/>
    <mergeCell ref="CC119:CC121"/>
    <mergeCell ref="CE119:CE121"/>
    <mergeCell ref="CF119:CF121"/>
    <mergeCell ref="BS119:BS121"/>
    <mergeCell ref="BT119:BT121"/>
    <mergeCell ref="BU119:BU121"/>
    <mergeCell ref="BV119:BV121"/>
    <mergeCell ref="BX119:BX121"/>
    <mergeCell ref="BY119:BY121"/>
    <mergeCell ref="BL119:BL121"/>
    <mergeCell ref="BM119:BM121"/>
    <mergeCell ref="BN119:BN121"/>
    <mergeCell ref="BO119:BO121"/>
    <mergeCell ref="BQ119:BQ121"/>
    <mergeCell ref="BR119:BR121"/>
    <mergeCell ref="BA119:BA121"/>
    <mergeCell ref="BD119:BD121"/>
    <mergeCell ref="BE119:BE121"/>
    <mergeCell ref="BH119:BH121"/>
    <mergeCell ref="BJ119:BJ121"/>
    <mergeCell ref="BK119:BK121"/>
    <mergeCell ref="AJ119:AJ121"/>
    <mergeCell ref="AM119:AM121"/>
    <mergeCell ref="AP119:AP121"/>
    <mergeCell ref="AQ119:AQ121"/>
    <mergeCell ref="AW119:AW121"/>
    <mergeCell ref="AX119:AX121"/>
    <mergeCell ref="P119:P121"/>
    <mergeCell ref="U119:U121"/>
    <mergeCell ref="V119:V121"/>
    <mergeCell ref="AB119:AB121"/>
    <mergeCell ref="AC119:AC121"/>
    <mergeCell ref="AI119:AI121"/>
    <mergeCell ref="J119:J121"/>
    <mergeCell ref="K119:K121"/>
    <mergeCell ref="L119:L121"/>
    <mergeCell ref="M119:M121"/>
    <mergeCell ref="N119:N121"/>
    <mergeCell ref="O119:O121"/>
    <mergeCell ref="CO116:CO118"/>
    <mergeCell ref="CP116:CP118"/>
    <mergeCell ref="CQ116:CQ118"/>
    <mergeCell ref="CS116:CS118"/>
    <mergeCell ref="CT116:CT118"/>
    <mergeCell ref="CU116:CU118"/>
    <mergeCell ref="CH116:CH118"/>
    <mergeCell ref="CI116:CI118"/>
    <mergeCell ref="CJ116:CJ118"/>
    <mergeCell ref="CL116:CL118"/>
    <mergeCell ref="CM116:CM118"/>
    <mergeCell ref="CN116:CN118"/>
    <mergeCell ref="CA116:CA118"/>
    <mergeCell ref="CB116:CB118"/>
    <mergeCell ref="CC116:CC118"/>
    <mergeCell ref="CE116:CE118"/>
    <mergeCell ref="CF116:CF118"/>
    <mergeCell ref="CG116:CG118"/>
    <mergeCell ref="BT116:BT118"/>
    <mergeCell ref="BU116:BU118"/>
    <mergeCell ref="BV116:BV118"/>
    <mergeCell ref="BX116:BX118"/>
    <mergeCell ref="BY116:BY118"/>
    <mergeCell ref="BZ116:BZ118"/>
    <mergeCell ref="BM116:BM118"/>
    <mergeCell ref="BN116:BN118"/>
    <mergeCell ref="BO116:BO118"/>
    <mergeCell ref="BQ116:BQ118"/>
    <mergeCell ref="BR116:BR118"/>
    <mergeCell ref="BS116:BS118"/>
    <mergeCell ref="ED113:ED118"/>
    <mergeCell ref="EE113:EE118"/>
    <mergeCell ref="EF113:EF118"/>
    <mergeCell ref="L116:L118"/>
    <mergeCell ref="O116:O118"/>
    <mergeCell ref="P116:P118"/>
    <mergeCell ref="AM116:AM118"/>
    <mergeCell ref="BA116:BA118"/>
    <mergeCell ref="BH116:BH118"/>
    <mergeCell ref="BJ116:BJ118"/>
    <mergeCell ref="DL113:DL118"/>
    <mergeCell ref="DM113:DM118"/>
    <mergeCell ref="DN113:DN118"/>
    <mergeCell ref="DU113:DU118"/>
    <mergeCell ref="DV113:DV118"/>
    <mergeCell ref="DW113:DW118"/>
    <mergeCell ref="CV113:CV115"/>
    <mergeCell ref="CW113:CW115"/>
    <mergeCell ref="CX113:CX115"/>
    <mergeCell ref="DC113:DC118"/>
    <mergeCell ref="DD113:DD118"/>
    <mergeCell ref="DE113:DE118"/>
    <mergeCell ref="CV116:CV118"/>
    <mergeCell ref="CW116:CW118"/>
    <mergeCell ref="CX116:CX118"/>
    <mergeCell ref="CO113:CO115"/>
    <mergeCell ref="CP113:CP115"/>
    <mergeCell ref="CQ113:CQ115"/>
    <mergeCell ref="CS113:CS115"/>
    <mergeCell ref="CT113:CT115"/>
    <mergeCell ref="CU113:CU115"/>
    <mergeCell ref="CH113:CH115"/>
    <mergeCell ref="CI113:CI115"/>
    <mergeCell ref="CJ113:CJ115"/>
    <mergeCell ref="CL113:CL115"/>
    <mergeCell ref="CM113:CM115"/>
    <mergeCell ref="CN113:CN115"/>
    <mergeCell ref="CA113:CA115"/>
    <mergeCell ref="CB113:CB115"/>
    <mergeCell ref="CC113:CC115"/>
    <mergeCell ref="CE113:CE115"/>
    <mergeCell ref="CF113:CF115"/>
    <mergeCell ref="CG113:CG115"/>
    <mergeCell ref="BT113:BT115"/>
    <mergeCell ref="BU113:BU115"/>
    <mergeCell ref="BV113:BV115"/>
    <mergeCell ref="BX113:BX115"/>
    <mergeCell ref="BY113:BY115"/>
    <mergeCell ref="BZ113:BZ115"/>
    <mergeCell ref="BM113:BM115"/>
    <mergeCell ref="BN113:BN115"/>
    <mergeCell ref="BO113:BO115"/>
    <mergeCell ref="BQ113:BQ115"/>
    <mergeCell ref="BR113:BR115"/>
    <mergeCell ref="BS113:BS115"/>
    <mergeCell ref="BD113:BD118"/>
    <mergeCell ref="BE113:BE118"/>
    <mergeCell ref="BH113:BH115"/>
    <mergeCell ref="BJ113:BJ115"/>
    <mergeCell ref="BK113:BK115"/>
    <mergeCell ref="BL113:BL115"/>
    <mergeCell ref="BK116:BK118"/>
    <mergeCell ref="BL116:BL118"/>
    <mergeCell ref="AM113:AM115"/>
    <mergeCell ref="AP113:AP118"/>
    <mergeCell ref="AQ113:AQ118"/>
    <mergeCell ref="AW113:AW118"/>
    <mergeCell ref="AX113:AX118"/>
    <mergeCell ref="BA113:BA115"/>
    <mergeCell ref="U113:U118"/>
    <mergeCell ref="V113:V118"/>
    <mergeCell ref="AB113:AB118"/>
    <mergeCell ref="AC113:AC118"/>
    <mergeCell ref="AI113:AI118"/>
    <mergeCell ref="AJ113:AJ118"/>
    <mergeCell ref="ED110:ED112"/>
    <mergeCell ref="EE110:EE112"/>
    <mergeCell ref="EF110:EF112"/>
    <mergeCell ref="J113:J118"/>
    <mergeCell ref="K113:K118"/>
    <mergeCell ref="L113:L115"/>
    <mergeCell ref="M113:M118"/>
    <mergeCell ref="N113:N118"/>
    <mergeCell ref="O113:O115"/>
    <mergeCell ref="P113:P115"/>
    <mergeCell ref="DL110:DL112"/>
    <mergeCell ref="DM110:DM112"/>
    <mergeCell ref="DN110:DN112"/>
    <mergeCell ref="DU110:DU112"/>
    <mergeCell ref="DV110:DV112"/>
    <mergeCell ref="DW110:DW112"/>
    <mergeCell ref="CV110:CV112"/>
    <mergeCell ref="CW110:CW112"/>
    <mergeCell ref="CX110:CX112"/>
    <mergeCell ref="DC110:DC112"/>
    <mergeCell ref="DD110:DD112"/>
    <mergeCell ref="DE110:DE112"/>
    <mergeCell ref="CO110:CO112"/>
    <mergeCell ref="CP110:CP112"/>
    <mergeCell ref="CQ110:CQ112"/>
    <mergeCell ref="CS110:CS112"/>
    <mergeCell ref="CT110:CT112"/>
    <mergeCell ref="CU110:CU112"/>
    <mergeCell ref="CH110:CH112"/>
    <mergeCell ref="CI110:CI112"/>
    <mergeCell ref="CJ110:CJ112"/>
    <mergeCell ref="CL110:CL112"/>
    <mergeCell ref="CM110:CM112"/>
    <mergeCell ref="CN110:CN112"/>
    <mergeCell ref="CA110:CA112"/>
    <mergeCell ref="CB110:CB112"/>
    <mergeCell ref="CC110:CC112"/>
    <mergeCell ref="CE110:CE112"/>
    <mergeCell ref="CF110:CF112"/>
    <mergeCell ref="CG110:CG112"/>
    <mergeCell ref="BT110:BT112"/>
    <mergeCell ref="BU110:BU112"/>
    <mergeCell ref="BV110:BV112"/>
    <mergeCell ref="BX110:BX112"/>
    <mergeCell ref="BY110:BY112"/>
    <mergeCell ref="BZ110:BZ112"/>
    <mergeCell ref="BM110:BM112"/>
    <mergeCell ref="BN110:BN112"/>
    <mergeCell ref="BO110:BO112"/>
    <mergeCell ref="BQ110:BQ112"/>
    <mergeCell ref="BR110:BR112"/>
    <mergeCell ref="BS110:BS112"/>
    <mergeCell ref="BD110:BD112"/>
    <mergeCell ref="BE110:BE112"/>
    <mergeCell ref="BH110:BH112"/>
    <mergeCell ref="BJ110:BJ112"/>
    <mergeCell ref="BK110:BK112"/>
    <mergeCell ref="BL110:BL112"/>
    <mergeCell ref="AM110:AM112"/>
    <mergeCell ref="AP110:AP112"/>
    <mergeCell ref="AQ110:AQ112"/>
    <mergeCell ref="AW110:AW112"/>
    <mergeCell ref="AX110:AX112"/>
    <mergeCell ref="BA110:BA112"/>
    <mergeCell ref="U110:U112"/>
    <mergeCell ref="V110:V112"/>
    <mergeCell ref="AB110:AB112"/>
    <mergeCell ref="AC110:AC112"/>
    <mergeCell ref="AI110:AI112"/>
    <mergeCell ref="AJ110:AJ112"/>
    <mergeCell ref="ED108:ED109"/>
    <mergeCell ref="EE108:EE109"/>
    <mergeCell ref="EF108:EF109"/>
    <mergeCell ref="J110:J112"/>
    <mergeCell ref="K110:K112"/>
    <mergeCell ref="L110:L112"/>
    <mergeCell ref="M110:M112"/>
    <mergeCell ref="N110:N112"/>
    <mergeCell ref="O110:O112"/>
    <mergeCell ref="P110:P112"/>
    <mergeCell ref="DL108:DL109"/>
    <mergeCell ref="DM108:DM109"/>
    <mergeCell ref="DN108:DN109"/>
    <mergeCell ref="DU108:DU109"/>
    <mergeCell ref="DV108:DV109"/>
    <mergeCell ref="DW108:DW109"/>
    <mergeCell ref="CV108:CV109"/>
    <mergeCell ref="CW108:CW109"/>
    <mergeCell ref="CX108:CX109"/>
    <mergeCell ref="DC108:DC109"/>
    <mergeCell ref="DD108:DD109"/>
    <mergeCell ref="DE108:DE109"/>
    <mergeCell ref="CO108:CO109"/>
    <mergeCell ref="CP108:CP109"/>
    <mergeCell ref="CQ108:CQ109"/>
    <mergeCell ref="CS108:CS109"/>
    <mergeCell ref="CT108:CT109"/>
    <mergeCell ref="CU108:CU109"/>
    <mergeCell ref="CH108:CH109"/>
    <mergeCell ref="CI108:CI109"/>
    <mergeCell ref="CJ108:CJ109"/>
    <mergeCell ref="CL108:CL109"/>
    <mergeCell ref="CM108:CM109"/>
    <mergeCell ref="CN108:CN109"/>
    <mergeCell ref="CA108:CA109"/>
    <mergeCell ref="CB108:CB109"/>
    <mergeCell ref="CC108:CC109"/>
    <mergeCell ref="CE108:CE109"/>
    <mergeCell ref="CF108:CF109"/>
    <mergeCell ref="CG108:CG109"/>
    <mergeCell ref="BT108:BT109"/>
    <mergeCell ref="BU108:BU109"/>
    <mergeCell ref="BV108:BV109"/>
    <mergeCell ref="BX108:BX109"/>
    <mergeCell ref="BY108:BY109"/>
    <mergeCell ref="BZ108:BZ109"/>
    <mergeCell ref="BM108:BM109"/>
    <mergeCell ref="BN108:BN109"/>
    <mergeCell ref="BO108:BO109"/>
    <mergeCell ref="BQ108:BQ109"/>
    <mergeCell ref="BR108:BR109"/>
    <mergeCell ref="BS108:BS109"/>
    <mergeCell ref="BD108:BD109"/>
    <mergeCell ref="BE108:BE109"/>
    <mergeCell ref="BH108:BH109"/>
    <mergeCell ref="BJ108:BJ109"/>
    <mergeCell ref="BK108:BK109"/>
    <mergeCell ref="BL108:BL109"/>
    <mergeCell ref="AM108:AM109"/>
    <mergeCell ref="AP108:AP109"/>
    <mergeCell ref="AQ108:AQ109"/>
    <mergeCell ref="AW108:AW109"/>
    <mergeCell ref="AX108:AX109"/>
    <mergeCell ref="BA108:BA109"/>
    <mergeCell ref="U108:U109"/>
    <mergeCell ref="V108:V109"/>
    <mergeCell ref="AB108:AB109"/>
    <mergeCell ref="AC108:AC109"/>
    <mergeCell ref="AI108:AI109"/>
    <mergeCell ref="AJ108:AJ109"/>
    <mergeCell ref="ED105:ED107"/>
    <mergeCell ref="EE105:EE107"/>
    <mergeCell ref="EF105:EF107"/>
    <mergeCell ref="J108:J109"/>
    <mergeCell ref="K108:K109"/>
    <mergeCell ref="L108:L109"/>
    <mergeCell ref="M108:M109"/>
    <mergeCell ref="N108:N109"/>
    <mergeCell ref="O108:O109"/>
    <mergeCell ref="P108:P109"/>
    <mergeCell ref="DL105:DL107"/>
    <mergeCell ref="DM105:DM107"/>
    <mergeCell ref="DN105:DN107"/>
    <mergeCell ref="DU105:DU107"/>
    <mergeCell ref="DV105:DV107"/>
    <mergeCell ref="DW105:DW107"/>
    <mergeCell ref="CV105:CV107"/>
    <mergeCell ref="CW105:CW107"/>
    <mergeCell ref="CX105:CX107"/>
    <mergeCell ref="DC105:DC107"/>
    <mergeCell ref="DD105:DD107"/>
    <mergeCell ref="DE105:DE107"/>
    <mergeCell ref="CO105:CO107"/>
    <mergeCell ref="CP105:CP107"/>
    <mergeCell ref="CQ105:CQ107"/>
    <mergeCell ref="CS105:CS107"/>
    <mergeCell ref="CT105:CT107"/>
    <mergeCell ref="CU105:CU107"/>
    <mergeCell ref="CH105:CH107"/>
    <mergeCell ref="CI105:CI107"/>
    <mergeCell ref="CJ105:CJ107"/>
    <mergeCell ref="CL105:CL107"/>
    <mergeCell ref="CM105:CM107"/>
    <mergeCell ref="CN105:CN107"/>
    <mergeCell ref="CA105:CA107"/>
    <mergeCell ref="CB105:CB107"/>
    <mergeCell ref="CC105:CC107"/>
    <mergeCell ref="CE105:CE107"/>
    <mergeCell ref="CF105:CF107"/>
    <mergeCell ref="CG105:CG107"/>
    <mergeCell ref="BT105:BT107"/>
    <mergeCell ref="BU105:BU107"/>
    <mergeCell ref="BV105:BV107"/>
    <mergeCell ref="BX105:BX107"/>
    <mergeCell ref="BY105:BY107"/>
    <mergeCell ref="BZ105:BZ107"/>
    <mergeCell ref="BM105:BM107"/>
    <mergeCell ref="BN105:BN107"/>
    <mergeCell ref="BO105:BO107"/>
    <mergeCell ref="BQ105:BQ107"/>
    <mergeCell ref="BR105:BR107"/>
    <mergeCell ref="BS105:BS107"/>
    <mergeCell ref="BD105:BD107"/>
    <mergeCell ref="BE105:BE107"/>
    <mergeCell ref="BH105:BH107"/>
    <mergeCell ref="BJ105:BJ107"/>
    <mergeCell ref="BK105:BK107"/>
    <mergeCell ref="BL105:BL107"/>
    <mergeCell ref="AM105:AM107"/>
    <mergeCell ref="AP105:AP107"/>
    <mergeCell ref="AQ105:AQ107"/>
    <mergeCell ref="AW105:AW107"/>
    <mergeCell ref="AX105:AX107"/>
    <mergeCell ref="BA105:BA107"/>
    <mergeCell ref="U105:U107"/>
    <mergeCell ref="V105:V107"/>
    <mergeCell ref="AB105:AB107"/>
    <mergeCell ref="AC105:AC107"/>
    <mergeCell ref="AI105:AI107"/>
    <mergeCell ref="AJ105:AJ107"/>
    <mergeCell ref="ED103:ED104"/>
    <mergeCell ref="EE103:EE104"/>
    <mergeCell ref="EF103:EF104"/>
    <mergeCell ref="J105:J107"/>
    <mergeCell ref="K105:K107"/>
    <mergeCell ref="L105:L107"/>
    <mergeCell ref="M105:M107"/>
    <mergeCell ref="N105:N107"/>
    <mergeCell ref="O105:O107"/>
    <mergeCell ref="P105:P107"/>
    <mergeCell ref="DL103:DL104"/>
    <mergeCell ref="DM103:DM104"/>
    <mergeCell ref="DN103:DN104"/>
    <mergeCell ref="DU103:DU104"/>
    <mergeCell ref="DV103:DV104"/>
    <mergeCell ref="DW103:DW104"/>
    <mergeCell ref="CV103:CV104"/>
    <mergeCell ref="CW103:CW104"/>
    <mergeCell ref="CX103:CX104"/>
    <mergeCell ref="DC103:DC104"/>
    <mergeCell ref="DD103:DD104"/>
    <mergeCell ref="DE103:DE104"/>
    <mergeCell ref="CO103:CO104"/>
    <mergeCell ref="CP103:CP104"/>
    <mergeCell ref="CQ103:CQ104"/>
    <mergeCell ref="CS103:CS104"/>
    <mergeCell ref="CT103:CT104"/>
    <mergeCell ref="CU103:CU104"/>
    <mergeCell ref="CH103:CH104"/>
    <mergeCell ref="CI103:CI104"/>
    <mergeCell ref="CJ103:CJ104"/>
    <mergeCell ref="CL103:CL104"/>
    <mergeCell ref="CM103:CM104"/>
    <mergeCell ref="CN103:CN104"/>
    <mergeCell ref="CA103:CA104"/>
    <mergeCell ref="CB103:CB104"/>
    <mergeCell ref="CC103:CC104"/>
    <mergeCell ref="CE103:CE104"/>
    <mergeCell ref="CF103:CF104"/>
    <mergeCell ref="CG103:CG104"/>
    <mergeCell ref="BT103:BT104"/>
    <mergeCell ref="BU103:BU104"/>
    <mergeCell ref="BV103:BV104"/>
    <mergeCell ref="BX103:BX104"/>
    <mergeCell ref="BY103:BY104"/>
    <mergeCell ref="BZ103:BZ104"/>
    <mergeCell ref="BM103:BM104"/>
    <mergeCell ref="BN103:BN104"/>
    <mergeCell ref="BO103:BO104"/>
    <mergeCell ref="BQ103:BQ104"/>
    <mergeCell ref="BR103:BR104"/>
    <mergeCell ref="BS103:BS104"/>
    <mergeCell ref="BD103:BD104"/>
    <mergeCell ref="BE103:BE104"/>
    <mergeCell ref="BH103:BH104"/>
    <mergeCell ref="BJ103:BJ104"/>
    <mergeCell ref="BK103:BK104"/>
    <mergeCell ref="BL103:BL104"/>
    <mergeCell ref="AM103:AM104"/>
    <mergeCell ref="AP103:AP104"/>
    <mergeCell ref="AQ103:AQ104"/>
    <mergeCell ref="AW103:AW104"/>
    <mergeCell ref="AX103:AX104"/>
    <mergeCell ref="BA103:BA104"/>
    <mergeCell ref="P103:P104"/>
    <mergeCell ref="U103:U104"/>
    <mergeCell ref="V103:V104"/>
    <mergeCell ref="AB103:AB104"/>
    <mergeCell ref="AC103:AC104"/>
    <mergeCell ref="AI103:AI104"/>
    <mergeCell ref="J103:J104"/>
    <mergeCell ref="K103:K104"/>
    <mergeCell ref="L103:L104"/>
    <mergeCell ref="M103:M104"/>
    <mergeCell ref="N103:N104"/>
    <mergeCell ref="O103:O104"/>
    <mergeCell ref="CQ101:CQ102"/>
    <mergeCell ref="CS101:CS102"/>
    <mergeCell ref="CT101:CT102"/>
    <mergeCell ref="CU101:CU102"/>
    <mergeCell ref="CV101:CV102"/>
    <mergeCell ref="CW101:CW102"/>
    <mergeCell ref="CJ101:CJ102"/>
    <mergeCell ref="CL101:CL102"/>
    <mergeCell ref="CM101:CM102"/>
    <mergeCell ref="CN101:CN102"/>
    <mergeCell ref="CO101:CO102"/>
    <mergeCell ref="CP101:CP102"/>
    <mergeCell ref="CC101:CC102"/>
    <mergeCell ref="CE101:CE102"/>
    <mergeCell ref="CF101:CF102"/>
    <mergeCell ref="CG101:CG102"/>
    <mergeCell ref="CH101:CH102"/>
    <mergeCell ref="CI101:CI102"/>
    <mergeCell ref="BV101:BV102"/>
    <mergeCell ref="BX101:BX102"/>
    <mergeCell ref="BY101:BY102"/>
    <mergeCell ref="BZ101:BZ102"/>
    <mergeCell ref="CA101:CA102"/>
    <mergeCell ref="CB101:CB102"/>
    <mergeCell ref="BO101:BO102"/>
    <mergeCell ref="BQ101:BQ102"/>
    <mergeCell ref="BR101:BR102"/>
    <mergeCell ref="BS101:BS102"/>
    <mergeCell ref="BT101:BT102"/>
    <mergeCell ref="BU101:BU102"/>
    <mergeCell ref="BH101:BH102"/>
    <mergeCell ref="BJ101:BJ102"/>
    <mergeCell ref="BK101:BK102"/>
    <mergeCell ref="BL101:BL102"/>
    <mergeCell ref="BM101:BM102"/>
    <mergeCell ref="BN101:BN102"/>
    <mergeCell ref="CQ99:CQ100"/>
    <mergeCell ref="CS99:CS100"/>
    <mergeCell ref="CT99:CT100"/>
    <mergeCell ref="CU99:CU100"/>
    <mergeCell ref="CV99:CV100"/>
    <mergeCell ref="CW99:CW100"/>
    <mergeCell ref="CJ99:CJ100"/>
    <mergeCell ref="CL99:CL100"/>
    <mergeCell ref="CM99:CM100"/>
    <mergeCell ref="CN99:CN100"/>
    <mergeCell ref="CO99:CO100"/>
    <mergeCell ref="CP99:CP100"/>
    <mergeCell ref="CC99:CC100"/>
    <mergeCell ref="CE99:CE100"/>
    <mergeCell ref="CF99:CF100"/>
    <mergeCell ref="CG99:CG100"/>
    <mergeCell ref="CH99:CH100"/>
    <mergeCell ref="CI99:CI100"/>
    <mergeCell ref="BV99:BV100"/>
    <mergeCell ref="BX99:BX100"/>
    <mergeCell ref="BY99:BY100"/>
    <mergeCell ref="BZ99:BZ100"/>
    <mergeCell ref="CA99:CA100"/>
    <mergeCell ref="CB99:CB100"/>
    <mergeCell ref="BO99:BO100"/>
    <mergeCell ref="BQ99:BQ100"/>
    <mergeCell ref="BR99:BR100"/>
    <mergeCell ref="BS99:BS100"/>
    <mergeCell ref="BT99:BT100"/>
    <mergeCell ref="BU99:BU100"/>
    <mergeCell ref="BH99:BH100"/>
    <mergeCell ref="BJ99:BJ100"/>
    <mergeCell ref="BK99:BK100"/>
    <mergeCell ref="BL99:BL100"/>
    <mergeCell ref="BM99:BM100"/>
    <mergeCell ref="BN99:BN100"/>
    <mergeCell ref="L99:L100"/>
    <mergeCell ref="M99:M102"/>
    <mergeCell ref="O99:O100"/>
    <mergeCell ref="P99:P100"/>
    <mergeCell ref="AM99:AM100"/>
    <mergeCell ref="BA99:BA100"/>
    <mergeCell ref="L101:L102"/>
    <mergeCell ref="O101:O102"/>
    <mergeCell ref="P101:P102"/>
    <mergeCell ref="AM101:AM102"/>
    <mergeCell ref="CQ96:CQ98"/>
    <mergeCell ref="CS96:CS98"/>
    <mergeCell ref="CT96:CT98"/>
    <mergeCell ref="CU96:CU98"/>
    <mergeCell ref="CV96:CV98"/>
    <mergeCell ref="CW96:CW98"/>
    <mergeCell ref="CJ96:CJ98"/>
    <mergeCell ref="CL96:CL98"/>
    <mergeCell ref="CM96:CM98"/>
    <mergeCell ref="CN96:CN98"/>
    <mergeCell ref="CO96:CO98"/>
    <mergeCell ref="CP96:CP98"/>
    <mergeCell ref="CC96:CC98"/>
    <mergeCell ref="CE96:CE98"/>
    <mergeCell ref="CF96:CF98"/>
    <mergeCell ref="CG96:CG98"/>
    <mergeCell ref="CH96:CH98"/>
    <mergeCell ref="CI96:CI98"/>
    <mergeCell ref="BV96:BV98"/>
    <mergeCell ref="BX96:BX98"/>
    <mergeCell ref="BY96:BY98"/>
    <mergeCell ref="BZ96:BZ98"/>
    <mergeCell ref="CA96:CA98"/>
    <mergeCell ref="CB96:CB98"/>
    <mergeCell ref="BO96:BO98"/>
    <mergeCell ref="BQ96:BQ98"/>
    <mergeCell ref="BR96:BR98"/>
    <mergeCell ref="BS96:BS98"/>
    <mergeCell ref="BT96:BT98"/>
    <mergeCell ref="BU96:BU98"/>
    <mergeCell ref="BH96:BH98"/>
    <mergeCell ref="BJ96:BJ98"/>
    <mergeCell ref="BK96:BK98"/>
    <mergeCell ref="BL96:BL98"/>
    <mergeCell ref="BM96:BM98"/>
    <mergeCell ref="BN96:BN98"/>
    <mergeCell ref="L96:L98"/>
    <mergeCell ref="M96:M98"/>
    <mergeCell ref="O96:O98"/>
    <mergeCell ref="P96:P98"/>
    <mergeCell ref="AM96:AM98"/>
    <mergeCell ref="BA96:BA98"/>
    <mergeCell ref="CQ94:CQ95"/>
    <mergeCell ref="CS94:CS95"/>
    <mergeCell ref="CT94:CT95"/>
    <mergeCell ref="CU94:CU95"/>
    <mergeCell ref="CV94:CV95"/>
    <mergeCell ref="CW94:CW95"/>
    <mergeCell ref="CJ94:CJ95"/>
    <mergeCell ref="CL94:CL95"/>
    <mergeCell ref="CM94:CM95"/>
    <mergeCell ref="CN94:CN95"/>
    <mergeCell ref="CO94:CO95"/>
    <mergeCell ref="CP94:CP95"/>
    <mergeCell ref="CC94:CC95"/>
    <mergeCell ref="CE94:CE95"/>
    <mergeCell ref="CF94:CF95"/>
    <mergeCell ref="CG94:CG95"/>
    <mergeCell ref="CH94:CH95"/>
    <mergeCell ref="CI94:CI95"/>
    <mergeCell ref="BV94:BV95"/>
    <mergeCell ref="BX94:BX95"/>
    <mergeCell ref="BY94:BY95"/>
    <mergeCell ref="BZ94:BZ95"/>
    <mergeCell ref="CA94:CA95"/>
    <mergeCell ref="CB94:CB95"/>
    <mergeCell ref="BO94:BO95"/>
    <mergeCell ref="BQ94:BQ95"/>
    <mergeCell ref="BR94:BR95"/>
    <mergeCell ref="BS94:BS95"/>
    <mergeCell ref="BT94:BT95"/>
    <mergeCell ref="BU94:BU95"/>
    <mergeCell ref="BH94:BH95"/>
    <mergeCell ref="BJ94:BJ95"/>
    <mergeCell ref="BK94:BK95"/>
    <mergeCell ref="BL94:BL95"/>
    <mergeCell ref="BM94:BM95"/>
    <mergeCell ref="BN94:BN95"/>
    <mergeCell ref="CU92:CU93"/>
    <mergeCell ref="CV92:CV93"/>
    <mergeCell ref="CW92:CW93"/>
    <mergeCell ref="CX92:CX93"/>
    <mergeCell ref="L94:L95"/>
    <mergeCell ref="M94:M95"/>
    <mergeCell ref="O94:O95"/>
    <mergeCell ref="P94:P95"/>
    <mergeCell ref="AM94:AM95"/>
    <mergeCell ref="BA94:BA95"/>
    <mergeCell ref="CN92:CN93"/>
    <mergeCell ref="CO92:CO93"/>
    <mergeCell ref="CP92:CP93"/>
    <mergeCell ref="CQ92:CQ93"/>
    <mergeCell ref="CS92:CS93"/>
    <mergeCell ref="CT92:CT93"/>
    <mergeCell ref="CG92:CG93"/>
    <mergeCell ref="CH92:CH93"/>
    <mergeCell ref="CI92:CI93"/>
    <mergeCell ref="CJ92:CJ93"/>
    <mergeCell ref="CL92:CL93"/>
    <mergeCell ref="CM92:CM93"/>
    <mergeCell ref="BZ92:BZ93"/>
    <mergeCell ref="CA92:CA93"/>
    <mergeCell ref="CB92:CB93"/>
    <mergeCell ref="CC92:CC93"/>
    <mergeCell ref="CE92:CE93"/>
    <mergeCell ref="CF92:CF93"/>
    <mergeCell ref="BS92:BS93"/>
    <mergeCell ref="BT92:BT93"/>
    <mergeCell ref="BU92:BU93"/>
    <mergeCell ref="BV92:BV93"/>
    <mergeCell ref="BX92:BX93"/>
    <mergeCell ref="BY92:BY93"/>
    <mergeCell ref="BL92:BL93"/>
    <mergeCell ref="BM92:BM93"/>
    <mergeCell ref="BN92:BN93"/>
    <mergeCell ref="BO92:BO93"/>
    <mergeCell ref="BQ92:BQ93"/>
    <mergeCell ref="BR92:BR93"/>
    <mergeCell ref="EF90:EF102"/>
    <mergeCell ref="L92:L93"/>
    <mergeCell ref="M92:M93"/>
    <mergeCell ref="O92:O93"/>
    <mergeCell ref="P92:P93"/>
    <mergeCell ref="AM92:AM93"/>
    <mergeCell ref="BA92:BA93"/>
    <mergeCell ref="BH92:BH93"/>
    <mergeCell ref="BJ92:BJ93"/>
    <mergeCell ref="BK92:BK93"/>
    <mergeCell ref="DN90:DN102"/>
    <mergeCell ref="DU90:DU102"/>
    <mergeCell ref="DV90:DV102"/>
    <mergeCell ref="DW90:DW102"/>
    <mergeCell ref="ED90:ED102"/>
    <mergeCell ref="EE90:EE102"/>
    <mergeCell ref="CX90:CX91"/>
    <mergeCell ref="DC90:DC102"/>
    <mergeCell ref="DD90:DD102"/>
    <mergeCell ref="DE90:DE102"/>
    <mergeCell ref="DL90:DL102"/>
    <mergeCell ref="DM90:DM102"/>
    <mergeCell ref="CX94:CX95"/>
    <mergeCell ref="CX96:CX98"/>
    <mergeCell ref="CX99:CX100"/>
    <mergeCell ref="CX101:CX102"/>
    <mergeCell ref="CQ90:CQ91"/>
    <mergeCell ref="CS90:CS91"/>
    <mergeCell ref="CT90:CT91"/>
    <mergeCell ref="CU90:CU91"/>
    <mergeCell ref="CV90:CV91"/>
    <mergeCell ref="CW90:CW91"/>
    <mergeCell ref="CJ90:CJ91"/>
    <mergeCell ref="CL90:CL91"/>
    <mergeCell ref="CM90:CM91"/>
    <mergeCell ref="CN90:CN91"/>
    <mergeCell ref="CO90:CO91"/>
    <mergeCell ref="CP90:CP91"/>
    <mergeCell ref="CC90:CC91"/>
    <mergeCell ref="CE90:CE91"/>
    <mergeCell ref="CF90:CF91"/>
    <mergeCell ref="CG90:CG91"/>
    <mergeCell ref="CH90:CH91"/>
    <mergeCell ref="CI90:CI91"/>
    <mergeCell ref="BV90:BV91"/>
    <mergeCell ref="BX90:BX91"/>
    <mergeCell ref="BY90:BY91"/>
    <mergeCell ref="BZ90:BZ91"/>
    <mergeCell ref="CA90:CA91"/>
    <mergeCell ref="CB90:CB91"/>
    <mergeCell ref="BO90:BO91"/>
    <mergeCell ref="BQ90:BQ91"/>
    <mergeCell ref="BR90:BR91"/>
    <mergeCell ref="BS90:BS91"/>
    <mergeCell ref="BT90:BT91"/>
    <mergeCell ref="BU90:BU91"/>
    <mergeCell ref="BH90:BH91"/>
    <mergeCell ref="BJ90:BJ91"/>
    <mergeCell ref="BK90:BK91"/>
    <mergeCell ref="BL90:BL91"/>
    <mergeCell ref="BM90:BM91"/>
    <mergeCell ref="BN90:BN91"/>
    <mergeCell ref="AQ90:AQ102"/>
    <mergeCell ref="AW90:AW102"/>
    <mergeCell ref="AX90:AX102"/>
    <mergeCell ref="BA90:BA91"/>
    <mergeCell ref="BD90:BD102"/>
    <mergeCell ref="BE90:BE102"/>
    <mergeCell ref="BA101:BA102"/>
    <mergeCell ref="AB90:AB102"/>
    <mergeCell ref="AC90:AC102"/>
    <mergeCell ref="AI90:AI102"/>
    <mergeCell ref="AJ90:AJ102"/>
    <mergeCell ref="AM90:AM91"/>
    <mergeCell ref="AP90:AP102"/>
    <mergeCell ref="EF88:EF89"/>
    <mergeCell ref="J90:J102"/>
    <mergeCell ref="K90:K102"/>
    <mergeCell ref="L90:L91"/>
    <mergeCell ref="M90:M91"/>
    <mergeCell ref="N90:N102"/>
    <mergeCell ref="O90:O91"/>
    <mergeCell ref="P90:P91"/>
    <mergeCell ref="U90:U102"/>
    <mergeCell ref="V90:V102"/>
    <mergeCell ref="DN88:DN89"/>
    <mergeCell ref="DU88:DU89"/>
    <mergeCell ref="DV88:DV89"/>
    <mergeCell ref="DW88:DW89"/>
    <mergeCell ref="ED88:ED89"/>
    <mergeCell ref="EE88:EE89"/>
    <mergeCell ref="CX88:CX89"/>
    <mergeCell ref="DC88:DC89"/>
    <mergeCell ref="DD88:DD89"/>
    <mergeCell ref="DE88:DE89"/>
    <mergeCell ref="DL88:DL89"/>
    <mergeCell ref="DM88:DM89"/>
    <mergeCell ref="CQ88:CQ89"/>
    <mergeCell ref="CS88:CS89"/>
    <mergeCell ref="CT88:CT89"/>
    <mergeCell ref="CU88:CU89"/>
    <mergeCell ref="CV88:CV89"/>
    <mergeCell ref="CW88:CW89"/>
    <mergeCell ref="CJ88:CJ89"/>
    <mergeCell ref="CL88:CL89"/>
    <mergeCell ref="CM88:CM89"/>
    <mergeCell ref="CN88:CN89"/>
    <mergeCell ref="CO88:CO89"/>
    <mergeCell ref="CP88:CP89"/>
    <mergeCell ref="CC88:CC89"/>
    <mergeCell ref="CE88:CE89"/>
    <mergeCell ref="CF88:CF89"/>
    <mergeCell ref="CG88:CG89"/>
    <mergeCell ref="CH88:CH89"/>
    <mergeCell ref="CI88:CI89"/>
    <mergeCell ref="BV88:BV89"/>
    <mergeCell ref="BX88:BX89"/>
    <mergeCell ref="BY88:BY89"/>
    <mergeCell ref="BZ88:BZ89"/>
    <mergeCell ref="CA88:CA89"/>
    <mergeCell ref="CB88:CB89"/>
    <mergeCell ref="BO88:BO89"/>
    <mergeCell ref="BQ88:BQ89"/>
    <mergeCell ref="BR88:BR89"/>
    <mergeCell ref="BS88:BS89"/>
    <mergeCell ref="BT88:BT89"/>
    <mergeCell ref="BU88:BU89"/>
    <mergeCell ref="BH88:BH89"/>
    <mergeCell ref="BJ88:BJ89"/>
    <mergeCell ref="BK88:BK89"/>
    <mergeCell ref="BL88:BL89"/>
    <mergeCell ref="BM88:BM89"/>
    <mergeCell ref="BN88:BN89"/>
    <mergeCell ref="AQ88:AQ89"/>
    <mergeCell ref="AW88:AW89"/>
    <mergeCell ref="AX88:AX89"/>
    <mergeCell ref="BA88:BA89"/>
    <mergeCell ref="BD88:BD89"/>
    <mergeCell ref="BE88:BE89"/>
    <mergeCell ref="AB88:AB89"/>
    <mergeCell ref="AC88:AC89"/>
    <mergeCell ref="AI88:AI89"/>
    <mergeCell ref="AJ88:AJ89"/>
    <mergeCell ref="AM88:AM89"/>
    <mergeCell ref="AP88:AP89"/>
    <mergeCell ref="EF86:EF87"/>
    <mergeCell ref="J88:J89"/>
    <mergeCell ref="K88:K89"/>
    <mergeCell ref="L88:L89"/>
    <mergeCell ref="M88:M89"/>
    <mergeCell ref="N88:N89"/>
    <mergeCell ref="O88:O89"/>
    <mergeCell ref="P88:P89"/>
    <mergeCell ref="U88:U89"/>
    <mergeCell ref="V88:V89"/>
    <mergeCell ref="DM86:DM87"/>
    <mergeCell ref="DN86:DN87"/>
    <mergeCell ref="DU86:DU87"/>
    <mergeCell ref="DV86:DV87"/>
    <mergeCell ref="DW86:DW87"/>
    <mergeCell ref="ED86:ED87"/>
    <mergeCell ref="CV86:CV87"/>
    <mergeCell ref="CW86:CW87"/>
    <mergeCell ref="CX86:CX87"/>
    <mergeCell ref="DC86:DC87"/>
    <mergeCell ref="DD86:DD87"/>
    <mergeCell ref="DE86:DE87"/>
    <mergeCell ref="CO86:CO87"/>
    <mergeCell ref="CP86:CP87"/>
    <mergeCell ref="CQ86:CQ87"/>
    <mergeCell ref="CS86:CS87"/>
    <mergeCell ref="CT86:CT87"/>
    <mergeCell ref="CU86:CU87"/>
    <mergeCell ref="CH86:CH87"/>
    <mergeCell ref="CI86:CI87"/>
    <mergeCell ref="CJ86:CJ87"/>
    <mergeCell ref="CL86:CL87"/>
    <mergeCell ref="CM86:CM87"/>
    <mergeCell ref="CN86:CN87"/>
    <mergeCell ref="CA86:CA87"/>
    <mergeCell ref="CB86:CB87"/>
    <mergeCell ref="CC86:CC87"/>
    <mergeCell ref="CE86:CE87"/>
    <mergeCell ref="CF86:CF87"/>
    <mergeCell ref="CG86:CG87"/>
    <mergeCell ref="BT86:BT87"/>
    <mergeCell ref="BU86:BU87"/>
    <mergeCell ref="BV86:BV87"/>
    <mergeCell ref="BX86:BX87"/>
    <mergeCell ref="BY86:BY87"/>
    <mergeCell ref="BZ86:BZ87"/>
    <mergeCell ref="BM86:BM87"/>
    <mergeCell ref="BN86:BN87"/>
    <mergeCell ref="BO86:BO87"/>
    <mergeCell ref="BQ86:BQ87"/>
    <mergeCell ref="BR86:BR87"/>
    <mergeCell ref="BS86:BS87"/>
    <mergeCell ref="BD86:BD87"/>
    <mergeCell ref="BE86:BE87"/>
    <mergeCell ref="BH86:BH87"/>
    <mergeCell ref="BJ86:BJ87"/>
    <mergeCell ref="BK86:BK87"/>
    <mergeCell ref="BL86:BL87"/>
    <mergeCell ref="AM86:AM87"/>
    <mergeCell ref="AP86:AP87"/>
    <mergeCell ref="AQ86:AQ87"/>
    <mergeCell ref="AW86:AW87"/>
    <mergeCell ref="AX86:AX87"/>
    <mergeCell ref="BA86:BA87"/>
    <mergeCell ref="P86:P87"/>
    <mergeCell ref="U86:U87"/>
    <mergeCell ref="V86:V87"/>
    <mergeCell ref="AB86:AB87"/>
    <mergeCell ref="AC86:AC87"/>
    <mergeCell ref="AI86:AI87"/>
    <mergeCell ref="J86:J87"/>
    <mergeCell ref="K86:K87"/>
    <mergeCell ref="L86:L87"/>
    <mergeCell ref="M86:M87"/>
    <mergeCell ref="N86:N87"/>
    <mergeCell ref="O86:O87"/>
    <mergeCell ref="CV84:CV85"/>
    <mergeCell ref="CW84:CW85"/>
    <mergeCell ref="CX84:CX85"/>
    <mergeCell ref="DC84:DC85"/>
    <mergeCell ref="DD84:DD85"/>
    <mergeCell ref="DE84:DE85"/>
    <mergeCell ref="CO84:CO85"/>
    <mergeCell ref="CP84:CP85"/>
    <mergeCell ref="CQ84:CQ85"/>
    <mergeCell ref="CS84:CS85"/>
    <mergeCell ref="CT84:CT85"/>
    <mergeCell ref="CU84:CU85"/>
    <mergeCell ref="CH84:CH85"/>
    <mergeCell ref="CI84:CI85"/>
    <mergeCell ref="CJ84:CJ85"/>
    <mergeCell ref="CL84:CL85"/>
    <mergeCell ref="CM84:CM85"/>
    <mergeCell ref="CN84:CN85"/>
    <mergeCell ref="CA84:CA85"/>
    <mergeCell ref="CB84:CB85"/>
    <mergeCell ref="CC84:CC85"/>
    <mergeCell ref="CE84:CE85"/>
    <mergeCell ref="CF84:CF85"/>
    <mergeCell ref="CG84:CG85"/>
    <mergeCell ref="BT84:BT85"/>
    <mergeCell ref="BU84:BU85"/>
    <mergeCell ref="BV84:BV85"/>
    <mergeCell ref="BX84:BX85"/>
    <mergeCell ref="BY84:BY85"/>
    <mergeCell ref="BZ84:BZ85"/>
    <mergeCell ref="BM84:BM85"/>
    <mergeCell ref="BN84:BN85"/>
    <mergeCell ref="BO84:BO85"/>
    <mergeCell ref="BQ84:BQ85"/>
    <mergeCell ref="BR84:BR85"/>
    <mergeCell ref="BS84:BS85"/>
    <mergeCell ref="EG81:EG122"/>
    <mergeCell ref="EH81:EH122"/>
    <mergeCell ref="EI81:EI122"/>
    <mergeCell ref="J84:J85"/>
    <mergeCell ref="K84:K85"/>
    <mergeCell ref="L84:L85"/>
    <mergeCell ref="M84:M85"/>
    <mergeCell ref="N84:N85"/>
    <mergeCell ref="O84:O85"/>
    <mergeCell ref="P84:P85"/>
    <mergeCell ref="DX81:DX122"/>
    <mergeCell ref="DY81:DY122"/>
    <mergeCell ref="DZ81:DZ122"/>
    <mergeCell ref="ED81:ED83"/>
    <mergeCell ref="EE81:EE83"/>
    <mergeCell ref="EF81:EF83"/>
    <mergeCell ref="ED84:ED85"/>
    <mergeCell ref="EE84:EE85"/>
    <mergeCell ref="EF84:EF85"/>
    <mergeCell ref="EE86:EE87"/>
    <mergeCell ref="DO81:DO122"/>
    <mergeCell ref="DP81:DP122"/>
    <mergeCell ref="DQ81:DQ122"/>
    <mergeCell ref="DU81:DU83"/>
    <mergeCell ref="DV81:DV83"/>
    <mergeCell ref="DW81:DW83"/>
    <mergeCell ref="DU84:DU85"/>
    <mergeCell ref="DV84:DV85"/>
    <mergeCell ref="DW84:DW85"/>
    <mergeCell ref="DW119:DW121"/>
    <mergeCell ref="DF81:DF122"/>
    <mergeCell ref="DG81:DG122"/>
    <mergeCell ref="DH81:DH122"/>
    <mergeCell ref="DL81:DL83"/>
    <mergeCell ref="DM81:DM83"/>
    <mergeCell ref="DN81:DN83"/>
    <mergeCell ref="DL84:DL85"/>
    <mergeCell ref="DM84:DM85"/>
    <mergeCell ref="DN84:DN85"/>
    <mergeCell ref="DL86:DL87"/>
    <mergeCell ref="CV81:CV83"/>
    <mergeCell ref="CW81:CW83"/>
    <mergeCell ref="CX81:CX83"/>
    <mergeCell ref="DC81:DC83"/>
    <mergeCell ref="DD81:DD83"/>
    <mergeCell ref="DE81:DE83"/>
    <mergeCell ref="CO81:CO83"/>
    <mergeCell ref="CP81:CP83"/>
    <mergeCell ref="CQ81:CQ83"/>
    <mergeCell ref="CS81:CS83"/>
    <mergeCell ref="CT81:CT83"/>
    <mergeCell ref="CU81:CU83"/>
    <mergeCell ref="CH81:CH83"/>
    <mergeCell ref="CI81:CI83"/>
    <mergeCell ref="CJ81:CJ83"/>
    <mergeCell ref="CL81:CL83"/>
    <mergeCell ref="CM81:CM83"/>
    <mergeCell ref="CN81:CN83"/>
    <mergeCell ref="CA81:CA83"/>
    <mergeCell ref="CB81:CB83"/>
    <mergeCell ref="CC81:CC83"/>
    <mergeCell ref="CE81:CE83"/>
    <mergeCell ref="CF81:CF83"/>
    <mergeCell ref="CG81:CG83"/>
    <mergeCell ref="BT81:BT83"/>
    <mergeCell ref="BU81:BU83"/>
    <mergeCell ref="BV81:BV83"/>
    <mergeCell ref="BX81:BX83"/>
    <mergeCell ref="BY81:BY83"/>
    <mergeCell ref="BZ81:BZ83"/>
    <mergeCell ref="BM81:BM83"/>
    <mergeCell ref="BN81:BN83"/>
    <mergeCell ref="BO81:BO83"/>
    <mergeCell ref="BQ81:BQ83"/>
    <mergeCell ref="BR81:BR83"/>
    <mergeCell ref="BS81:BS83"/>
    <mergeCell ref="BF81:BF122"/>
    <mergeCell ref="BG81:BG122"/>
    <mergeCell ref="BH81:BH83"/>
    <mergeCell ref="BJ81:BJ83"/>
    <mergeCell ref="BK81:BK83"/>
    <mergeCell ref="BL81:BL83"/>
    <mergeCell ref="BH84:BH85"/>
    <mergeCell ref="BJ84:BJ85"/>
    <mergeCell ref="BK84:BK85"/>
    <mergeCell ref="BL84:BL85"/>
    <mergeCell ref="AX81:AX83"/>
    <mergeCell ref="AY81:AY122"/>
    <mergeCell ref="AZ81:AZ122"/>
    <mergeCell ref="BA81:BA83"/>
    <mergeCell ref="BD81:BD83"/>
    <mergeCell ref="BE81:BE83"/>
    <mergeCell ref="AX84:AX85"/>
    <mergeCell ref="BA84:BA85"/>
    <mergeCell ref="BD84:BD85"/>
    <mergeCell ref="BE84:BE85"/>
    <mergeCell ref="AM81:AM83"/>
    <mergeCell ref="AP81:AP83"/>
    <mergeCell ref="AQ81:AQ83"/>
    <mergeCell ref="AR81:AR122"/>
    <mergeCell ref="AS81:AS122"/>
    <mergeCell ref="AW81:AW83"/>
    <mergeCell ref="AM84:AM85"/>
    <mergeCell ref="AP84:AP85"/>
    <mergeCell ref="AQ84:AQ85"/>
    <mergeCell ref="AW84:AW85"/>
    <mergeCell ref="AD81:AD122"/>
    <mergeCell ref="AE81:AE122"/>
    <mergeCell ref="AI81:AI83"/>
    <mergeCell ref="AJ81:AJ83"/>
    <mergeCell ref="AK81:AK122"/>
    <mergeCell ref="AL81:AL122"/>
    <mergeCell ref="AI84:AI85"/>
    <mergeCell ref="AJ84:AJ85"/>
    <mergeCell ref="AJ86:AJ87"/>
    <mergeCell ref="AJ103:AJ104"/>
    <mergeCell ref="U81:U83"/>
    <mergeCell ref="V81:V83"/>
    <mergeCell ref="W81:W122"/>
    <mergeCell ref="X81:X122"/>
    <mergeCell ref="AB81:AB83"/>
    <mergeCell ref="AC81:AC83"/>
    <mergeCell ref="U84:U85"/>
    <mergeCell ref="V84:V85"/>
    <mergeCell ref="AB84:AB85"/>
    <mergeCell ref="AC84:AC85"/>
    <mergeCell ref="K81:K83"/>
    <mergeCell ref="L81:L83"/>
    <mergeCell ref="M81:M83"/>
    <mergeCell ref="N81:N83"/>
    <mergeCell ref="O81:O83"/>
    <mergeCell ref="P81:P83"/>
    <mergeCell ref="EF78:EF80"/>
    <mergeCell ref="A81:B122"/>
    <mergeCell ref="C81:C122"/>
    <mergeCell ref="D81:D122"/>
    <mergeCell ref="E81:E122"/>
    <mergeCell ref="F81:F122"/>
    <mergeCell ref="G81:G122"/>
    <mergeCell ref="H81:H122"/>
    <mergeCell ref="I81:I122"/>
    <mergeCell ref="J81:J83"/>
    <mergeCell ref="CU78:CU80"/>
    <mergeCell ref="CV78:CV80"/>
    <mergeCell ref="CW78:CW80"/>
    <mergeCell ref="CX78:CX80"/>
    <mergeCell ref="DC78:DC80"/>
    <mergeCell ref="DD78:DD80"/>
    <mergeCell ref="CN78:CN80"/>
    <mergeCell ref="CO78:CO80"/>
    <mergeCell ref="CP78:CP80"/>
    <mergeCell ref="CQ78:CQ80"/>
    <mergeCell ref="CS78:CS80"/>
    <mergeCell ref="CT78:CT80"/>
    <mergeCell ref="CG78:CG80"/>
    <mergeCell ref="CH78:CH80"/>
    <mergeCell ref="CI78:CI80"/>
    <mergeCell ref="CJ78:CJ80"/>
    <mergeCell ref="CL78:CL80"/>
    <mergeCell ref="CM78:CM80"/>
    <mergeCell ref="BZ78:BZ80"/>
    <mergeCell ref="CA78:CA80"/>
    <mergeCell ref="CB78:CB80"/>
    <mergeCell ref="CC78:CC80"/>
    <mergeCell ref="CE78:CE80"/>
    <mergeCell ref="CF78:CF80"/>
    <mergeCell ref="BS78:BS80"/>
    <mergeCell ref="BT78:BT80"/>
    <mergeCell ref="BU78:BU80"/>
    <mergeCell ref="BV78:BV80"/>
    <mergeCell ref="BX78:BX80"/>
    <mergeCell ref="BY78:BY80"/>
    <mergeCell ref="BL78:BL80"/>
    <mergeCell ref="BM78:BM80"/>
    <mergeCell ref="BN78:BN80"/>
    <mergeCell ref="BO78:BO80"/>
    <mergeCell ref="BQ78:BQ80"/>
    <mergeCell ref="BR78:BR80"/>
    <mergeCell ref="EF75:EF77"/>
    <mergeCell ref="EG75:EG80"/>
    <mergeCell ref="EH75:EH80"/>
    <mergeCell ref="EI75:EI80"/>
    <mergeCell ref="J78:J80"/>
    <mergeCell ref="K78:K80"/>
    <mergeCell ref="L78:L80"/>
    <mergeCell ref="M78:M80"/>
    <mergeCell ref="N78:N80"/>
    <mergeCell ref="O78:O80"/>
    <mergeCell ref="DW75:DW77"/>
    <mergeCell ref="DX75:DX80"/>
    <mergeCell ref="DY75:DY80"/>
    <mergeCell ref="DZ75:DZ80"/>
    <mergeCell ref="ED75:ED77"/>
    <mergeCell ref="EE75:EE77"/>
    <mergeCell ref="DW78:DW80"/>
    <mergeCell ref="ED78:ED80"/>
    <mergeCell ref="EE78:EE80"/>
    <mergeCell ref="DN75:DN77"/>
    <mergeCell ref="DO75:DO80"/>
    <mergeCell ref="DP75:DP80"/>
    <mergeCell ref="DQ75:DQ80"/>
    <mergeCell ref="DU75:DU77"/>
    <mergeCell ref="DV75:DV77"/>
    <mergeCell ref="DN78:DN80"/>
    <mergeCell ref="DU78:DU80"/>
    <mergeCell ref="DV78:DV80"/>
    <mergeCell ref="DE75:DE77"/>
    <mergeCell ref="DF75:DF80"/>
    <mergeCell ref="DG75:DG80"/>
    <mergeCell ref="DH75:DH80"/>
    <mergeCell ref="DL75:DL77"/>
    <mergeCell ref="DM75:DM77"/>
    <mergeCell ref="DE78:DE80"/>
    <mergeCell ref="DL78:DL80"/>
    <mergeCell ref="DM78:DM80"/>
    <mergeCell ref="CU75:CU77"/>
    <mergeCell ref="CV75:CV77"/>
    <mergeCell ref="CW75:CW77"/>
    <mergeCell ref="CX75:CX77"/>
    <mergeCell ref="DC75:DC77"/>
    <mergeCell ref="DD75:DD77"/>
    <mergeCell ref="CN75:CN77"/>
    <mergeCell ref="CO75:CO77"/>
    <mergeCell ref="CP75:CP77"/>
    <mergeCell ref="CQ75:CQ77"/>
    <mergeCell ref="CS75:CS77"/>
    <mergeCell ref="CT75:CT77"/>
    <mergeCell ref="CG75:CG77"/>
    <mergeCell ref="CH75:CH77"/>
    <mergeCell ref="CI75:CI77"/>
    <mergeCell ref="CJ75:CJ77"/>
    <mergeCell ref="CL75:CL77"/>
    <mergeCell ref="CM75:CM77"/>
    <mergeCell ref="BZ75:BZ77"/>
    <mergeCell ref="CA75:CA77"/>
    <mergeCell ref="CB75:CB77"/>
    <mergeCell ref="CC75:CC77"/>
    <mergeCell ref="CE75:CE77"/>
    <mergeCell ref="CF75:CF77"/>
    <mergeCell ref="BS75:BS77"/>
    <mergeCell ref="BT75:BT77"/>
    <mergeCell ref="BU75:BU77"/>
    <mergeCell ref="BV75:BV77"/>
    <mergeCell ref="BX75:BX77"/>
    <mergeCell ref="BY75:BY77"/>
    <mergeCell ref="BL75:BL77"/>
    <mergeCell ref="BM75:BM77"/>
    <mergeCell ref="BN75:BN77"/>
    <mergeCell ref="BO75:BO77"/>
    <mergeCell ref="BQ75:BQ77"/>
    <mergeCell ref="BR75:BR77"/>
    <mergeCell ref="BE75:BE77"/>
    <mergeCell ref="BF75:BF80"/>
    <mergeCell ref="BG75:BG80"/>
    <mergeCell ref="BH75:BH77"/>
    <mergeCell ref="BJ75:BJ77"/>
    <mergeCell ref="BK75:BK77"/>
    <mergeCell ref="BE78:BE80"/>
    <mergeCell ref="BH78:BH80"/>
    <mergeCell ref="BJ78:BJ80"/>
    <mergeCell ref="BK78:BK80"/>
    <mergeCell ref="AW75:AW77"/>
    <mergeCell ref="AX75:AX77"/>
    <mergeCell ref="AY75:AY80"/>
    <mergeCell ref="AZ75:AZ80"/>
    <mergeCell ref="BA75:BA77"/>
    <mergeCell ref="BD75:BD77"/>
    <mergeCell ref="AW78:AW80"/>
    <mergeCell ref="AX78:AX80"/>
    <mergeCell ref="BA78:BA80"/>
    <mergeCell ref="BD78:BD80"/>
    <mergeCell ref="AL75:AL80"/>
    <mergeCell ref="AM75:AM77"/>
    <mergeCell ref="AP75:AP77"/>
    <mergeCell ref="AQ75:AQ77"/>
    <mergeCell ref="AR75:AR80"/>
    <mergeCell ref="AS75:AS80"/>
    <mergeCell ref="AM78:AM80"/>
    <mergeCell ref="AP78:AP80"/>
    <mergeCell ref="AQ78:AQ80"/>
    <mergeCell ref="AC75:AC77"/>
    <mergeCell ref="AD75:AD80"/>
    <mergeCell ref="AE75:AE80"/>
    <mergeCell ref="AI75:AI77"/>
    <mergeCell ref="AJ75:AJ77"/>
    <mergeCell ref="AK75:AK80"/>
    <mergeCell ref="AC78:AC80"/>
    <mergeCell ref="AI78:AI80"/>
    <mergeCell ref="AJ78:AJ80"/>
    <mergeCell ref="P75:P77"/>
    <mergeCell ref="U75:U77"/>
    <mergeCell ref="V75:V77"/>
    <mergeCell ref="W75:W80"/>
    <mergeCell ref="X75:X80"/>
    <mergeCell ref="AB75:AB77"/>
    <mergeCell ref="P78:P80"/>
    <mergeCell ref="U78:U80"/>
    <mergeCell ref="V78:V80"/>
    <mergeCell ref="AB78:AB80"/>
    <mergeCell ref="J75:J77"/>
    <mergeCell ref="K75:K77"/>
    <mergeCell ref="L75:L77"/>
    <mergeCell ref="M75:M77"/>
    <mergeCell ref="N75:N77"/>
    <mergeCell ref="O75:O77"/>
    <mergeCell ref="EE73:EE74"/>
    <mergeCell ref="EF73:EF74"/>
    <mergeCell ref="A75:B80"/>
    <mergeCell ref="C75:C80"/>
    <mergeCell ref="D75:D80"/>
    <mergeCell ref="E75:E80"/>
    <mergeCell ref="F75:F80"/>
    <mergeCell ref="G75:G80"/>
    <mergeCell ref="H75:H80"/>
    <mergeCell ref="I75:I80"/>
    <mergeCell ref="DM73:DM74"/>
    <mergeCell ref="DN73:DN74"/>
    <mergeCell ref="DU73:DU74"/>
    <mergeCell ref="DV73:DV74"/>
    <mergeCell ref="DW73:DW74"/>
    <mergeCell ref="ED73:ED74"/>
    <mergeCell ref="CW73:CW74"/>
    <mergeCell ref="CX73:CX74"/>
    <mergeCell ref="DC73:DC74"/>
    <mergeCell ref="DD73:DD74"/>
    <mergeCell ref="DE73:DE74"/>
    <mergeCell ref="DL73:DL74"/>
    <mergeCell ref="CP73:CP74"/>
    <mergeCell ref="CQ73:CQ74"/>
    <mergeCell ref="CS73:CS74"/>
    <mergeCell ref="CT73:CT74"/>
    <mergeCell ref="CU73:CU74"/>
    <mergeCell ref="CV73:CV74"/>
    <mergeCell ref="CI73:CI74"/>
    <mergeCell ref="CJ73:CJ74"/>
    <mergeCell ref="CL73:CL74"/>
    <mergeCell ref="CM73:CM74"/>
    <mergeCell ref="CN73:CN74"/>
    <mergeCell ref="CO73:CO74"/>
    <mergeCell ref="CB73:CB74"/>
    <mergeCell ref="CC73:CC74"/>
    <mergeCell ref="CE73:CE74"/>
    <mergeCell ref="CF73:CF74"/>
    <mergeCell ref="CG73:CG74"/>
    <mergeCell ref="CH73:CH74"/>
    <mergeCell ref="BU73:BU74"/>
    <mergeCell ref="BV73:BV74"/>
    <mergeCell ref="BX73:BX74"/>
    <mergeCell ref="BY73:BY74"/>
    <mergeCell ref="BZ73:BZ74"/>
    <mergeCell ref="CA73:CA74"/>
    <mergeCell ref="BN73:BN74"/>
    <mergeCell ref="BO73:BO74"/>
    <mergeCell ref="BQ73:BQ74"/>
    <mergeCell ref="BR73:BR74"/>
    <mergeCell ref="BS73:BS74"/>
    <mergeCell ref="BT73:BT74"/>
    <mergeCell ref="BE73:BE74"/>
    <mergeCell ref="BH73:BH74"/>
    <mergeCell ref="BJ73:BJ74"/>
    <mergeCell ref="BK73:BK74"/>
    <mergeCell ref="BL73:BL74"/>
    <mergeCell ref="BM73:BM74"/>
    <mergeCell ref="AP73:AP74"/>
    <mergeCell ref="AQ73:AQ74"/>
    <mergeCell ref="AW73:AW74"/>
    <mergeCell ref="AX73:AX74"/>
    <mergeCell ref="BA73:BA74"/>
    <mergeCell ref="BD73:BD74"/>
    <mergeCell ref="V73:V74"/>
    <mergeCell ref="AB73:AB74"/>
    <mergeCell ref="AC73:AC74"/>
    <mergeCell ref="AI73:AI74"/>
    <mergeCell ref="AJ73:AJ74"/>
    <mergeCell ref="AM73:AM74"/>
    <mergeCell ref="EE71:EE72"/>
    <mergeCell ref="EF71:EF72"/>
    <mergeCell ref="J73:J74"/>
    <mergeCell ref="K73:K74"/>
    <mergeCell ref="L73:L74"/>
    <mergeCell ref="M73:M74"/>
    <mergeCell ref="N73:N74"/>
    <mergeCell ref="O73:O74"/>
    <mergeCell ref="P73:P74"/>
    <mergeCell ref="U73:U74"/>
    <mergeCell ref="DM71:DM72"/>
    <mergeCell ref="DN71:DN72"/>
    <mergeCell ref="DU71:DU72"/>
    <mergeCell ref="DV71:DV72"/>
    <mergeCell ref="DW71:DW72"/>
    <mergeCell ref="ED71:ED72"/>
    <mergeCell ref="CW71:CW72"/>
    <mergeCell ref="CX71:CX72"/>
    <mergeCell ref="DC71:DC72"/>
    <mergeCell ref="DD71:DD72"/>
    <mergeCell ref="DE71:DE72"/>
    <mergeCell ref="DL71:DL72"/>
    <mergeCell ref="CP71:CP72"/>
    <mergeCell ref="CQ71:CQ72"/>
    <mergeCell ref="CS71:CS72"/>
    <mergeCell ref="CT71:CT72"/>
    <mergeCell ref="CU71:CU72"/>
    <mergeCell ref="CV71:CV72"/>
    <mergeCell ref="CI71:CI72"/>
    <mergeCell ref="CJ71:CJ72"/>
    <mergeCell ref="CL71:CL72"/>
    <mergeCell ref="CM71:CM72"/>
    <mergeCell ref="CN71:CN72"/>
    <mergeCell ref="CO71:CO72"/>
    <mergeCell ref="CB71:CB72"/>
    <mergeCell ref="CC71:CC72"/>
    <mergeCell ref="CE71:CE72"/>
    <mergeCell ref="CF71:CF72"/>
    <mergeCell ref="CG71:CG72"/>
    <mergeCell ref="CH71:CH72"/>
    <mergeCell ref="BU71:BU72"/>
    <mergeCell ref="BV71:BV72"/>
    <mergeCell ref="BX71:BX72"/>
    <mergeCell ref="BY71:BY72"/>
    <mergeCell ref="BZ71:BZ72"/>
    <mergeCell ref="CA71:CA72"/>
    <mergeCell ref="BN71:BN72"/>
    <mergeCell ref="BO71:BO72"/>
    <mergeCell ref="BQ71:BQ72"/>
    <mergeCell ref="BR71:BR72"/>
    <mergeCell ref="BS71:BS72"/>
    <mergeCell ref="BT71:BT72"/>
    <mergeCell ref="BE71:BE72"/>
    <mergeCell ref="BH71:BH72"/>
    <mergeCell ref="BJ71:BJ72"/>
    <mergeCell ref="BK71:BK72"/>
    <mergeCell ref="BL71:BL72"/>
    <mergeCell ref="BM71:BM72"/>
    <mergeCell ref="AP71:AP72"/>
    <mergeCell ref="AQ71:AQ72"/>
    <mergeCell ref="AW71:AW72"/>
    <mergeCell ref="AX71:AX72"/>
    <mergeCell ref="BA71:BA72"/>
    <mergeCell ref="BD71:BD72"/>
    <mergeCell ref="V71:V72"/>
    <mergeCell ref="AB71:AB72"/>
    <mergeCell ref="AC71:AC72"/>
    <mergeCell ref="AI71:AI72"/>
    <mergeCell ref="AJ71:AJ72"/>
    <mergeCell ref="AM71:AM72"/>
    <mergeCell ref="EE69:EE70"/>
    <mergeCell ref="EF69:EF70"/>
    <mergeCell ref="J71:J72"/>
    <mergeCell ref="K71:K72"/>
    <mergeCell ref="L71:L72"/>
    <mergeCell ref="M71:M72"/>
    <mergeCell ref="N71:N72"/>
    <mergeCell ref="O71:O72"/>
    <mergeCell ref="P71:P72"/>
    <mergeCell ref="U71:U72"/>
    <mergeCell ref="DL69:DL70"/>
    <mergeCell ref="DM69:DM70"/>
    <mergeCell ref="DN69:DN70"/>
    <mergeCell ref="DU69:DU70"/>
    <mergeCell ref="DV69:DV70"/>
    <mergeCell ref="DW69:DW70"/>
    <mergeCell ref="CU69:CU70"/>
    <mergeCell ref="CV69:CV70"/>
    <mergeCell ref="CW69:CW70"/>
    <mergeCell ref="CX69:CX70"/>
    <mergeCell ref="DC69:DC70"/>
    <mergeCell ref="DD69:DD70"/>
    <mergeCell ref="CN69:CN70"/>
    <mergeCell ref="CO69:CO70"/>
    <mergeCell ref="CP69:CP70"/>
    <mergeCell ref="CQ69:CQ70"/>
    <mergeCell ref="CS69:CS70"/>
    <mergeCell ref="CT69:CT70"/>
    <mergeCell ref="CG69:CG70"/>
    <mergeCell ref="CH69:CH70"/>
    <mergeCell ref="CI69:CI70"/>
    <mergeCell ref="CJ69:CJ70"/>
    <mergeCell ref="CL69:CL70"/>
    <mergeCell ref="CM69:CM70"/>
    <mergeCell ref="BZ69:BZ70"/>
    <mergeCell ref="CA69:CA70"/>
    <mergeCell ref="CB69:CB70"/>
    <mergeCell ref="CC69:CC70"/>
    <mergeCell ref="CE69:CE70"/>
    <mergeCell ref="CF69:CF70"/>
    <mergeCell ref="BS69:BS70"/>
    <mergeCell ref="BT69:BT70"/>
    <mergeCell ref="BU69:BU70"/>
    <mergeCell ref="BV69:BV70"/>
    <mergeCell ref="BX69:BX70"/>
    <mergeCell ref="BY69:BY70"/>
    <mergeCell ref="BL69:BL70"/>
    <mergeCell ref="BM69:BM70"/>
    <mergeCell ref="BN69:BN70"/>
    <mergeCell ref="BO69:BO70"/>
    <mergeCell ref="BQ69:BQ70"/>
    <mergeCell ref="BR69:BR70"/>
    <mergeCell ref="BA69:BA70"/>
    <mergeCell ref="BD69:BD70"/>
    <mergeCell ref="BE69:BE70"/>
    <mergeCell ref="BH69:BH70"/>
    <mergeCell ref="BJ69:BJ70"/>
    <mergeCell ref="BK69:BK70"/>
    <mergeCell ref="AJ69:AJ70"/>
    <mergeCell ref="AM69:AM70"/>
    <mergeCell ref="AP69:AP70"/>
    <mergeCell ref="AQ69:AQ70"/>
    <mergeCell ref="AW69:AW70"/>
    <mergeCell ref="AX69:AX70"/>
    <mergeCell ref="O69:O70"/>
    <mergeCell ref="P69:P70"/>
    <mergeCell ref="U69:U70"/>
    <mergeCell ref="V69:V70"/>
    <mergeCell ref="AB69:AB70"/>
    <mergeCell ref="AC69:AC70"/>
    <mergeCell ref="DV67:DV68"/>
    <mergeCell ref="DW67:DW68"/>
    <mergeCell ref="ED67:ED68"/>
    <mergeCell ref="EE67:EE68"/>
    <mergeCell ref="EF67:EF68"/>
    <mergeCell ref="J69:J70"/>
    <mergeCell ref="K69:K70"/>
    <mergeCell ref="L69:L70"/>
    <mergeCell ref="M69:M70"/>
    <mergeCell ref="N69:N70"/>
    <mergeCell ref="DC67:DC68"/>
    <mergeCell ref="DD67:DD68"/>
    <mergeCell ref="DE67:DE68"/>
    <mergeCell ref="DL67:DL68"/>
    <mergeCell ref="DM67:DM68"/>
    <mergeCell ref="DN67:DN68"/>
    <mergeCell ref="CS67:CS68"/>
    <mergeCell ref="CT67:CT68"/>
    <mergeCell ref="CU67:CU68"/>
    <mergeCell ref="CV67:CV68"/>
    <mergeCell ref="CW67:CW68"/>
    <mergeCell ref="CX67:CX68"/>
    <mergeCell ref="CL67:CL68"/>
    <mergeCell ref="CM67:CM68"/>
    <mergeCell ref="CN67:CN68"/>
    <mergeCell ref="CO67:CO68"/>
    <mergeCell ref="CP67:CP68"/>
    <mergeCell ref="CQ67:CQ68"/>
    <mergeCell ref="CE67:CE68"/>
    <mergeCell ref="CF67:CF68"/>
    <mergeCell ref="CG67:CG68"/>
    <mergeCell ref="CH67:CH68"/>
    <mergeCell ref="CI67:CI68"/>
    <mergeCell ref="CJ67:CJ68"/>
    <mergeCell ref="BX67:BX68"/>
    <mergeCell ref="BY67:BY68"/>
    <mergeCell ref="BZ67:BZ68"/>
    <mergeCell ref="CA67:CA68"/>
    <mergeCell ref="CB67:CB68"/>
    <mergeCell ref="CC67:CC68"/>
    <mergeCell ref="BQ67:BQ68"/>
    <mergeCell ref="BR67:BR68"/>
    <mergeCell ref="BS67:BS68"/>
    <mergeCell ref="BT67:BT68"/>
    <mergeCell ref="BU67:BU68"/>
    <mergeCell ref="BV67:BV68"/>
    <mergeCell ref="BJ67:BJ68"/>
    <mergeCell ref="BK67:BK68"/>
    <mergeCell ref="BL67:BL68"/>
    <mergeCell ref="BM67:BM68"/>
    <mergeCell ref="BN67:BN68"/>
    <mergeCell ref="BO67:BO68"/>
    <mergeCell ref="AW67:AW68"/>
    <mergeCell ref="AX67:AX68"/>
    <mergeCell ref="BA67:BA68"/>
    <mergeCell ref="BD67:BD68"/>
    <mergeCell ref="BE67:BE68"/>
    <mergeCell ref="BH67:BH68"/>
    <mergeCell ref="AB67:AB68"/>
    <mergeCell ref="AC67:AC68"/>
    <mergeCell ref="AI67:AI68"/>
    <mergeCell ref="AJ67:AJ68"/>
    <mergeCell ref="AM67:AM68"/>
    <mergeCell ref="AP67:AP68"/>
    <mergeCell ref="EF65:EF66"/>
    <mergeCell ref="J67:J68"/>
    <mergeCell ref="K67:K68"/>
    <mergeCell ref="L67:L68"/>
    <mergeCell ref="M67:M68"/>
    <mergeCell ref="N67:N68"/>
    <mergeCell ref="O67:O68"/>
    <mergeCell ref="P67:P68"/>
    <mergeCell ref="U67:U68"/>
    <mergeCell ref="V67:V68"/>
    <mergeCell ref="CU65:CU66"/>
    <mergeCell ref="CV65:CV66"/>
    <mergeCell ref="CW65:CW66"/>
    <mergeCell ref="CX65:CX66"/>
    <mergeCell ref="DC65:DC66"/>
    <mergeCell ref="DD65:DD66"/>
    <mergeCell ref="CN65:CN66"/>
    <mergeCell ref="CO65:CO66"/>
    <mergeCell ref="CP65:CP66"/>
    <mergeCell ref="CQ65:CQ66"/>
    <mergeCell ref="CS65:CS66"/>
    <mergeCell ref="CT65:CT66"/>
    <mergeCell ref="CG65:CG66"/>
    <mergeCell ref="CH65:CH66"/>
    <mergeCell ref="CI65:CI66"/>
    <mergeCell ref="CJ65:CJ66"/>
    <mergeCell ref="CL65:CL66"/>
    <mergeCell ref="CM65:CM66"/>
    <mergeCell ref="BZ65:BZ66"/>
    <mergeCell ref="CA65:CA66"/>
    <mergeCell ref="CB65:CB66"/>
    <mergeCell ref="CC65:CC66"/>
    <mergeCell ref="CE65:CE66"/>
    <mergeCell ref="CF65:CF66"/>
    <mergeCell ref="BS65:BS66"/>
    <mergeCell ref="BT65:BT66"/>
    <mergeCell ref="BU65:BU66"/>
    <mergeCell ref="BV65:BV66"/>
    <mergeCell ref="BX65:BX66"/>
    <mergeCell ref="BY65:BY66"/>
    <mergeCell ref="BL65:BL66"/>
    <mergeCell ref="BM65:BM66"/>
    <mergeCell ref="BN65:BN66"/>
    <mergeCell ref="BO65:BO66"/>
    <mergeCell ref="BQ65:BQ66"/>
    <mergeCell ref="BR65:BR66"/>
    <mergeCell ref="EF63:EF64"/>
    <mergeCell ref="EG63:EG74"/>
    <mergeCell ref="EH63:EH74"/>
    <mergeCell ref="EI63:EI74"/>
    <mergeCell ref="J65:J66"/>
    <mergeCell ref="K65:K66"/>
    <mergeCell ref="L65:L66"/>
    <mergeCell ref="M65:M66"/>
    <mergeCell ref="N65:N66"/>
    <mergeCell ref="O65:O66"/>
    <mergeCell ref="DW63:DW64"/>
    <mergeCell ref="DX63:DX74"/>
    <mergeCell ref="DY63:DY74"/>
    <mergeCell ref="DZ63:DZ74"/>
    <mergeCell ref="ED63:ED64"/>
    <mergeCell ref="EE63:EE64"/>
    <mergeCell ref="DW65:DW66"/>
    <mergeCell ref="ED65:ED66"/>
    <mergeCell ref="EE65:EE66"/>
    <mergeCell ref="ED69:ED70"/>
    <mergeCell ref="DN63:DN64"/>
    <mergeCell ref="DO63:DO74"/>
    <mergeCell ref="DP63:DP74"/>
    <mergeCell ref="DQ63:DQ74"/>
    <mergeCell ref="DU63:DU64"/>
    <mergeCell ref="DV63:DV64"/>
    <mergeCell ref="DN65:DN66"/>
    <mergeCell ref="DU65:DU66"/>
    <mergeCell ref="DV65:DV66"/>
    <mergeCell ref="DU67:DU68"/>
    <mergeCell ref="DE63:DE64"/>
    <mergeCell ref="DF63:DF74"/>
    <mergeCell ref="DG63:DG74"/>
    <mergeCell ref="DH63:DH74"/>
    <mergeCell ref="DL63:DL64"/>
    <mergeCell ref="DM63:DM64"/>
    <mergeCell ref="DE65:DE66"/>
    <mergeCell ref="DL65:DL66"/>
    <mergeCell ref="DM65:DM66"/>
    <mergeCell ref="DE69:DE70"/>
    <mergeCell ref="CU63:CU64"/>
    <mergeCell ref="CV63:CV64"/>
    <mergeCell ref="CW63:CW64"/>
    <mergeCell ref="CX63:CX64"/>
    <mergeCell ref="DC63:DC64"/>
    <mergeCell ref="DD63:DD64"/>
    <mergeCell ref="CN63:CN64"/>
    <mergeCell ref="CO63:CO64"/>
    <mergeCell ref="CP63:CP64"/>
    <mergeCell ref="CQ63:CQ64"/>
    <mergeCell ref="CS63:CS64"/>
    <mergeCell ref="CT63:CT64"/>
    <mergeCell ref="CG63:CG64"/>
    <mergeCell ref="CH63:CH64"/>
    <mergeCell ref="CI63:CI64"/>
    <mergeCell ref="CJ63:CJ64"/>
    <mergeCell ref="CL63:CL64"/>
    <mergeCell ref="CM63:CM64"/>
    <mergeCell ref="BZ63:BZ64"/>
    <mergeCell ref="CA63:CA64"/>
    <mergeCell ref="CB63:CB64"/>
    <mergeCell ref="CC63:CC64"/>
    <mergeCell ref="CE63:CE64"/>
    <mergeCell ref="CF63:CF64"/>
    <mergeCell ref="BS63:BS64"/>
    <mergeCell ref="BT63:BT64"/>
    <mergeCell ref="BU63:BU64"/>
    <mergeCell ref="BV63:BV64"/>
    <mergeCell ref="BX63:BX64"/>
    <mergeCell ref="BY63:BY64"/>
    <mergeCell ref="BL63:BL64"/>
    <mergeCell ref="BM63:BM64"/>
    <mergeCell ref="BN63:BN64"/>
    <mergeCell ref="BO63:BO64"/>
    <mergeCell ref="BQ63:BQ64"/>
    <mergeCell ref="BR63:BR64"/>
    <mergeCell ref="BE63:BE64"/>
    <mergeCell ref="BF63:BF74"/>
    <mergeCell ref="BG63:BG74"/>
    <mergeCell ref="BH63:BH64"/>
    <mergeCell ref="BJ63:BJ64"/>
    <mergeCell ref="BK63:BK64"/>
    <mergeCell ref="BE65:BE66"/>
    <mergeCell ref="BH65:BH66"/>
    <mergeCell ref="BJ65:BJ66"/>
    <mergeCell ref="BK65:BK66"/>
    <mergeCell ref="AW63:AW64"/>
    <mergeCell ref="AX63:AX64"/>
    <mergeCell ref="AY63:AY74"/>
    <mergeCell ref="AZ63:AZ74"/>
    <mergeCell ref="BA63:BA64"/>
    <mergeCell ref="BD63:BD64"/>
    <mergeCell ref="AW65:AW66"/>
    <mergeCell ref="AX65:AX66"/>
    <mergeCell ref="BA65:BA66"/>
    <mergeCell ref="BD65:BD66"/>
    <mergeCell ref="AL63:AL74"/>
    <mergeCell ref="AM63:AM64"/>
    <mergeCell ref="AP63:AP64"/>
    <mergeCell ref="AQ63:AQ64"/>
    <mergeCell ref="AR63:AR74"/>
    <mergeCell ref="AS63:AS74"/>
    <mergeCell ref="AM65:AM66"/>
    <mergeCell ref="AP65:AP66"/>
    <mergeCell ref="AQ65:AQ66"/>
    <mergeCell ref="AQ67:AQ68"/>
    <mergeCell ref="AC63:AC64"/>
    <mergeCell ref="AD63:AD74"/>
    <mergeCell ref="AE63:AE74"/>
    <mergeCell ref="AI63:AI64"/>
    <mergeCell ref="AJ63:AJ64"/>
    <mergeCell ref="AK63:AK74"/>
    <mergeCell ref="AC65:AC66"/>
    <mergeCell ref="AI65:AI66"/>
    <mergeCell ref="AJ65:AJ66"/>
    <mergeCell ref="AI69:AI70"/>
    <mergeCell ref="P63:P64"/>
    <mergeCell ref="U63:U64"/>
    <mergeCell ref="V63:V64"/>
    <mergeCell ref="W63:W74"/>
    <mergeCell ref="X63:X74"/>
    <mergeCell ref="AB63:AB64"/>
    <mergeCell ref="P65:P66"/>
    <mergeCell ref="U65:U66"/>
    <mergeCell ref="V65:V66"/>
    <mergeCell ref="AB65:AB66"/>
    <mergeCell ref="J63:J64"/>
    <mergeCell ref="K63:K64"/>
    <mergeCell ref="L63:L64"/>
    <mergeCell ref="M63:M64"/>
    <mergeCell ref="N63:N64"/>
    <mergeCell ref="O63:O64"/>
    <mergeCell ref="EE61:EE62"/>
    <mergeCell ref="EF61:EF62"/>
    <mergeCell ref="A63:B74"/>
    <mergeCell ref="C63:C74"/>
    <mergeCell ref="D63:D74"/>
    <mergeCell ref="E63:E74"/>
    <mergeCell ref="F63:F74"/>
    <mergeCell ref="G63:G74"/>
    <mergeCell ref="H63:H74"/>
    <mergeCell ref="I63:I74"/>
    <mergeCell ref="DL61:DL62"/>
    <mergeCell ref="DM61:DM62"/>
    <mergeCell ref="DN61:DN62"/>
    <mergeCell ref="DU61:DU62"/>
    <mergeCell ref="DV61:DV62"/>
    <mergeCell ref="DW61:DW62"/>
    <mergeCell ref="CV61:CV62"/>
    <mergeCell ref="CW61:CW62"/>
    <mergeCell ref="CX61:CX62"/>
    <mergeCell ref="DC61:DC62"/>
    <mergeCell ref="DD61:DD62"/>
    <mergeCell ref="DE61:DE62"/>
    <mergeCell ref="CO61:CO62"/>
    <mergeCell ref="CP61:CP62"/>
    <mergeCell ref="CQ61:CQ62"/>
    <mergeCell ref="CS61:CS62"/>
    <mergeCell ref="CT61:CT62"/>
    <mergeCell ref="CU61:CU62"/>
    <mergeCell ref="CH61:CH62"/>
    <mergeCell ref="CI61:CI62"/>
    <mergeCell ref="CJ61:CJ62"/>
    <mergeCell ref="CL61:CL62"/>
    <mergeCell ref="CM61:CM62"/>
    <mergeCell ref="CN61:CN62"/>
    <mergeCell ref="CA61:CA62"/>
    <mergeCell ref="CB61:CB62"/>
    <mergeCell ref="CC61:CC62"/>
    <mergeCell ref="CE61:CE62"/>
    <mergeCell ref="CF61:CF62"/>
    <mergeCell ref="CG61:CG62"/>
    <mergeCell ref="BT61:BT62"/>
    <mergeCell ref="BU61:BU62"/>
    <mergeCell ref="BV61:BV62"/>
    <mergeCell ref="BX61:BX62"/>
    <mergeCell ref="BY61:BY62"/>
    <mergeCell ref="BZ61:BZ62"/>
    <mergeCell ref="BM61:BM62"/>
    <mergeCell ref="BN61:BN62"/>
    <mergeCell ref="BO61:BO62"/>
    <mergeCell ref="BQ61:BQ62"/>
    <mergeCell ref="BR61:BR62"/>
    <mergeCell ref="BS61:BS62"/>
    <mergeCell ref="BD61:BD62"/>
    <mergeCell ref="BE61:BE62"/>
    <mergeCell ref="BH61:BH62"/>
    <mergeCell ref="BJ61:BJ62"/>
    <mergeCell ref="BK61:BK62"/>
    <mergeCell ref="BL61:BL62"/>
    <mergeCell ref="AM61:AM62"/>
    <mergeCell ref="AP61:AP62"/>
    <mergeCell ref="AQ61:AQ62"/>
    <mergeCell ref="AW61:AW62"/>
    <mergeCell ref="AX61:AX62"/>
    <mergeCell ref="BA61:BA62"/>
    <mergeCell ref="P61:P62"/>
    <mergeCell ref="U61:U62"/>
    <mergeCell ref="V61:V62"/>
    <mergeCell ref="AB61:AB62"/>
    <mergeCell ref="AC61:AC62"/>
    <mergeCell ref="AI61:AI62"/>
    <mergeCell ref="J61:J62"/>
    <mergeCell ref="K61:K62"/>
    <mergeCell ref="L61:L62"/>
    <mergeCell ref="M61:M62"/>
    <mergeCell ref="N61:N62"/>
    <mergeCell ref="O61:O62"/>
    <mergeCell ref="CQ59:CQ60"/>
    <mergeCell ref="CS59:CS60"/>
    <mergeCell ref="CT59:CT60"/>
    <mergeCell ref="CU59:CU60"/>
    <mergeCell ref="CV59:CV60"/>
    <mergeCell ref="CW59:CW60"/>
    <mergeCell ref="CJ59:CJ60"/>
    <mergeCell ref="CL59:CL60"/>
    <mergeCell ref="CM59:CM60"/>
    <mergeCell ref="CN59:CN60"/>
    <mergeCell ref="CO59:CO60"/>
    <mergeCell ref="CP59:CP60"/>
    <mergeCell ref="BX59:BX60"/>
    <mergeCell ref="BY59:BY60"/>
    <mergeCell ref="BZ59:BZ60"/>
    <mergeCell ref="CA59:CA60"/>
    <mergeCell ref="CB59:CB60"/>
    <mergeCell ref="CE59:CE60"/>
    <mergeCell ref="BQ59:BQ60"/>
    <mergeCell ref="BR59:BR60"/>
    <mergeCell ref="BS59:BS60"/>
    <mergeCell ref="BT59:BT60"/>
    <mergeCell ref="BU59:BU60"/>
    <mergeCell ref="BV59:BV60"/>
    <mergeCell ref="BJ59:BJ60"/>
    <mergeCell ref="BK59:BK60"/>
    <mergeCell ref="BL59:BL60"/>
    <mergeCell ref="BM59:BM60"/>
    <mergeCell ref="BN59:BN60"/>
    <mergeCell ref="BO59:BO60"/>
    <mergeCell ref="DU58:DU60"/>
    <mergeCell ref="DV58:DV60"/>
    <mergeCell ref="DW58:DW60"/>
    <mergeCell ref="ED58:ED60"/>
    <mergeCell ref="EE58:EE60"/>
    <mergeCell ref="EF58:EF60"/>
    <mergeCell ref="CC58:CC60"/>
    <mergeCell ref="CX58:CX60"/>
    <mergeCell ref="DC58:DC60"/>
    <mergeCell ref="DD58:DD60"/>
    <mergeCell ref="DE58:DE60"/>
    <mergeCell ref="DL58:DL60"/>
    <mergeCell ref="CF59:CF60"/>
    <mergeCell ref="CG59:CG60"/>
    <mergeCell ref="CH59:CH60"/>
    <mergeCell ref="CI59:CI60"/>
    <mergeCell ref="AW58:AW60"/>
    <mergeCell ref="AX58:AX60"/>
    <mergeCell ref="BA58:BA60"/>
    <mergeCell ref="BD58:BD60"/>
    <mergeCell ref="BE58:BE60"/>
    <mergeCell ref="BH58:BH60"/>
    <mergeCell ref="AB58:AB60"/>
    <mergeCell ref="AC58:AC60"/>
    <mergeCell ref="AI58:AI60"/>
    <mergeCell ref="AJ58:AJ60"/>
    <mergeCell ref="AM58:AM60"/>
    <mergeCell ref="AP58:AP60"/>
    <mergeCell ref="EF56:EF57"/>
    <mergeCell ref="J58:J60"/>
    <mergeCell ref="K58:K60"/>
    <mergeCell ref="L58:L60"/>
    <mergeCell ref="M58:M60"/>
    <mergeCell ref="N58:N60"/>
    <mergeCell ref="O58:O60"/>
    <mergeCell ref="P58:P60"/>
    <mergeCell ref="U58:U60"/>
    <mergeCell ref="V58:V60"/>
    <mergeCell ref="CU56:CU57"/>
    <mergeCell ref="CV56:CV57"/>
    <mergeCell ref="CW56:CW57"/>
    <mergeCell ref="CX56:CX57"/>
    <mergeCell ref="DC56:DC57"/>
    <mergeCell ref="DD56:DD57"/>
    <mergeCell ref="CN56:CN57"/>
    <mergeCell ref="CO56:CO57"/>
    <mergeCell ref="CP56:CP57"/>
    <mergeCell ref="CQ56:CQ57"/>
    <mergeCell ref="CS56:CS57"/>
    <mergeCell ref="CT56:CT57"/>
    <mergeCell ref="CG56:CG57"/>
    <mergeCell ref="CH56:CH57"/>
    <mergeCell ref="CI56:CI57"/>
    <mergeCell ref="CJ56:CJ57"/>
    <mergeCell ref="CL56:CL57"/>
    <mergeCell ref="CM56:CM57"/>
    <mergeCell ref="BZ56:BZ57"/>
    <mergeCell ref="CA56:CA57"/>
    <mergeCell ref="CB56:CB57"/>
    <mergeCell ref="CC56:CC57"/>
    <mergeCell ref="CE56:CE57"/>
    <mergeCell ref="CF56:CF57"/>
    <mergeCell ref="BS56:BS57"/>
    <mergeCell ref="BT56:BT57"/>
    <mergeCell ref="BU56:BU57"/>
    <mergeCell ref="BV56:BV57"/>
    <mergeCell ref="BX56:BX57"/>
    <mergeCell ref="BY56:BY57"/>
    <mergeCell ref="BL56:BL57"/>
    <mergeCell ref="BM56:BM57"/>
    <mergeCell ref="BN56:BN57"/>
    <mergeCell ref="BO56:BO57"/>
    <mergeCell ref="BQ56:BQ57"/>
    <mergeCell ref="BR56:BR57"/>
    <mergeCell ref="EF54:EF55"/>
    <mergeCell ref="EG54:EG62"/>
    <mergeCell ref="EH54:EH62"/>
    <mergeCell ref="EI54:EI62"/>
    <mergeCell ref="J56:J57"/>
    <mergeCell ref="K56:K57"/>
    <mergeCell ref="L56:L57"/>
    <mergeCell ref="M56:M57"/>
    <mergeCell ref="N56:N57"/>
    <mergeCell ref="O56:O57"/>
    <mergeCell ref="DW54:DW55"/>
    <mergeCell ref="DX54:DX62"/>
    <mergeCell ref="DY54:DY62"/>
    <mergeCell ref="DZ54:DZ62"/>
    <mergeCell ref="ED54:ED55"/>
    <mergeCell ref="EE54:EE55"/>
    <mergeCell ref="DW56:DW57"/>
    <mergeCell ref="ED56:ED57"/>
    <mergeCell ref="EE56:EE57"/>
    <mergeCell ref="ED61:ED62"/>
    <mergeCell ref="DN54:DN55"/>
    <mergeCell ref="DO54:DO62"/>
    <mergeCell ref="DP54:DP62"/>
    <mergeCell ref="DQ54:DQ62"/>
    <mergeCell ref="DU54:DU55"/>
    <mergeCell ref="DV54:DV55"/>
    <mergeCell ref="DN56:DN57"/>
    <mergeCell ref="DU56:DU57"/>
    <mergeCell ref="DV56:DV57"/>
    <mergeCell ref="DN58:DN60"/>
    <mergeCell ref="DE54:DE55"/>
    <mergeCell ref="DF54:DF62"/>
    <mergeCell ref="DG54:DG62"/>
    <mergeCell ref="DH54:DH62"/>
    <mergeCell ref="DL54:DL55"/>
    <mergeCell ref="DM54:DM55"/>
    <mergeCell ref="DE56:DE57"/>
    <mergeCell ref="DL56:DL57"/>
    <mergeCell ref="DM56:DM57"/>
    <mergeCell ref="DM58:DM60"/>
    <mergeCell ref="CU54:CU55"/>
    <mergeCell ref="CV54:CV55"/>
    <mergeCell ref="CW54:CW55"/>
    <mergeCell ref="CX54:CX55"/>
    <mergeCell ref="DC54:DC55"/>
    <mergeCell ref="DD54:DD55"/>
    <mergeCell ref="CN54:CN55"/>
    <mergeCell ref="CO54:CO55"/>
    <mergeCell ref="CP54:CP55"/>
    <mergeCell ref="CQ54:CQ55"/>
    <mergeCell ref="CS54:CS55"/>
    <mergeCell ref="CT54:CT55"/>
    <mergeCell ref="CG54:CG55"/>
    <mergeCell ref="CH54:CH55"/>
    <mergeCell ref="CI54:CI55"/>
    <mergeCell ref="CJ54:CJ55"/>
    <mergeCell ref="CL54:CL55"/>
    <mergeCell ref="CM54:CM55"/>
    <mergeCell ref="BZ54:BZ55"/>
    <mergeCell ref="CA54:CA55"/>
    <mergeCell ref="CB54:CB55"/>
    <mergeCell ref="CC54:CC55"/>
    <mergeCell ref="CE54:CE55"/>
    <mergeCell ref="CF54:CF55"/>
    <mergeCell ref="BS54:BS55"/>
    <mergeCell ref="BT54:BT55"/>
    <mergeCell ref="BU54:BU55"/>
    <mergeCell ref="BV54:BV55"/>
    <mergeCell ref="BX54:BX55"/>
    <mergeCell ref="BY54:BY55"/>
    <mergeCell ref="BL54:BL55"/>
    <mergeCell ref="BM54:BM55"/>
    <mergeCell ref="BN54:BN55"/>
    <mergeCell ref="BO54:BO55"/>
    <mergeCell ref="BQ54:BQ55"/>
    <mergeCell ref="BR54:BR55"/>
    <mergeCell ref="BE54:BE55"/>
    <mergeCell ref="BF54:BF62"/>
    <mergeCell ref="BG54:BG62"/>
    <mergeCell ref="BH54:BH55"/>
    <mergeCell ref="BJ54:BJ55"/>
    <mergeCell ref="BK54:BK55"/>
    <mergeCell ref="BE56:BE57"/>
    <mergeCell ref="BH56:BH57"/>
    <mergeCell ref="BJ56:BJ57"/>
    <mergeCell ref="BK56:BK57"/>
    <mergeCell ref="AW54:AW55"/>
    <mergeCell ref="AX54:AX55"/>
    <mergeCell ref="AY54:AY62"/>
    <mergeCell ref="AZ54:AZ62"/>
    <mergeCell ref="BA54:BA55"/>
    <mergeCell ref="BD54:BD55"/>
    <mergeCell ref="AW56:AW57"/>
    <mergeCell ref="AX56:AX57"/>
    <mergeCell ref="BA56:BA57"/>
    <mergeCell ref="BD56:BD57"/>
    <mergeCell ref="AL54:AL62"/>
    <mergeCell ref="AM54:AM55"/>
    <mergeCell ref="AP54:AP55"/>
    <mergeCell ref="AQ54:AQ55"/>
    <mergeCell ref="AR54:AR62"/>
    <mergeCell ref="AS54:AS62"/>
    <mergeCell ref="AM56:AM57"/>
    <mergeCell ref="AP56:AP57"/>
    <mergeCell ref="AQ56:AQ57"/>
    <mergeCell ref="AQ58:AQ60"/>
    <mergeCell ref="AC54:AC55"/>
    <mergeCell ref="AD54:AD62"/>
    <mergeCell ref="AE54:AE62"/>
    <mergeCell ref="AI54:AI55"/>
    <mergeCell ref="AJ54:AJ55"/>
    <mergeCell ref="AK54:AK62"/>
    <mergeCell ref="AC56:AC57"/>
    <mergeCell ref="AI56:AI57"/>
    <mergeCell ref="AJ56:AJ57"/>
    <mergeCell ref="AJ61:AJ62"/>
    <mergeCell ref="P54:P55"/>
    <mergeCell ref="U54:U55"/>
    <mergeCell ref="V54:V55"/>
    <mergeCell ref="W54:W62"/>
    <mergeCell ref="X54:X62"/>
    <mergeCell ref="AB54:AB55"/>
    <mergeCell ref="P56:P57"/>
    <mergeCell ref="U56:U57"/>
    <mergeCell ref="V56:V57"/>
    <mergeCell ref="AB56:AB57"/>
    <mergeCell ref="J54:J55"/>
    <mergeCell ref="K54:K55"/>
    <mergeCell ref="L54:L55"/>
    <mergeCell ref="M54:M55"/>
    <mergeCell ref="N54:N55"/>
    <mergeCell ref="O54:O55"/>
    <mergeCell ref="EE51:EE53"/>
    <mergeCell ref="EF51:EF53"/>
    <mergeCell ref="A54:B62"/>
    <mergeCell ref="C54:C62"/>
    <mergeCell ref="D54:D62"/>
    <mergeCell ref="E54:E62"/>
    <mergeCell ref="F54:F62"/>
    <mergeCell ref="G54:G62"/>
    <mergeCell ref="H54:H62"/>
    <mergeCell ref="I54:I62"/>
    <mergeCell ref="DM51:DM53"/>
    <mergeCell ref="DN51:DN53"/>
    <mergeCell ref="DU51:DU53"/>
    <mergeCell ref="DV51:DV53"/>
    <mergeCell ref="DW51:DW53"/>
    <mergeCell ref="ED51:ED53"/>
    <mergeCell ref="CW51:CW53"/>
    <mergeCell ref="CX51:CX53"/>
    <mergeCell ref="DC51:DC53"/>
    <mergeCell ref="DD51:DD53"/>
    <mergeCell ref="DE51:DE53"/>
    <mergeCell ref="DL51:DL53"/>
    <mergeCell ref="CP51:CP53"/>
    <mergeCell ref="CQ51:CQ53"/>
    <mergeCell ref="CS51:CS53"/>
    <mergeCell ref="CT51:CT53"/>
    <mergeCell ref="CU51:CU53"/>
    <mergeCell ref="CV51:CV53"/>
    <mergeCell ref="CI51:CI53"/>
    <mergeCell ref="CJ51:CJ53"/>
    <mergeCell ref="CL51:CL53"/>
    <mergeCell ref="CM51:CM53"/>
    <mergeCell ref="CN51:CN53"/>
    <mergeCell ref="CO51:CO53"/>
    <mergeCell ref="CB51:CB53"/>
    <mergeCell ref="CC51:CC53"/>
    <mergeCell ref="CE51:CE53"/>
    <mergeCell ref="CF51:CF53"/>
    <mergeCell ref="CG51:CG53"/>
    <mergeCell ref="CH51:CH53"/>
    <mergeCell ref="BU51:BU53"/>
    <mergeCell ref="BV51:BV53"/>
    <mergeCell ref="BX51:BX53"/>
    <mergeCell ref="BY51:BY53"/>
    <mergeCell ref="BZ51:BZ53"/>
    <mergeCell ref="CA51:CA53"/>
    <mergeCell ref="BN51:BN53"/>
    <mergeCell ref="BO51:BO53"/>
    <mergeCell ref="BQ51:BQ53"/>
    <mergeCell ref="BR51:BR53"/>
    <mergeCell ref="BS51:BS53"/>
    <mergeCell ref="BT51:BT53"/>
    <mergeCell ref="BE51:BE53"/>
    <mergeCell ref="BH51:BH53"/>
    <mergeCell ref="BJ51:BJ53"/>
    <mergeCell ref="BK51:BK53"/>
    <mergeCell ref="BL51:BL53"/>
    <mergeCell ref="BM51:BM53"/>
    <mergeCell ref="AP51:AP53"/>
    <mergeCell ref="AQ51:AQ53"/>
    <mergeCell ref="AW51:AW53"/>
    <mergeCell ref="AX51:AX53"/>
    <mergeCell ref="BA51:BA53"/>
    <mergeCell ref="BD51:BD53"/>
    <mergeCell ref="V51:V53"/>
    <mergeCell ref="AB51:AB53"/>
    <mergeCell ref="AC51:AC53"/>
    <mergeCell ref="AI51:AI53"/>
    <mergeCell ref="AJ51:AJ53"/>
    <mergeCell ref="AM51:AM53"/>
    <mergeCell ref="EE49:EE50"/>
    <mergeCell ref="EF49:EF50"/>
    <mergeCell ref="J51:J53"/>
    <mergeCell ref="K51:K53"/>
    <mergeCell ref="L51:L53"/>
    <mergeCell ref="M51:M53"/>
    <mergeCell ref="N51:N53"/>
    <mergeCell ref="O51:O53"/>
    <mergeCell ref="P51:P53"/>
    <mergeCell ref="U51:U53"/>
    <mergeCell ref="DL49:DL50"/>
    <mergeCell ref="DM49:DM50"/>
    <mergeCell ref="DN49:DN50"/>
    <mergeCell ref="DU49:DU50"/>
    <mergeCell ref="DV49:DV50"/>
    <mergeCell ref="DW49:DW50"/>
    <mergeCell ref="CU49:CU50"/>
    <mergeCell ref="CV49:CV50"/>
    <mergeCell ref="CW49:CW50"/>
    <mergeCell ref="CX49:CX50"/>
    <mergeCell ref="DC49:DC50"/>
    <mergeCell ref="DD49:DD50"/>
    <mergeCell ref="CN49:CN50"/>
    <mergeCell ref="CO49:CO50"/>
    <mergeCell ref="CP49:CP50"/>
    <mergeCell ref="CQ49:CQ50"/>
    <mergeCell ref="CS49:CS50"/>
    <mergeCell ref="CT49:CT50"/>
    <mergeCell ref="CG49:CG50"/>
    <mergeCell ref="CH49:CH50"/>
    <mergeCell ref="CI49:CI50"/>
    <mergeCell ref="CJ49:CJ50"/>
    <mergeCell ref="CL49:CL50"/>
    <mergeCell ref="CM49:CM50"/>
    <mergeCell ref="BZ49:BZ50"/>
    <mergeCell ref="CA49:CA50"/>
    <mergeCell ref="CB49:CB50"/>
    <mergeCell ref="CC49:CC50"/>
    <mergeCell ref="CE49:CE50"/>
    <mergeCell ref="CF49:CF50"/>
    <mergeCell ref="BS49:BS50"/>
    <mergeCell ref="BT49:BT50"/>
    <mergeCell ref="BU49:BU50"/>
    <mergeCell ref="BV49:BV50"/>
    <mergeCell ref="BX49:BX50"/>
    <mergeCell ref="BY49:BY50"/>
    <mergeCell ref="BL49:BL50"/>
    <mergeCell ref="BM49:BM50"/>
    <mergeCell ref="BN49:BN50"/>
    <mergeCell ref="BO49:BO50"/>
    <mergeCell ref="BQ49:BQ50"/>
    <mergeCell ref="BR49:BR50"/>
    <mergeCell ref="BA49:BA50"/>
    <mergeCell ref="BD49:BD50"/>
    <mergeCell ref="BE49:BE50"/>
    <mergeCell ref="BH49:BH50"/>
    <mergeCell ref="BJ49:BJ50"/>
    <mergeCell ref="BK49:BK50"/>
    <mergeCell ref="AJ49:AJ50"/>
    <mergeCell ref="AM49:AM50"/>
    <mergeCell ref="AP49:AP50"/>
    <mergeCell ref="AQ49:AQ50"/>
    <mergeCell ref="AW49:AW50"/>
    <mergeCell ref="AX49:AX50"/>
    <mergeCell ref="O49:O50"/>
    <mergeCell ref="P49:P50"/>
    <mergeCell ref="U49:U50"/>
    <mergeCell ref="V49:V50"/>
    <mergeCell ref="AB49:AB50"/>
    <mergeCell ref="AC49:AC50"/>
    <mergeCell ref="DV47:DV48"/>
    <mergeCell ref="DW47:DW48"/>
    <mergeCell ref="ED47:ED48"/>
    <mergeCell ref="EE47:EE48"/>
    <mergeCell ref="EF47:EF48"/>
    <mergeCell ref="J49:J50"/>
    <mergeCell ref="K49:K50"/>
    <mergeCell ref="L49:L50"/>
    <mergeCell ref="M49:M50"/>
    <mergeCell ref="N49:N50"/>
    <mergeCell ref="DC47:DC48"/>
    <mergeCell ref="DD47:DD48"/>
    <mergeCell ref="DE47:DE48"/>
    <mergeCell ref="DL47:DL48"/>
    <mergeCell ref="DM47:DM48"/>
    <mergeCell ref="DN47:DN48"/>
    <mergeCell ref="CS47:CS48"/>
    <mergeCell ref="CT47:CT48"/>
    <mergeCell ref="CU47:CU48"/>
    <mergeCell ref="CV47:CV48"/>
    <mergeCell ref="CW47:CW48"/>
    <mergeCell ref="CX47:CX48"/>
    <mergeCell ref="CL47:CL48"/>
    <mergeCell ref="CM47:CM48"/>
    <mergeCell ref="CN47:CN48"/>
    <mergeCell ref="CO47:CO48"/>
    <mergeCell ref="CP47:CP48"/>
    <mergeCell ref="CQ47:CQ48"/>
    <mergeCell ref="CE47:CE48"/>
    <mergeCell ref="CF47:CF48"/>
    <mergeCell ref="CG47:CG48"/>
    <mergeCell ref="CH47:CH48"/>
    <mergeCell ref="CI47:CI48"/>
    <mergeCell ref="CJ47:CJ48"/>
    <mergeCell ref="BX47:BX48"/>
    <mergeCell ref="BY47:BY48"/>
    <mergeCell ref="BZ47:BZ48"/>
    <mergeCell ref="CA47:CA48"/>
    <mergeCell ref="CB47:CB48"/>
    <mergeCell ref="CC47:CC48"/>
    <mergeCell ref="BQ47:BQ48"/>
    <mergeCell ref="BR47:BR48"/>
    <mergeCell ref="BS47:BS48"/>
    <mergeCell ref="BT47:BT48"/>
    <mergeCell ref="BU47:BU48"/>
    <mergeCell ref="BV47:BV48"/>
    <mergeCell ref="BJ47:BJ48"/>
    <mergeCell ref="BK47:BK48"/>
    <mergeCell ref="BL47:BL48"/>
    <mergeCell ref="BM47:BM48"/>
    <mergeCell ref="BN47:BN48"/>
    <mergeCell ref="BO47:BO48"/>
    <mergeCell ref="AW47:AW48"/>
    <mergeCell ref="AX47:AX48"/>
    <mergeCell ref="BA47:BA48"/>
    <mergeCell ref="BD47:BD48"/>
    <mergeCell ref="BE47:BE48"/>
    <mergeCell ref="BH47:BH48"/>
    <mergeCell ref="AB47:AB48"/>
    <mergeCell ref="AC47:AC48"/>
    <mergeCell ref="AI47:AI48"/>
    <mergeCell ref="AJ47:AJ48"/>
    <mergeCell ref="AM47:AM48"/>
    <mergeCell ref="AP47:AP48"/>
    <mergeCell ref="EF45:EF46"/>
    <mergeCell ref="J47:J48"/>
    <mergeCell ref="K47:K48"/>
    <mergeCell ref="L47:L48"/>
    <mergeCell ref="M47:M48"/>
    <mergeCell ref="N47:N48"/>
    <mergeCell ref="O47:O48"/>
    <mergeCell ref="P47:P48"/>
    <mergeCell ref="U47:U48"/>
    <mergeCell ref="V47:V48"/>
    <mergeCell ref="CU45:CU46"/>
    <mergeCell ref="CV45:CV46"/>
    <mergeCell ref="CW45:CW46"/>
    <mergeCell ref="CX45:CX46"/>
    <mergeCell ref="DC45:DC46"/>
    <mergeCell ref="DD45:DD46"/>
    <mergeCell ref="CN45:CN46"/>
    <mergeCell ref="CO45:CO46"/>
    <mergeCell ref="CP45:CP46"/>
    <mergeCell ref="CQ45:CQ46"/>
    <mergeCell ref="CS45:CS46"/>
    <mergeCell ref="CT45:CT46"/>
    <mergeCell ref="CG45:CG46"/>
    <mergeCell ref="CH45:CH46"/>
    <mergeCell ref="CI45:CI46"/>
    <mergeCell ref="CJ45:CJ46"/>
    <mergeCell ref="CL45:CL46"/>
    <mergeCell ref="CM45:CM46"/>
    <mergeCell ref="BZ45:BZ46"/>
    <mergeCell ref="CA45:CA46"/>
    <mergeCell ref="CB45:CB46"/>
    <mergeCell ref="CC45:CC46"/>
    <mergeCell ref="CE45:CE46"/>
    <mergeCell ref="CF45:CF46"/>
    <mergeCell ref="BS45:BS46"/>
    <mergeCell ref="BT45:BT46"/>
    <mergeCell ref="BU45:BU46"/>
    <mergeCell ref="BV45:BV46"/>
    <mergeCell ref="BX45:BX46"/>
    <mergeCell ref="BY45:BY46"/>
    <mergeCell ref="BL45:BL46"/>
    <mergeCell ref="BM45:BM46"/>
    <mergeCell ref="BN45:BN46"/>
    <mergeCell ref="BO45:BO46"/>
    <mergeCell ref="BQ45:BQ46"/>
    <mergeCell ref="BR45:BR46"/>
    <mergeCell ref="EF43:EF44"/>
    <mergeCell ref="EG43:EG53"/>
    <mergeCell ref="EH43:EH53"/>
    <mergeCell ref="EI43:EI53"/>
    <mergeCell ref="J45:J46"/>
    <mergeCell ref="K45:K46"/>
    <mergeCell ref="L45:L46"/>
    <mergeCell ref="M45:M46"/>
    <mergeCell ref="N45:N46"/>
    <mergeCell ref="O45:O46"/>
    <mergeCell ref="DW43:DW44"/>
    <mergeCell ref="DX43:DX53"/>
    <mergeCell ref="DY43:DY53"/>
    <mergeCell ref="DZ43:DZ53"/>
    <mergeCell ref="ED43:ED44"/>
    <mergeCell ref="EE43:EE44"/>
    <mergeCell ref="DW45:DW46"/>
    <mergeCell ref="ED45:ED46"/>
    <mergeCell ref="EE45:EE46"/>
    <mergeCell ref="ED49:ED50"/>
    <mergeCell ref="DN43:DN44"/>
    <mergeCell ref="DO43:DO53"/>
    <mergeCell ref="DP43:DP53"/>
    <mergeCell ref="DQ43:DQ53"/>
    <mergeCell ref="DU43:DU44"/>
    <mergeCell ref="DV43:DV44"/>
    <mergeCell ref="DN45:DN46"/>
    <mergeCell ref="DU45:DU46"/>
    <mergeCell ref="DV45:DV46"/>
    <mergeCell ref="DU47:DU48"/>
    <mergeCell ref="DE43:DE44"/>
    <mergeCell ref="DF43:DF53"/>
    <mergeCell ref="DG43:DG53"/>
    <mergeCell ref="DH43:DH53"/>
    <mergeCell ref="DL43:DL44"/>
    <mergeCell ref="DM43:DM44"/>
    <mergeCell ref="DE45:DE46"/>
    <mergeCell ref="DL45:DL46"/>
    <mergeCell ref="DM45:DM46"/>
    <mergeCell ref="DE49:DE50"/>
    <mergeCell ref="CU43:CU44"/>
    <mergeCell ref="CV43:CV44"/>
    <mergeCell ref="CW43:CW44"/>
    <mergeCell ref="CX43:CX44"/>
    <mergeCell ref="DC43:DC44"/>
    <mergeCell ref="DD43:DD44"/>
    <mergeCell ref="CN43:CN44"/>
    <mergeCell ref="CO43:CO44"/>
    <mergeCell ref="CP43:CP44"/>
    <mergeCell ref="CQ43:CQ44"/>
    <mergeCell ref="CS43:CS44"/>
    <mergeCell ref="CT43:CT44"/>
    <mergeCell ref="CG43:CG44"/>
    <mergeCell ref="CH43:CH44"/>
    <mergeCell ref="CI43:CI44"/>
    <mergeCell ref="CJ43:CJ44"/>
    <mergeCell ref="CL43:CL44"/>
    <mergeCell ref="CM43:CM44"/>
    <mergeCell ref="BZ43:BZ44"/>
    <mergeCell ref="CA43:CA44"/>
    <mergeCell ref="CB43:CB44"/>
    <mergeCell ref="CC43:CC44"/>
    <mergeCell ref="CE43:CE44"/>
    <mergeCell ref="CF43:CF44"/>
    <mergeCell ref="BS43:BS44"/>
    <mergeCell ref="BT43:BT44"/>
    <mergeCell ref="BU43:BU44"/>
    <mergeCell ref="BV43:BV44"/>
    <mergeCell ref="BX43:BX44"/>
    <mergeCell ref="BY43:BY44"/>
    <mergeCell ref="BL43:BL44"/>
    <mergeCell ref="BM43:BM44"/>
    <mergeCell ref="BN43:BN44"/>
    <mergeCell ref="BO43:BO44"/>
    <mergeCell ref="BQ43:BQ44"/>
    <mergeCell ref="BR43:BR44"/>
    <mergeCell ref="BE43:BE44"/>
    <mergeCell ref="BF43:BF53"/>
    <mergeCell ref="BG43:BG53"/>
    <mergeCell ref="BH43:BH44"/>
    <mergeCell ref="BJ43:BJ44"/>
    <mergeCell ref="BK43:BK44"/>
    <mergeCell ref="BE45:BE46"/>
    <mergeCell ref="BH45:BH46"/>
    <mergeCell ref="BJ45:BJ46"/>
    <mergeCell ref="BK45:BK46"/>
    <mergeCell ref="AW43:AW44"/>
    <mergeCell ref="AX43:AX44"/>
    <mergeCell ref="AY43:AY53"/>
    <mergeCell ref="AZ43:AZ53"/>
    <mergeCell ref="BA43:BA44"/>
    <mergeCell ref="BD43:BD44"/>
    <mergeCell ref="AW45:AW46"/>
    <mergeCell ref="AX45:AX46"/>
    <mergeCell ref="BA45:BA46"/>
    <mergeCell ref="BD45:BD46"/>
    <mergeCell ref="AL43:AL53"/>
    <mergeCell ref="AM43:AM44"/>
    <mergeCell ref="AP43:AP44"/>
    <mergeCell ref="AQ43:AQ44"/>
    <mergeCell ref="AR43:AR53"/>
    <mergeCell ref="AS43:AS53"/>
    <mergeCell ref="AM45:AM46"/>
    <mergeCell ref="AP45:AP46"/>
    <mergeCell ref="AQ45:AQ46"/>
    <mergeCell ref="AQ47:AQ48"/>
    <mergeCell ref="AC43:AC44"/>
    <mergeCell ref="AD43:AD53"/>
    <mergeCell ref="AE43:AE53"/>
    <mergeCell ref="AI43:AI44"/>
    <mergeCell ref="AJ43:AJ44"/>
    <mergeCell ref="AK43:AK53"/>
    <mergeCell ref="AC45:AC46"/>
    <mergeCell ref="AI45:AI46"/>
    <mergeCell ref="AJ45:AJ46"/>
    <mergeCell ref="AI49:AI50"/>
    <mergeCell ref="P43:P44"/>
    <mergeCell ref="U43:U44"/>
    <mergeCell ref="V43:V44"/>
    <mergeCell ref="W43:W53"/>
    <mergeCell ref="X43:X53"/>
    <mergeCell ref="AB43:AB44"/>
    <mergeCell ref="P45:P46"/>
    <mergeCell ref="U45:U46"/>
    <mergeCell ref="V45:V46"/>
    <mergeCell ref="AB45:AB46"/>
    <mergeCell ref="J43:J44"/>
    <mergeCell ref="K43:K44"/>
    <mergeCell ref="L43:L44"/>
    <mergeCell ref="M43:M44"/>
    <mergeCell ref="N43:N44"/>
    <mergeCell ref="O43:O44"/>
    <mergeCell ref="EE41:EE42"/>
    <mergeCell ref="EF41:EF42"/>
    <mergeCell ref="A43:B53"/>
    <mergeCell ref="C43:C53"/>
    <mergeCell ref="D43:D53"/>
    <mergeCell ref="E43:E53"/>
    <mergeCell ref="F43:F53"/>
    <mergeCell ref="G43:G53"/>
    <mergeCell ref="H43:H53"/>
    <mergeCell ref="I43:I53"/>
    <mergeCell ref="CT41:CT42"/>
    <mergeCell ref="CU41:CU42"/>
    <mergeCell ref="CV41:CV42"/>
    <mergeCell ref="CW41:CW42"/>
    <mergeCell ref="CX41:CX42"/>
    <mergeCell ref="DC41:DC42"/>
    <mergeCell ref="CM41:CM42"/>
    <mergeCell ref="CN41:CN42"/>
    <mergeCell ref="CO41:CO42"/>
    <mergeCell ref="CP41:CP42"/>
    <mergeCell ref="CQ41:CQ42"/>
    <mergeCell ref="CS41:CS42"/>
    <mergeCell ref="CF41:CF42"/>
    <mergeCell ref="CG41:CG42"/>
    <mergeCell ref="CH41:CH42"/>
    <mergeCell ref="CI41:CI42"/>
    <mergeCell ref="CJ41:CJ42"/>
    <mergeCell ref="CL41:CL42"/>
    <mergeCell ref="BY41:BY42"/>
    <mergeCell ref="BZ41:BZ42"/>
    <mergeCell ref="CA41:CA42"/>
    <mergeCell ref="CB41:CB42"/>
    <mergeCell ref="CC41:CC42"/>
    <mergeCell ref="CE41:CE42"/>
    <mergeCell ref="BR41:BR42"/>
    <mergeCell ref="BS41:BS42"/>
    <mergeCell ref="BT41:BT42"/>
    <mergeCell ref="BU41:BU42"/>
    <mergeCell ref="BV41:BV42"/>
    <mergeCell ref="BX41:BX42"/>
    <mergeCell ref="BK41:BK42"/>
    <mergeCell ref="BL41:BL42"/>
    <mergeCell ref="BM41:BM42"/>
    <mergeCell ref="BN41:BN42"/>
    <mergeCell ref="BO41:BO42"/>
    <mergeCell ref="BQ41:BQ42"/>
    <mergeCell ref="EE39:EE40"/>
    <mergeCell ref="EF39:EF40"/>
    <mergeCell ref="EG39:EG42"/>
    <mergeCell ref="EH39:EH42"/>
    <mergeCell ref="EI39:EI42"/>
    <mergeCell ref="J41:J42"/>
    <mergeCell ref="K41:K42"/>
    <mergeCell ref="L41:L42"/>
    <mergeCell ref="M41:M42"/>
    <mergeCell ref="N41:N42"/>
    <mergeCell ref="DV39:DV40"/>
    <mergeCell ref="DW39:DW40"/>
    <mergeCell ref="DX39:DX42"/>
    <mergeCell ref="DY39:DY42"/>
    <mergeCell ref="DZ39:DZ42"/>
    <mergeCell ref="ED39:ED40"/>
    <mergeCell ref="DV41:DV42"/>
    <mergeCell ref="DW41:DW42"/>
    <mergeCell ref="ED41:ED42"/>
    <mergeCell ref="DM39:DM40"/>
    <mergeCell ref="DN39:DN40"/>
    <mergeCell ref="DO39:DO42"/>
    <mergeCell ref="DP39:DP42"/>
    <mergeCell ref="DQ39:DQ42"/>
    <mergeCell ref="DU39:DU40"/>
    <mergeCell ref="DM41:DM42"/>
    <mergeCell ref="DN41:DN42"/>
    <mergeCell ref="DU41:DU42"/>
    <mergeCell ref="DD39:DD40"/>
    <mergeCell ref="DE39:DE40"/>
    <mergeCell ref="DF39:DF42"/>
    <mergeCell ref="DG39:DG42"/>
    <mergeCell ref="DH39:DH42"/>
    <mergeCell ref="DL39:DL40"/>
    <mergeCell ref="DD41:DD42"/>
    <mergeCell ref="DE41:DE42"/>
    <mergeCell ref="DL41:DL42"/>
    <mergeCell ref="CT39:CT40"/>
    <mergeCell ref="CU39:CU40"/>
    <mergeCell ref="CV39:CV40"/>
    <mergeCell ref="CW39:CW40"/>
    <mergeCell ref="CX39:CX40"/>
    <mergeCell ref="DC39:DC40"/>
    <mergeCell ref="CM39:CM40"/>
    <mergeCell ref="CN39:CN40"/>
    <mergeCell ref="CO39:CO40"/>
    <mergeCell ref="CP39:CP40"/>
    <mergeCell ref="CQ39:CQ40"/>
    <mergeCell ref="CS39:CS40"/>
    <mergeCell ref="CF39:CF40"/>
    <mergeCell ref="CG39:CG40"/>
    <mergeCell ref="CH39:CH40"/>
    <mergeCell ref="CI39:CI40"/>
    <mergeCell ref="CJ39:CJ40"/>
    <mergeCell ref="CL39:CL40"/>
    <mergeCell ref="BY39:BY40"/>
    <mergeCell ref="BZ39:BZ40"/>
    <mergeCell ref="CA39:CA40"/>
    <mergeCell ref="CB39:CB40"/>
    <mergeCell ref="CC39:CC40"/>
    <mergeCell ref="CE39:CE40"/>
    <mergeCell ref="BR39:BR40"/>
    <mergeCell ref="BS39:BS40"/>
    <mergeCell ref="BT39:BT40"/>
    <mergeCell ref="BU39:BU40"/>
    <mergeCell ref="BV39:BV40"/>
    <mergeCell ref="BX39:BX40"/>
    <mergeCell ref="BK39:BK40"/>
    <mergeCell ref="BL39:BL40"/>
    <mergeCell ref="BM39:BM40"/>
    <mergeCell ref="BN39:BN40"/>
    <mergeCell ref="BO39:BO40"/>
    <mergeCell ref="BQ39:BQ40"/>
    <mergeCell ref="BD39:BD40"/>
    <mergeCell ref="BE39:BE40"/>
    <mergeCell ref="BF39:BF42"/>
    <mergeCell ref="BG39:BG42"/>
    <mergeCell ref="BH39:BH40"/>
    <mergeCell ref="BJ39:BJ40"/>
    <mergeCell ref="BD41:BD42"/>
    <mergeCell ref="BE41:BE42"/>
    <mergeCell ref="BH41:BH42"/>
    <mergeCell ref="BJ41:BJ42"/>
    <mergeCell ref="AS39:AS42"/>
    <mergeCell ref="AW39:AW40"/>
    <mergeCell ref="AX39:AX40"/>
    <mergeCell ref="AY39:AY42"/>
    <mergeCell ref="AZ39:AZ42"/>
    <mergeCell ref="BA39:BA40"/>
    <mergeCell ref="AW41:AW42"/>
    <mergeCell ref="AX41:AX42"/>
    <mergeCell ref="BA41:BA42"/>
    <mergeCell ref="AK39:AK42"/>
    <mergeCell ref="AL39:AL42"/>
    <mergeCell ref="AM39:AM40"/>
    <mergeCell ref="AP39:AP40"/>
    <mergeCell ref="AQ39:AQ40"/>
    <mergeCell ref="AR39:AR42"/>
    <mergeCell ref="AM41:AM42"/>
    <mergeCell ref="AP41:AP42"/>
    <mergeCell ref="AQ41:AQ42"/>
    <mergeCell ref="AB39:AB40"/>
    <mergeCell ref="AC39:AC40"/>
    <mergeCell ref="AD39:AD42"/>
    <mergeCell ref="AE39:AE42"/>
    <mergeCell ref="AI39:AI40"/>
    <mergeCell ref="AJ39:AJ40"/>
    <mergeCell ref="AB41:AB42"/>
    <mergeCell ref="AC41:AC42"/>
    <mergeCell ref="AI41:AI42"/>
    <mergeCell ref="AJ41:AJ42"/>
    <mergeCell ref="O39:O40"/>
    <mergeCell ref="P39:P40"/>
    <mergeCell ref="U39:U40"/>
    <mergeCell ref="V39:V40"/>
    <mergeCell ref="W39:W42"/>
    <mergeCell ref="X39:X42"/>
    <mergeCell ref="O41:O42"/>
    <mergeCell ref="P41:P42"/>
    <mergeCell ref="U41:U42"/>
    <mergeCell ref="V41:V42"/>
    <mergeCell ref="I39:I42"/>
    <mergeCell ref="J39:J40"/>
    <mergeCell ref="K39:K40"/>
    <mergeCell ref="L39:L40"/>
    <mergeCell ref="M39:M40"/>
    <mergeCell ref="N39:N40"/>
    <mergeCell ref="ED37:ED38"/>
    <mergeCell ref="EE37:EE38"/>
    <mergeCell ref="EF37:EF38"/>
    <mergeCell ref="A39:B42"/>
    <mergeCell ref="C39:C42"/>
    <mergeCell ref="D39:D42"/>
    <mergeCell ref="E39:E42"/>
    <mergeCell ref="F39:F42"/>
    <mergeCell ref="G39:G42"/>
    <mergeCell ref="H39:H42"/>
    <mergeCell ref="DL37:DL38"/>
    <mergeCell ref="DM37:DM38"/>
    <mergeCell ref="DN37:DN38"/>
    <mergeCell ref="DU37:DU38"/>
    <mergeCell ref="DV37:DV38"/>
    <mergeCell ref="DW37:DW38"/>
    <mergeCell ref="CV37:CV38"/>
    <mergeCell ref="CW37:CW38"/>
    <mergeCell ref="CX37:CX38"/>
    <mergeCell ref="DC37:DC38"/>
    <mergeCell ref="DD37:DD38"/>
    <mergeCell ref="DE37:DE38"/>
    <mergeCell ref="CO37:CO38"/>
    <mergeCell ref="CP37:CP38"/>
    <mergeCell ref="CQ37:CQ38"/>
    <mergeCell ref="CS37:CS38"/>
    <mergeCell ref="CT37:CT38"/>
    <mergeCell ref="CU37:CU38"/>
    <mergeCell ref="CH37:CH38"/>
    <mergeCell ref="CI37:CI38"/>
    <mergeCell ref="CJ37:CJ38"/>
    <mergeCell ref="CL37:CL38"/>
    <mergeCell ref="CM37:CM38"/>
    <mergeCell ref="CN37:CN38"/>
    <mergeCell ref="CA37:CA38"/>
    <mergeCell ref="CB37:CB38"/>
    <mergeCell ref="CC37:CC38"/>
    <mergeCell ref="CE37:CE38"/>
    <mergeCell ref="CF37:CF38"/>
    <mergeCell ref="CG37:CG38"/>
    <mergeCell ref="BT37:BT38"/>
    <mergeCell ref="BU37:BU38"/>
    <mergeCell ref="BV37:BV38"/>
    <mergeCell ref="BX37:BX38"/>
    <mergeCell ref="BY37:BY38"/>
    <mergeCell ref="BZ37:BZ38"/>
    <mergeCell ref="BM37:BM38"/>
    <mergeCell ref="BN37:BN38"/>
    <mergeCell ref="BO37:BO38"/>
    <mergeCell ref="BQ37:BQ38"/>
    <mergeCell ref="BR37:BR38"/>
    <mergeCell ref="BS37:BS38"/>
    <mergeCell ref="BD37:BD38"/>
    <mergeCell ref="BE37:BE38"/>
    <mergeCell ref="BH37:BH38"/>
    <mergeCell ref="BJ37:BJ38"/>
    <mergeCell ref="BK37:BK38"/>
    <mergeCell ref="BL37:BL38"/>
    <mergeCell ref="AM37:AM38"/>
    <mergeCell ref="AP37:AP38"/>
    <mergeCell ref="AQ37:AQ38"/>
    <mergeCell ref="AW37:AW38"/>
    <mergeCell ref="AX37:AX38"/>
    <mergeCell ref="BA37:BA38"/>
    <mergeCell ref="U37:U38"/>
    <mergeCell ref="V37:V38"/>
    <mergeCell ref="AB37:AB38"/>
    <mergeCell ref="AC37:AC38"/>
    <mergeCell ref="AI37:AI38"/>
    <mergeCell ref="AJ37:AJ38"/>
    <mergeCell ref="ED35:ED36"/>
    <mergeCell ref="EE35:EE36"/>
    <mergeCell ref="EF35:EF36"/>
    <mergeCell ref="J37:J38"/>
    <mergeCell ref="K37:K38"/>
    <mergeCell ref="L37:L38"/>
    <mergeCell ref="M37:M38"/>
    <mergeCell ref="N37:N38"/>
    <mergeCell ref="O37:O38"/>
    <mergeCell ref="P37:P38"/>
    <mergeCell ref="DL35:DL36"/>
    <mergeCell ref="DM35:DM36"/>
    <mergeCell ref="DN35:DN36"/>
    <mergeCell ref="DU35:DU36"/>
    <mergeCell ref="DV35:DV36"/>
    <mergeCell ref="DW35:DW36"/>
    <mergeCell ref="CV35:CV36"/>
    <mergeCell ref="CW35:CW36"/>
    <mergeCell ref="CX35:CX36"/>
    <mergeCell ref="DC35:DC36"/>
    <mergeCell ref="DD35:DD36"/>
    <mergeCell ref="DE35:DE36"/>
    <mergeCell ref="CO35:CO36"/>
    <mergeCell ref="CP35:CP36"/>
    <mergeCell ref="CQ35:CQ36"/>
    <mergeCell ref="CS35:CS36"/>
    <mergeCell ref="CT35:CT36"/>
    <mergeCell ref="CU35:CU36"/>
    <mergeCell ref="CH35:CH36"/>
    <mergeCell ref="CI35:CI36"/>
    <mergeCell ref="CJ35:CJ36"/>
    <mergeCell ref="CL35:CL36"/>
    <mergeCell ref="CM35:CM36"/>
    <mergeCell ref="CN35:CN36"/>
    <mergeCell ref="CA35:CA36"/>
    <mergeCell ref="CB35:CB36"/>
    <mergeCell ref="CC35:CC36"/>
    <mergeCell ref="CE35:CE36"/>
    <mergeCell ref="CF35:CF36"/>
    <mergeCell ref="CG35:CG36"/>
    <mergeCell ref="BT35:BT36"/>
    <mergeCell ref="BU35:BU36"/>
    <mergeCell ref="BV35:BV36"/>
    <mergeCell ref="BX35:BX36"/>
    <mergeCell ref="BY35:BY36"/>
    <mergeCell ref="BZ35:BZ36"/>
    <mergeCell ref="BM35:BM36"/>
    <mergeCell ref="BN35:BN36"/>
    <mergeCell ref="BO35:BO36"/>
    <mergeCell ref="BQ35:BQ36"/>
    <mergeCell ref="BR35:BR36"/>
    <mergeCell ref="BS35:BS36"/>
    <mergeCell ref="BD35:BD36"/>
    <mergeCell ref="BE35:BE36"/>
    <mergeCell ref="BH35:BH36"/>
    <mergeCell ref="BJ35:BJ36"/>
    <mergeCell ref="BK35:BK36"/>
    <mergeCell ref="BL35:BL36"/>
    <mergeCell ref="AM35:AM36"/>
    <mergeCell ref="AP35:AP36"/>
    <mergeCell ref="AQ35:AQ36"/>
    <mergeCell ref="AW35:AW36"/>
    <mergeCell ref="AX35:AX36"/>
    <mergeCell ref="BA35:BA36"/>
    <mergeCell ref="U35:U36"/>
    <mergeCell ref="V35:V36"/>
    <mergeCell ref="AB35:AB36"/>
    <mergeCell ref="AC35:AC36"/>
    <mergeCell ref="AI35:AI36"/>
    <mergeCell ref="AJ35:AJ36"/>
    <mergeCell ref="ED32:ED33"/>
    <mergeCell ref="EE32:EE33"/>
    <mergeCell ref="EF32:EF33"/>
    <mergeCell ref="J35:J36"/>
    <mergeCell ref="K35:K36"/>
    <mergeCell ref="L35:L36"/>
    <mergeCell ref="M35:M36"/>
    <mergeCell ref="N35:N36"/>
    <mergeCell ref="O35:O36"/>
    <mergeCell ref="P35:P36"/>
    <mergeCell ref="DL32:DL33"/>
    <mergeCell ref="DM32:DM33"/>
    <mergeCell ref="DN32:DN33"/>
    <mergeCell ref="DU32:DU33"/>
    <mergeCell ref="DV32:DV33"/>
    <mergeCell ref="DW32:DW33"/>
    <mergeCell ref="CU32:CU33"/>
    <mergeCell ref="CV32:CV33"/>
    <mergeCell ref="CW32:CW33"/>
    <mergeCell ref="CX32:CX33"/>
    <mergeCell ref="DC32:DC33"/>
    <mergeCell ref="DD32:DD33"/>
    <mergeCell ref="CN32:CN33"/>
    <mergeCell ref="CO32:CO33"/>
    <mergeCell ref="CP32:CP33"/>
    <mergeCell ref="CQ32:CQ33"/>
    <mergeCell ref="CS32:CS33"/>
    <mergeCell ref="CT32:CT33"/>
    <mergeCell ref="CG32:CG33"/>
    <mergeCell ref="CH32:CH33"/>
    <mergeCell ref="CI32:CI33"/>
    <mergeCell ref="CJ32:CJ33"/>
    <mergeCell ref="CL32:CL33"/>
    <mergeCell ref="CM32:CM33"/>
    <mergeCell ref="BZ32:BZ33"/>
    <mergeCell ref="CA32:CA33"/>
    <mergeCell ref="CB32:CB33"/>
    <mergeCell ref="CC32:CC33"/>
    <mergeCell ref="CE32:CE33"/>
    <mergeCell ref="CF32:CF33"/>
    <mergeCell ref="BS32:BS33"/>
    <mergeCell ref="BT32:BT33"/>
    <mergeCell ref="BU32:BU33"/>
    <mergeCell ref="BV32:BV33"/>
    <mergeCell ref="BX32:BX33"/>
    <mergeCell ref="BY32:BY33"/>
    <mergeCell ref="BL32:BL33"/>
    <mergeCell ref="BM32:BM33"/>
    <mergeCell ref="BN32:BN33"/>
    <mergeCell ref="BO32:BO33"/>
    <mergeCell ref="BQ32:BQ33"/>
    <mergeCell ref="BR32:BR33"/>
    <mergeCell ref="BA32:BA33"/>
    <mergeCell ref="BD32:BD33"/>
    <mergeCell ref="BE32:BE33"/>
    <mergeCell ref="BH32:BH33"/>
    <mergeCell ref="BJ32:BJ33"/>
    <mergeCell ref="BK32:BK33"/>
    <mergeCell ref="AJ32:AJ33"/>
    <mergeCell ref="AM32:AM33"/>
    <mergeCell ref="AP32:AP33"/>
    <mergeCell ref="AQ32:AQ33"/>
    <mergeCell ref="AW32:AW33"/>
    <mergeCell ref="AX32:AX33"/>
    <mergeCell ref="P32:P33"/>
    <mergeCell ref="U32:U33"/>
    <mergeCell ref="V32:V33"/>
    <mergeCell ref="AB32:AB33"/>
    <mergeCell ref="AC32:AC33"/>
    <mergeCell ref="AI32:AI33"/>
    <mergeCell ref="J32:J33"/>
    <mergeCell ref="K32:K33"/>
    <mergeCell ref="L32:L33"/>
    <mergeCell ref="M32:M33"/>
    <mergeCell ref="N32:N33"/>
    <mergeCell ref="O32:O33"/>
    <mergeCell ref="DN29:DN31"/>
    <mergeCell ref="DU29:DU31"/>
    <mergeCell ref="DV29:DV31"/>
    <mergeCell ref="DW29:DW31"/>
    <mergeCell ref="ED29:ED31"/>
    <mergeCell ref="EE29:EE31"/>
    <mergeCell ref="CW29:CW31"/>
    <mergeCell ref="CX29:CX31"/>
    <mergeCell ref="DC29:DC31"/>
    <mergeCell ref="DD29:DD31"/>
    <mergeCell ref="DE29:DE31"/>
    <mergeCell ref="DL29:DL31"/>
    <mergeCell ref="CP29:CP31"/>
    <mergeCell ref="CQ29:CQ31"/>
    <mergeCell ref="CS29:CS31"/>
    <mergeCell ref="CT29:CT31"/>
    <mergeCell ref="CU29:CU31"/>
    <mergeCell ref="CV29:CV31"/>
    <mergeCell ref="CI29:CI31"/>
    <mergeCell ref="CJ29:CJ31"/>
    <mergeCell ref="CL29:CL31"/>
    <mergeCell ref="CM29:CM31"/>
    <mergeCell ref="CN29:CN31"/>
    <mergeCell ref="CO29:CO31"/>
    <mergeCell ref="CB29:CB31"/>
    <mergeCell ref="CC29:CC31"/>
    <mergeCell ref="CE29:CE31"/>
    <mergeCell ref="CF29:CF31"/>
    <mergeCell ref="CG29:CG31"/>
    <mergeCell ref="CH29:CH31"/>
    <mergeCell ref="BU29:BU31"/>
    <mergeCell ref="BV29:BV31"/>
    <mergeCell ref="BX29:BX31"/>
    <mergeCell ref="BY29:BY31"/>
    <mergeCell ref="BZ29:BZ31"/>
    <mergeCell ref="CA29:CA31"/>
    <mergeCell ref="BN29:BN31"/>
    <mergeCell ref="BO29:BO31"/>
    <mergeCell ref="BQ29:BQ31"/>
    <mergeCell ref="BR29:BR31"/>
    <mergeCell ref="BS29:BS31"/>
    <mergeCell ref="BT29:BT31"/>
    <mergeCell ref="BE29:BE31"/>
    <mergeCell ref="BH29:BH31"/>
    <mergeCell ref="BJ29:BJ31"/>
    <mergeCell ref="BK29:BK31"/>
    <mergeCell ref="BL29:BL31"/>
    <mergeCell ref="BM29:BM31"/>
    <mergeCell ref="AP29:AP31"/>
    <mergeCell ref="AQ29:AQ31"/>
    <mergeCell ref="AW29:AW31"/>
    <mergeCell ref="AX29:AX31"/>
    <mergeCell ref="BA29:BA31"/>
    <mergeCell ref="BD29:BD31"/>
    <mergeCell ref="P29:P31"/>
    <mergeCell ref="U29:U31"/>
    <mergeCell ref="V29:V31"/>
    <mergeCell ref="AB29:AB31"/>
    <mergeCell ref="AC29:AC31"/>
    <mergeCell ref="AI29:AI31"/>
    <mergeCell ref="J29:J31"/>
    <mergeCell ref="K29:K31"/>
    <mergeCell ref="L29:L31"/>
    <mergeCell ref="M29:M31"/>
    <mergeCell ref="N29:N31"/>
    <mergeCell ref="O29:O31"/>
    <mergeCell ref="CS27:CS28"/>
    <mergeCell ref="CT27:CT28"/>
    <mergeCell ref="CU27:CU28"/>
    <mergeCell ref="CV27:CV28"/>
    <mergeCell ref="CW27:CW28"/>
    <mergeCell ref="CX27:CX28"/>
    <mergeCell ref="CL27:CL28"/>
    <mergeCell ref="CM27:CM28"/>
    <mergeCell ref="CN27:CN28"/>
    <mergeCell ref="CO27:CO28"/>
    <mergeCell ref="CP27:CP28"/>
    <mergeCell ref="CQ27:CQ28"/>
    <mergeCell ref="CE27:CE28"/>
    <mergeCell ref="CF27:CF28"/>
    <mergeCell ref="CG27:CG28"/>
    <mergeCell ref="CH27:CH28"/>
    <mergeCell ref="CI27:CI28"/>
    <mergeCell ref="CJ27:CJ28"/>
    <mergeCell ref="BX27:BX28"/>
    <mergeCell ref="BY27:BY28"/>
    <mergeCell ref="BZ27:BZ28"/>
    <mergeCell ref="CA27:CA28"/>
    <mergeCell ref="CB27:CB28"/>
    <mergeCell ref="CC27:CC28"/>
    <mergeCell ref="BQ27:BQ28"/>
    <mergeCell ref="BR27:BR28"/>
    <mergeCell ref="BS27:BS28"/>
    <mergeCell ref="BT27:BT28"/>
    <mergeCell ref="BU27:BU28"/>
    <mergeCell ref="BV27:BV28"/>
    <mergeCell ref="BJ27:BJ28"/>
    <mergeCell ref="BK27:BK28"/>
    <mergeCell ref="BL27:BL28"/>
    <mergeCell ref="BM27:BM28"/>
    <mergeCell ref="BN27:BN28"/>
    <mergeCell ref="BO27:BO28"/>
    <mergeCell ref="V27:V28"/>
    <mergeCell ref="AB27:AB28"/>
    <mergeCell ref="AC27:AC28"/>
    <mergeCell ref="AI27:AI28"/>
    <mergeCell ref="AJ27:AJ28"/>
    <mergeCell ref="AM27:AM28"/>
    <mergeCell ref="ED25:ED26"/>
    <mergeCell ref="EE25:EE26"/>
    <mergeCell ref="EF25:EF26"/>
    <mergeCell ref="EG25:EG38"/>
    <mergeCell ref="EH25:EH38"/>
    <mergeCell ref="EI25:EI38"/>
    <mergeCell ref="ED27:ED28"/>
    <mergeCell ref="EE27:EE28"/>
    <mergeCell ref="EF27:EF28"/>
    <mergeCell ref="EF29:EF31"/>
    <mergeCell ref="DU25:DU26"/>
    <mergeCell ref="DV25:DV26"/>
    <mergeCell ref="DW25:DW26"/>
    <mergeCell ref="DX25:DX38"/>
    <mergeCell ref="DY25:DY38"/>
    <mergeCell ref="DZ25:DZ38"/>
    <mergeCell ref="DU27:DU28"/>
    <mergeCell ref="DV27:DV28"/>
    <mergeCell ref="DW27:DW28"/>
    <mergeCell ref="DL25:DL26"/>
    <mergeCell ref="DM25:DM26"/>
    <mergeCell ref="DN25:DN26"/>
    <mergeCell ref="DO25:DO38"/>
    <mergeCell ref="DP25:DP38"/>
    <mergeCell ref="DQ25:DQ38"/>
    <mergeCell ref="DL27:DL28"/>
    <mergeCell ref="DM27:DM28"/>
    <mergeCell ref="DN27:DN28"/>
    <mergeCell ref="DM29:DM31"/>
    <mergeCell ref="DC25:DC26"/>
    <mergeCell ref="DD25:DD26"/>
    <mergeCell ref="DE25:DE26"/>
    <mergeCell ref="DF25:DF38"/>
    <mergeCell ref="DG25:DG38"/>
    <mergeCell ref="DH25:DH38"/>
    <mergeCell ref="DC27:DC28"/>
    <mergeCell ref="DD27:DD28"/>
    <mergeCell ref="DE27:DE28"/>
    <mergeCell ref="DE32:DE33"/>
    <mergeCell ref="CS25:CS26"/>
    <mergeCell ref="CT25:CT26"/>
    <mergeCell ref="CU25:CU26"/>
    <mergeCell ref="CV25:CV26"/>
    <mergeCell ref="CW25:CW26"/>
    <mergeCell ref="CX25:CX26"/>
    <mergeCell ref="CL25:CL26"/>
    <mergeCell ref="CM25:CM26"/>
    <mergeCell ref="CN25:CN26"/>
    <mergeCell ref="CO25:CO26"/>
    <mergeCell ref="CP25:CP26"/>
    <mergeCell ref="CQ25:CQ26"/>
    <mergeCell ref="CE25:CE26"/>
    <mergeCell ref="CF25:CF26"/>
    <mergeCell ref="CG25:CG26"/>
    <mergeCell ref="CH25:CH26"/>
    <mergeCell ref="CI25:CI26"/>
    <mergeCell ref="CJ25:CJ26"/>
    <mergeCell ref="BX25:BX26"/>
    <mergeCell ref="BY25:BY26"/>
    <mergeCell ref="BZ25:BZ26"/>
    <mergeCell ref="CA25:CA26"/>
    <mergeCell ref="CB25:CB26"/>
    <mergeCell ref="CC25:CC26"/>
    <mergeCell ref="BQ25:BQ26"/>
    <mergeCell ref="BR25:BR26"/>
    <mergeCell ref="BS25:BS26"/>
    <mergeCell ref="BT25:BT26"/>
    <mergeCell ref="BU25:BU26"/>
    <mergeCell ref="BV25:BV26"/>
    <mergeCell ref="BJ25:BJ26"/>
    <mergeCell ref="BK25:BK26"/>
    <mergeCell ref="BL25:BL26"/>
    <mergeCell ref="BM25:BM26"/>
    <mergeCell ref="BN25:BN26"/>
    <mergeCell ref="BO25:BO26"/>
    <mergeCell ref="BA25:BA26"/>
    <mergeCell ref="BD25:BD26"/>
    <mergeCell ref="BE25:BE26"/>
    <mergeCell ref="BF25:BF38"/>
    <mergeCell ref="BG25:BG38"/>
    <mergeCell ref="BH25:BH26"/>
    <mergeCell ref="BA27:BA28"/>
    <mergeCell ref="BD27:BD28"/>
    <mergeCell ref="BE27:BE28"/>
    <mergeCell ref="BH27:BH28"/>
    <mergeCell ref="AR25:AR38"/>
    <mergeCell ref="AS25:AS38"/>
    <mergeCell ref="AW25:AW26"/>
    <mergeCell ref="AX25:AX26"/>
    <mergeCell ref="AY25:AY38"/>
    <mergeCell ref="AZ25:AZ38"/>
    <mergeCell ref="AW27:AW28"/>
    <mergeCell ref="AX27:AX28"/>
    <mergeCell ref="AJ25:AJ26"/>
    <mergeCell ref="AK25:AK38"/>
    <mergeCell ref="AL25:AL38"/>
    <mergeCell ref="AM25:AM26"/>
    <mergeCell ref="AP25:AP26"/>
    <mergeCell ref="AQ25:AQ26"/>
    <mergeCell ref="AP27:AP28"/>
    <mergeCell ref="AQ27:AQ28"/>
    <mergeCell ref="AJ29:AJ31"/>
    <mergeCell ref="AM29:AM31"/>
    <mergeCell ref="X25:X38"/>
    <mergeCell ref="AB25:AB26"/>
    <mergeCell ref="AC25:AC26"/>
    <mergeCell ref="AD25:AD38"/>
    <mergeCell ref="AE25:AE38"/>
    <mergeCell ref="AI25:AI26"/>
    <mergeCell ref="N25:N26"/>
    <mergeCell ref="O25:O26"/>
    <mergeCell ref="P25:P26"/>
    <mergeCell ref="U25:U26"/>
    <mergeCell ref="V25:V26"/>
    <mergeCell ref="W25:W38"/>
    <mergeCell ref="N27:N28"/>
    <mergeCell ref="O27:O28"/>
    <mergeCell ref="P27:P28"/>
    <mergeCell ref="U27:U28"/>
    <mergeCell ref="H25:H38"/>
    <mergeCell ref="I25:I38"/>
    <mergeCell ref="J25:J26"/>
    <mergeCell ref="K25:K26"/>
    <mergeCell ref="L25:L26"/>
    <mergeCell ref="M25:M26"/>
    <mergeCell ref="J27:J28"/>
    <mergeCell ref="K27:K28"/>
    <mergeCell ref="L27:L28"/>
    <mergeCell ref="M27:M28"/>
    <mergeCell ref="A25:B38"/>
    <mergeCell ref="C25:C38"/>
    <mergeCell ref="D25:D38"/>
    <mergeCell ref="E25:E38"/>
    <mergeCell ref="F25:F38"/>
    <mergeCell ref="G25:G38"/>
    <mergeCell ref="ED21:ED23"/>
    <mergeCell ref="EE21:EE23"/>
    <mergeCell ref="EF21:EF23"/>
    <mergeCell ref="EG21:EG24"/>
    <mergeCell ref="EH21:EH24"/>
    <mergeCell ref="EI21:EI24"/>
    <mergeCell ref="DU21:DU23"/>
    <mergeCell ref="DV21:DV23"/>
    <mergeCell ref="DW21:DW23"/>
    <mergeCell ref="DX21:DX24"/>
    <mergeCell ref="DY21:DY24"/>
    <mergeCell ref="DZ21:DZ24"/>
    <mergeCell ref="DL21:DL23"/>
    <mergeCell ref="DM21:DM23"/>
    <mergeCell ref="DN21:DN23"/>
    <mergeCell ref="DO21:DO24"/>
    <mergeCell ref="DP21:DP24"/>
    <mergeCell ref="DQ21:DQ24"/>
    <mergeCell ref="DC21:DC23"/>
    <mergeCell ref="DD21:DD23"/>
    <mergeCell ref="DE21:DE23"/>
    <mergeCell ref="DF21:DF24"/>
    <mergeCell ref="DG21:DG24"/>
    <mergeCell ref="DH21:DH24"/>
    <mergeCell ref="CS21:CS23"/>
    <mergeCell ref="CT21:CT23"/>
    <mergeCell ref="CU21:CU23"/>
    <mergeCell ref="CV21:CV23"/>
    <mergeCell ref="CW21:CW23"/>
    <mergeCell ref="CX21:CX23"/>
    <mergeCell ref="CL21:CL23"/>
    <mergeCell ref="CM21:CM23"/>
    <mergeCell ref="CN21:CN23"/>
    <mergeCell ref="CO21:CO23"/>
    <mergeCell ref="CP21:CP23"/>
    <mergeCell ref="CQ21:CQ23"/>
    <mergeCell ref="CE21:CE23"/>
    <mergeCell ref="CF21:CF23"/>
    <mergeCell ref="CG21:CG23"/>
    <mergeCell ref="CH21:CH23"/>
    <mergeCell ref="CI21:CI23"/>
    <mergeCell ref="CJ21:CJ23"/>
    <mergeCell ref="BX21:BX23"/>
    <mergeCell ref="BY21:BY23"/>
    <mergeCell ref="BZ21:BZ23"/>
    <mergeCell ref="CA21:CA23"/>
    <mergeCell ref="CB21:CB23"/>
    <mergeCell ref="CC21:CC23"/>
    <mergeCell ref="BQ21:BQ23"/>
    <mergeCell ref="BR21:BR23"/>
    <mergeCell ref="BS21:BS23"/>
    <mergeCell ref="BT21:BT23"/>
    <mergeCell ref="BU21:BU23"/>
    <mergeCell ref="BV21:BV23"/>
    <mergeCell ref="BJ21:BJ23"/>
    <mergeCell ref="BK21:BK23"/>
    <mergeCell ref="BL21:BL23"/>
    <mergeCell ref="BM21:BM23"/>
    <mergeCell ref="BN21:BN23"/>
    <mergeCell ref="BO21:BO23"/>
    <mergeCell ref="BA21:BA23"/>
    <mergeCell ref="BD21:BD23"/>
    <mergeCell ref="BE21:BE23"/>
    <mergeCell ref="BF21:BF24"/>
    <mergeCell ref="BG21:BG24"/>
    <mergeCell ref="BH21:BH23"/>
    <mergeCell ref="AR21:AR24"/>
    <mergeCell ref="AS21:AS24"/>
    <mergeCell ref="AW21:AW23"/>
    <mergeCell ref="AX21:AX23"/>
    <mergeCell ref="AY21:AY24"/>
    <mergeCell ref="AZ21:AZ24"/>
    <mergeCell ref="AJ21:AJ23"/>
    <mergeCell ref="AK21:AK24"/>
    <mergeCell ref="AL21:AL24"/>
    <mergeCell ref="AM21:AM23"/>
    <mergeCell ref="AP21:AP23"/>
    <mergeCell ref="AQ21:AQ23"/>
    <mergeCell ref="X21:X24"/>
    <mergeCell ref="AB21:AB23"/>
    <mergeCell ref="AC21:AC23"/>
    <mergeCell ref="AD21:AD24"/>
    <mergeCell ref="AE21:AE24"/>
    <mergeCell ref="AI21:AI23"/>
    <mergeCell ref="N21:N23"/>
    <mergeCell ref="O21:O23"/>
    <mergeCell ref="P21:P23"/>
    <mergeCell ref="U21:U23"/>
    <mergeCell ref="V21:V23"/>
    <mergeCell ref="W21:W24"/>
    <mergeCell ref="H21:H24"/>
    <mergeCell ref="I21:I24"/>
    <mergeCell ref="J21:J23"/>
    <mergeCell ref="K21:K23"/>
    <mergeCell ref="L21:L23"/>
    <mergeCell ref="M21:M23"/>
    <mergeCell ref="DX19:DZ19"/>
    <mergeCell ref="EA19:EC19"/>
    <mergeCell ref="ED19:EF19"/>
    <mergeCell ref="EG19:EI19"/>
    <mergeCell ref="A21:B24"/>
    <mergeCell ref="C21:C24"/>
    <mergeCell ref="D21:D24"/>
    <mergeCell ref="E21:E24"/>
    <mergeCell ref="F21:F24"/>
    <mergeCell ref="G21:G24"/>
    <mergeCell ref="Q19:Q20"/>
    <mergeCell ref="R19:R20"/>
    <mergeCell ref="CZ19:DB19"/>
    <mergeCell ref="DC19:DE19"/>
    <mergeCell ref="DF19:DH19"/>
    <mergeCell ref="DI19:DK19"/>
    <mergeCell ref="EA18:EI18"/>
    <mergeCell ref="D19:D20"/>
    <mergeCell ref="E19:E20"/>
    <mergeCell ref="F19:F20"/>
    <mergeCell ref="G19:G20"/>
    <mergeCell ref="H19:H20"/>
    <mergeCell ref="I19:I20"/>
    <mergeCell ref="J19:J20"/>
    <mergeCell ref="K19:K20"/>
    <mergeCell ref="L19:L20"/>
    <mergeCell ref="CK18:CQ19"/>
    <mergeCell ref="CR18:CW19"/>
    <mergeCell ref="CX18:CX20"/>
    <mergeCell ref="CZ18:DH18"/>
    <mergeCell ref="DI18:DQ18"/>
    <mergeCell ref="DR18:DZ18"/>
    <mergeCell ref="DL19:DN19"/>
    <mergeCell ref="DO19:DQ19"/>
    <mergeCell ref="DR19:DT19"/>
    <mergeCell ref="DU19:DW19"/>
    <mergeCell ref="BH18:BH20"/>
    <mergeCell ref="BI18:BO19"/>
    <mergeCell ref="BP18:BV19"/>
    <mergeCell ref="BW18:CB19"/>
    <mergeCell ref="CC18:CC20"/>
    <mergeCell ref="CD18:CJ19"/>
    <mergeCell ref="Z18:AF19"/>
    <mergeCell ref="AG18:AL19"/>
    <mergeCell ref="AM18:AM20"/>
    <mergeCell ref="AN18:AT19"/>
    <mergeCell ref="AU18:BA19"/>
    <mergeCell ref="BB18:BG19"/>
    <mergeCell ref="A18:B20"/>
    <mergeCell ref="C18:C20"/>
    <mergeCell ref="D18:I18"/>
    <mergeCell ref="J18:P18"/>
    <mergeCell ref="Q18:R18"/>
    <mergeCell ref="S18:Y19"/>
    <mergeCell ref="M19:M20"/>
    <mergeCell ref="N19:N20"/>
    <mergeCell ref="O19:O20"/>
    <mergeCell ref="P19:P20"/>
    <mergeCell ref="A11:B11"/>
    <mergeCell ref="C11:F11"/>
    <mergeCell ref="A12:B12"/>
    <mergeCell ref="C12:F12"/>
    <mergeCell ref="A13:B14"/>
    <mergeCell ref="D13:E13"/>
    <mergeCell ref="F13:F14"/>
    <mergeCell ref="D14:E14"/>
    <mergeCell ref="A8:B8"/>
    <mergeCell ref="C8:F8"/>
    <mergeCell ref="A9:B9"/>
    <mergeCell ref="C9:F9"/>
    <mergeCell ref="A10:B10"/>
    <mergeCell ref="C10:F10"/>
    <mergeCell ref="A5:B5"/>
    <mergeCell ref="C5:F5"/>
    <mergeCell ref="A6:B6"/>
    <mergeCell ref="C6:F6"/>
    <mergeCell ref="A7:B7"/>
    <mergeCell ref="C7:F7"/>
  </mergeCells>
  <conditionalFormatting sqref="DB21">
    <cfRule type="cellIs" dxfId="574" priority="53" operator="greaterThan">
      <formula>0.9</formula>
    </cfRule>
    <cfRule type="cellIs" dxfId="573" priority="54" operator="between">
      <formula>0.7</formula>
      <formula>0.9</formula>
    </cfRule>
    <cfRule type="cellIs" dxfId="572" priority="55" operator="between">
      <formula>0.4</formula>
      <formula>0.7</formula>
    </cfRule>
    <cfRule type="cellIs" dxfId="571" priority="56" operator="between">
      <formula>0</formula>
      <formula>0.4</formula>
    </cfRule>
  </conditionalFormatting>
  <conditionalFormatting sqref="DB22:DB134">
    <cfRule type="cellIs" dxfId="570" priority="49" operator="greaterThan">
      <formula>0.9</formula>
    </cfRule>
    <cfRule type="cellIs" dxfId="569" priority="50" operator="between">
      <formula>0.7</formula>
      <formula>0.9</formula>
    </cfRule>
    <cfRule type="cellIs" dxfId="568" priority="51" operator="between">
      <formula>0.4</formula>
      <formula>0.7</formula>
    </cfRule>
    <cfRule type="cellIs" dxfId="567" priority="52" operator="between">
      <formula>0</formula>
      <formula>0.4</formula>
    </cfRule>
  </conditionalFormatting>
  <conditionalFormatting sqref="DK21:DK134">
    <cfRule type="cellIs" dxfId="566" priority="45" operator="greaterThan">
      <formula>0.9</formula>
    </cfRule>
    <cfRule type="cellIs" dxfId="565" priority="46" operator="between">
      <formula>0.7</formula>
      <formula>0.9</formula>
    </cfRule>
    <cfRule type="cellIs" dxfId="564" priority="47" operator="between">
      <formula>0.4</formula>
      <formula>0.7</formula>
    </cfRule>
    <cfRule type="cellIs" dxfId="563" priority="48" operator="between">
      <formula>0</formula>
      <formula>0.4</formula>
    </cfRule>
  </conditionalFormatting>
  <conditionalFormatting sqref="DT21">
    <cfRule type="cellIs" dxfId="562" priority="41" operator="greaterThan">
      <formula>0.9</formula>
    </cfRule>
    <cfRule type="cellIs" dxfId="561" priority="42" operator="between">
      <formula>0.7</formula>
      <formula>0.9</formula>
    </cfRule>
    <cfRule type="cellIs" dxfId="560" priority="43" operator="between">
      <formula>0.4</formula>
      <formula>0.7</formula>
    </cfRule>
    <cfRule type="cellIs" dxfId="559" priority="44" operator="between">
      <formula>0</formula>
      <formula>0.4</formula>
    </cfRule>
  </conditionalFormatting>
  <conditionalFormatting sqref="DT22:DT134">
    <cfRule type="cellIs" dxfId="558" priority="37" operator="greaterThan">
      <formula>0.9</formula>
    </cfRule>
    <cfRule type="cellIs" dxfId="557" priority="38" operator="between">
      <formula>0.7</formula>
      <formula>0.9</formula>
    </cfRule>
    <cfRule type="cellIs" dxfId="556" priority="39" operator="between">
      <formula>0.4</formula>
      <formula>0.7</formula>
    </cfRule>
    <cfRule type="cellIs" dxfId="555" priority="40" operator="between">
      <formula>0</formula>
      <formula>0.4</formula>
    </cfRule>
  </conditionalFormatting>
  <conditionalFormatting sqref="EC21">
    <cfRule type="cellIs" dxfId="554" priority="33" operator="greaterThan">
      <formula>0.9</formula>
    </cfRule>
    <cfRule type="cellIs" dxfId="553" priority="34" operator="between">
      <formula>0.7</formula>
      <formula>0.9</formula>
    </cfRule>
    <cfRule type="cellIs" dxfId="552" priority="35" operator="between">
      <formula>0.4</formula>
      <formula>0.7</formula>
    </cfRule>
    <cfRule type="cellIs" dxfId="551" priority="36" operator="between">
      <formula>0</formula>
      <formula>0.4</formula>
    </cfRule>
  </conditionalFormatting>
  <conditionalFormatting sqref="EC22:EC134">
    <cfRule type="cellIs" dxfId="550" priority="29" operator="greaterThan">
      <formula>0.9</formula>
    </cfRule>
    <cfRule type="cellIs" dxfId="549" priority="30" operator="between">
      <formula>0.7</formula>
      <formula>0.9</formula>
    </cfRule>
    <cfRule type="cellIs" dxfId="548" priority="31" operator="between">
      <formula>0.4</formula>
      <formula>0.7</formula>
    </cfRule>
    <cfRule type="cellIs" dxfId="547" priority="32" operator="between">
      <formula>0</formula>
      <formula>0.4</formula>
    </cfRule>
  </conditionalFormatting>
  <conditionalFormatting sqref="DE21">
    <cfRule type="cellIs" dxfId="546" priority="25" operator="greaterThan">
      <formula>0.9</formula>
    </cfRule>
    <cfRule type="cellIs" dxfId="545" priority="26" operator="between">
      <formula>0.7</formula>
      <formula>0.9</formula>
    </cfRule>
    <cfRule type="cellIs" dxfId="544" priority="27" operator="between">
      <formula>0.4</formula>
      <formula>0.7</formula>
    </cfRule>
    <cfRule type="cellIs" dxfId="543" priority="28" operator="between">
      <formula>0</formula>
      <formula>0.4</formula>
    </cfRule>
  </conditionalFormatting>
  <conditionalFormatting sqref="DE24">
    <cfRule type="cellIs" dxfId="542" priority="21" operator="greaterThan">
      <formula>0.9</formula>
    </cfRule>
    <cfRule type="cellIs" dxfId="541" priority="22" operator="between">
      <formula>0.7</formula>
      <formula>0.9</formula>
    </cfRule>
    <cfRule type="cellIs" dxfId="540" priority="23" operator="between">
      <formula>0.4</formula>
      <formula>0.7</formula>
    </cfRule>
    <cfRule type="cellIs" dxfId="539" priority="24" operator="between">
      <formula>0</formula>
      <formula>0.4</formula>
    </cfRule>
  </conditionalFormatting>
  <conditionalFormatting sqref="DE25">
    <cfRule type="cellIs" dxfId="538" priority="17" operator="greaterThan">
      <formula>0.9</formula>
    </cfRule>
    <cfRule type="cellIs" dxfId="537" priority="18" operator="between">
      <formula>0.7</formula>
      <formula>0.9</formula>
    </cfRule>
    <cfRule type="cellIs" dxfId="536" priority="19" operator="between">
      <formula>0.4</formula>
      <formula>0.7</formula>
    </cfRule>
    <cfRule type="cellIs" dxfId="535" priority="20" operator="between">
      <formula>0</formula>
      <formula>0.4</formula>
    </cfRule>
  </conditionalFormatting>
  <conditionalFormatting sqref="DB21:DB134">
    <cfRule type="cellIs" dxfId="534" priority="10" operator="lessThan">
      <formula>0.39</formula>
    </cfRule>
    <cfRule type="cellIs" dxfId="533" priority="11" operator="between">
      <formula>0.4</formula>
      <formula>0.699</formula>
    </cfRule>
    <cfRule type="cellIs" dxfId="532" priority="12" operator="between">
      <formula>0.7</formula>
      <formula>0.9</formula>
    </cfRule>
    <cfRule type="cellIs" dxfId="531" priority="13" operator="greaterThan">
      <formula>0.9</formula>
    </cfRule>
    <cfRule type="cellIs" dxfId="530" priority="14" operator="greaterThan">
      <formula>0.9</formula>
    </cfRule>
    <cfRule type="colorScale" priority="15">
      <colorScale>
        <cfvo type="min"/>
        <cfvo type="percentile" val="50"/>
        <cfvo type="max"/>
        <color rgb="FFF8696B"/>
        <color rgb="FFFFEB84"/>
        <color rgb="FF63BE7B"/>
      </colorScale>
    </cfRule>
    <cfRule type="colorScale" priority="16">
      <colorScale>
        <cfvo type="min"/>
        <cfvo type="percentile" val="50"/>
        <cfvo type="max"/>
        <color rgb="FFF8696B"/>
        <color rgb="FFFFEB84"/>
        <color rgb="FF63BE7B"/>
      </colorScale>
    </cfRule>
  </conditionalFormatting>
  <conditionalFormatting sqref="DE21:DE134">
    <cfRule type="cellIs" dxfId="529" priority="5" operator="lessThan">
      <formula>0.4</formula>
    </cfRule>
    <cfRule type="cellIs" dxfId="528" priority="7" operator="between">
      <formula>0.4</formula>
      <formula>0.699</formula>
    </cfRule>
    <cfRule type="cellIs" dxfId="527" priority="8" operator="between">
      <formula>0.7</formula>
      <formula>0.899</formula>
    </cfRule>
    <cfRule type="cellIs" dxfId="526" priority="9" operator="greaterThan">
      <formula>0.9</formula>
    </cfRule>
  </conditionalFormatting>
  <conditionalFormatting sqref="DH21:DH134">
    <cfRule type="cellIs" dxfId="525" priority="1" operator="lessThan">
      <formula>0.4</formula>
    </cfRule>
    <cfRule type="cellIs" dxfId="524" priority="2" operator="between">
      <formula>0.4</formula>
      <formula>0.699</formula>
    </cfRule>
    <cfRule type="cellIs" dxfId="523" priority="3" operator="between">
      <formula>0.7</formula>
      <formula>0.899</formula>
    </cfRule>
    <cfRule type="cellIs" dxfId="522" priority="4" operator="greaterThan">
      <formula>0.9</formula>
    </cfRule>
    <cfRule type="cellIs" dxfId="521" priority="6" operator="greaterThan">
      <formula>1</formula>
    </cfRule>
  </conditionalFormatting>
  <dataValidations count="5">
    <dataValidation allowBlank="1" showInputMessage="1" showErrorMessage="1" prompt="EVIDENCIAS ENTREGADAS: Se debe diligenciar por actividad los entregables que dan cuenta del avance en el periodo, estos deben ser coherente con lo programado y ejecutado en el periodo. " sqref="CC18:CC20 CQ20:CQ53 CJ20:CJ53 BH18:BH20 BV20:BV53 BO20:BO53 BA20"/>
    <dataValidation allowBlank="1" showInputMessage="1" showErrorMessage="1" prompt="EVIDENCIAS ENTREGADAS: Se debe diligenciar por actividad los entregables que dan cuenta del avance en el periodo, estos deben ser coherente con lo programado y ejecutado en el periodo." sqref="AT20:AT53 Y20:Y53 AF20:AF53 AM18:AM20 CX18:CX20"/>
    <dataValidation allowBlank="1" showInputMessage="1" showErrorMessage="1" prompt="DESCRIPCIÓN DE LA META: Transcriba, literalmente, la meta según como se encuentra en Ficha EBI. " sqref="E25 E39 E43 E54 E63 E88 E75 E81 E123 E129"/>
    <dataValidation allowBlank="1" showInputMessage="1" showErrorMessage="1" prompt="El seguimiento se realizará a partir de las tareas, de acuerdo con el avance presentado el formato automáticamente calculará el avance para las actividades y metas al periodo del reporte y de la vigencia. " sqref="CV21:CW53 CK21:CL53 BK35:BK53 U35:U53 CT35:CT53 CR21:CS53 BS25:BS53 CU25:CU53 AD21:AE53 AB35:AB53 AI35:AI53 BZ25:BZ53 V25:V53 AJ25:AJ53 AW35:AW53 S21:T53 AV21:AV134 AQ25:AQ53 CH21:CI53 CO21:CP53 CA21:CB53 BM21:BN53 BR35:BR53 CF35:CF53 BE25:BE53 CM35:CM53 Z21:AA53 AY21:AZ53 BP21:BQ53 AG21:AH53 BD35:BD53 W21:X53 S18:X20 BL25:BL53 AO21:AO134 AC25:AC53 BT21:BU53 BB21:BC53 AK18:AL53 BY35:BY53 BI21:BJ53 AP35:AP53 CG25:CG53 BW21:BX53 AX25:AX53 CN25:CN53 CD21:CE53 BF21:BG53 Y18:Y19 AT18:AT19 AF18:AF19 CD18:CI20 CR18:CW20 CQ18:CQ19 BA18:BA19 CJ18:CJ19 BP18:BU20 BI18:BN20 BV18:BV19 BO18:BO19 AU18:AZ20 BB18:BG20 AN18:AS20 AG18:AJ20 BW18:CB20 Z18:AE20 CK18:CP20 AN21:AN53 AU21:AU53 AR21:AS53"/>
    <dataValidation allowBlank="1" showInputMessage="1" showErrorMessage="1" prompt="Verificar que los objetivos, metas, actividades y tareas correspondan con lo programado en el Plan de Acción y Ficha EBI. No se deben modificar esta información." sqref="C123:D123 J51:K51 J21:K21 C129:D129 A129 J24:K25 J27:K27 J29:K29 J32:K32 J34:K35 J37:K37 J39:K39 J41:K41 J43:K43 J45:K45 J47:K47 J49:K49 C25:D25 A25 H43:H53 C39:D39 A39 G28:G53 A43 C43:D43 I25:I53 A54 C54:D54 A63 C63:D63 A75 C75:D75 C81:D81 A81 A123 A18:G20 I18:R20 H18:H19"/>
  </dataValidations>
  <pageMargins left="0.7" right="0.7" top="0.75" bottom="0.75" header="0.3" footer="0.3"/>
  <extLst>
    <ext xmlns:x14="http://schemas.microsoft.com/office/spreadsheetml/2009/9/main" uri="{CCE6A557-97BC-4b89-ADB6-D9C93CAAB3DF}">
      <x14:dataValidations xmlns:xm="http://schemas.microsoft.com/office/excel/2006/main" count="9">
        <x14:dataValidation type="list" allowBlank="1" showInputMessage="1" showErrorMessage="1">
          <x14:formula1>
            <xm:f>'[1]Listas desplegables'!#REF!</xm:f>
          </x14:formula1>
          <xm:sqref>G9:H9 C9</xm:sqref>
        </x14:dataValidation>
        <x14:dataValidation type="list" allowBlank="1" showInputMessage="1" showErrorMessage="1">
          <x14:formula1>
            <xm:f>'[1]Listas desplegables'!#REF!</xm:f>
          </x14:formula1>
          <xm:sqref>G8:H8 C8</xm:sqref>
        </x14:dataValidation>
        <x14:dataValidation type="list" allowBlank="1" showInputMessage="1" showErrorMessage="1">
          <x14:formula1>
            <xm:f>'[1]Listas desplegables'!#REF!</xm:f>
          </x14:formula1>
          <xm:sqref>D13:D14</xm:sqref>
        </x14:dataValidation>
        <x14:dataValidation type="list" allowBlank="1" showInputMessage="1" showErrorMessage="1">
          <x14:formula1>
            <xm:f>'[1]Listas desplegables'!#REF!</xm:f>
          </x14:formula1>
          <xm:sqref>G14:H14 F13</xm:sqref>
        </x14:dataValidation>
        <x14:dataValidation type="list" allowBlank="1" showInputMessage="1" showErrorMessage="1">
          <x14:formula1>
            <xm:f>'[1]Listas desplegables'!#REF!</xm:f>
          </x14:formula1>
          <xm:sqref>G7:H7 C7</xm:sqref>
        </x14:dataValidation>
        <x14:dataValidation type="list" allowBlank="1" showInputMessage="1" showErrorMessage="1">
          <x14:formula1>
            <xm:f>'[1]Listas desplegables'!#REF!</xm:f>
          </x14:formula1>
          <xm:sqref>G6:H6 C6</xm:sqref>
        </x14:dataValidation>
        <x14:dataValidation type="list" allowBlank="1" showInputMessage="1" showErrorMessage="1">
          <x14:formula1>
            <xm:f>'[1]Listas desplegables'!#REF!</xm:f>
          </x14:formula1>
          <xm:sqref>C10</xm:sqref>
        </x14:dataValidation>
        <x14:dataValidation type="list" allowBlank="1" showInputMessage="1" showErrorMessage="1">
          <x14:formula1>
            <xm:f>'[1]Listas desplegables'!#REF!</xm:f>
          </x14:formula1>
          <xm:sqref>C12</xm:sqref>
        </x14:dataValidation>
        <x14:dataValidation type="list" allowBlank="1" showInputMessage="1" showErrorMessage="1">
          <x14:formula1>
            <xm:f>'[1]Listas desplegables'!#REF!</xm:f>
          </x14:formula1>
          <xm:sqref>C11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85"/>
  <sheetViews>
    <sheetView workbookViewId="0">
      <selection activeCell="I11" sqref="I11"/>
    </sheetView>
  </sheetViews>
  <sheetFormatPr baseColWidth="10" defaultColWidth="11.42578125" defaultRowHeight="15"/>
  <cols>
    <col min="1" max="1" width="30.140625" style="26" customWidth="1"/>
    <col min="2" max="2" width="33.85546875" style="26" customWidth="1"/>
    <col min="3" max="3" width="23.85546875" style="227" customWidth="1"/>
    <col min="4" max="4" width="10.7109375" style="227" customWidth="1"/>
    <col min="5" max="6" width="17.5703125" style="227" customWidth="1"/>
    <col min="7" max="9" width="17" style="30" customWidth="1"/>
    <col min="10" max="10" width="14.7109375" style="29" customWidth="1"/>
    <col min="11" max="12" width="17.85546875" style="30" customWidth="1"/>
    <col min="13" max="13" width="24.42578125" style="30" customWidth="1"/>
    <col min="14" max="14" width="19.42578125" style="30" customWidth="1"/>
    <col min="15" max="15" width="19.140625" style="229" customWidth="1"/>
    <col min="16" max="16" width="18.85546875" style="229" customWidth="1"/>
    <col min="17" max="17" width="34.140625" style="227" customWidth="1"/>
    <col min="18" max="18" width="18.85546875" style="230" customWidth="1"/>
    <col min="19" max="20" width="22.7109375" style="2917" customWidth="1"/>
    <col min="21" max="25" width="22.7109375" style="227" customWidth="1"/>
    <col min="26" max="27" width="22.7109375" style="2390" customWidth="1"/>
    <col min="28" max="31" width="22.7109375" style="1289" customWidth="1"/>
    <col min="32" max="33" width="22.7109375" style="227" customWidth="1"/>
    <col min="34" max="34" width="22.7109375" style="2390" customWidth="1"/>
    <col min="35" max="38" width="22.7109375" style="1289" customWidth="1"/>
    <col min="39" max="43" width="22.7109375" style="227" customWidth="1"/>
    <col min="44" max="44" width="22.7109375" style="1157" customWidth="1"/>
    <col min="45" max="45" width="22.7109375" style="2918" customWidth="1"/>
    <col min="46" max="47" width="22.7109375" style="227" customWidth="1"/>
    <col min="48" max="48" width="22.7109375" style="2390" customWidth="1"/>
    <col min="49" max="50" width="22.7109375" style="227" customWidth="1"/>
    <col min="51" max="52" width="22.7109375" style="1289" customWidth="1"/>
    <col min="53" max="88" width="22.7109375" style="227" customWidth="1"/>
    <col min="89" max="89" width="22.7109375" style="2390" customWidth="1"/>
    <col min="90" max="99" width="22.7109375" style="227" customWidth="1"/>
    <col min="100" max="102" width="22.7109375" style="227" hidden="1" customWidth="1"/>
    <col min="103" max="103" width="13.85546875" style="227" customWidth="1"/>
    <col min="104" max="136" width="15.7109375" style="227" customWidth="1"/>
    <col min="137" max="139" width="15.7109375" style="2917" customWidth="1"/>
    <col min="140" max="256" width="11.42578125" style="227"/>
  </cols>
  <sheetData>
    <row r="1" spans="1:256">
      <c r="A1" s="1"/>
      <c r="B1" s="1"/>
      <c r="C1" s="2"/>
      <c r="D1" s="2"/>
      <c r="E1" s="2"/>
      <c r="F1" s="2"/>
      <c r="G1" s="2"/>
      <c r="H1" s="2"/>
      <c r="I1" s="2"/>
      <c r="J1" s="2"/>
      <c r="K1" s="2"/>
      <c r="L1" s="2"/>
      <c r="M1" s="2"/>
      <c r="N1" s="2"/>
      <c r="O1" s="2"/>
      <c r="P1" s="2"/>
      <c r="Q1" s="2"/>
      <c r="R1" s="2"/>
      <c r="S1" s="2913"/>
      <c r="T1" s="2913"/>
      <c r="U1" s="2"/>
      <c r="V1" s="2"/>
      <c r="W1" s="2"/>
      <c r="X1" s="2"/>
      <c r="Y1" s="2"/>
      <c r="Z1" s="2074"/>
      <c r="AA1" s="2074"/>
      <c r="AB1" s="2914"/>
      <c r="AC1" s="2914"/>
      <c r="AD1" s="2914"/>
      <c r="AE1" s="2914"/>
      <c r="AF1" s="2"/>
      <c r="AG1" s="2"/>
      <c r="AH1" s="2074"/>
      <c r="AI1" s="2914"/>
      <c r="AJ1" s="2914"/>
      <c r="AK1" s="2914"/>
      <c r="AL1" s="2914"/>
      <c r="AM1" s="2"/>
      <c r="AN1" s="2"/>
      <c r="AO1" s="2"/>
      <c r="AP1" s="2"/>
      <c r="AQ1" s="2"/>
      <c r="AR1" s="2915"/>
      <c r="AS1" s="2916"/>
      <c r="AT1" s="2"/>
      <c r="AU1" s="2"/>
      <c r="AV1" s="2074"/>
      <c r="AW1" s="2"/>
      <c r="AX1" s="2"/>
      <c r="AY1" s="2914"/>
      <c r="AZ1" s="2914"/>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074"/>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913"/>
      <c r="EH1" s="2913"/>
      <c r="EI1" s="2913"/>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c r="A2" s="1"/>
      <c r="B2" s="1"/>
      <c r="C2" s="2"/>
      <c r="D2" s="2"/>
      <c r="E2" s="2"/>
      <c r="F2" s="2"/>
      <c r="G2" s="2"/>
      <c r="H2" s="2"/>
      <c r="I2" s="2"/>
      <c r="J2" s="2"/>
      <c r="K2" s="2"/>
      <c r="L2" s="2"/>
      <c r="M2" s="2"/>
      <c r="N2" s="2"/>
      <c r="O2" s="2"/>
      <c r="P2" s="2"/>
      <c r="Q2" s="2"/>
      <c r="R2" s="2"/>
      <c r="S2" s="2913"/>
      <c r="T2" s="2913"/>
      <c r="U2" s="2"/>
      <c r="V2" s="2"/>
      <c r="W2" s="2"/>
      <c r="X2" s="2"/>
      <c r="Y2" s="2"/>
      <c r="Z2" s="2074"/>
      <c r="AA2" s="2074"/>
      <c r="AB2" s="2914"/>
      <c r="AC2" s="2914"/>
      <c r="AD2" s="2914"/>
      <c r="AE2" s="2914"/>
      <c r="AF2" s="2"/>
      <c r="AG2" s="2"/>
      <c r="AH2" s="2074"/>
      <c r="AI2" s="2914"/>
      <c r="AJ2" s="2914"/>
      <c r="AK2" s="2914"/>
      <c r="AL2" s="2914"/>
      <c r="AM2" s="2"/>
      <c r="AN2" s="2"/>
      <c r="AO2" s="2"/>
      <c r="AP2" s="2"/>
      <c r="AQ2" s="2"/>
      <c r="AR2" s="2915"/>
      <c r="AS2" s="2916"/>
      <c r="AT2" s="2"/>
      <c r="AU2" s="2"/>
      <c r="AV2" s="2074"/>
      <c r="AW2" s="2"/>
      <c r="AX2" s="2"/>
      <c r="AY2" s="2914"/>
      <c r="AZ2" s="2914"/>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074"/>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913"/>
      <c r="EH2" s="2913"/>
      <c r="EI2" s="2913"/>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c r="A3" s="2"/>
      <c r="B3" s="2"/>
      <c r="C3" s="2"/>
      <c r="D3" s="2"/>
      <c r="E3" s="2"/>
      <c r="F3" s="2"/>
      <c r="G3" s="2"/>
      <c r="H3" s="2"/>
      <c r="I3" s="2"/>
      <c r="J3" s="2"/>
      <c r="K3" s="2"/>
      <c r="L3" s="2"/>
      <c r="M3" s="2"/>
      <c r="N3" s="2"/>
      <c r="O3" s="2"/>
      <c r="P3" s="2"/>
      <c r="Q3" s="2"/>
      <c r="R3" s="2"/>
      <c r="S3" s="2913"/>
      <c r="T3" s="2913"/>
      <c r="U3" s="2"/>
      <c r="V3" s="2"/>
      <c r="W3" s="2"/>
      <c r="X3" s="2"/>
      <c r="Y3" s="2"/>
      <c r="Z3" s="2074"/>
      <c r="AA3" s="2074"/>
      <c r="AB3" s="2914"/>
      <c r="AC3" s="2914"/>
      <c r="AD3" s="2914"/>
      <c r="AE3" s="2914"/>
      <c r="AF3" s="2"/>
      <c r="AG3" s="2"/>
      <c r="AH3" s="2074"/>
      <c r="AI3" s="2914"/>
      <c r="AJ3" s="2914"/>
      <c r="AK3" s="2914"/>
      <c r="AL3" s="2914"/>
      <c r="AM3" s="2"/>
      <c r="AN3" s="2"/>
      <c r="AO3" s="2"/>
      <c r="AP3" s="2"/>
      <c r="AQ3" s="2"/>
      <c r="AR3" s="2915"/>
      <c r="AS3" s="2916"/>
      <c r="AT3" s="2"/>
      <c r="AU3" s="2"/>
      <c r="AV3" s="2074"/>
      <c r="AW3" s="2"/>
      <c r="AX3" s="2"/>
      <c r="AY3" s="2914"/>
      <c r="AZ3" s="2914"/>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074"/>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913"/>
      <c r="EH3" s="2913"/>
      <c r="EI3" s="2913"/>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c r="A4" s="2"/>
      <c r="B4" s="2"/>
      <c r="C4" s="2"/>
      <c r="D4" s="2"/>
      <c r="E4" s="2"/>
      <c r="F4" s="2"/>
      <c r="G4" s="2"/>
      <c r="H4" s="2"/>
      <c r="I4" s="2"/>
      <c r="J4" s="2"/>
      <c r="K4" s="2"/>
      <c r="L4" s="2"/>
      <c r="M4" s="2"/>
      <c r="N4" s="2"/>
      <c r="O4" s="2"/>
      <c r="P4" s="2"/>
      <c r="Q4" s="2"/>
      <c r="R4" s="2"/>
      <c r="S4" s="2913"/>
      <c r="T4" s="2913"/>
      <c r="U4" s="2"/>
      <c r="V4" s="2"/>
      <c r="W4" s="2"/>
      <c r="X4" s="2"/>
      <c r="Y4" s="2"/>
      <c r="Z4" s="2074"/>
      <c r="AA4" s="2074"/>
      <c r="AB4" s="2914"/>
      <c r="AC4" s="2914"/>
      <c r="AD4" s="2914"/>
      <c r="AE4" s="2914"/>
      <c r="AF4" s="2"/>
      <c r="AG4" s="2"/>
      <c r="AH4" s="2074"/>
      <c r="AI4" s="2914"/>
      <c r="AJ4" s="2914"/>
      <c r="AK4" s="2914"/>
      <c r="AL4" s="2914"/>
      <c r="AM4" s="2"/>
      <c r="AN4" s="2"/>
      <c r="AO4" s="2"/>
      <c r="AP4" s="2"/>
      <c r="AQ4" s="2"/>
      <c r="AR4" s="2915"/>
      <c r="AS4" s="2916"/>
      <c r="AT4" s="2"/>
      <c r="AU4" s="2"/>
      <c r="AV4" s="2074"/>
      <c r="AW4" s="2"/>
      <c r="AX4" s="2"/>
      <c r="AY4" s="2914"/>
      <c r="AZ4" s="2914"/>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074"/>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913"/>
      <c r="EH4" s="2913"/>
      <c r="EI4" s="2913"/>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c r="A5" s="3" t="s">
        <v>0</v>
      </c>
      <c r="B5" s="4"/>
      <c r="C5" s="5" t="s">
        <v>1</v>
      </c>
      <c r="D5" s="6"/>
      <c r="E5" s="6"/>
      <c r="F5" s="7"/>
      <c r="G5" s="2"/>
      <c r="H5" s="2"/>
      <c r="I5" s="2"/>
      <c r="J5" s="8"/>
      <c r="K5" s="2"/>
      <c r="L5" s="2"/>
      <c r="M5" s="2"/>
      <c r="N5" s="2"/>
      <c r="O5" s="2"/>
      <c r="P5" s="2"/>
      <c r="Q5" s="2"/>
      <c r="R5" s="2"/>
      <c r="S5" s="2913"/>
      <c r="T5" s="2913"/>
      <c r="U5" s="2"/>
      <c r="V5" s="2"/>
      <c r="W5" s="2"/>
      <c r="X5" s="2"/>
      <c r="Y5" s="2"/>
      <c r="Z5" s="2074"/>
      <c r="AA5" s="2074"/>
      <c r="AB5" s="2914"/>
      <c r="AC5" s="2914"/>
      <c r="AD5" s="2914"/>
      <c r="AE5" s="2914"/>
      <c r="AF5" s="2"/>
      <c r="AG5" s="2"/>
      <c r="AH5" s="2074"/>
      <c r="AI5" s="2914"/>
      <c r="AJ5" s="2914"/>
      <c r="AK5" s="2914"/>
      <c r="AL5" s="2914"/>
      <c r="AM5" s="2"/>
      <c r="AN5" s="2"/>
      <c r="AO5" s="2"/>
      <c r="AP5" s="2"/>
      <c r="AQ5" s="2"/>
      <c r="AR5" s="2915"/>
      <c r="AS5" s="2916"/>
      <c r="AT5" s="2"/>
      <c r="AU5" s="2"/>
      <c r="AV5" s="2074"/>
      <c r="AW5" s="2"/>
      <c r="AX5" s="2"/>
      <c r="AY5" s="2914"/>
      <c r="AZ5" s="2914"/>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074"/>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913"/>
      <c r="EH5" s="2913"/>
      <c r="EI5" s="2913"/>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c r="A6" s="3" t="s">
        <v>2</v>
      </c>
      <c r="B6" s="4"/>
      <c r="C6" s="9" t="s">
        <v>384</v>
      </c>
      <c r="D6" s="10"/>
      <c r="E6" s="10"/>
      <c r="F6" s="11"/>
      <c r="G6" s="12"/>
      <c r="H6" s="12"/>
      <c r="I6" s="2"/>
      <c r="J6" s="8"/>
      <c r="K6" s="2"/>
      <c r="L6" s="2"/>
      <c r="M6" s="2"/>
      <c r="N6" s="2"/>
      <c r="O6" s="2"/>
      <c r="P6" s="2"/>
      <c r="Q6" s="2"/>
      <c r="R6" s="2"/>
      <c r="S6" s="2913"/>
      <c r="T6" s="2913"/>
      <c r="U6" s="2"/>
      <c r="V6" s="2"/>
      <c r="W6" s="2"/>
      <c r="X6" s="2"/>
      <c r="Y6" s="2"/>
      <c r="Z6" s="2074"/>
      <c r="AA6" s="2074"/>
      <c r="AB6" s="2914"/>
      <c r="AC6" s="2914"/>
      <c r="AD6" s="2914"/>
      <c r="AE6" s="2914"/>
      <c r="AF6" s="2"/>
      <c r="AG6" s="2"/>
      <c r="AH6" s="2074"/>
      <c r="AI6" s="2914"/>
      <c r="AJ6" s="2914"/>
      <c r="AK6" s="2914"/>
      <c r="AL6" s="2914"/>
      <c r="AM6" s="2"/>
      <c r="AN6" s="2"/>
      <c r="AO6" s="2"/>
      <c r="AP6" s="2"/>
      <c r="AQ6" s="2"/>
      <c r="AR6" s="2915"/>
      <c r="AS6" s="2916"/>
      <c r="AT6" s="2"/>
      <c r="AU6" s="2"/>
      <c r="AV6" s="2074"/>
      <c r="AW6" s="2"/>
      <c r="AX6" s="2"/>
      <c r="AY6" s="2914"/>
      <c r="AZ6" s="2914"/>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074"/>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913"/>
      <c r="EH6" s="2913"/>
      <c r="EI6" s="2913"/>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c r="A7" s="3" t="s">
        <v>4</v>
      </c>
      <c r="B7" s="4"/>
      <c r="C7" s="9" t="s">
        <v>385</v>
      </c>
      <c r="D7" s="10"/>
      <c r="E7" s="10"/>
      <c r="F7" s="11"/>
      <c r="G7" s="12"/>
      <c r="H7" s="12"/>
      <c r="I7" s="2"/>
      <c r="J7" s="8"/>
      <c r="K7" s="2"/>
      <c r="L7" s="2"/>
      <c r="M7" s="2"/>
      <c r="N7" s="2"/>
      <c r="O7" s="2"/>
      <c r="P7" s="2"/>
      <c r="Q7" s="2"/>
      <c r="R7" s="2"/>
      <c r="S7" s="2913"/>
      <c r="T7" s="2913"/>
      <c r="U7" s="2"/>
      <c r="V7" s="2"/>
      <c r="W7" s="2"/>
      <c r="X7" s="2"/>
      <c r="Y7" s="2"/>
      <c r="Z7" s="2074"/>
      <c r="AA7" s="2074"/>
      <c r="AB7" s="2914"/>
      <c r="AC7" s="2914"/>
      <c r="AD7" s="2914"/>
      <c r="AE7" s="2914"/>
      <c r="AF7" s="2"/>
      <c r="AG7" s="2"/>
      <c r="AH7" s="2074"/>
      <c r="AI7" s="2914"/>
      <c r="AJ7" s="2914"/>
      <c r="AK7" s="2914"/>
      <c r="AL7" s="2914"/>
      <c r="AM7" s="2"/>
      <c r="AN7" s="2"/>
      <c r="AO7" s="2"/>
      <c r="AP7" s="2"/>
      <c r="AQ7" s="2"/>
      <c r="AR7" s="2915"/>
      <c r="AS7" s="2916"/>
      <c r="AT7" s="2"/>
      <c r="AU7" s="2"/>
      <c r="AV7" s="2074"/>
      <c r="AW7" s="2"/>
      <c r="AX7" s="2"/>
      <c r="AY7" s="2914"/>
      <c r="AZ7" s="2914"/>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074"/>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913"/>
      <c r="EH7" s="2913"/>
      <c r="EI7" s="2913"/>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c r="A8" s="3" t="s">
        <v>6</v>
      </c>
      <c r="B8" s="4"/>
      <c r="C8" s="9" t="s">
        <v>2865</v>
      </c>
      <c r="D8" s="10"/>
      <c r="E8" s="10"/>
      <c r="F8" s="11"/>
      <c r="G8" s="12"/>
      <c r="H8" s="12"/>
      <c r="I8" s="2"/>
      <c r="J8" s="8"/>
      <c r="K8" s="2"/>
      <c r="L8" s="2"/>
      <c r="M8" s="2"/>
      <c r="N8" s="2"/>
      <c r="O8" s="2"/>
      <c r="P8" s="2"/>
      <c r="Q8" s="2"/>
      <c r="R8" s="2"/>
      <c r="S8" s="2913"/>
      <c r="T8" s="2913"/>
      <c r="U8" s="2"/>
      <c r="V8" s="2"/>
      <c r="W8" s="2"/>
      <c r="X8" s="2"/>
      <c r="Y8" s="2"/>
      <c r="Z8" s="2074"/>
      <c r="AA8" s="2074"/>
      <c r="AB8" s="2914"/>
      <c r="AC8" s="2914"/>
      <c r="AD8" s="2914"/>
      <c r="AE8" s="2914"/>
      <c r="AF8" s="2"/>
      <c r="AG8" s="2"/>
      <c r="AH8" s="2074"/>
      <c r="AI8" s="2914"/>
      <c r="AJ8" s="2914"/>
      <c r="AK8" s="2914"/>
      <c r="AL8" s="2914"/>
      <c r="AM8" s="2"/>
      <c r="AN8" s="2"/>
      <c r="AO8" s="2"/>
      <c r="AP8" s="2"/>
      <c r="AQ8" s="2"/>
      <c r="AR8" s="2915"/>
      <c r="AS8" s="2916"/>
      <c r="AT8" s="2"/>
      <c r="AU8" s="2"/>
      <c r="AV8" s="2074"/>
      <c r="AW8" s="2"/>
      <c r="AX8" s="2"/>
      <c r="AY8" s="2914"/>
      <c r="AZ8" s="2914"/>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074"/>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913"/>
      <c r="EH8" s="2913"/>
      <c r="EI8" s="2913"/>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c r="A9" s="3" t="s">
        <v>8</v>
      </c>
      <c r="B9" s="4"/>
      <c r="C9" s="9" t="s">
        <v>2866</v>
      </c>
      <c r="D9" s="10"/>
      <c r="E9" s="10"/>
      <c r="F9" s="11"/>
      <c r="G9" s="13"/>
      <c r="H9" s="13"/>
      <c r="I9" s="14"/>
      <c r="J9" s="2"/>
      <c r="K9" s="2"/>
      <c r="L9" s="2"/>
      <c r="M9" s="2"/>
      <c r="N9" s="2"/>
      <c r="O9" s="2"/>
      <c r="P9" s="2"/>
      <c r="Q9" s="2"/>
      <c r="R9" s="2"/>
      <c r="S9" s="2913"/>
      <c r="T9" s="2913"/>
      <c r="U9" s="2"/>
      <c r="V9" s="2"/>
      <c r="W9" s="2"/>
      <c r="X9" s="2"/>
      <c r="Y9" s="2"/>
      <c r="Z9" s="2074"/>
      <c r="AA9" s="2074"/>
      <c r="AB9" s="2914"/>
      <c r="AC9" s="2914"/>
      <c r="AD9" s="2914"/>
      <c r="AE9" s="2914"/>
      <c r="AF9" s="2"/>
      <c r="AG9" s="2"/>
      <c r="AH9" s="2074"/>
      <c r="AI9" s="2914"/>
      <c r="AJ9" s="2914"/>
      <c r="AK9" s="2914"/>
      <c r="AL9" s="2914"/>
      <c r="AM9" s="2"/>
      <c r="AN9" s="2"/>
      <c r="AO9" s="2"/>
      <c r="AP9" s="2"/>
      <c r="AQ9" s="2"/>
      <c r="AR9" s="2915"/>
      <c r="AS9" s="2916"/>
      <c r="AT9" s="2"/>
      <c r="AU9" s="2"/>
      <c r="AV9" s="2074"/>
      <c r="AW9" s="2"/>
      <c r="AX9" s="2"/>
      <c r="AY9" s="2914"/>
      <c r="AZ9" s="2914"/>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074"/>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913"/>
      <c r="EH9" s="2913"/>
      <c r="EI9" s="2913"/>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c r="A10" s="3" t="s">
        <v>10</v>
      </c>
      <c r="B10" s="4"/>
      <c r="C10" s="9" t="s">
        <v>1042</v>
      </c>
      <c r="D10" s="10"/>
      <c r="E10" s="10"/>
      <c r="F10" s="11"/>
      <c r="G10" s="15"/>
      <c r="H10" s="15"/>
      <c r="I10" s="14"/>
      <c r="J10" s="2"/>
      <c r="K10" s="2"/>
      <c r="L10" s="2"/>
      <c r="M10" s="2"/>
      <c r="N10" s="2"/>
      <c r="O10" s="2"/>
      <c r="P10" s="2"/>
      <c r="Q10" s="2"/>
      <c r="R10" s="2"/>
      <c r="S10" s="2913"/>
      <c r="T10" s="2913"/>
      <c r="U10" s="2"/>
      <c r="V10" s="2"/>
      <c r="W10" s="2"/>
      <c r="X10" s="2"/>
      <c r="Y10" s="2"/>
      <c r="Z10" s="2074"/>
      <c r="AA10" s="2074"/>
      <c r="AB10" s="2914"/>
      <c r="AC10" s="2914"/>
      <c r="AD10" s="2914"/>
      <c r="AE10" s="2914"/>
      <c r="AF10" s="2"/>
      <c r="AG10" s="2"/>
      <c r="AH10" s="2074"/>
      <c r="AI10" s="2914"/>
      <c r="AJ10" s="2914"/>
      <c r="AK10" s="2914"/>
      <c r="AL10" s="2914"/>
      <c r="AM10" s="2"/>
      <c r="AN10" s="2"/>
      <c r="AO10" s="2"/>
      <c r="AP10" s="2"/>
      <c r="AQ10" s="2"/>
      <c r="AR10" s="2915"/>
      <c r="AS10" s="2916"/>
      <c r="AT10" s="2"/>
      <c r="AU10" s="2"/>
      <c r="AV10" s="2074"/>
      <c r="AW10" s="2"/>
      <c r="AX10" s="2"/>
      <c r="AY10" s="2914"/>
      <c r="AZ10" s="2914"/>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074"/>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913"/>
      <c r="EH10" s="2913"/>
      <c r="EI10" s="2913"/>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c r="A11" s="3" t="s">
        <v>12</v>
      </c>
      <c r="B11" s="4"/>
      <c r="C11" s="9" t="s">
        <v>1043</v>
      </c>
      <c r="D11" s="10"/>
      <c r="E11" s="10"/>
      <c r="F11" s="11"/>
      <c r="G11" s="15"/>
      <c r="H11" s="15"/>
      <c r="I11" s="14"/>
      <c r="J11" s="2"/>
      <c r="K11" s="2"/>
      <c r="L11" s="2"/>
      <c r="M11" s="2"/>
      <c r="N11" s="2"/>
      <c r="O11" s="2"/>
      <c r="P11" s="2"/>
      <c r="Q11" s="2"/>
      <c r="R11" s="2"/>
      <c r="S11" s="2913"/>
      <c r="T11" s="2913"/>
      <c r="U11" s="2"/>
      <c r="V11" s="2"/>
      <c r="W11" s="2"/>
      <c r="X11" s="2"/>
      <c r="Y11" s="2"/>
      <c r="Z11" s="2074"/>
      <c r="AA11" s="2074"/>
      <c r="AB11" s="2914"/>
      <c r="AC11" s="2914"/>
      <c r="AD11" s="2914"/>
      <c r="AE11" s="2914"/>
      <c r="AF11" s="2"/>
      <c r="AG11" s="2"/>
      <c r="AH11" s="2074"/>
      <c r="AI11" s="2914"/>
      <c r="AJ11" s="2914"/>
      <c r="AK11" s="2914"/>
      <c r="AL11" s="2914"/>
      <c r="AM11" s="2"/>
      <c r="AN11" s="2"/>
      <c r="AO11" s="2"/>
      <c r="AP11" s="2"/>
      <c r="AQ11" s="2"/>
      <c r="AR11" s="2915"/>
      <c r="AS11" s="2916"/>
      <c r="AT11" s="2"/>
      <c r="AU11" s="2"/>
      <c r="AV11" s="2074"/>
      <c r="AW11" s="2"/>
      <c r="AX11" s="2"/>
      <c r="AY11" s="2914"/>
      <c r="AZ11" s="2914"/>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074"/>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913"/>
      <c r="EH11" s="2913"/>
      <c r="EI11" s="2913"/>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c r="A12" s="3" t="s">
        <v>14</v>
      </c>
      <c r="B12" s="4"/>
      <c r="C12" s="9" t="s">
        <v>1044</v>
      </c>
      <c r="D12" s="10"/>
      <c r="E12" s="10"/>
      <c r="F12" s="11"/>
      <c r="G12" s="15"/>
      <c r="H12" s="15"/>
      <c r="I12" s="14"/>
      <c r="J12" s="2"/>
      <c r="K12" s="2"/>
      <c r="L12" s="2"/>
      <c r="M12" s="2"/>
      <c r="N12" s="2"/>
      <c r="O12" s="2"/>
      <c r="P12" s="2"/>
      <c r="Q12" s="2"/>
      <c r="R12" s="2"/>
      <c r="S12" s="2913"/>
      <c r="T12" s="2913"/>
      <c r="U12" s="2"/>
      <c r="V12" s="2"/>
      <c r="W12" s="2"/>
      <c r="X12" s="2"/>
      <c r="Y12" s="2"/>
      <c r="Z12" s="2074"/>
      <c r="AA12" s="2074"/>
      <c r="AB12" s="2914"/>
      <c r="AC12" s="2914"/>
      <c r="AD12" s="2914"/>
      <c r="AE12" s="2914"/>
      <c r="AF12" s="2"/>
      <c r="AG12" s="2"/>
      <c r="AH12" s="2074"/>
      <c r="AI12" s="2914"/>
      <c r="AJ12" s="2914"/>
      <c r="AK12" s="2914"/>
      <c r="AL12" s="2914"/>
      <c r="AM12" s="2"/>
      <c r="AN12" s="2"/>
      <c r="AO12" s="2"/>
      <c r="AP12" s="2"/>
      <c r="AQ12" s="2"/>
      <c r="AR12" s="2915"/>
      <c r="AS12" s="2916"/>
      <c r="AT12" s="2"/>
      <c r="AU12" s="2"/>
      <c r="AV12" s="2074"/>
      <c r="AW12" s="2"/>
      <c r="AX12" s="2"/>
      <c r="AY12" s="2914"/>
      <c r="AZ12" s="2914"/>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074"/>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913"/>
      <c r="EH12" s="2913"/>
      <c r="EI12" s="2913"/>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c r="A13" s="16" t="s">
        <v>16</v>
      </c>
      <c r="B13" s="17"/>
      <c r="C13" s="18" t="s">
        <v>17</v>
      </c>
      <c r="D13" s="19" t="s">
        <v>18</v>
      </c>
      <c r="E13" s="19"/>
      <c r="F13" s="20">
        <v>2017</v>
      </c>
      <c r="G13" s="21"/>
      <c r="H13" s="21"/>
      <c r="I13" s="14"/>
      <c r="J13" s="2"/>
      <c r="K13" s="2"/>
      <c r="L13" s="2"/>
      <c r="M13" s="2"/>
      <c r="N13" s="2"/>
      <c r="O13" s="2"/>
      <c r="P13" s="2"/>
      <c r="Q13" s="2"/>
      <c r="R13" s="2"/>
      <c r="S13" s="2913"/>
      <c r="T13" s="2913"/>
      <c r="U13" s="2"/>
      <c r="V13" s="2"/>
      <c r="W13" s="2"/>
      <c r="X13" s="2"/>
      <c r="Y13" s="2"/>
      <c r="Z13" s="2074"/>
      <c r="AA13" s="2074"/>
      <c r="AB13" s="2914"/>
      <c r="AC13" s="2914"/>
      <c r="AD13" s="2914"/>
      <c r="AE13" s="2914"/>
      <c r="AF13" s="2"/>
      <c r="AG13" s="2"/>
      <c r="AH13" s="2074"/>
      <c r="AI13" s="2914"/>
      <c r="AJ13" s="2914"/>
      <c r="AK13" s="2914"/>
      <c r="AL13" s="2914"/>
      <c r="AM13" s="2"/>
      <c r="AN13" s="2"/>
      <c r="AO13" s="2"/>
      <c r="AP13" s="2"/>
      <c r="AQ13" s="2"/>
      <c r="AR13" s="2915"/>
      <c r="AS13" s="2916"/>
      <c r="AT13" s="2"/>
      <c r="AU13" s="2"/>
      <c r="AV13" s="2074"/>
      <c r="AW13" s="2"/>
      <c r="AX13" s="2"/>
      <c r="AY13" s="2914"/>
      <c r="AZ13" s="2914"/>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074"/>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913"/>
      <c r="EH13" s="2913"/>
      <c r="EI13" s="2913"/>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c r="A14" s="22"/>
      <c r="B14" s="23"/>
      <c r="C14" s="24" t="s">
        <v>19</v>
      </c>
      <c r="D14" s="19" t="s">
        <v>20</v>
      </c>
      <c r="E14" s="19"/>
      <c r="F14" s="20"/>
      <c r="G14" s="25"/>
      <c r="H14" s="25"/>
      <c r="I14" s="2"/>
      <c r="J14" s="2"/>
      <c r="K14" s="2"/>
      <c r="L14" s="2"/>
      <c r="M14" s="2"/>
      <c r="N14" s="2"/>
      <c r="O14" s="2"/>
      <c r="P14" s="2"/>
      <c r="Q14" s="2"/>
      <c r="R14" s="2"/>
      <c r="S14" s="2913"/>
      <c r="T14" s="2913"/>
      <c r="U14" s="2"/>
      <c r="V14" s="2"/>
      <c r="W14" s="2"/>
      <c r="X14" s="2"/>
      <c r="Y14" s="2"/>
      <c r="Z14" s="2074"/>
      <c r="AA14" s="2074"/>
      <c r="AB14" s="2914"/>
      <c r="AC14" s="2914"/>
      <c r="AD14" s="2914"/>
      <c r="AE14" s="2914"/>
      <c r="AF14" s="2"/>
      <c r="AG14" s="2"/>
      <c r="AH14" s="2074"/>
      <c r="AI14" s="2914"/>
      <c r="AJ14" s="2914"/>
      <c r="AK14" s="2914"/>
      <c r="AL14" s="2914"/>
      <c r="AM14" s="2"/>
      <c r="AN14" s="2"/>
      <c r="AO14" s="2"/>
      <c r="AP14" s="2"/>
      <c r="AQ14" s="2"/>
      <c r="AR14" s="2915"/>
      <c r="AS14" s="2916"/>
      <c r="AT14" s="2"/>
      <c r="AU14" s="2"/>
      <c r="AV14" s="2074"/>
      <c r="AW14" s="2"/>
      <c r="AX14" s="2"/>
      <c r="AY14" s="2914"/>
      <c r="AZ14" s="2914"/>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074"/>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913"/>
      <c r="EH14" s="2913"/>
      <c r="EI14" s="2913"/>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c r="B15" s="27"/>
      <c r="C15" s="27"/>
      <c r="D15" s="28"/>
      <c r="E15" s="28"/>
      <c r="F15" s="28"/>
      <c r="G15" s="28"/>
      <c r="H15" s="28"/>
      <c r="I15" s="28"/>
    </row>
    <row r="16" spans="1:256">
      <c r="B16" s="27"/>
      <c r="C16" s="27"/>
      <c r="D16" s="28"/>
      <c r="E16" s="28"/>
      <c r="F16" s="28"/>
      <c r="G16" s="28"/>
      <c r="H16" s="28"/>
      <c r="I16" s="28"/>
    </row>
    <row r="17" spans="1:256" ht="15.75">
      <c r="A17" s="31" t="s">
        <v>21</v>
      </c>
      <c r="B17" s="32"/>
      <c r="C17" s="33"/>
      <c r="D17" s="33"/>
      <c r="E17" s="33"/>
      <c r="F17" s="33"/>
      <c r="G17" s="34"/>
      <c r="H17" s="34"/>
      <c r="I17" s="34"/>
      <c r="J17" s="35"/>
      <c r="K17" s="34"/>
      <c r="L17" s="34"/>
      <c r="M17" s="34"/>
      <c r="N17" s="34"/>
      <c r="O17" s="36"/>
      <c r="P17" s="36"/>
      <c r="Q17" s="33"/>
      <c r="R17" s="37"/>
      <c r="S17" s="2919"/>
      <c r="T17" s="2919"/>
      <c r="U17" s="33"/>
      <c r="V17" s="33"/>
      <c r="W17" s="33"/>
      <c r="X17" s="33"/>
      <c r="Y17" s="33"/>
      <c r="Z17" s="147"/>
      <c r="AA17" s="147"/>
      <c r="AB17" s="2920"/>
      <c r="AC17" s="2920"/>
      <c r="AD17" s="2920"/>
      <c r="AE17" s="2920"/>
      <c r="AF17" s="33"/>
      <c r="AG17" s="33"/>
      <c r="AH17" s="147"/>
      <c r="AI17" s="2920"/>
      <c r="AJ17" s="2920"/>
      <c r="AK17" s="2920"/>
      <c r="AL17" s="2920"/>
      <c r="AM17" s="33"/>
      <c r="AN17" s="33"/>
      <c r="AO17" s="33"/>
      <c r="AP17" s="33"/>
      <c r="AQ17" s="33"/>
      <c r="AR17" s="198"/>
      <c r="AS17" s="2921"/>
      <c r="AT17" s="33"/>
      <c r="AU17" s="33"/>
      <c r="AV17" s="147"/>
      <c r="AW17" s="33"/>
      <c r="AX17" s="33"/>
      <c r="AY17" s="2920"/>
      <c r="AZ17" s="2920"/>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147"/>
      <c r="CL17" s="33"/>
      <c r="CM17" s="33"/>
      <c r="CN17" s="33"/>
      <c r="CO17" s="33"/>
      <c r="CP17" s="33"/>
      <c r="CQ17" s="33"/>
      <c r="CR17" s="33"/>
      <c r="CS17" s="33"/>
      <c r="CT17" s="33"/>
      <c r="CU17" s="33"/>
      <c r="CV17" s="33"/>
      <c r="CW17" s="33"/>
      <c r="CX17" s="33"/>
      <c r="CY17" s="33"/>
      <c r="CZ17" s="31" t="s">
        <v>22</v>
      </c>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2919"/>
      <c r="EH17" s="2919"/>
      <c r="EI17" s="2919"/>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row>
    <row r="18" spans="1:256" ht="15.75">
      <c r="A18" s="236" t="s">
        <v>23</v>
      </c>
      <c r="B18" s="237"/>
      <c r="C18" s="38" t="s">
        <v>24</v>
      </c>
      <c r="D18" s="244" t="s">
        <v>25</v>
      </c>
      <c r="E18" s="1757"/>
      <c r="F18" s="1757"/>
      <c r="G18" s="1757"/>
      <c r="H18" s="1757"/>
      <c r="I18" s="245"/>
      <c r="J18" s="241" t="s">
        <v>26</v>
      </c>
      <c r="K18" s="242"/>
      <c r="L18" s="242"/>
      <c r="M18" s="242"/>
      <c r="N18" s="242"/>
      <c r="O18" s="242"/>
      <c r="P18" s="243"/>
      <c r="Q18" s="244" t="s">
        <v>27</v>
      </c>
      <c r="R18" s="245"/>
      <c r="S18" s="40" t="s">
        <v>28</v>
      </c>
      <c r="T18" s="41"/>
      <c r="U18" s="41"/>
      <c r="V18" s="41"/>
      <c r="W18" s="41"/>
      <c r="X18" s="41"/>
      <c r="Y18" s="42"/>
      <c r="Z18" s="40" t="s">
        <v>29</v>
      </c>
      <c r="AA18" s="41"/>
      <c r="AB18" s="41"/>
      <c r="AC18" s="41"/>
      <c r="AD18" s="41"/>
      <c r="AE18" s="41"/>
      <c r="AF18" s="42"/>
      <c r="AG18" s="40" t="s">
        <v>30</v>
      </c>
      <c r="AH18" s="41"/>
      <c r="AI18" s="41"/>
      <c r="AJ18" s="41"/>
      <c r="AK18" s="41"/>
      <c r="AL18" s="42"/>
      <c r="AM18" s="43" t="s">
        <v>31</v>
      </c>
      <c r="AN18" s="40" t="s">
        <v>32</v>
      </c>
      <c r="AO18" s="41"/>
      <c r="AP18" s="41"/>
      <c r="AQ18" s="41"/>
      <c r="AR18" s="41"/>
      <c r="AS18" s="41"/>
      <c r="AT18" s="42"/>
      <c r="AU18" s="40" t="s">
        <v>33</v>
      </c>
      <c r="AV18" s="41"/>
      <c r="AW18" s="41"/>
      <c r="AX18" s="41"/>
      <c r="AY18" s="41"/>
      <c r="AZ18" s="41"/>
      <c r="BA18" s="42"/>
      <c r="BB18" s="40" t="s">
        <v>34</v>
      </c>
      <c r="BC18" s="41"/>
      <c r="BD18" s="41"/>
      <c r="BE18" s="41"/>
      <c r="BF18" s="41"/>
      <c r="BG18" s="42"/>
      <c r="BH18" s="43" t="s">
        <v>35</v>
      </c>
      <c r="BI18" s="40" t="s">
        <v>36</v>
      </c>
      <c r="BJ18" s="41"/>
      <c r="BK18" s="41"/>
      <c r="BL18" s="41"/>
      <c r="BM18" s="41"/>
      <c r="BN18" s="41"/>
      <c r="BO18" s="42"/>
      <c r="BP18" s="40" t="s">
        <v>37</v>
      </c>
      <c r="BQ18" s="41"/>
      <c r="BR18" s="41"/>
      <c r="BS18" s="41"/>
      <c r="BT18" s="41"/>
      <c r="BU18" s="41"/>
      <c r="BV18" s="42"/>
      <c r="BW18" s="40" t="s">
        <v>38</v>
      </c>
      <c r="BX18" s="41"/>
      <c r="BY18" s="41"/>
      <c r="BZ18" s="41"/>
      <c r="CA18" s="41"/>
      <c r="CB18" s="42"/>
      <c r="CC18" s="43" t="s">
        <v>39</v>
      </c>
      <c r="CD18" s="40" t="s">
        <v>40</v>
      </c>
      <c r="CE18" s="41"/>
      <c r="CF18" s="41"/>
      <c r="CG18" s="41"/>
      <c r="CH18" s="41"/>
      <c r="CI18" s="41"/>
      <c r="CJ18" s="42"/>
      <c r="CK18" s="40" t="s">
        <v>41</v>
      </c>
      <c r="CL18" s="41"/>
      <c r="CM18" s="41"/>
      <c r="CN18" s="41"/>
      <c r="CO18" s="41"/>
      <c r="CP18" s="41"/>
      <c r="CQ18" s="42"/>
      <c r="CR18" s="40" t="s">
        <v>42</v>
      </c>
      <c r="CS18" s="41"/>
      <c r="CT18" s="41"/>
      <c r="CU18" s="41"/>
      <c r="CV18" s="41"/>
      <c r="CW18" s="42"/>
      <c r="CX18" s="43" t="s">
        <v>43</v>
      </c>
      <c r="CY18" s="44"/>
      <c r="CZ18" s="45" t="s">
        <v>44</v>
      </c>
      <c r="DA18" s="45"/>
      <c r="DB18" s="45"/>
      <c r="DC18" s="45"/>
      <c r="DD18" s="45"/>
      <c r="DE18" s="45"/>
      <c r="DF18" s="45"/>
      <c r="DG18" s="45"/>
      <c r="DH18" s="45"/>
      <c r="DI18" s="45" t="s">
        <v>45</v>
      </c>
      <c r="DJ18" s="45"/>
      <c r="DK18" s="45"/>
      <c r="DL18" s="45"/>
      <c r="DM18" s="45"/>
      <c r="DN18" s="45"/>
      <c r="DO18" s="45"/>
      <c r="DP18" s="45"/>
      <c r="DQ18" s="45"/>
      <c r="DR18" s="45" t="s">
        <v>46</v>
      </c>
      <c r="DS18" s="45"/>
      <c r="DT18" s="45"/>
      <c r="DU18" s="45"/>
      <c r="DV18" s="45"/>
      <c r="DW18" s="45"/>
      <c r="DX18" s="45"/>
      <c r="DY18" s="45"/>
      <c r="DZ18" s="45"/>
      <c r="EA18" s="45" t="s">
        <v>47</v>
      </c>
      <c r="EB18" s="45"/>
      <c r="EC18" s="45"/>
      <c r="ED18" s="45"/>
      <c r="EE18" s="45"/>
      <c r="EF18" s="45"/>
      <c r="EG18" s="45"/>
      <c r="EH18" s="45"/>
      <c r="EI18" s="45"/>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row>
    <row r="19" spans="1:256" ht="15.75">
      <c r="A19" s="246"/>
      <c r="B19" s="247"/>
      <c r="C19" s="38"/>
      <c r="D19" s="38" t="s">
        <v>48</v>
      </c>
      <c r="E19" s="38" t="s">
        <v>49</v>
      </c>
      <c r="F19" s="38" t="s">
        <v>50</v>
      </c>
      <c r="G19" s="38" t="s">
        <v>51</v>
      </c>
      <c r="H19" s="57" t="s">
        <v>52</v>
      </c>
      <c r="I19" s="38" t="s">
        <v>53</v>
      </c>
      <c r="J19" s="46" t="s">
        <v>54</v>
      </c>
      <c r="K19" s="46" t="s">
        <v>55</v>
      </c>
      <c r="L19" s="46" t="s">
        <v>56</v>
      </c>
      <c r="M19" s="46" t="s">
        <v>57</v>
      </c>
      <c r="N19" s="46" t="s">
        <v>58</v>
      </c>
      <c r="O19" s="46" t="s">
        <v>59</v>
      </c>
      <c r="P19" s="46" t="s">
        <v>60</v>
      </c>
      <c r="Q19" s="38" t="s">
        <v>61</v>
      </c>
      <c r="R19" s="38" t="s">
        <v>62</v>
      </c>
      <c r="S19" s="47"/>
      <c r="T19" s="48"/>
      <c r="U19" s="48"/>
      <c r="V19" s="48"/>
      <c r="W19" s="48"/>
      <c r="X19" s="48"/>
      <c r="Y19" s="49"/>
      <c r="Z19" s="47"/>
      <c r="AA19" s="48"/>
      <c r="AB19" s="48"/>
      <c r="AC19" s="48"/>
      <c r="AD19" s="48"/>
      <c r="AE19" s="48"/>
      <c r="AF19" s="49"/>
      <c r="AG19" s="50"/>
      <c r="AH19" s="51"/>
      <c r="AI19" s="51"/>
      <c r="AJ19" s="51"/>
      <c r="AK19" s="51"/>
      <c r="AL19" s="52"/>
      <c r="AM19" s="53"/>
      <c r="AN19" s="47"/>
      <c r="AO19" s="48"/>
      <c r="AP19" s="48"/>
      <c r="AQ19" s="48"/>
      <c r="AR19" s="48"/>
      <c r="AS19" s="48"/>
      <c r="AT19" s="49"/>
      <c r="AU19" s="47"/>
      <c r="AV19" s="48"/>
      <c r="AW19" s="48"/>
      <c r="AX19" s="48"/>
      <c r="AY19" s="48"/>
      <c r="AZ19" s="48"/>
      <c r="BA19" s="49"/>
      <c r="BB19" s="50"/>
      <c r="BC19" s="51"/>
      <c r="BD19" s="51"/>
      <c r="BE19" s="51"/>
      <c r="BF19" s="51"/>
      <c r="BG19" s="52"/>
      <c r="BH19" s="53"/>
      <c r="BI19" s="47"/>
      <c r="BJ19" s="48"/>
      <c r="BK19" s="48"/>
      <c r="BL19" s="48"/>
      <c r="BM19" s="48"/>
      <c r="BN19" s="48"/>
      <c r="BO19" s="49"/>
      <c r="BP19" s="47"/>
      <c r="BQ19" s="48"/>
      <c r="BR19" s="48"/>
      <c r="BS19" s="48"/>
      <c r="BT19" s="48"/>
      <c r="BU19" s="48"/>
      <c r="BV19" s="49"/>
      <c r="BW19" s="50"/>
      <c r="BX19" s="51"/>
      <c r="BY19" s="51"/>
      <c r="BZ19" s="51"/>
      <c r="CA19" s="51"/>
      <c r="CB19" s="52"/>
      <c r="CC19" s="53"/>
      <c r="CD19" s="47"/>
      <c r="CE19" s="48"/>
      <c r="CF19" s="48"/>
      <c r="CG19" s="48"/>
      <c r="CH19" s="48"/>
      <c r="CI19" s="48"/>
      <c r="CJ19" s="49"/>
      <c r="CK19" s="47"/>
      <c r="CL19" s="48"/>
      <c r="CM19" s="48"/>
      <c r="CN19" s="48"/>
      <c r="CO19" s="48"/>
      <c r="CP19" s="48"/>
      <c r="CQ19" s="49"/>
      <c r="CR19" s="50"/>
      <c r="CS19" s="51"/>
      <c r="CT19" s="51"/>
      <c r="CU19" s="51"/>
      <c r="CV19" s="51"/>
      <c r="CW19" s="52"/>
      <c r="CX19" s="53"/>
      <c r="CY19" s="44"/>
      <c r="CZ19" s="54" t="s">
        <v>63</v>
      </c>
      <c r="DA19" s="54"/>
      <c r="DB19" s="54"/>
      <c r="DC19" s="55" t="s">
        <v>64</v>
      </c>
      <c r="DD19" s="55"/>
      <c r="DE19" s="55"/>
      <c r="DF19" s="56" t="s">
        <v>65</v>
      </c>
      <c r="DG19" s="56"/>
      <c r="DH19" s="56"/>
      <c r="DI19" s="54" t="s">
        <v>63</v>
      </c>
      <c r="DJ19" s="54"/>
      <c r="DK19" s="54"/>
      <c r="DL19" s="55" t="s">
        <v>64</v>
      </c>
      <c r="DM19" s="55"/>
      <c r="DN19" s="55"/>
      <c r="DO19" s="56" t="s">
        <v>65</v>
      </c>
      <c r="DP19" s="56"/>
      <c r="DQ19" s="56"/>
      <c r="DR19" s="54" t="s">
        <v>63</v>
      </c>
      <c r="DS19" s="54"/>
      <c r="DT19" s="54"/>
      <c r="DU19" s="55" t="s">
        <v>64</v>
      </c>
      <c r="DV19" s="55"/>
      <c r="DW19" s="55"/>
      <c r="DX19" s="56" t="s">
        <v>65</v>
      </c>
      <c r="DY19" s="56"/>
      <c r="DZ19" s="56"/>
      <c r="EA19" s="54" t="s">
        <v>63</v>
      </c>
      <c r="EB19" s="54"/>
      <c r="EC19" s="54"/>
      <c r="ED19" s="55" t="s">
        <v>64</v>
      </c>
      <c r="EE19" s="55"/>
      <c r="EF19" s="55"/>
      <c r="EG19" s="56" t="s">
        <v>65</v>
      </c>
      <c r="EH19" s="56"/>
      <c r="EI19" s="56"/>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row>
    <row r="20" spans="1:256" ht="31.5">
      <c r="A20" s="246"/>
      <c r="B20" s="247"/>
      <c r="C20" s="57"/>
      <c r="D20" s="57"/>
      <c r="E20" s="57"/>
      <c r="F20" s="57"/>
      <c r="G20" s="57"/>
      <c r="H20" s="2397"/>
      <c r="I20" s="57"/>
      <c r="J20" s="58"/>
      <c r="K20" s="59"/>
      <c r="L20" s="59"/>
      <c r="M20" s="59"/>
      <c r="N20" s="60"/>
      <c r="O20" s="60"/>
      <c r="P20" s="60"/>
      <c r="Q20" s="57"/>
      <c r="R20" s="57"/>
      <c r="S20" s="2922" t="s">
        <v>66</v>
      </c>
      <c r="T20" s="2923" t="s">
        <v>67</v>
      </c>
      <c r="U20" s="61" t="s">
        <v>68</v>
      </c>
      <c r="V20" s="62" t="s">
        <v>69</v>
      </c>
      <c r="W20" s="61" t="s">
        <v>70</v>
      </c>
      <c r="X20" s="62" t="s">
        <v>71</v>
      </c>
      <c r="Y20" s="63" t="s">
        <v>72</v>
      </c>
      <c r="Z20" s="2924" t="s">
        <v>66</v>
      </c>
      <c r="AA20" s="2925" t="s">
        <v>67</v>
      </c>
      <c r="AB20" s="2926" t="s">
        <v>68</v>
      </c>
      <c r="AC20" s="2927" t="s">
        <v>69</v>
      </c>
      <c r="AD20" s="2926" t="s">
        <v>70</v>
      </c>
      <c r="AE20" s="2927" t="s">
        <v>71</v>
      </c>
      <c r="AF20" s="63" t="s">
        <v>72</v>
      </c>
      <c r="AG20" s="61" t="s">
        <v>66</v>
      </c>
      <c r="AH20" s="2925" t="s">
        <v>67</v>
      </c>
      <c r="AI20" s="2926" t="s">
        <v>68</v>
      </c>
      <c r="AJ20" s="2927" t="s">
        <v>69</v>
      </c>
      <c r="AK20" s="2926" t="s">
        <v>70</v>
      </c>
      <c r="AL20" s="2927" t="s">
        <v>71</v>
      </c>
      <c r="AM20" s="53"/>
      <c r="AN20" s="61" t="s">
        <v>66</v>
      </c>
      <c r="AO20" s="62" t="s">
        <v>67</v>
      </c>
      <c r="AP20" s="61" t="s">
        <v>68</v>
      </c>
      <c r="AQ20" s="62" t="s">
        <v>69</v>
      </c>
      <c r="AR20" s="2928" t="s">
        <v>70</v>
      </c>
      <c r="AS20" s="2929" t="s">
        <v>71</v>
      </c>
      <c r="AT20" s="63" t="s">
        <v>72</v>
      </c>
      <c r="AU20" s="61" t="s">
        <v>66</v>
      </c>
      <c r="AV20" s="2925" t="s">
        <v>67</v>
      </c>
      <c r="AW20" s="61" t="s">
        <v>68</v>
      </c>
      <c r="AX20" s="62" t="s">
        <v>69</v>
      </c>
      <c r="AY20" s="2926" t="s">
        <v>70</v>
      </c>
      <c r="AZ20" s="2927" t="s">
        <v>71</v>
      </c>
      <c r="BA20" s="63" t="s">
        <v>72</v>
      </c>
      <c r="BB20" s="61" t="s">
        <v>66</v>
      </c>
      <c r="BC20" s="62" t="s">
        <v>67</v>
      </c>
      <c r="BD20" s="61" t="s">
        <v>68</v>
      </c>
      <c r="BE20" s="62" t="s">
        <v>69</v>
      </c>
      <c r="BF20" s="61" t="s">
        <v>70</v>
      </c>
      <c r="BG20" s="62" t="s">
        <v>71</v>
      </c>
      <c r="BH20" s="53"/>
      <c r="BI20" s="61" t="s">
        <v>66</v>
      </c>
      <c r="BJ20" s="62" t="s">
        <v>67</v>
      </c>
      <c r="BK20" s="61" t="s">
        <v>68</v>
      </c>
      <c r="BL20" s="62" t="s">
        <v>69</v>
      </c>
      <c r="BM20" s="61" t="s">
        <v>70</v>
      </c>
      <c r="BN20" s="62" t="s">
        <v>71</v>
      </c>
      <c r="BO20" s="63" t="s">
        <v>72</v>
      </c>
      <c r="BP20" s="61" t="s">
        <v>66</v>
      </c>
      <c r="BQ20" s="62" t="s">
        <v>67</v>
      </c>
      <c r="BR20" s="61" t="s">
        <v>68</v>
      </c>
      <c r="BS20" s="62" t="s">
        <v>69</v>
      </c>
      <c r="BT20" s="61" t="s">
        <v>70</v>
      </c>
      <c r="BU20" s="62" t="s">
        <v>71</v>
      </c>
      <c r="BV20" s="63" t="s">
        <v>72</v>
      </c>
      <c r="BW20" s="61" t="s">
        <v>66</v>
      </c>
      <c r="BX20" s="62" t="s">
        <v>67</v>
      </c>
      <c r="BY20" s="61" t="s">
        <v>68</v>
      </c>
      <c r="BZ20" s="62" t="s">
        <v>69</v>
      </c>
      <c r="CA20" s="61" t="s">
        <v>70</v>
      </c>
      <c r="CB20" s="62" t="s">
        <v>71</v>
      </c>
      <c r="CC20" s="53"/>
      <c r="CD20" s="61" t="s">
        <v>66</v>
      </c>
      <c r="CE20" s="62" t="s">
        <v>67</v>
      </c>
      <c r="CF20" s="61" t="s">
        <v>68</v>
      </c>
      <c r="CG20" s="62" t="s">
        <v>69</v>
      </c>
      <c r="CH20" s="61" t="s">
        <v>70</v>
      </c>
      <c r="CI20" s="62" t="s">
        <v>71</v>
      </c>
      <c r="CJ20" s="63" t="s">
        <v>72</v>
      </c>
      <c r="CK20" s="2924" t="s">
        <v>66</v>
      </c>
      <c r="CL20" s="62" t="s">
        <v>67</v>
      </c>
      <c r="CM20" s="61" t="s">
        <v>68</v>
      </c>
      <c r="CN20" s="62" t="s">
        <v>69</v>
      </c>
      <c r="CO20" s="61" t="s">
        <v>70</v>
      </c>
      <c r="CP20" s="62" t="s">
        <v>71</v>
      </c>
      <c r="CQ20" s="63" t="s">
        <v>72</v>
      </c>
      <c r="CR20" s="61" t="s">
        <v>66</v>
      </c>
      <c r="CS20" s="62" t="s">
        <v>67</v>
      </c>
      <c r="CT20" s="61" t="s">
        <v>68</v>
      </c>
      <c r="CU20" s="62" t="s">
        <v>69</v>
      </c>
      <c r="CV20" s="61" t="s">
        <v>70</v>
      </c>
      <c r="CW20" s="62" t="s">
        <v>71</v>
      </c>
      <c r="CX20" s="53"/>
      <c r="CY20" s="44"/>
      <c r="CZ20" s="61" t="s">
        <v>73</v>
      </c>
      <c r="DA20" s="61" t="s">
        <v>74</v>
      </c>
      <c r="DB20" s="61" t="s">
        <v>75</v>
      </c>
      <c r="DC20" s="1625" t="s">
        <v>68</v>
      </c>
      <c r="DD20" s="1625" t="s">
        <v>69</v>
      </c>
      <c r="DE20" s="1625" t="s">
        <v>75</v>
      </c>
      <c r="DF20" s="1626" t="s">
        <v>76</v>
      </c>
      <c r="DG20" s="1626" t="s">
        <v>74</v>
      </c>
      <c r="DH20" s="1627" t="s">
        <v>75</v>
      </c>
      <c r="DI20" s="61" t="s">
        <v>73</v>
      </c>
      <c r="DJ20" s="61" t="s">
        <v>74</v>
      </c>
      <c r="DK20" s="61" t="s">
        <v>75</v>
      </c>
      <c r="DL20" s="1625" t="s">
        <v>68</v>
      </c>
      <c r="DM20" s="1625" t="s">
        <v>69</v>
      </c>
      <c r="DN20" s="1625" t="s">
        <v>75</v>
      </c>
      <c r="DO20" s="1626" t="s">
        <v>76</v>
      </c>
      <c r="DP20" s="1626" t="s">
        <v>74</v>
      </c>
      <c r="DQ20" s="1627" t="s">
        <v>75</v>
      </c>
      <c r="DR20" s="61" t="s">
        <v>73</v>
      </c>
      <c r="DS20" s="61" t="s">
        <v>74</v>
      </c>
      <c r="DT20" s="61" t="s">
        <v>75</v>
      </c>
      <c r="DU20" s="1625" t="s">
        <v>68</v>
      </c>
      <c r="DV20" s="1625" t="s">
        <v>69</v>
      </c>
      <c r="DW20" s="1625" t="s">
        <v>75</v>
      </c>
      <c r="DX20" s="1626" t="s">
        <v>76</v>
      </c>
      <c r="DY20" s="1626" t="s">
        <v>74</v>
      </c>
      <c r="DZ20" s="1627" t="s">
        <v>75</v>
      </c>
      <c r="EA20" s="61" t="s">
        <v>73</v>
      </c>
      <c r="EB20" s="61" t="s">
        <v>74</v>
      </c>
      <c r="EC20" s="61" t="s">
        <v>75</v>
      </c>
      <c r="ED20" s="1625" t="s">
        <v>68</v>
      </c>
      <c r="EE20" s="1625" t="s">
        <v>69</v>
      </c>
      <c r="EF20" s="1625" t="s">
        <v>75</v>
      </c>
      <c r="EG20" s="2930" t="s">
        <v>76</v>
      </c>
      <c r="EH20" s="2930" t="s">
        <v>74</v>
      </c>
      <c r="EI20" s="2931" t="s">
        <v>75</v>
      </c>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row>
    <row r="21" spans="1:256" ht="71.25">
      <c r="A21" s="1201" t="s">
        <v>2867</v>
      </c>
      <c r="B21" s="1201" t="s">
        <v>2867</v>
      </c>
      <c r="C21" s="1201" t="s">
        <v>2868</v>
      </c>
      <c r="D21" s="2932">
        <v>1</v>
      </c>
      <c r="E21" s="2933" t="s">
        <v>2869</v>
      </c>
      <c r="F21" s="2934">
        <v>0.5</v>
      </c>
      <c r="G21" s="2932" t="s">
        <v>393</v>
      </c>
      <c r="H21" s="2934">
        <v>0.5</v>
      </c>
      <c r="I21" s="2935">
        <f>+N21+N26</f>
        <v>0.16</v>
      </c>
      <c r="J21" s="1201">
        <v>1</v>
      </c>
      <c r="K21" s="1201" t="s">
        <v>2870</v>
      </c>
      <c r="L21" s="1201" t="s">
        <v>2871</v>
      </c>
      <c r="M21" s="1201" t="s">
        <v>2872</v>
      </c>
      <c r="N21" s="2936">
        <v>0.08</v>
      </c>
      <c r="O21" s="2937">
        <v>42736</v>
      </c>
      <c r="P21" s="2937">
        <v>42946</v>
      </c>
      <c r="Q21" s="2290" t="s">
        <v>2873</v>
      </c>
      <c r="R21" s="2290">
        <v>0.15</v>
      </c>
      <c r="S21" s="2350">
        <v>0</v>
      </c>
      <c r="T21" s="2938">
        <v>0</v>
      </c>
      <c r="U21" s="2939">
        <f>+S21+S22+S23+S24+S25</f>
        <v>0</v>
      </c>
      <c r="V21" s="2939">
        <f>+T21+T22+T23+T24+T25</f>
        <v>0</v>
      </c>
      <c r="W21" s="2935">
        <f>+(((U21*$N$21)+(U26*$N$426))*$H$21)/($N$21+$N$26)</f>
        <v>0</v>
      </c>
      <c r="X21" s="2935">
        <f>+(((V21*$N$21)+(V26*$N$426))*$H$21)/($N$21+$N$26)</f>
        <v>0</v>
      </c>
      <c r="Y21" s="2940" t="s">
        <v>163</v>
      </c>
      <c r="Z21" s="2941">
        <v>7.4999999999999997E-2</v>
      </c>
      <c r="AA21" s="2942">
        <v>7.4999999999999997E-2</v>
      </c>
      <c r="AB21" s="2943">
        <f>+Z21+Z22+Z23+Z24+Z25</f>
        <v>0.12</v>
      </c>
      <c r="AC21" s="2943">
        <f>+AA21+AA22+AA23+AA24+AA25</f>
        <v>0.12</v>
      </c>
      <c r="AD21" s="2944">
        <f>+(((AB21*$N$21)+(AB26*$N$426))*$H$21)/($N$21+$N$26)</f>
        <v>2.9999999999999995E-2</v>
      </c>
      <c r="AE21" s="2944">
        <f>+(((AC21*$N$21)+(AC26*$N$426))*$H$21)/($N$21+$N$26)</f>
        <v>2.9999999999999995E-2</v>
      </c>
      <c r="AF21" s="2938" t="s">
        <v>2874</v>
      </c>
      <c r="AG21" s="2941">
        <v>7.4999999999999997E-2</v>
      </c>
      <c r="AH21" s="2942">
        <v>7.4999999999999997E-2</v>
      </c>
      <c r="AI21" s="2943">
        <f>+AG21+AG22+AG23+AG24+AG25</f>
        <v>0.1825</v>
      </c>
      <c r="AJ21" s="2943">
        <f>+AH21+AH22+AH23+AH24+AH25</f>
        <v>0.1825</v>
      </c>
      <c r="AK21" s="2944">
        <f>+(((AI21*$N$21)+(AI26*$N$426))*$H$21)/($N$21+$N$26)</f>
        <v>4.5624999999999999E-2</v>
      </c>
      <c r="AL21" s="2944">
        <f>+(((AJ21*$N$21)+(AJ26*$N$426))*$H$21)/($N$21+$N$26)</f>
        <v>4.5624999999999999E-2</v>
      </c>
      <c r="AM21" s="2945" t="s">
        <v>2875</v>
      </c>
      <c r="AN21" s="2941">
        <v>0</v>
      </c>
      <c r="AO21" s="2938">
        <v>0</v>
      </c>
      <c r="AP21" s="2939">
        <f>+AN21+AN22+AN23+AN24+AN25</f>
        <v>0.2475</v>
      </c>
      <c r="AQ21" s="2939">
        <f>+AO21+AO22+AO23+AO24+AO25</f>
        <v>0.2475</v>
      </c>
      <c r="AR21" s="2946">
        <f>+(((AP21*$N$21)+(AP26*$N$426))*$H$21)/($N$21+$N$26)</f>
        <v>6.1875000000000006E-2</v>
      </c>
      <c r="AS21" s="2947">
        <f>+(((AQ21*$N$21)+(AQ26*$N$426))*$H$21)/($N$21+$N$26)</f>
        <v>6.1875000000000006E-2</v>
      </c>
      <c r="AT21" s="2940" t="s">
        <v>163</v>
      </c>
      <c r="AU21" s="2941">
        <v>0</v>
      </c>
      <c r="AV21" s="2942">
        <v>0</v>
      </c>
      <c r="AW21" s="2939">
        <f>+AU21+AU22+AU23+AU24+AU25</f>
        <v>0.125</v>
      </c>
      <c r="AX21" s="2939">
        <f>+AV21+AV22+AV23+AV24+AV25</f>
        <v>0.125</v>
      </c>
      <c r="AY21" s="2944">
        <f>+(((AW21*$N$21)+(AW26*$N$426))*$H$21)/($N$21+$N$26)</f>
        <v>3.125E-2</v>
      </c>
      <c r="AZ21" s="2944">
        <f>+(((AX21*$N$21)+(AX26*$N$426))*$H$21)/($N$21+$N$26)</f>
        <v>3.125E-2</v>
      </c>
      <c r="BA21" s="2940" t="s">
        <v>163</v>
      </c>
      <c r="BB21" s="2941">
        <v>0</v>
      </c>
      <c r="BC21" s="2940">
        <v>0</v>
      </c>
      <c r="BD21" s="2939">
        <f>+BB21+BB22+BB23+BB24+BB25</f>
        <v>0.16500000000000001</v>
      </c>
      <c r="BE21" s="2939">
        <f>+BC21+BC22+BC23+BC24+BC25</f>
        <v>0.16500000000000001</v>
      </c>
      <c r="BF21" s="2935">
        <f>+(((BD21*$N$21)+(BD26*$N$426))*$H$21)/($N$21+$N$26)</f>
        <v>4.1250000000000002E-2</v>
      </c>
      <c r="BG21" s="2935">
        <f>+(((BE21*$N$21)+(BE26*$N$426))*$H$21)/($N$21+$N$26)</f>
        <v>4.1250000000000002E-2</v>
      </c>
      <c r="BH21" s="2945" t="s">
        <v>2876</v>
      </c>
      <c r="BI21" s="2941">
        <v>0</v>
      </c>
      <c r="BJ21" s="2940"/>
      <c r="BK21" s="2939">
        <f>+BI21+BI22+BI23+BI24+BI25</f>
        <v>4.0000000000000008E-2</v>
      </c>
      <c r="BL21" s="2939">
        <f>+BJ21+BJ22+BJ23+BJ24+BJ25</f>
        <v>0</v>
      </c>
      <c r="BM21" s="2935">
        <f>+(((BK21*$N$21)+(BK26*$N$426))*$H$21)/($N$21+$N$26)</f>
        <v>1.0000000000000002E-2</v>
      </c>
      <c r="BN21" s="2935">
        <f>+(((BL21*$N$21)+(BL26*$N$426))*$H$21)/($N$21+$N$26)</f>
        <v>0</v>
      </c>
      <c r="BO21" s="2940"/>
      <c r="BP21" s="2941">
        <v>0</v>
      </c>
      <c r="BQ21" s="2940"/>
      <c r="BR21" s="2939">
        <f>+BP21+BP22+BP23+BP24+BP25</f>
        <v>4.0000000000000008E-2</v>
      </c>
      <c r="BS21" s="2939">
        <f>+BQ21+BQ22+BQ23+BQ24+BQ25</f>
        <v>0</v>
      </c>
      <c r="BT21" s="2935">
        <f>+(((BR21*$N$21)+(BR26*$N$426))*$H$21)/($N$21+$N$26)</f>
        <v>1.0000000000000002E-2</v>
      </c>
      <c r="BU21" s="2935">
        <f>+(((BS21*$N$21)+(BS26*$N$426))*$H$21)/($N$21+$N$26)</f>
        <v>0</v>
      </c>
      <c r="BV21" s="2940"/>
      <c r="BW21" s="2941">
        <v>0</v>
      </c>
      <c r="BX21" s="2938"/>
      <c r="BY21" s="2939">
        <f>+BW21+BW22+BW23+BW24+BW25</f>
        <v>8.0000000000000016E-2</v>
      </c>
      <c r="BZ21" s="2939">
        <f>+BX21+BX22+BX23+BX24+BX25</f>
        <v>0</v>
      </c>
      <c r="CA21" s="2935">
        <f>+(((BY21*$N$21)+(BY26*$N$426))*$H$21)/($N$21+$N$26)</f>
        <v>2.0000000000000004E-2</v>
      </c>
      <c r="CB21" s="2935">
        <f>+(((BZ21*$N$21)+(BZ26*$N$426))*$H$21)/($N$21+$N$26)</f>
        <v>0</v>
      </c>
      <c r="CC21" s="2945" t="s">
        <v>2877</v>
      </c>
      <c r="CD21" s="2941">
        <v>0</v>
      </c>
      <c r="CE21" s="2938"/>
      <c r="CF21" s="2939">
        <f>+CD21+CD22+CD23+CD24+CD25</f>
        <v>0</v>
      </c>
      <c r="CG21" s="2939">
        <f>+CE21+CE22+CE23+CE24+CE25</f>
        <v>0</v>
      </c>
      <c r="CH21" s="2935">
        <f>+(((CF21*$N$21)+(CF26*$N$426))*$H$21)/($N$21+$N$26)</f>
        <v>0</v>
      </c>
      <c r="CI21" s="2935">
        <f>+(((CG21*$N$21)+(CG26*$N$426))*$H$21)/($N$21+$N$26)</f>
        <v>0</v>
      </c>
      <c r="CJ21" s="2940"/>
      <c r="CK21" s="2941">
        <v>0</v>
      </c>
      <c r="CL21" s="2938"/>
      <c r="CM21" s="2939">
        <f>+CK21+CK22+CK23+CK24+CK25</f>
        <v>0</v>
      </c>
      <c r="CN21" s="2939">
        <f>+CL21+CL22+CL23+CL24+CL25</f>
        <v>0</v>
      </c>
      <c r="CO21" s="2935">
        <f>+(((CM21*$N$21)+(CM26*$N$426))*$H$21)/($N$21+$N$26)</f>
        <v>0</v>
      </c>
      <c r="CP21" s="2935">
        <f>+(((CN21*$N$21)+(CN26*$N$426))*$H$21)/($N$21+$N$26)</f>
        <v>0</v>
      </c>
      <c r="CQ21" s="2940"/>
      <c r="CR21" s="2350">
        <v>0</v>
      </c>
      <c r="CS21" s="2940"/>
      <c r="CT21" s="2939">
        <f>+CR21+CR22+CR23+CR24+CR25</f>
        <v>0</v>
      </c>
      <c r="CU21" s="2939">
        <f>+CS21+CS22+CS23+CS24+CS25</f>
        <v>0</v>
      </c>
      <c r="CV21" s="2935">
        <f>+(((CT21*$N$21)+(CT26*$N$426))*$H$21)/($N$21+$N$26)</f>
        <v>0</v>
      </c>
      <c r="CW21" s="2935">
        <f>+(((CU21*$N$21)+(CU26*$N$426))*$H$21)/($N$21+$N$26)</f>
        <v>0</v>
      </c>
      <c r="CX21" s="2945"/>
      <c r="CY21" s="2936"/>
      <c r="CZ21" s="2948">
        <f>+S21+Z21+AG21</f>
        <v>0.15</v>
      </c>
      <c r="DA21" s="2948">
        <f>+T21+AA21+AH21</f>
        <v>0.15</v>
      </c>
      <c r="DB21" s="2949">
        <f>+DA21/CZ21</f>
        <v>1</v>
      </c>
      <c r="DC21" s="2950">
        <f>+U21+AB21+AI21</f>
        <v>0.30249999999999999</v>
      </c>
      <c r="DD21" s="2950">
        <f>+V21+AC21+AJ21</f>
        <v>0.30249999999999999</v>
      </c>
      <c r="DE21" s="2950">
        <f>+DD21/DC21</f>
        <v>1</v>
      </c>
      <c r="DF21" s="2950">
        <f>+W21+AD21+AK21</f>
        <v>7.5624999999999998E-2</v>
      </c>
      <c r="DG21" s="2950">
        <f>+X21+AE21+AL21</f>
        <v>7.5624999999999998E-2</v>
      </c>
      <c r="DH21" s="2950">
        <f>+DG21/DF21</f>
        <v>1</v>
      </c>
      <c r="DI21" s="2948">
        <f>+CZ21+AN21+AU21+BB21</f>
        <v>0.15</v>
      </c>
      <c r="DJ21" s="2951">
        <f>+DA21+AO21+AV21+BC21</f>
        <v>0.15</v>
      </c>
      <c r="DK21" s="2952">
        <f>+DJ21/DI21</f>
        <v>1</v>
      </c>
      <c r="DL21" s="2950">
        <f>+DC21+AP21+AW21+BD21</f>
        <v>0.84000000000000008</v>
      </c>
      <c r="DM21" s="2950">
        <f>+DD21+AQ21+AX21+BE21</f>
        <v>0.84000000000000008</v>
      </c>
      <c r="DN21" s="2953">
        <f>+DM21/DL21</f>
        <v>1</v>
      </c>
      <c r="DO21" s="2950">
        <f>+DF21+AR21+AY21+BF21</f>
        <v>0.21000000000000002</v>
      </c>
      <c r="DP21" s="2950">
        <f>+DG21+AS21+AZ21+BG21</f>
        <v>0.21000000000000002</v>
      </c>
      <c r="DQ21" s="2953">
        <f>+DP21/DO21</f>
        <v>1</v>
      </c>
      <c r="DR21" s="2948">
        <f>+DI21+BI21+BP21+BW21</f>
        <v>0.15</v>
      </c>
      <c r="DS21" s="2948">
        <f>+DJ21+BJ21+BQ21+BX21</f>
        <v>0.15</v>
      </c>
      <c r="DT21" s="2952">
        <f>+DS21/DR21</f>
        <v>1</v>
      </c>
      <c r="DU21" s="2950">
        <f>+DL21+BK21+BR21+BY21</f>
        <v>1.0000000000000002</v>
      </c>
      <c r="DV21" s="2950">
        <f>+DM21+BL21+BS21+BZ21</f>
        <v>0.84000000000000008</v>
      </c>
      <c r="DW21" s="2953">
        <f>+DV21/DU21</f>
        <v>0.83999999999999986</v>
      </c>
      <c r="DX21" s="2950">
        <f>+DO21+BM21+BT21+CA21</f>
        <v>0.25000000000000006</v>
      </c>
      <c r="DY21" s="2950">
        <f>+DP21+BN21+BU21+CB21</f>
        <v>0.21000000000000002</v>
      </c>
      <c r="DZ21" s="2953">
        <f>+DY21/DX21</f>
        <v>0.83999999999999986</v>
      </c>
      <c r="EA21" s="2948">
        <f>+DR21+CD21+CK21+CR21</f>
        <v>0.15</v>
      </c>
      <c r="EB21" s="2948">
        <f>+DS21+CE21+CL21+CS21</f>
        <v>0.15</v>
      </c>
      <c r="EC21" s="2952">
        <f>+EB21/EA21</f>
        <v>1</v>
      </c>
      <c r="ED21" s="2950">
        <f>+DU21+CF21+CM21+CS21</f>
        <v>1.0000000000000002</v>
      </c>
      <c r="EE21" s="2950">
        <f>+DV21+CG21+CN21+CT21</f>
        <v>0.84000000000000008</v>
      </c>
      <c r="EF21" s="2953">
        <f>+EE21/ED21</f>
        <v>0.83999999999999986</v>
      </c>
      <c r="EG21" s="2943">
        <f>+DX21+CH21+CO21+CV21</f>
        <v>0.25000000000000006</v>
      </c>
      <c r="EH21" s="2943">
        <f>+DY21+CI21+CP21+CW21</f>
        <v>0.21000000000000002</v>
      </c>
      <c r="EI21" s="2954">
        <f>+EH21/EG21</f>
        <v>0.83999999999999986</v>
      </c>
    </row>
    <row r="22" spans="1:256" ht="85.5">
      <c r="A22" s="1201"/>
      <c r="B22" s="1201"/>
      <c r="C22" s="1201"/>
      <c r="D22" s="2932"/>
      <c r="E22" s="2933"/>
      <c r="F22" s="2934"/>
      <c r="G22" s="2932"/>
      <c r="H22" s="2934"/>
      <c r="I22" s="2935"/>
      <c r="J22" s="1201"/>
      <c r="K22" s="1201"/>
      <c r="L22" s="1201"/>
      <c r="M22" s="1201"/>
      <c r="N22" s="2936"/>
      <c r="O22" s="2937"/>
      <c r="P22" s="2937"/>
      <c r="Q22" s="2290" t="s">
        <v>2878</v>
      </c>
      <c r="R22" s="2290">
        <v>0.15</v>
      </c>
      <c r="S22" s="2350">
        <v>0</v>
      </c>
      <c r="T22" s="2938">
        <v>0</v>
      </c>
      <c r="U22" s="2939"/>
      <c r="V22" s="2939"/>
      <c r="W22" s="2935"/>
      <c r="X22" s="2935"/>
      <c r="Y22" s="2940" t="s">
        <v>163</v>
      </c>
      <c r="Z22" s="2941">
        <v>4.4999999999999998E-2</v>
      </c>
      <c r="AA22" s="2942">
        <v>4.4999999999999998E-2</v>
      </c>
      <c r="AB22" s="2943"/>
      <c r="AC22" s="2943"/>
      <c r="AD22" s="2944"/>
      <c r="AE22" s="2944"/>
      <c r="AF22" s="2938" t="s">
        <v>2879</v>
      </c>
      <c r="AG22" s="2941">
        <v>4.4999999999999998E-2</v>
      </c>
      <c r="AH22" s="2942">
        <v>4.4999999999999998E-2</v>
      </c>
      <c r="AI22" s="2943"/>
      <c r="AJ22" s="2943"/>
      <c r="AK22" s="2944"/>
      <c r="AL22" s="2944"/>
      <c r="AM22" s="2945"/>
      <c r="AN22" s="2941">
        <v>0.06</v>
      </c>
      <c r="AO22" s="2938">
        <v>0.06</v>
      </c>
      <c r="AP22" s="2939"/>
      <c r="AQ22" s="2939"/>
      <c r="AR22" s="2946"/>
      <c r="AS22" s="2947"/>
      <c r="AT22" s="2940" t="s">
        <v>2880</v>
      </c>
      <c r="AU22" s="2941">
        <v>0</v>
      </c>
      <c r="AV22" s="2942">
        <v>0</v>
      </c>
      <c r="AW22" s="2939"/>
      <c r="AX22" s="2939"/>
      <c r="AY22" s="2944"/>
      <c r="AZ22" s="2944"/>
      <c r="BA22" s="2940" t="s">
        <v>163</v>
      </c>
      <c r="BB22" s="2941">
        <v>0</v>
      </c>
      <c r="BC22" s="2940">
        <v>0</v>
      </c>
      <c r="BD22" s="2939"/>
      <c r="BE22" s="2939"/>
      <c r="BF22" s="2935"/>
      <c r="BG22" s="2935"/>
      <c r="BH22" s="2945"/>
      <c r="BI22" s="2941">
        <v>0</v>
      </c>
      <c r="BJ22" s="2940"/>
      <c r="BK22" s="2939"/>
      <c r="BL22" s="2939"/>
      <c r="BM22" s="2935"/>
      <c r="BN22" s="2935"/>
      <c r="BO22" s="2940"/>
      <c r="BP22" s="2941">
        <v>0</v>
      </c>
      <c r="BQ22" s="2940"/>
      <c r="BR22" s="2939"/>
      <c r="BS22" s="2939"/>
      <c r="BT22" s="2935"/>
      <c r="BU22" s="2935"/>
      <c r="BV22" s="2940"/>
      <c r="BW22" s="2941">
        <v>0</v>
      </c>
      <c r="BX22" s="2938"/>
      <c r="BY22" s="2939"/>
      <c r="BZ22" s="2939"/>
      <c r="CA22" s="2935"/>
      <c r="CB22" s="2935"/>
      <c r="CC22" s="2945"/>
      <c r="CD22" s="2941">
        <v>0</v>
      </c>
      <c r="CE22" s="2938"/>
      <c r="CF22" s="2939"/>
      <c r="CG22" s="2939"/>
      <c r="CH22" s="2935"/>
      <c r="CI22" s="2935"/>
      <c r="CJ22" s="2940"/>
      <c r="CK22" s="2941">
        <v>0</v>
      </c>
      <c r="CL22" s="2938"/>
      <c r="CM22" s="2939"/>
      <c r="CN22" s="2939"/>
      <c r="CO22" s="2935"/>
      <c r="CP22" s="2935"/>
      <c r="CQ22" s="2940"/>
      <c r="CR22" s="2350">
        <v>0</v>
      </c>
      <c r="CS22" s="2940"/>
      <c r="CT22" s="2939"/>
      <c r="CU22" s="2939"/>
      <c r="CV22" s="2935"/>
      <c r="CW22" s="2935"/>
      <c r="CX22" s="2945"/>
      <c r="CY22" s="2936"/>
      <c r="CZ22" s="2948">
        <f t="shared" ref="CZ22:DA82" si="0">+S22+Z22+AG22</f>
        <v>0.09</v>
      </c>
      <c r="DA22" s="2948">
        <f t="shared" si="0"/>
        <v>0.09</v>
      </c>
      <c r="DB22" s="2949">
        <f t="shared" ref="DB22:DB83" si="1">+DA22/CZ22</f>
        <v>1</v>
      </c>
      <c r="DC22" s="2950"/>
      <c r="DD22" s="2950"/>
      <c r="DE22" s="2950"/>
      <c r="DF22" s="2950"/>
      <c r="DG22" s="2950"/>
      <c r="DH22" s="2950"/>
      <c r="DI22" s="2948">
        <f t="shared" ref="DI22:DJ83" si="2">+CZ22+AN22+AU22+BB22</f>
        <v>0.15</v>
      </c>
      <c r="DJ22" s="2951">
        <f t="shared" si="2"/>
        <v>0.15</v>
      </c>
      <c r="DK22" s="2952">
        <f t="shared" ref="DK22:DK83" si="3">+DJ22/DI22</f>
        <v>1</v>
      </c>
      <c r="DL22" s="2950"/>
      <c r="DM22" s="2950"/>
      <c r="DN22" s="2953"/>
      <c r="DO22" s="2950"/>
      <c r="DP22" s="2950"/>
      <c r="DQ22" s="2953"/>
      <c r="DR22" s="2948">
        <f t="shared" ref="DR22:DS83" si="4">+DI22+BI22+BP22+BW22</f>
        <v>0.15</v>
      </c>
      <c r="DS22" s="2948">
        <f t="shared" si="4"/>
        <v>0.15</v>
      </c>
      <c r="DT22" s="2952">
        <f t="shared" ref="DT22:DT83" si="5">+DS22/DR22</f>
        <v>1</v>
      </c>
      <c r="DU22" s="2950"/>
      <c r="DV22" s="2950"/>
      <c r="DW22" s="2953"/>
      <c r="DX22" s="2950"/>
      <c r="DY22" s="2950"/>
      <c r="DZ22" s="2953"/>
      <c r="EA22" s="2948">
        <f t="shared" ref="EA22:EB83" si="6">+DR22+CD22+CK22+CR22</f>
        <v>0.15</v>
      </c>
      <c r="EB22" s="2948">
        <f t="shared" si="6"/>
        <v>0.15</v>
      </c>
      <c r="EC22" s="2952">
        <f t="shared" ref="EC22:EC83" si="7">+EB22/EA22</f>
        <v>1</v>
      </c>
      <c r="ED22" s="2950"/>
      <c r="EE22" s="2950"/>
      <c r="EF22" s="2953"/>
      <c r="EG22" s="2943"/>
      <c r="EH22" s="2943"/>
      <c r="EI22" s="2954"/>
    </row>
    <row r="23" spans="1:256" ht="114">
      <c r="A23" s="1201"/>
      <c r="B23" s="1201"/>
      <c r="C23" s="1201"/>
      <c r="D23" s="2932"/>
      <c r="E23" s="2933"/>
      <c r="F23" s="2934"/>
      <c r="G23" s="2932"/>
      <c r="H23" s="2934"/>
      <c r="I23" s="2935"/>
      <c r="J23" s="1201"/>
      <c r="K23" s="1201"/>
      <c r="L23" s="1201"/>
      <c r="M23" s="1201"/>
      <c r="N23" s="2936"/>
      <c r="O23" s="2937"/>
      <c r="P23" s="2937"/>
      <c r="Q23" s="2290" t="s">
        <v>2881</v>
      </c>
      <c r="R23" s="2290">
        <v>0.25</v>
      </c>
      <c r="S23" s="2350">
        <v>0</v>
      </c>
      <c r="T23" s="2938">
        <v>0</v>
      </c>
      <c r="U23" s="2939"/>
      <c r="V23" s="2939"/>
      <c r="W23" s="2935"/>
      <c r="X23" s="2935"/>
      <c r="Y23" s="2940" t="s">
        <v>163</v>
      </c>
      <c r="Z23" s="2941">
        <v>0</v>
      </c>
      <c r="AA23" s="2942">
        <v>0</v>
      </c>
      <c r="AB23" s="2943"/>
      <c r="AC23" s="2943"/>
      <c r="AD23" s="2944"/>
      <c r="AE23" s="2944"/>
      <c r="AF23" s="2938" t="s">
        <v>163</v>
      </c>
      <c r="AG23" s="2941">
        <v>6.25E-2</v>
      </c>
      <c r="AH23" s="2942">
        <v>6.25E-2</v>
      </c>
      <c r="AI23" s="2943"/>
      <c r="AJ23" s="2943"/>
      <c r="AK23" s="2944"/>
      <c r="AL23" s="2944"/>
      <c r="AM23" s="2945"/>
      <c r="AN23" s="2941">
        <v>0.1875</v>
      </c>
      <c r="AO23" s="2942">
        <v>0.1875</v>
      </c>
      <c r="AP23" s="2939"/>
      <c r="AQ23" s="2939"/>
      <c r="AR23" s="2946"/>
      <c r="AS23" s="2947"/>
      <c r="AT23" s="2940" t="s">
        <v>2882</v>
      </c>
      <c r="AU23" s="2941">
        <v>0</v>
      </c>
      <c r="AV23" s="2942">
        <v>0</v>
      </c>
      <c r="AW23" s="2939"/>
      <c r="AX23" s="2939"/>
      <c r="AY23" s="2944"/>
      <c r="AZ23" s="2944"/>
      <c r="BA23" s="2940" t="s">
        <v>163</v>
      </c>
      <c r="BB23" s="2941">
        <v>0</v>
      </c>
      <c r="BC23" s="2940">
        <v>0</v>
      </c>
      <c r="BD23" s="2939"/>
      <c r="BE23" s="2939"/>
      <c r="BF23" s="2935"/>
      <c r="BG23" s="2935"/>
      <c r="BH23" s="2945"/>
      <c r="BI23" s="2941">
        <v>0</v>
      </c>
      <c r="BJ23" s="2940"/>
      <c r="BK23" s="2939"/>
      <c r="BL23" s="2939"/>
      <c r="BM23" s="2935"/>
      <c r="BN23" s="2935"/>
      <c r="BO23" s="2940"/>
      <c r="BP23" s="2941">
        <v>0</v>
      </c>
      <c r="BQ23" s="2940"/>
      <c r="BR23" s="2939"/>
      <c r="BS23" s="2939"/>
      <c r="BT23" s="2935"/>
      <c r="BU23" s="2935"/>
      <c r="BV23" s="2940"/>
      <c r="BW23" s="2941">
        <v>0</v>
      </c>
      <c r="BX23" s="2938"/>
      <c r="BY23" s="2939"/>
      <c r="BZ23" s="2939"/>
      <c r="CA23" s="2935"/>
      <c r="CB23" s="2935"/>
      <c r="CC23" s="2945"/>
      <c r="CD23" s="2941">
        <v>0</v>
      </c>
      <c r="CE23" s="2938"/>
      <c r="CF23" s="2939"/>
      <c r="CG23" s="2939"/>
      <c r="CH23" s="2935"/>
      <c r="CI23" s="2935"/>
      <c r="CJ23" s="2940"/>
      <c r="CK23" s="2941">
        <v>0</v>
      </c>
      <c r="CL23" s="2938"/>
      <c r="CM23" s="2939"/>
      <c r="CN23" s="2939"/>
      <c r="CO23" s="2935"/>
      <c r="CP23" s="2935"/>
      <c r="CQ23" s="2940"/>
      <c r="CR23" s="2350">
        <v>0</v>
      </c>
      <c r="CS23" s="2940"/>
      <c r="CT23" s="2939"/>
      <c r="CU23" s="2939"/>
      <c r="CV23" s="2935"/>
      <c r="CW23" s="2935"/>
      <c r="CX23" s="2945"/>
      <c r="CY23" s="2936"/>
      <c r="CZ23" s="2948">
        <f t="shared" si="0"/>
        <v>6.25E-2</v>
      </c>
      <c r="DA23" s="2948">
        <f t="shared" si="0"/>
        <v>6.25E-2</v>
      </c>
      <c r="DB23" s="2949">
        <f t="shared" si="1"/>
        <v>1</v>
      </c>
      <c r="DC23" s="2950"/>
      <c r="DD23" s="2950"/>
      <c r="DE23" s="2950"/>
      <c r="DF23" s="2950"/>
      <c r="DG23" s="2950"/>
      <c r="DH23" s="2950"/>
      <c r="DI23" s="2948">
        <f t="shared" si="2"/>
        <v>0.25</v>
      </c>
      <c r="DJ23" s="2951">
        <f t="shared" si="2"/>
        <v>0.25</v>
      </c>
      <c r="DK23" s="2952">
        <f t="shared" si="3"/>
        <v>1</v>
      </c>
      <c r="DL23" s="2950"/>
      <c r="DM23" s="2950"/>
      <c r="DN23" s="2953"/>
      <c r="DO23" s="2950"/>
      <c r="DP23" s="2950"/>
      <c r="DQ23" s="2953"/>
      <c r="DR23" s="2948">
        <f t="shared" si="4"/>
        <v>0.25</v>
      </c>
      <c r="DS23" s="2948">
        <f t="shared" si="4"/>
        <v>0.25</v>
      </c>
      <c r="DT23" s="2952">
        <f t="shared" si="5"/>
        <v>1</v>
      </c>
      <c r="DU23" s="2950"/>
      <c r="DV23" s="2950"/>
      <c r="DW23" s="2953"/>
      <c r="DX23" s="2950"/>
      <c r="DY23" s="2950"/>
      <c r="DZ23" s="2953"/>
      <c r="EA23" s="2948">
        <f t="shared" si="6"/>
        <v>0.25</v>
      </c>
      <c r="EB23" s="2948">
        <f t="shared" si="6"/>
        <v>0.25</v>
      </c>
      <c r="EC23" s="2952">
        <f t="shared" si="7"/>
        <v>1</v>
      </c>
      <c r="ED23" s="2950"/>
      <c r="EE23" s="2950"/>
      <c r="EF23" s="2953"/>
      <c r="EG23" s="2943"/>
      <c r="EH23" s="2943"/>
      <c r="EI23" s="2954"/>
    </row>
    <row r="24" spans="1:256" ht="85.5">
      <c r="A24" s="1201"/>
      <c r="B24" s="1201"/>
      <c r="C24" s="1201"/>
      <c r="D24" s="2932"/>
      <c r="E24" s="2933"/>
      <c r="F24" s="2934"/>
      <c r="G24" s="2932"/>
      <c r="H24" s="2934"/>
      <c r="I24" s="2935"/>
      <c r="J24" s="1201"/>
      <c r="K24" s="1201"/>
      <c r="L24" s="1201"/>
      <c r="M24" s="1201"/>
      <c r="N24" s="2936"/>
      <c r="O24" s="2937"/>
      <c r="P24" s="2937"/>
      <c r="Q24" s="2290" t="s">
        <v>2883</v>
      </c>
      <c r="R24" s="2290">
        <v>0.25</v>
      </c>
      <c r="S24" s="2350">
        <v>0</v>
      </c>
      <c r="T24" s="2938">
        <v>0</v>
      </c>
      <c r="U24" s="2939"/>
      <c r="V24" s="2939"/>
      <c r="W24" s="2935"/>
      <c r="X24" s="2935"/>
      <c r="Y24" s="2940" t="s">
        <v>163</v>
      </c>
      <c r="Z24" s="2941">
        <v>0</v>
      </c>
      <c r="AA24" s="2942">
        <v>0</v>
      </c>
      <c r="AB24" s="2943"/>
      <c r="AC24" s="2943"/>
      <c r="AD24" s="2944"/>
      <c r="AE24" s="2944"/>
      <c r="AF24" s="2940" t="s">
        <v>163</v>
      </c>
      <c r="AG24" s="2941">
        <v>0</v>
      </c>
      <c r="AH24" s="2942">
        <v>0</v>
      </c>
      <c r="AI24" s="2943"/>
      <c r="AJ24" s="2943"/>
      <c r="AK24" s="2944"/>
      <c r="AL24" s="2944"/>
      <c r="AM24" s="2945"/>
      <c r="AN24" s="2941">
        <v>0</v>
      </c>
      <c r="AO24" s="2938">
        <v>0</v>
      </c>
      <c r="AP24" s="2939"/>
      <c r="AQ24" s="2939"/>
      <c r="AR24" s="2946"/>
      <c r="AS24" s="2947"/>
      <c r="AT24" s="2940" t="s">
        <v>163</v>
      </c>
      <c r="AU24" s="2941">
        <v>0.125</v>
      </c>
      <c r="AV24" s="2942">
        <v>0.125</v>
      </c>
      <c r="AW24" s="2939"/>
      <c r="AX24" s="2939"/>
      <c r="AY24" s="2944"/>
      <c r="AZ24" s="2944"/>
      <c r="BA24" s="2940" t="s">
        <v>2884</v>
      </c>
      <c r="BB24" s="2941">
        <v>0.125</v>
      </c>
      <c r="BC24" s="2942">
        <v>0.125</v>
      </c>
      <c r="BD24" s="2939"/>
      <c r="BE24" s="2939"/>
      <c r="BF24" s="2935"/>
      <c r="BG24" s="2935"/>
      <c r="BH24" s="2945"/>
      <c r="BI24" s="2941">
        <v>0</v>
      </c>
      <c r="BJ24" s="2940"/>
      <c r="BK24" s="2939"/>
      <c r="BL24" s="2939"/>
      <c r="BM24" s="2935"/>
      <c r="BN24" s="2935"/>
      <c r="BO24" s="2940"/>
      <c r="BP24" s="2941">
        <v>0</v>
      </c>
      <c r="BQ24" s="2940"/>
      <c r="BR24" s="2939"/>
      <c r="BS24" s="2939"/>
      <c r="BT24" s="2935"/>
      <c r="BU24" s="2935"/>
      <c r="BV24" s="2940"/>
      <c r="BW24" s="2941">
        <v>0</v>
      </c>
      <c r="BX24" s="2938"/>
      <c r="BY24" s="2939"/>
      <c r="BZ24" s="2939"/>
      <c r="CA24" s="2935"/>
      <c r="CB24" s="2935"/>
      <c r="CC24" s="2945"/>
      <c r="CD24" s="2941">
        <v>0</v>
      </c>
      <c r="CE24" s="2938"/>
      <c r="CF24" s="2939"/>
      <c r="CG24" s="2939"/>
      <c r="CH24" s="2935"/>
      <c r="CI24" s="2935"/>
      <c r="CJ24" s="2940"/>
      <c r="CK24" s="2941">
        <v>0</v>
      </c>
      <c r="CL24" s="2938"/>
      <c r="CM24" s="2939"/>
      <c r="CN24" s="2939"/>
      <c r="CO24" s="2935"/>
      <c r="CP24" s="2935"/>
      <c r="CQ24" s="2940"/>
      <c r="CR24" s="2350">
        <v>0</v>
      </c>
      <c r="CS24" s="2940"/>
      <c r="CT24" s="2939"/>
      <c r="CU24" s="2939"/>
      <c r="CV24" s="2935"/>
      <c r="CW24" s="2935"/>
      <c r="CX24" s="2945"/>
      <c r="CY24" s="2936"/>
      <c r="CZ24" s="2948">
        <f t="shared" si="0"/>
        <v>0</v>
      </c>
      <c r="DA24" s="2948">
        <f>+T24+AA24+AH24</f>
        <v>0</v>
      </c>
      <c r="DB24" s="2949" t="e">
        <f t="shared" si="1"/>
        <v>#DIV/0!</v>
      </c>
      <c r="DC24" s="2950"/>
      <c r="DD24" s="2950"/>
      <c r="DE24" s="2950"/>
      <c r="DF24" s="2950"/>
      <c r="DG24" s="2950"/>
      <c r="DH24" s="2950"/>
      <c r="DI24" s="2948">
        <f t="shared" si="2"/>
        <v>0.25</v>
      </c>
      <c r="DJ24" s="2951">
        <f t="shared" si="2"/>
        <v>0.25</v>
      </c>
      <c r="DK24" s="2952">
        <f t="shared" si="3"/>
        <v>1</v>
      </c>
      <c r="DL24" s="2950"/>
      <c r="DM24" s="2950"/>
      <c r="DN24" s="2953"/>
      <c r="DO24" s="2950"/>
      <c r="DP24" s="2950"/>
      <c r="DQ24" s="2953"/>
      <c r="DR24" s="2948">
        <f t="shared" si="4"/>
        <v>0.25</v>
      </c>
      <c r="DS24" s="2948">
        <f t="shared" si="4"/>
        <v>0.25</v>
      </c>
      <c r="DT24" s="2952">
        <f t="shared" si="5"/>
        <v>1</v>
      </c>
      <c r="DU24" s="2950"/>
      <c r="DV24" s="2950"/>
      <c r="DW24" s="2953"/>
      <c r="DX24" s="2950"/>
      <c r="DY24" s="2950"/>
      <c r="DZ24" s="2953"/>
      <c r="EA24" s="2948">
        <f t="shared" si="6"/>
        <v>0.25</v>
      </c>
      <c r="EB24" s="2948">
        <f t="shared" si="6"/>
        <v>0.25</v>
      </c>
      <c r="EC24" s="2952">
        <f t="shared" si="7"/>
        <v>1</v>
      </c>
      <c r="ED24" s="2950"/>
      <c r="EE24" s="2950"/>
      <c r="EF24" s="2953"/>
      <c r="EG24" s="2943"/>
      <c r="EH24" s="2943"/>
      <c r="EI24" s="2954"/>
    </row>
    <row r="25" spans="1:256" ht="99.75">
      <c r="A25" s="1201"/>
      <c r="B25" s="1201"/>
      <c r="C25" s="1201"/>
      <c r="D25" s="2932"/>
      <c r="E25" s="2933"/>
      <c r="F25" s="2934"/>
      <c r="G25" s="2932"/>
      <c r="H25" s="2934"/>
      <c r="I25" s="2935"/>
      <c r="J25" s="1201"/>
      <c r="K25" s="1201"/>
      <c r="L25" s="1201"/>
      <c r="M25" s="1201"/>
      <c r="N25" s="2936"/>
      <c r="O25" s="2937"/>
      <c r="P25" s="2937"/>
      <c r="Q25" s="2290" t="s">
        <v>2885</v>
      </c>
      <c r="R25" s="2290">
        <v>0.2</v>
      </c>
      <c r="S25" s="2350">
        <v>0</v>
      </c>
      <c r="T25" s="2938">
        <v>0</v>
      </c>
      <c r="U25" s="2939"/>
      <c r="V25" s="2939"/>
      <c r="W25" s="2935"/>
      <c r="X25" s="2935"/>
      <c r="Y25" s="2940" t="s">
        <v>163</v>
      </c>
      <c r="Z25" s="2941">
        <v>0</v>
      </c>
      <c r="AA25" s="2942">
        <v>0</v>
      </c>
      <c r="AB25" s="2943"/>
      <c r="AC25" s="2943"/>
      <c r="AD25" s="2944"/>
      <c r="AE25" s="2944"/>
      <c r="AF25" s="2940" t="s">
        <v>163</v>
      </c>
      <c r="AG25" s="2941">
        <v>0</v>
      </c>
      <c r="AH25" s="2942">
        <v>0</v>
      </c>
      <c r="AI25" s="2943"/>
      <c r="AJ25" s="2943"/>
      <c r="AK25" s="2944"/>
      <c r="AL25" s="2944"/>
      <c r="AM25" s="2945"/>
      <c r="AN25" s="2941">
        <v>0</v>
      </c>
      <c r="AO25" s="2938">
        <v>0</v>
      </c>
      <c r="AP25" s="2939"/>
      <c r="AQ25" s="2939"/>
      <c r="AR25" s="2946"/>
      <c r="AS25" s="2947"/>
      <c r="AT25" s="2940" t="s">
        <v>163</v>
      </c>
      <c r="AU25" s="2941">
        <v>0</v>
      </c>
      <c r="AV25" s="2942">
        <v>0</v>
      </c>
      <c r="AW25" s="2939"/>
      <c r="AX25" s="2939"/>
      <c r="AY25" s="2944"/>
      <c r="AZ25" s="2944"/>
      <c r="BA25" s="2940" t="s">
        <v>163</v>
      </c>
      <c r="BB25" s="2941">
        <v>4.0000000000000008E-2</v>
      </c>
      <c r="BC25" s="2942">
        <v>0.04</v>
      </c>
      <c r="BD25" s="2939"/>
      <c r="BE25" s="2939"/>
      <c r="BF25" s="2935"/>
      <c r="BG25" s="2935"/>
      <c r="BH25" s="2945"/>
      <c r="BI25" s="2941">
        <v>4.0000000000000008E-2</v>
      </c>
      <c r="BJ25" s="2940"/>
      <c r="BK25" s="2939"/>
      <c r="BL25" s="2939"/>
      <c r="BM25" s="2935"/>
      <c r="BN25" s="2935"/>
      <c r="BO25" s="2940"/>
      <c r="BP25" s="2941">
        <v>4.0000000000000008E-2</v>
      </c>
      <c r="BQ25" s="2940"/>
      <c r="BR25" s="2939"/>
      <c r="BS25" s="2939"/>
      <c r="BT25" s="2935"/>
      <c r="BU25" s="2935"/>
      <c r="BV25" s="2940"/>
      <c r="BW25" s="2941">
        <v>8.0000000000000016E-2</v>
      </c>
      <c r="BX25" s="2938"/>
      <c r="BY25" s="2939"/>
      <c r="BZ25" s="2939"/>
      <c r="CA25" s="2935"/>
      <c r="CB25" s="2935"/>
      <c r="CC25" s="2945"/>
      <c r="CD25" s="2941">
        <v>0</v>
      </c>
      <c r="CE25" s="2938"/>
      <c r="CF25" s="2939"/>
      <c r="CG25" s="2939"/>
      <c r="CH25" s="2935"/>
      <c r="CI25" s="2935"/>
      <c r="CJ25" s="2940"/>
      <c r="CK25" s="2941">
        <v>0</v>
      </c>
      <c r="CL25" s="2938"/>
      <c r="CM25" s="2939"/>
      <c r="CN25" s="2939"/>
      <c r="CO25" s="2935"/>
      <c r="CP25" s="2935"/>
      <c r="CQ25" s="2940"/>
      <c r="CR25" s="2350">
        <v>0</v>
      </c>
      <c r="CS25" s="2940"/>
      <c r="CT25" s="2939"/>
      <c r="CU25" s="2939"/>
      <c r="CV25" s="2935"/>
      <c r="CW25" s="2935"/>
      <c r="CX25" s="2945"/>
      <c r="CY25" s="2936"/>
      <c r="CZ25" s="2948">
        <f t="shared" si="0"/>
        <v>0</v>
      </c>
      <c r="DA25" s="2948">
        <f t="shared" si="0"/>
        <v>0</v>
      </c>
      <c r="DB25" s="2949" t="e">
        <f t="shared" si="1"/>
        <v>#DIV/0!</v>
      </c>
      <c r="DC25" s="2950"/>
      <c r="DD25" s="2950"/>
      <c r="DE25" s="2950"/>
      <c r="DF25" s="2950"/>
      <c r="DG25" s="2950"/>
      <c r="DH25" s="2950"/>
      <c r="DI25" s="2948">
        <f t="shared" si="2"/>
        <v>4.0000000000000008E-2</v>
      </c>
      <c r="DJ25" s="2951">
        <f t="shared" si="2"/>
        <v>0.04</v>
      </c>
      <c r="DK25" s="2952">
        <f t="shared" si="3"/>
        <v>0.99999999999999978</v>
      </c>
      <c r="DL25" s="2950"/>
      <c r="DM25" s="2950"/>
      <c r="DN25" s="2953"/>
      <c r="DO25" s="2950"/>
      <c r="DP25" s="2950"/>
      <c r="DQ25" s="2953"/>
      <c r="DR25" s="2948">
        <f t="shared" si="4"/>
        <v>0.20000000000000004</v>
      </c>
      <c r="DS25" s="2948">
        <f t="shared" si="4"/>
        <v>0.04</v>
      </c>
      <c r="DT25" s="2952">
        <f t="shared" si="5"/>
        <v>0.19999999999999996</v>
      </c>
      <c r="DU25" s="2950"/>
      <c r="DV25" s="2950"/>
      <c r="DW25" s="2953"/>
      <c r="DX25" s="2950"/>
      <c r="DY25" s="2950"/>
      <c r="DZ25" s="2953"/>
      <c r="EA25" s="2948">
        <f t="shared" si="6"/>
        <v>0.20000000000000004</v>
      </c>
      <c r="EB25" s="2948">
        <f t="shared" si="6"/>
        <v>0.04</v>
      </c>
      <c r="EC25" s="2952">
        <f t="shared" si="7"/>
        <v>0.19999999999999996</v>
      </c>
      <c r="ED25" s="2950"/>
      <c r="EE25" s="2950"/>
      <c r="EF25" s="2953"/>
      <c r="EG25" s="2943"/>
      <c r="EH25" s="2943"/>
      <c r="EI25" s="2954"/>
    </row>
    <row r="26" spans="1:256" ht="71.25">
      <c r="A26" s="1201"/>
      <c r="B26" s="1201"/>
      <c r="C26" s="1201"/>
      <c r="D26" s="2932"/>
      <c r="E26" s="2933"/>
      <c r="F26" s="2934"/>
      <c r="G26" s="2932"/>
      <c r="H26" s="2934"/>
      <c r="I26" s="2935"/>
      <c r="J26" s="1201">
        <v>2</v>
      </c>
      <c r="K26" s="1201" t="s">
        <v>2886</v>
      </c>
      <c r="L26" s="1201" t="s">
        <v>2887</v>
      </c>
      <c r="M26" s="1201" t="s">
        <v>2872</v>
      </c>
      <c r="N26" s="2936">
        <v>0.08</v>
      </c>
      <c r="O26" s="2955">
        <v>42736</v>
      </c>
      <c r="P26" s="2955" t="s">
        <v>2888</v>
      </c>
      <c r="Q26" s="2290" t="s">
        <v>2889</v>
      </c>
      <c r="R26" s="2290">
        <v>0.25</v>
      </c>
      <c r="S26" s="2350">
        <v>0</v>
      </c>
      <c r="T26" s="2938">
        <v>0</v>
      </c>
      <c r="U26" s="2939">
        <f>+S26+S27+S28+S29</f>
        <v>0</v>
      </c>
      <c r="V26" s="2939">
        <f>+T26+T27+T28+T29</f>
        <v>0</v>
      </c>
      <c r="W26" s="2935"/>
      <c r="X26" s="2935"/>
      <c r="Y26" s="2940" t="s">
        <v>163</v>
      </c>
      <c r="Z26" s="2941">
        <v>1.2500000000000001E-2</v>
      </c>
      <c r="AA26" s="2942">
        <v>1.2500000000000001E-2</v>
      </c>
      <c r="AB26" s="2943">
        <f>+Z26+Z27+Z28+Z29</f>
        <v>1.2500000000000001E-2</v>
      </c>
      <c r="AC26" s="2943">
        <f>+AA26+AA27+AA28+AA29</f>
        <v>1.2500000000000001E-2</v>
      </c>
      <c r="AD26" s="2944"/>
      <c r="AE26" s="2944"/>
      <c r="AF26" s="2940" t="s">
        <v>2890</v>
      </c>
      <c r="AG26" s="2941">
        <v>1.2500000000000001E-2</v>
      </c>
      <c r="AH26" s="2942">
        <v>1.2500000000000001E-2</v>
      </c>
      <c r="AI26" s="2943">
        <f>+AG26+AG27+AG28+AG29</f>
        <v>1.2500000000000001E-2</v>
      </c>
      <c r="AJ26" s="2943">
        <f>+AH26+AH27+AH28+AH29</f>
        <v>1.2500000000000001E-2</v>
      </c>
      <c r="AK26" s="2944"/>
      <c r="AL26" s="2944"/>
      <c r="AM26" s="2945" t="s">
        <v>2891</v>
      </c>
      <c r="AN26" s="2941">
        <v>1.2500000000000001E-2</v>
      </c>
      <c r="AO26" s="2938">
        <v>0</v>
      </c>
      <c r="AP26" s="2939">
        <f>+AN26+AN27+AN28+AN29</f>
        <v>1.2500000000000001E-2</v>
      </c>
      <c r="AQ26" s="2939">
        <f>+AO26+AO27+AO28+AO29</f>
        <v>0</v>
      </c>
      <c r="AR26" s="2946"/>
      <c r="AS26" s="2947"/>
      <c r="AT26" s="2940" t="s">
        <v>2892</v>
      </c>
      <c r="AU26" s="2941">
        <v>1.2500000000000001E-2</v>
      </c>
      <c r="AV26" s="2942">
        <v>1.2500000000000001E-2</v>
      </c>
      <c r="AW26" s="2939">
        <f>+AU26+AU27+AU28+AU29</f>
        <v>1.2500000000000001E-2</v>
      </c>
      <c r="AX26" s="2939">
        <f>+AV26+AV27+AV28+AV29</f>
        <v>1.2500000000000001E-2</v>
      </c>
      <c r="AY26" s="2944"/>
      <c r="AZ26" s="2944"/>
      <c r="BA26" s="2940" t="s">
        <v>2893</v>
      </c>
      <c r="BB26" s="2941">
        <v>1.2500000000000001E-2</v>
      </c>
      <c r="BC26" s="2942">
        <v>1.2500000000000001E-2</v>
      </c>
      <c r="BD26" s="2939">
        <f>+BB26+BB27+BB28+BB29</f>
        <v>1.2500000000000001E-2</v>
      </c>
      <c r="BE26" s="2939">
        <f>+BC26+BC27+BC28+BC29</f>
        <v>1.2500000000000001E-2</v>
      </c>
      <c r="BF26" s="2935"/>
      <c r="BG26" s="2935"/>
      <c r="BH26" s="2945" t="s">
        <v>2894</v>
      </c>
      <c r="BI26" s="2941">
        <v>2.5000000000000001E-2</v>
      </c>
      <c r="BJ26" s="2940"/>
      <c r="BK26" s="2939">
        <f>+BI26+BI27+BI28+BI29</f>
        <v>0.22500000000000003</v>
      </c>
      <c r="BL26" s="2939">
        <f>+BJ26+BJ27+BJ28+BJ29</f>
        <v>0</v>
      </c>
      <c r="BM26" s="2935"/>
      <c r="BN26" s="2935"/>
      <c r="BO26" s="2940"/>
      <c r="BP26" s="2941">
        <v>2.5000000000000001E-2</v>
      </c>
      <c r="BQ26" s="2940"/>
      <c r="BR26" s="2939">
        <f>+BP26+BP27+BP28+BP29</f>
        <v>0.375</v>
      </c>
      <c r="BS26" s="2939">
        <f>+BQ26+BQ27+BQ28+BQ29</f>
        <v>0</v>
      </c>
      <c r="BT26" s="2935"/>
      <c r="BU26" s="2935"/>
      <c r="BV26" s="2940"/>
      <c r="BW26" s="2941">
        <v>1.2500000000000001E-2</v>
      </c>
      <c r="BX26" s="2938"/>
      <c r="BY26" s="2939">
        <f>+BW26+BW27+BW28+BW29</f>
        <v>0.1125</v>
      </c>
      <c r="BZ26" s="2939">
        <f>+BX26+BX27+BX28+BX29</f>
        <v>0</v>
      </c>
      <c r="CA26" s="2935"/>
      <c r="CB26" s="2935"/>
      <c r="CC26" s="2956" t="s">
        <v>2895</v>
      </c>
      <c r="CD26" s="2941">
        <v>2.5000000000000001E-2</v>
      </c>
      <c r="CE26" s="2938"/>
      <c r="CF26" s="2939">
        <f>+CD26+CD27+CD28+CD29</f>
        <v>7.5000000000000011E-2</v>
      </c>
      <c r="CG26" s="2939">
        <f>+CE26+CE27+CE28+CE29</f>
        <v>0</v>
      </c>
      <c r="CH26" s="2935"/>
      <c r="CI26" s="2935"/>
      <c r="CJ26" s="2940"/>
      <c r="CK26" s="2941">
        <v>0.05</v>
      </c>
      <c r="CL26" s="2938"/>
      <c r="CM26" s="2939">
        <f>+CK26+CK27+CK28+CK29</f>
        <v>7.5000000000000011E-2</v>
      </c>
      <c r="CN26" s="2939">
        <f>+CL26+CL27+CL28+CL29</f>
        <v>0</v>
      </c>
      <c r="CO26" s="2935"/>
      <c r="CP26" s="2935"/>
      <c r="CQ26" s="2940"/>
      <c r="CR26" s="2350">
        <v>0.05</v>
      </c>
      <c r="CS26" s="2940"/>
      <c r="CT26" s="2939">
        <f>+CR26+CR27+CR28+CR29</f>
        <v>7.5000000000000011E-2</v>
      </c>
      <c r="CU26" s="2939">
        <f>+CS26+CS27+CS28+CS29</f>
        <v>0</v>
      </c>
      <c r="CV26" s="2935"/>
      <c r="CW26" s="2935"/>
      <c r="CX26" s="2945" t="s">
        <v>2896</v>
      </c>
      <c r="CY26" s="2936"/>
      <c r="CZ26" s="2948">
        <f t="shared" si="0"/>
        <v>2.5000000000000001E-2</v>
      </c>
      <c r="DA26" s="2948">
        <f t="shared" si="0"/>
        <v>2.5000000000000001E-2</v>
      </c>
      <c r="DB26" s="2949">
        <f t="shared" si="1"/>
        <v>1</v>
      </c>
      <c r="DC26" s="2950">
        <f>+U26+AB26+AI26</f>
        <v>2.5000000000000001E-2</v>
      </c>
      <c r="DD26" s="2950">
        <f>+V26+AC26+AJ26</f>
        <v>2.5000000000000001E-2</v>
      </c>
      <c r="DE26" s="2950">
        <f>+DD26/DC26</f>
        <v>1</v>
      </c>
      <c r="DF26" s="2950"/>
      <c r="DG26" s="2950"/>
      <c r="DH26" s="2950"/>
      <c r="DI26" s="2948">
        <f t="shared" si="2"/>
        <v>6.25E-2</v>
      </c>
      <c r="DJ26" s="2951">
        <f t="shared" si="2"/>
        <v>0.05</v>
      </c>
      <c r="DK26" s="2952">
        <f t="shared" si="3"/>
        <v>0.8</v>
      </c>
      <c r="DL26" s="2950">
        <f>+DC26+AP26+AW26+BD26</f>
        <v>6.25E-2</v>
      </c>
      <c r="DM26" s="2950">
        <f>+DD26+AQ26+AX26+BE26</f>
        <v>0.05</v>
      </c>
      <c r="DN26" s="2953">
        <f>+DM26/DL26</f>
        <v>0.8</v>
      </c>
      <c r="DO26" s="2950"/>
      <c r="DP26" s="2950"/>
      <c r="DQ26" s="2953"/>
      <c r="DR26" s="2948">
        <f t="shared" si="4"/>
        <v>0.12499999999999999</v>
      </c>
      <c r="DS26" s="2948">
        <f t="shared" si="4"/>
        <v>0.05</v>
      </c>
      <c r="DT26" s="2952">
        <f t="shared" si="5"/>
        <v>0.40000000000000008</v>
      </c>
      <c r="DU26" s="2950">
        <f>+DL26+BK26+BR26+BY26</f>
        <v>0.77500000000000013</v>
      </c>
      <c r="DV26" s="2950">
        <f>+DM26+BL26+BS26+BZ26</f>
        <v>0.05</v>
      </c>
      <c r="DW26" s="2953">
        <f>+DV26/DU26</f>
        <v>6.4516129032258063E-2</v>
      </c>
      <c r="DX26" s="2950"/>
      <c r="DY26" s="2950"/>
      <c r="DZ26" s="2953"/>
      <c r="EA26" s="2948">
        <f t="shared" si="6"/>
        <v>0.25</v>
      </c>
      <c r="EB26" s="2948">
        <f t="shared" si="6"/>
        <v>0.05</v>
      </c>
      <c r="EC26" s="2952">
        <f t="shared" si="7"/>
        <v>0.2</v>
      </c>
      <c r="ED26" s="2950">
        <f>+DU26+CF26+CM26+CS26</f>
        <v>0.92500000000000004</v>
      </c>
      <c r="EE26" s="2950">
        <f>+DV26+CG26+CN26+CT26</f>
        <v>0.125</v>
      </c>
      <c r="EF26" s="2953">
        <f>+EE26/ED26</f>
        <v>0.13513513513513511</v>
      </c>
      <c r="EG26" s="2943"/>
      <c r="EH26" s="2943"/>
      <c r="EI26" s="2954"/>
    </row>
    <row r="27" spans="1:256" ht="42.75">
      <c r="A27" s="1201"/>
      <c r="B27" s="1201"/>
      <c r="C27" s="1201"/>
      <c r="D27" s="2932"/>
      <c r="E27" s="2933"/>
      <c r="F27" s="2934"/>
      <c r="G27" s="2932"/>
      <c r="H27" s="2934"/>
      <c r="I27" s="2935"/>
      <c r="J27" s="1201"/>
      <c r="K27" s="1201"/>
      <c r="L27" s="1201"/>
      <c r="M27" s="1201"/>
      <c r="N27" s="2936"/>
      <c r="O27" s="2955"/>
      <c r="P27" s="2955"/>
      <c r="Q27" s="2290" t="s">
        <v>2897</v>
      </c>
      <c r="R27" s="2290">
        <v>0.25</v>
      </c>
      <c r="S27" s="2350">
        <v>0</v>
      </c>
      <c r="T27" s="2938">
        <v>0</v>
      </c>
      <c r="U27" s="2939"/>
      <c r="V27" s="2939"/>
      <c r="W27" s="2935"/>
      <c r="X27" s="2935"/>
      <c r="Y27" s="2940" t="s">
        <v>163</v>
      </c>
      <c r="Z27" s="2941">
        <v>0</v>
      </c>
      <c r="AA27" s="2942">
        <v>0</v>
      </c>
      <c r="AB27" s="2943"/>
      <c r="AC27" s="2943"/>
      <c r="AD27" s="2944"/>
      <c r="AE27" s="2944"/>
      <c r="AF27" s="2940" t="s">
        <v>163</v>
      </c>
      <c r="AG27" s="2941">
        <v>0</v>
      </c>
      <c r="AH27" s="2942">
        <v>0</v>
      </c>
      <c r="AI27" s="2943"/>
      <c r="AJ27" s="2943"/>
      <c r="AK27" s="2944"/>
      <c r="AL27" s="2944"/>
      <c r="AM27" s="2945"/>
      <c r="AN27" s="2941">
        <v>0</v>
      </c>
      <c r="AO27" s="2938">
        <v>0</v>
      </c>
      <c r="AP27" s="2939"/>
      <c r="AQ27" s="2939"/>
      <c r="AR27" s="2946"/>
      <c r="AS27" s="2947"/>
      <c r="AT27" s="2940" t="s">
        <v>163</v>
      </c>
      <c r="AU27" s="2941">
        <v>0</v>
      </c>
      <c r="AV27" s="2942">
        <v>0</v>
      </c>
      <c r="AW27" s="2939"/>
      <c r="AX27" s="2939"/>
      <c r="AY27" s="2944"/>
      <c r="AZ27" s="2944"/>
      <c r="BA27" s="2940" t="s">
        <v>163</v>
      </c>
      <c r="BB27" s="2941">
        <v>0</v>
      </c>
      <c r="BC27" s="2940">
        <v>0</v>
      </c>
      <c r="BD27" s="2939"/>
      <c r="BE27" s="2939"/>
      <c r="BF27" s="2935"/>
      <c r="BG27" s="2935"/>
      <c r="BH27" s="2945"/>
      <c r="BI27" s="2941">
        <v>0.05</v>
      </c>
      <c r="BJ27" s="2940"/>
      <c r="BK27" s="2939"/>
      <c r="BL27" s="2939"/>
      <c r="BM27" s="2935"/>
      <c r="BN27" s="2935"/>
      <c r="BO27" s="2940"/>
      <c r="BP27" s="2941">
        <v>0.2</v>
      </c>
      <c r="BQ27" s="2940"/>
      <c r="BR27" s="2939"/>
      <c r="BS27" s="2939"/>
      <c r="BT27" s="2935"/>
      <c r="BU27" s="2935"/>
      <c r="BV27" s="2940"/>
      <c r="BW27" s="2941">
        <v>0</v>
      </c>
      <c r="BX27" s="2938"/>
      <c r="BY27" s="2939"/>
      <c r="BZ27" s="2939"/>
      <c r="CA27" s="2935"/>
      <c r="CB27" s="2935"/>
      <c r="CC27" s="2956"/>
      <c r="CD27" s="2941">
        <v>0</v>
      </c>
      <c r="CE27" s="2938"/>
      <c r="CF27" s="2939"/>
      <c r="CG27" s="2939"/>
      <c r="CH27" s="2935"/>
      <c r="CI27" s="2935"/>
      <c r="CJ27" s="2940"/>
      <c r="CK27" s="2941">
        <v>0</v>
      </c>
      <c r="CL27" s="2938"/>
      <c r="CM27" s="2939"/>
      <c r="CN27" s="2939"/>
      <c r="CO27" s="2935"/>
      <c r="CP27" s="2935"/>
      <c r="CQ27" s="2940"/>
      <c r="CR27" s="2350">
        <v>0</v>
      </c>
      <c r="CS27" s="2940"/>
      <c r="CT27" s="2939"/>
      <c r="CU27" s="2939"/>
      <c r="CV27" s="2935"/>
      <c r="CW27" s="2935"/>
      <c r="CX27" s="2945"/>
      <c r="CY27" s="2936"/>
      <c r="CZ27" s="2948">
        <f t="shared" si="0"/>
        <v>0</v>
      </c>
      <c r="DA27" s="2948">
        <f t="shared" si="0"/>
        <v>0</v>
      </c>
      <c r="DB27" s="2949" t="e">
        <f t="shared" si="1"/>
        <v>#DIV/0!</v>
      </c>
      <c r="DC27" s="2950"/>
      <c r="DD27" s="2950"/>
      <c r="DE27" s="2950"/>
      <c r="DF27" s="2950"/>
      <c r="DG27" s="2950"/>
      <c r="DH27" s="2950"/>
      <c r="DI27" s="2948">
        <f t="shared" si="2"/>
        <v>0</v>
      </c>
      <c r="DJ27" s="2951">
        <f t="shared" si="2"/>
        <v>0</v>
      </c>
      <c r="DK27" s="2952" t="e">
        <f t="shared" si="3"/>
        <v>#DIV/0!</v>
      </c>
      <c r="DL27" s="2950"/>
      <c r="DM27" s="2950"/>
      <c r="DN27" s="2953"/>
      <c r="DO27" s="2950"/>
      <c r="DP27" s="2950"/>
      <c r="DQ27" s="2953"/>
      <c r="DR27" s="2948">
        <f t="shared" si="4"/>
        <v>0.25</v>
      </c>
      <c r="DS27" s="2948">
        <f t="shared" si="4"/>
        <v>0</v>
      </c>
      <c r="DT27" s="2952">
        <f t="shared" si="5"/>
        <v>0</v>
      </c>
      <c r="DU27" s="2950"/>
      <c r="DV27" s="2950"/>
      <c r="DW27" s="2953"/>
      <c r="DX27" s="2950"/>
      <c r="DY27" s="2950"/>
      <c r="DZ27" s="2953"/>
      <c r="EA27" s="2948">
        <f t="shared" si="6"/>
        <v>0.25</v>
      </c>
      <c r="EB27" s="2948">
        <f t="shared" si="6"/>
        <v>0</v>
      </c>
      <c r="EC27" s="2952">
        <f t="shared" si="7"/>
        <v>0</v>
      </c>
      <c r="ED27" s="2950"/>
      <c r="EE27" s="2950"/>
      <c r="EF27" s="2953"/>
      <c r="EG27" s="2943"/>
      <c r="EH27" s="2943"/>
      <c r="EI27" s="2954"/>
    </row>
    <row r="28" spans="1:256" ht="71.25">
      <c r="A28" s="1201"/>
      <c r="B28" s="1201"/>
      <c r="C28" s="1201"/>
      <c r="D28" s="2932"/>
      <c r="E28" s="2933"/>
      <c r="F28" s="2934"/>
      <c r="G28" s="2932"/>
      <c r="H28" s="2934"/>
      <c r="I28" s="2935"/>
      <c r="J28" s="1201"/>
      <c r="K28" s="1201"/>
      <c r="L28" s="1201"/>
      <c r="M28" s="1201"/>
      <c r="N28" s="2936"/>
      <c r="O28" s="2955"/>
      <c r="P28" s="2955"/>
      <c r="Q28" s="2290" t="s">
        <v>2898</v>
      </c>
      <c r="R28" s="2290">
        <v>0.25</v>
      </c>
      <c r="S28" s="2350">
        <v>0</v>
      </c>
      <c r="T28" s="2938">
        <v>0</v>
      </c>
      <c r="U28" s="2939"/>
      <c r="V28" s="2939"/>
      <c r="W28" s="2935"/>
      <c r="X28" s="2935"/>
      <c r="Y28" s="2940" t="s">
        <v>163</v>
      </c>
      <c r="Z28" s="2941">
        <v>0</v>
      </c>
      <c r="AA28" s="2942">
        <v>0</v>
      </c>
      <c r="AB28" s="2943"/>
      <c r="AC28" s="2943"/>
      <c r="AD28" s="2944"/>
      <c r="AE28" s="2944"/>
      <c r="AF28" s="2940" t="s">
        <v>163</v>
      </c>
      <c r="AG28" s="2941">
        <v>0</v>
      </c>
      <c r="AH28" s="2942">
        <v>0</v>
      </c>
      <c r="AI28" s="2943"/>
      <c r="AJ28" s="2943"/>
      <c r="AK28" s="2944"/>
      <c r="AL28" s="2944"/>
      <c r="AM28" s="2945"/>
      <c r="AN28" s="2941">
        <v>0</v>
      </c>
      <c r="AO28" s="2938">
        <v>0</v>
      </c>
      <c r="AP28" s="2939"/>
      <c r="AQ28" s="2939"/>
      <c r="AR28" s="2946"/>
      <c r="AS28" s="2947"/>
      <c r="AT28" s="2940" t="s">
        <v>163</v>
      </c>
      <c r="AU28" s="2941">
        <v>0</v>
      </c>
      <c r="AV28" s="2942">
        <v>0</v>
      </c>
      <c r="AW28" s="2939"/>
      <c r="AX28" s="2939"/>
      <c r="AY28" s="2944"/>
      <c r="AZ28" s="2944"/>
      <c r="BA28" s="2940" t="s">
        <v>163</v>
      </c>
      <c r="BB28" s="2941">
        <v>0</v>
      </c>
      <c r="BC28" s="2940">
        <v>0</v>
      </c>
      <c r="BD28" s="2939"/>
      <c r="BE28" s="2939"/>
      <c r="BF28" s="2935"/>
      <c r="BG28" s="2935"/>
      <c r="BH28" s="2945"/>
      <c r="BI28" s="2941">
        <v>0.1</v>
      </c>
      <c r="BJ28" s="2940"/>
      <c r="BK28" s="2939"/>
      <c r="BL28" s="2939"/>
      <c r="BM28" s="2935"/>
      <c r="BN28" s="2935"/>
      <c r="BO28" s="2940"/>
      <c r="BP28" s="2941">
        <v>0.1</v>
      </c>
      <c r="BQ28" s="2940"/>
      <c r="BR28" s="2939"/>
      <c r="BS28" s="2939"/>
      <c r="BT28" s="2935"/>
      <c r="BU28" s="2935"/>
      <c r="BV28" s="2940"/>
      <c r="BW28" s="2941">
        <v>0.05</v>
      </c>
      <c r="BX28" s="2938"/>
      <c r="BY28" s="2939"/>
      <c r="BZ28" s="2939"/>
      <c r="CA28" s="2935"/>
      <c r="CB28" s="2935"/>
      <c r="CC28" s="2956"/>
      <c r="CD28" s="2941">
        <v>0</v>
      </c>
      <c r="CE28" s="2938"/>
      <c r="CF28" s="2939"/>
      <c r="CG28" s="2939"/>
      <c r="CH28" s="2935"/>
      <c r="CI28" s="2935"/>
      <c r="CJ28" s="2940"/>
      <c r="CK28" s="2941">
        <v>0</v>
      </c>
      <c r="CL28" s="2938"/>
      <c r="CM28" s="2939"/>
      <c r="CN28" s="2939"/>
      <c r="CO28" s="2935"/>
      <c r="CP28" s="2935"/>
      <c r="CQ28" s="2940"/>
      <c r="CR28" s="2350">
        <v>0</v>
      </c>
      <c r="CS28" s="2940"/>
      <c r="CT28" s="2939"/>
      <c r="CU28" s="2939"/>
      <c r="CV28" s="2935"/>
      <c r="CW28" s="2935"/>
      <c r="CX28" s="2945"/>
      <c r="CY28" s="2936"/>
      <c r="CZ28" s="2948">
        <f t="shared" si="0"/>
        <v>0</v>
      </c>
      <c r="DA28" s="2948">
        <f t="shared" si="0"/>
        <v>0</v>
      </c>
      <c r="DB28" s="2949" t="e">
        <f t="shared" si="1"/>
        <v>#DIV/0!</v>
      </c>
      <c r="DC28" s="2950"/>
      <c r="DD28" s="2950"/>
      <c r="DE28" s="2950"/>
      <c r="DF28" s="2950"/>
      <c r="DG28" s="2950"/>
      <c r="DH28" s="2950"/>
      <c r="DI28" s="2948">
        <f t="shared" si="2"/>
        <v>0</v>
      </c>
      <c r="DJ28" s="2951">
        <f t="shared" si="2"/>
        <v>0</v>
      </c>
      <c r="DK28" s="2952" t="e">
        <f>+DJ28/DI28</f>
        <v>#DIV/0!</v>
      </c>
      <c r="DL28" s="2950"/>
      <c r="DM28" s="2950"/>
      <c r="DN28" s="2953"/>
      <c r="DO28" s="2950"/>
      <c r="DP28" s="2950"/>
      <c r="DQ28" s="2953"/>
      <c r="DR28" s="2948">
        <f t="shared" si="4"/>
        <v>0.25</v>
      </c>
      <c r="DS28" s="2948">
        <f t="shared" si="4"/>
        <v>0</v>
      </c>
      <c r="DT28" s="2952">
        <f t="shared" si="5"/>
        <v>0</v>
      </c>
      <c r="DU28" s="2950"/>
      <c r="DV28" s="2950"/>
      <c r="DW28" s="2953"/>
      <c r="DX28" s="2950"/>
      <c r="DY28" s="2950"/>
      <c r="DZ28" s="2953"/>
      <c r="EA28" s="2948">
        <f t="shared" si="6"/>
        <v>0.25</v>
      </c>
      <c r="EB28" s="2948">
        <f t="shared" si="6"/>
        <v>0</v>
      </c>
      <c r="EC28" s="2952">
        <f t="shared" si="7"/>
        <v>0</v>
      </c>
      <c r="ED28" s="2950"/>
      <c r="EE28" s="2950"/>
      <c r="EF28" s="2953"/>
      <c r="EG28" s="2943"/>
      <c r="EH28" s="2943"/>
      <c r="EI28" s="2954"/>
    </row>
    <row r="29" spans="1:256" ht="42.75">
      <c r="A29" s="1201"/>
      <c r="B29" s="1201"/>
      <c r="C29" s="1201"/>
      <c r="D29" s="2932"/>
      <c r="E29" s="2933"/>
      <c r="F29" s="2934"/>
      <c r="G29" s="2932"/>
      <c r="H29" s="2934"/>
      <c r="I29" s="2935"/>
      <c r="J29" s="1201"/>
      <c r="K29" s="1201"/>
      <c r="L29" s="1201"/>
      <c r="M29" s="1201"/>
      <c r="N29" s="2936"/>
      <c r="O29" s="2955"/>
      <c r="P29" s="2955"/>
      <c r="Q29" s="2290" t="s">
        <v>2899</v>
      </c>
      <c r="R29" s="2290">
        <v>0.25</v>
      </c>
      <c r="S29" s="2350">
        <v>0</v>
      </c>
      <c r="T29" s="2938">
        <v>0</v>
      </c>
      <c r="U29" s="2939"/>
      <c r="V29" s="2939"/>
      <c r="W29" s="2935"/>
      <c r="X29" s="2935"/>
      <c r="Y29" s="2940" t="s">
        <v>163</v>
      </c>
      <c r="Z29" s="2941">
        <v>0</v>
      </c>
      <c r="AA29" s="2942">
        <v>0</v>
      </c>
      <c r="AB29" s="2943"/>
      <c r="AC29" s="2943"/>
      <c r="AD29" s="2944"/>
      <c r="AE29" s="2944"/>
      <c r="AF29" s="2940" t="s">
        <v>163</v>
      </c>
      <c r="AG29" s="2941">
        <v>0</v>
      </c>
      <c r="AH29" s="2942">
        <v>0</v>
      </c>
      <c r="AI29" s="2943"/>
      <c r="AJ29" s="2943"/>
      <c r="AK29" s="2944"/>
      <c r="AL29" s="2944"/>
      <c r="AM29" s="2945"/>
      <c r="AN29" s="2941">
        <v>0</v>
      </c>
      <c r="AO29" s="2938">
        <v>0</v>
      </c>
      <c r="AP29" s="2939"/>
      <c r="AQ29" s="2939"/>
      <c r="AR29" s="2946"/>
      <c r="AS29" s="2947"/>
      <c r="AT29" s="2940" t="s">
        <v>163</v>
      </c>
      <c r="AU29" s="2941">
        <v>0</v>
      </c>
      <c r="AV29" s="2942">
        <v>0</v>
      </c>
      <c r="AW29" s="2939"/>
      <c r="AX29" s="2939"/>
      <c r="AY29" s="2944"/>
      <c r="AZ29" s="2944"/>
      <c r="BA29" s="2940" t="s">
        <v>163</v>
      </c>
      <c r="BB29" s="2941">
        <v>0</v>
      </c>
      <c r="BC29" s="2940">
        <v>0</v>
      </c>
      <c r="BD29" s="2939"/>
      <c r="BE29" s="2939"/>
      <c r="BF29" s="2935"/>
      <c r="BG29" s="2935"/>
      <c r="BH29" s="2945"/>
      <c r="BI29" s="2941">
        <v>0.05</v>
      </c>
      <c r="BJ29" s="2940"/>
      <c r="BK29" s="2939"/>
      <c r="BL29" s="2939"/>
      <c r="BM29" s="2935"/>
      <c r="BN29" s="2935"/>
      <c r="BO29" s="2940"/>
      <c r="BP29" s="2941">
        <v>0.05</v>
      </c>
      <c r="BQ29" s="2940"/>
      <c r="BR29" s="2939"/>
      <c r="BS29" s="2939"/>
      <c r="BT29" s="2935"/>
      <c r="BU29" s="2935"/>
      <c r="BV29" s="2940"/>
      <c r="BW29" s="2941">
        <v>0.05</v>
      </c>
      <c r="BX29" s="2938"/>
      <c r="BY29" s="2939"/>
      <c r="BZ29" s="2939"/>
      <c r="CA29" s="2935"/>
      <c r="CB29" s="2935"/>
      <c r="CC29" s="2956"/>
      <c r="CD29" s="2941">
        <v>0.05</v>
      </c>
      <c r="CE29" s="2938"/>
      <c r="CF29" s="2939"/>
      <c r="CG29" s="2939"/>
      <c r="CH29" s="2935"/>
      <c r="CI29" s="2935"/>
      <c r="CJ29" s="2940"/>
      <c r="CK29" s="2941">
        <v>2.5000000000000001E-2</v>
      </c>
      <c r="CL29" s="2938"/>
      <c r="CM29" s="2939"/>
      <c r="CN29" s="2939"/>
      <c r="CO29" s="2935"/>
      <c r="CP29" s="2935"/>
      <c r="CQ29" s="2940"/>
      <c r="CR29" s="2350">
        <v>2.5000000000000001E-2</v>
      </c>
      <c r="CS29" s="2940"/>
      <c r="CT29" s="2939"/>
      <c r="CU29" s="2939"/>
      <c r="CV29" s="2935"/>
      <c r="CW29" s="2935"/>
      <c r="CX29" s="2945"/>
      <c r="CY29" s="2936"/>
      <c r="CZ29" s="2948">
        <f t="shared" si="0"/>
        <v>0</v>
      </c>
      <c r="DA29" s="2948">
        <f t="shared" si="0"/>
        <v>0</v>
      </c>
      <c r="DB29" s="2949" t="e">
        <f t="shared" si="1"/>
        <v>#DIV/0!</v>
      </c>
      <c r="DC29" s="2950"/>
      <c r="DD29" s="2950"/>
      <c r="DE29" s="2950"/>
      <c r="DF29" s="2950"/>
      <c r="DG29" s="2950"/>
      <c r="DH29" s="2950"/>
      <c r="DI29" s="2948">
        <f t="shared" si="2"/>
        <v>0</v>
      </c>
      <c r="DJ29" s="2951">
        <f t="shared" si="2"/>
        <v>0</v>
      </c>
      <c r="DK29" s="2952" t="e">
        <f t="shared" si="3"/>
        <v>#DIV/0!</v>
      </c>
      <c r="DL29" s="2950"/>
      <c r="DM29" s="2950"/>
      <c r="DN29" s="2953"/>
      <c r="DO29" s="2950"/>
      <c r="DP29" s="2950"/>
      <c r="DQ29" s="2953"/>
      <c r="DR29" s="2948">
        <f t="shared" si="4"/>
        <v>0.15000000000000002</v>
      </c>
      <c r="DS29" s="2948">
        <f t="shared" si="4"/>
        <v>0</v>
      </c>
      <c r="DT29" s="2952">
        <f t="shared" si="5"/>
        <v>0</v>
      </c>
      <c r="DU29" s="2950"/>
      <c r="DV29" s="2950"/>
      <c r="DW29" s="2953"/>
      <c r="DX29" s="2950"/>
      <c r="DY29" s="2950"/>
      <c r="DZ29" s="2953"/>
      <c r="EA29" s="2948">
        <f t="shared" si="6"/>
        <v>0.25</v>
      </c>
      <c r="EB29" s="2948">
        <f t="shared" si="6"/>
        <v>0</v>
      </c>
      <c r="EC29" s="2952">
        <f t="shared" si="7"/>
        <v>0</v>
      </c>
      <c r="ED29" s="2950"/>
      <c r="EE29" s="2950"/>
      <c r="EF29" s="2953"/>
      <c r="EG29" s="2943"/>
      <c r="EH29" s="2943"/>
      <c r="EI29" s="2954"/>
    </row>
    <row r="30" spans="1:256" ht="57">
      <c r="A30" s="1201"/>
      <c r="B30" s="1201"/>
      <c r="C30" s="1201"/>
      <c r="D30" s="2932">
        <v>2</v>
      </c>
      <c r="E30" s="2933" t="s">
        <v>2900</v>
      </c>
      <c r="F30" s="2957">
        <v>5000</v>
      </c>
      <c r="G30" s="2932" t="s">
        <v>393</v>
      </c>
      <c r="H30" s="2946">
        <v>1</v>
      </c>
      <c r="I30" s="2935">
        <f>+N30+N32</f>
        <v>0.05</v>
      </c>
      <c r="J30" s="1201">
        <v>1</v>
      </c>
      <c r="K30" s="1201" t="s">
        <v>2901</v>
      </c>
      <c r="L30" s="1201" t="s">
        <v>2902</v>
      </c>
      <c r="M30" s="1201" t="s">
        <v>2872</v>
      </c>
      <c r="N30" s="2936">
        <v>0.03</v>
      </c>
      <c r="O30" s="2955">
        <v>42948</v>
      </c>
      <c r="P30" s="2955">
        <v>43100</v>
      </c>
      <c r="Q30" s="2290" t="s">
        <v>2903</v>
      </c>
      <c r="R30" s="2290">
        <v>0.6</v>
      </c>
      <c r="S30" s="2350">
        <v>0</v>
      </c>
      <c r="T30" s="2938">
        <v>0</v>
      </c>
      <c r="U30" s="2939">
        <f>+S30+S31</f>
        <v>0</v>
      </c>
      <c r="V30" s="2939">
        <f>+T30+T31</f>
        <v>0</v>
      </c>
      <c r="W30" s="2935">
        <f>+(((U30*$N$30)+(U32*$N$32))*$H$30)/($N$30+$N$32)</f>
        <v>0</v>
      </c>
      <c r="X30" s="2935">
        <f>+(((V30*$N$30)+(V32*$N$32))*$H$30)/($N$30+$N$32)</f>
        <v>0</v>
      </c>
      <c r="Y30" s="2940" t="s">
        <v>163</v>
      </c>
      <c r="Z30" s="2941">
        <v>0</v>
      </c>
      <c r="AA30" s="2942">
        <v>0</v>
      </c>
      <c r="AB30" s="2943">
        <f>+Z30+Z31</f>
        <v>0</v>
      </c>
      <c r="AC30" s="2943">
        <f>+AA30+AA31</f>
        <v>0</v>
      </c>
      <c r="AD30" s="2944">
        <f>+(((AB30*$N$30)+(AB32*$N$32))*$H$30)/($N$30+$N$32)</f>
        <v>0</v>
      </c>
      <c r="AE30" s="2944">
        <f>+(((AC30*$N$30)+(AC32*$N$32))*$H$30)/($N$30+$N$32)</f>
        <v>0</v>
      </c>
      <c r="AF30" s="2940" t="s">
        <v>163</v>
      </c>
      <c r="AG30" s="2941">
        <v>0</v>
      </c>
      <c r="AH30" s="2942">
        <v>0</v>
      </c>
      <c r="AI30" s="2943">
        <f>+AG30+AG31</f>
        <v>0</v>
      </c>
      <c r="AJ30" s="2943">
        <f>+AH30+AH31</f>
        <v>0</v>
      </c>
      <c r="AK30" s="2944">
        <f>+(((AI30*$N$30)+(AI32*$N$32))*$H$30)/($N$30+$N$32)</f>
        <v>0</v>
      </c>
      <c r="AL30" s="2944">
        <f>+(((AJ30*$N$30)+(AJ32*$N$32))*$H$30)/($N$30+$N$32)</f>
        <v>0</v>
      </c>
      <c r="AM30" s="2956" t="s">
        <v>2904</v>
      </c>
      <c r="AN30" s="2941">
        <v>0</v>
      </c>
      <c r="AO30" s="2938">
        <v>0</v>
      </c>
      <c r="AP30" s="2939">
        <f>+AN30+AN31</f>
        <v>0</v>
      </c>
      <c r="AQ30" s="2939">
        <f>+AO30+AO31</f>
        <v>0</v>
      </c>
      <c r="AR30" s="2946">
        <f>+(((AP30*$N$30)+(AP32*$N$32))*$H$30)/($N$30+$N$32)</f>
        <v>0</v>
      </c>
      <c r="AS30" s="2947">
        <f>+(((AQ30*$N$30)+(AQ32*$N$32))*$H$30)/($N$30+$N$32)</f>
        <v>0</v>
      </c>
      <c r="AT30" s="2940" t="s">
        <v>163</v>
      </c>
      <c r="AU30" s="2941">
        <v>0</v>
      </c>
      <c r="AV30" s="2942">
        <v>0</v>
      </c>
      <c r="AW30" s="2939">
        <f>+AU30+AU31</f>
        <v>0</v>
      </c>
      <c r="AX30" s="2939">
        <f>+AV30+AV31</f>
        <v>0</v>
      </c>
      <c r="AY30" s="2944">
        <f>+(((AW30*$N$30)+(AW32*$N$32))*$H$30)/($N$30+$N$32)</f>
        <v>0</v>
      </c>
      <c r="AZ30" s="2944">
        <f>+(((AX30*$N$30)+(AX32*$N$32))*$H$30)/($N$30+$N$32)</f>
        <v>0</v>
      </c>
      <c r="BA30" s="2940" t="s">
        <v>163</v>
      </c>
      <c r="BB30" s="2941">
        <v>0</v>
      </c>
      <c r="BC30" s="2940">
        <v>0</v>
      </c>
      <c r="BD30" s="2939">
        <f>+BB30+BB31</f>
        <v>0</v>
      </c>
      <c r="BE30" s="2939">
        <f>+BC30+BC31</f>
        <v>0</v>
      </c>
      <c r="BF30" s="2935">
        <f>+(((BD30*$N$30)+(BD32*$N$32))*$H$30)/($N$30+$N$32)</f>
        <v>0</v>
      </c>
      <c r="BG30" s="2935">
        <f>+(((BE30*$N$30)+(BE32*$N$32))*$H$30)/($N$30+$N$32)</f>
        <v>0</v>
      </c>
      <c r="BH30" s="2956" t="s">
        <v>163</v>
      </c>
      <c r="BI30" s="2941">
        <v>0</v>
      </c>
      <c r="BJ30" s="2940"/>
      <c r="BK30" s="2939">
        <f>+BI30+BI31</f>
        <v>0</v>
      </c>
      <c r="BL30" s="2939">
        <f>+BJ30+BJ31</f>
        <v>0</v>
      </c>
      <c r="BM30" s="2935">
        <f>+(((BK30*$N$30)+(BK32*$N$32))*$H$30)/($N$30+$N$32)</f>
        <v>0</v>
      </c>
      <c r="BN30" s="2935">
        <f>+(((BL30*$N$30)+(BL32*$N$32))*$H$30)/($N$30+$N$32)</f>
        <v>0</v>
      </c>
      <c r="BO30" s="2940"/>
      <c r="BP30" s="2941">
        <v>0.3</v>
      </c>
      <c r="BQ30" s="2940"/>
      <c r="BR30" s="2939">
        <f>+BP30+BP31</f>
        <v>0.3</v>
      </c>
      <c r="BS30" s="2939">
        <f>+BQ30+BQ31</f>
        <v>0</v>
      </c>
      <c r="BT30" s="2935">
        <f>+(((BR30*$N$30)+(BR32*$N$32))*$H$30)/($N$30+$N$32)</f>
        <v>0.17999999999999997</v>
      </c>
      <c r="BU30" s="2935">
        <f>+(((BS30*$N$30)+(BS32*$N$32))*$H$30)/($N$30+$N$32)</f>
        <v>0</v>
      </c>
      <c r="BV30" s="2940"/>
      <c r="BW30" s="2941">
        <v>0.3</v>
      </c>
      <c r="BX30" s="2938"/>
      <c r="BY30" s="2939">
        <f>+BW30+BW31</f>
        <v>0.33999999999999997</v>
      </c>
      <c r="BZ30" s="2939">
        <f>+BX30+BX31</f>
        <v>0</v>
      </c>
      <c r="CA30" s="2935">
        <f>+(((BY30*$N$30)+(BY32*$N$32))*$H$30)/($N$30+$N$32)</f>
        <v>0.20399999999999996</v>
      </c>
      <c r="CB30" s="2935">
        <f>+(((BZ30*$N$30)+(BZ32*$N$32))*$H$30)/($N$30+$N$32)</f>
        <v>0</v>
      </c>
      <c r="CC30" s="2958" t="s">
        <v>2905</v>
      </c>
      <c r="CD30" s="2941">
        <v>0</v>
      </c>
      <c r="CE30" s="2938"/>
      <c r="CF30" s="2939">
        <f>+CD30+CD31</f>
        <v>0.13999999999999999</v>
      </c>
      <c r="CG30" s="2939">
        <f>+CE30+CE31</f>
        <v>0</v>
      </c>
      <c r="CH30" s="2935">
        <f>+(((CF30*$N$30)+(CF32*$N$32))*$H$30)/($N$30+$N$32)</f>
        <v>8.3999999999999991E-2</v>
      </c>
      <c r="CI30" s="2935">
        <f>+(((CG30*$N$30)+(CG32*$N$32))*$H$30)/($N$30+$N$32)</f>
        <v>0</v>
      </c>
      <c r="CJ30" s="2940"/>
      <c r="CK30" s="2941">
        <v>0</v>
      </c>
      <c r="CL30" s="2938"/>
      <c r="CM30" s="2939">
        <f>+CK30+CK31</f>
        <v>0.12</v>
      </c>
      <c r="CN30" s="2939">
        <f>+CL30+CL31</f>
        <v>0</v>
      </c>
      <c r="CO30" s="2935">
        <f>+(((CM30*$N$30)+(CM32*$N$32))*$H$30)/($N$30+$N$32)</f>
        <v>0.31199999999999994</v>
      </c>
      <c r="CP30" s="2935">
        <f>+(((CN30*$N$30)+(CN32*$N$32))*$H$30)/($N$30+$N$32)</f>
        <v>0</v>
      </c>
      <c r="CQ30" s="2940"/>
      <c r="CR30" s="2350">
        <v>0</v>
      </c>
      <c r="CS30" s="2940"/>
      <c r="CT30" s="2939">
        <f>+CR30+CR31</f>
        <v>0.1</v>
      </c>
      <c r="CU30" s="2939">
        <f>+CS30+CS31</f>
        <v>0</v>
      </c>
      <c r="CV30" s="2935">
        <f>+(((CT30*$N$30)+(CT32*$N$32))*$H$30)/($N$30+$N$32)</f>
        <v>0.21999999999999997</v>
      </c>
      <c r="CW30" s="2935">
        <f>+(((CU30*$N$30)+(CU32*$N$32))*$H$30)/($N$30+$N$32)</f>
        <v>0</v>
      </c>
      <c r="CX30" s="2958" t="s">
        <v>2906</v>
      </c>
      <c r="CY30" s="2936"/>
      <c r="CZ30" s="2948">
        <f t="shared" si="0"/>
        <v>0</v>
      </c>
      <c r="DA30" s="2948">
        <f t="shared" si="0"/>
        <v>0</v>
      </c>
      <c r="DB30" s="2949" t="e">
        <f t="shared" si="1"/>
        <v>#DIV/0!</v>
      </c>
      <c r="DC30" s="2950">
        <f>+U30+AB30+AI30</f>
        <v>0</v>
      </c>
      <c r="DD30" s="2950">
        <f>+V30+AC30+AJ30</f>
        <v>0</v>
      </c>
      <c r="DE30" s="2950" t="e">
        <f>+DD30/DC30</f>
        <v>#DIV/0!</v>
      </c>
      <c r="DF30" s="2950">
        <f>+W30+AD30+AK30</f>
        <v>0</v>
      </c>
      <c r="DG30" s="2950">
        <f>+X30+AE30+AL30</f>
        <v>0</v>
      </c>
      <c r="DH30" s="2950" t="e">
        <f>+DG30/DF30</f>
        <v>#DIV/0!</v>
      </c>
      <c r="DI30" s="2948">
        <f t="shared" si="2"/>
        <v>0</v>
      </c>
      <c r="DJ30" s="2951">
        <f t="shared" si="2"/>
        <v>0</v>
      </c>
      <c r="DK30" s="2952" t="e">
        <f t="shared" si="3"/>
        <v>#DIV/0!</v>
      </c>
      <c r="DL30" s="2950">
        <f>+DC30+AP30+AW30+BD30</f>
        <v>0</v>
      </c>
      <c r="DM30" s="2950">
        <f>+DD30+AQ30+AX30+BE30</f>
        <v>0</v>
      </c>
      <c r="DN30" s="2953" t="e">
        <f>+DM30/DL30</f>
        <v>#DIV/0!</v>
      </c>
      <c r="DO30" s="2950">
        <f>+DF30+AR30+AY30+BF30</f>
        <v>0</v>
      </c>
      <c r="DP30" s="2950">
        <f>+DG30+AS30+AZ30+BG30</f>
        <v>0</v>
      </c>
      <c r="DQ30" s="2953" t="e">
        <f>+DP30/DO30</f>
        <v>#DIV/0!</v>
      </c>
      <c r="DR30" s="2948">
        <f t="shared" si="4"/>
        <v>0.6</v>
      </c>
      <c r="DS30" s="2948">
        <f t="shared" si="4"/>
        <v>0</v>
      </c>
      <c r="DT30" s="2952">
        <f t="shared" si="5"/>
        <v>0</v>
      </c>
      <c r="DU30" s="2950">
        <f>+DL30+BK30+BR30+BY30</f>
        <v>0.6399999999999999</v>
      </c>
      <c r="DV30" s="2950">
        <f>+DM30+BL30+BS30+BZ30</f>
        <v>0</v>
      </c>
      <c r="DW30" s="2953">
        <f>+DV30/DU30</f>
        <v>0</v>
      </c>
      <c r="DX30" s="2950">
        <f>+DO30+BM30+BT30+CA30</f>
        <v>0.3839999999999999</v>
      </c>
      <c r="DY30" s="2950">
        <f>+DP30+BN30+BU30+CB30</f>
        <v>0</v>
      </c>
      <c r="DZ30" s="2953">
        <f>+DY30/DX30</f>
        <v>0</v>
      </c>
      <c r="EA30" s="2948">
        <f t="shared" si="6"/>
        <v>0.6</v>
      </c>
      <c r="EB30" s="2948">
        <f t="shared" si="6"/>
        <v>0</v>
      </c>
      <c r="EC30" s="2952">
        <f t="shared" si="7"/>
        <v>0</v>
      </c>
      <c r="ED30" s="2950">
        <f>+DU30+CF30+CM30+CS30</f>
        <v>0.89999999999999991</v>
      </c>
      <c r="EE30" s="2950">
        <f>+DV30+CG30+CN30+CT30</f>
        <v>0.1</v>
      </c>
      <c r="EF30" s="2953">
        <f>+EE30/ED30</f>
        <v>0.11111111111111113</v>
      </c>
      <c r="EG30" s="2943">
        <f>+DX30+CH30+CO30+CV30</f>
        <v>0.99999999999999978</v>
      </c>
      <c r="EH30" s="2943">
        <f>+DY30+CI30+CP30+CW30</f>
        <v>0</v>
      </c>
      <c r="EI30" s="2954">
        <f>+EH30/EG30</f>
        <v>0</v>
      </c>
    </row>
    <row r="31" spans="1:256" ht="71.25">
      <c r="A31" s="1201"/>
      <c r="B31" s="1201"/>
      <c r="C31" s="1201"/>
      <c r="D31" s="2932"/>
      <c r="E31" s="2933"/>
      <c r="F31" s="2957"/>
      <c r="G31" s="2932"/>
      <c r="H31" s="2946"/>
      <c r="I31" s="2935"/>
      <c r="J31" s="1201"/>
      <c r="K31" s="1201"/>
      <c r="L31" s="1201"/>
      <c r="M31" s="1201"/>
      <c r="N31" s="2936"/>
      <c r="O31" s="2955"/>
      <c r="P31" s="2955"/>
      <c r="Q31" s="2290" t="s">
        <v>2907</v>
      </c>
      <c r="R31" s="2290">
        <v>0.4</v>
      </c>
      <c r="S31" s="2350">
        <v>0</v>
      </c>
      <c r="T31" s="2938">
        <v>0</v>
      </c>
      <c r="U31" s="2939"/>
      <c r="V31" s="2939"/>
      <c r="W31" s="2935"/>
      <c r="X31" s="2935"/>
      <c r="Y31" s="2940" t="s">
        <v>163</v>
      </c>
      <c r="Z31" s="2941">
        <v>0</v>
      </c>
      <c r="AA31" s="2942">
        <v>0</v>
      </c>
      <c r="AB31" s="2943"/>
      <c r="AC31" s="2943"/>
      <c r="AD31" s="2944"/>
      <c r="AE31" s="2944"/>
      <c r="AF31" s="2940" t="s">
        <v>163</v>
      </c>
      <c r="AG31" s="2941">
        <v>0</v>
      </c>
      <c r="AH31" s="2942">
        <v>0</v>
      </c>
      <c r="AI31" s="2943"/>
      <c r="AJ31" s="2943"/>
      <c r="AK31" s="2944"/>
      <c r="AL31" s="2944"/>
      <c r="AM31" s="2956"/>
      <c r="AN31" s="2941">
        <v>0</v>
      </c>
      <c r="AO31" s="2938">
        <v>0</v>
      </c>
      <c r="AP31" s="2939"/>
      <c r="AQ31" s="2939"/>
      <c r="AR31" s="2946"/>
      <c r="AS31" s="2947"/>
      <c r="AT31" s="2940" t="s">
        <v>163</v>
      </c>
      <c r="AU31" s="2941">
        <v>0</v>
      </c>
      <c r="AV31" s="2942">
        <v>0</v>
      </c>
      <c r="AW31" s="2939"/>
      <c r="AX31" s="2939"/>
      <c r="AY31" s="2944"/>
      <c r="AZ31" s="2944"/>
      <c r="BA31" s="2940" t="s">
        <v>163</v>
      </c>
      <c r="BB31" s="2941">
        <v>0</v>
      </c>
      <c r="BC31" s="2940">
        <v>0</v>
      </c>
      <c r="BD31" s="2939"/>
      <c r="BE31" s="2939"/>
      <c r="BF31" s="2935"/>
      <c r="BG31" s="2935"/>
      <c r="BH31" s="2956"/>
      <c r="BI31" s="2941">
        <v>0</v>
      </c>
      <c r="BJ31" s="2940"/>
      <c r="BK31" s="2939"/>
      <c r="BL31" s="2939"/>
      <c r="BM31" s="2935"/>
      <c r="BN31" s="2935"/>
      <c r="BO31" s="2940"/>
      <c r="BP31" s="2941">
        <v>0</v>
      </c>
      <c r="BQ31" s="2940"/>
      <c r="BR31" s="2939"/>
      <c r="BS31" s="2939"/>
      <c r="BT31" s="2935"/>
      <c r="BU31" s="2935"/>
      <c r="BV31" s="2940"/>
      <c r="BW31" s="2941">
        <v>4.0000000000000008E-2</v>
      </c>
      <c r="BX31" s="2938"/>
      <c r="BY31" s="2939"/>
      <c r="BZ31" s="2939"/>
      <c r="CA31" s="2935"/>
      <c r="CB31" s="2935"/>
      <c r="CC31" s="2958"/>
      <c r="CD31" s="2941">
        <v>0.13999999999999999</v>
      </c>
      <c r="CE31" s="2938"/>
      <c r="CF31" s="2939"/>
      <c r="CG31" s="2939"/>
      <c r="CH31" s="2935"/>
      <c r="CI31" s="2935"/>
      <c r="CJ31" s="2940"/>
      <c r="CK31" s="2941">
        <v>0.12</v>
      </c>
      <c r="CL31" s="2938"/>
      <c r="CM31" s="2939"/>
      <c r="CN31" s="2939"/>
      <c r="CO31" s="2935"/>
      <c r="CP31" s="2935"/>
      <c r="CQ31" s="2940"/>
      <c r="CR31" s="2350">
        <v>0.1</v>
      </c>
      <c r="CS31" s="2940"/>
      <c r="CT31" s="2939"/>
      <c r="CU31" s="2939"/>
      <c r="CV31" s="2935"/>
      <c r="CW31" s="2935"/>
      <c r="CX31" s="2958"/>
      <c r="CY31" s="2936"/>
      <c r="CZ31" s="2948">
        <f t="shared" si="0"/>
        <v>0</v>
      </c>
      <c r="DA31" s="2948">
        <f t="shared" si="0"/>
        <v>0</v>
      </c>
      <c r="DB31" s="2949" t="e">
        <f t="shared" si="1"/>
        <v>#DIV/0!</v>
      </c>
      <c r="DC31" s="2950"/>
      <c r="DD31" s="2950"/>
      <c r="DE31" s="2950"/>
      <c r="DF31" s="2950"/>
      <c r="DG31" s="2950"/>
      <c r="DH31" s="2950"/>
      <c r="DI31" s="2948">
        <f t="shared" si="2"/>
        <v>0</v>
      </c>
      <c r="DJ31" s="2951">
        <f t="shared" si="2"/>
        <v>0</v>
      </c>
      <c r="DK31" s="2952" t="e">
        <f t="shared" si="3"/>
        <v>#DIV/0!</v>
      </c>
      <c r="DL31" s="2950"/>
      <c r="DM31" s="2950"/>
      <c r="DN31" s="2953"/>
      <c r="DO31" s="2950"/>
      <c r="DP31" s="2950"/>
      <c r="DQ31" s="2953"/>
      <c r="DR31" s="2948">
        <f t="shared" si="4"/>
        <v>4.0000000000000008E-2</v>
      </c>
      <c r="DS31" s="2948">
        <f t="shared" si="4"/>
        <v>0</v>
      </c>
      <c r="DT31" s="2952">
        <f t="shared" si="5"/>
        <v>0</v>
      </c>
      <c r="DU31" s="2950"/>
      <c r="DV31" s="2950"/>
      <c r="DW31" s="2953"/>
      <c r="DX31" s="2950"/>
      <c r="DY31" s="2950"/>
      <c r="DZ31" s="2953"/>
      <c r="EA31" s="2948">
        <f t="shared" si="6"/>
        <v>0.4</v>
      </c>
      <c r="EB31" s="2948">
        <f t="shared" si="6"/>
        <v>0</v>
      </c>
      <c r="EC31" s="2952">
        <f t="shared" si="7"/>
        <v>0</v>
      </c>
      <c r="ED31" s="2950"/>
      <c r="EE31" s="2950"/>
      <c r="EF31" s="2953"/>
      <c r="EG31" s="2943"/>
      <c r="EH31" s="2943"/>
      <c r="EI31" s="2954"/>
    </row>
    <row r="32" spans="1:256" ht="42.75">
      <c r="A32" s="1201"/>
      <c r="B32" s="1201"/>
      <c r="C32" s="1201"/>
      <c r="D32" s="2932"/>
      <c r="E32" s="2933"/>
      <c r="F32" s="2957"/>
      <c r="G32" s="2932"/>
      <c r="H32" s="2946"/>
      <c r="I32" s="2935"/>
      <c r="J32" s="1201">
        <v>2</v>
      </c>
      <c r="K32" s="1201" t="s">
        <v>2908</v>
      </c>
      <c r="L32" s="1201" t="s">
        <v>2909</v>
      </c>
      <c r="M32" s="1201" t="s">
        <v>2872</v>
      </c>
      <c r="N32" s="2936">
        <v>0.02</v>
      </c>
      <c r="O32" s="2937">
        <v>43009</v>
      </c>
      <c r="P32" s="2937">
        <v>43100</v>
      </c>
      <c r="Q32" s="2290" t="s">
        <v>2910</v>
      </c>
      <c r="R32" s="2290">
        <v>0.5</v>
      </c>
      <c r="S32" s="2350">
        <v>0</v>
      </c>
      <c r="T32" s="2938">
        <v>0</v>
      </c>
      <c r="U32" s="2939">
        <f>+S32+S33</f>
        <v>0</v>
      </c>
      <c r="V32" s="2939">
        <f>+T32+T33</f>
        <v>0</v>
      </c>
      <c r="W32" s="2935"/>
      <c r="X32" s="2935"/>
      <c r="Y32" s="2940" t="s">
        <v>163</v>
      </c>
      <c r="Z32" s="2941">
        <v>0</v>
      </c>
      <c r="AA32" s="2942">
        <v>0</v>
      </c>
      <c r="AB32" s="2943">
        <f>+Z32+Z33</f>
        <v>0</v>
      </c>
      <c r="AC32" s="2943">
        <f>+AA32+AA33</f>
        <v>0</v>
      </c>
      <c r="AD32" s="2944"/>
      <c r="AE32" s="2944"/>
      <c r="AF32" s="2940" t="s">
        <v>163</v>
      </c>
      <c r="AG32" s="2941">
        <v>0</v>
      </c>
      <c r="AH32" s="2942">
        <v>0</v>
      </c>
      <c r="AI32" s="2943">
        <f>+AG32+AG33</f>
        <v>0</v>
      </c>
      <c r="AJ32" s="2943">
        <f>+AH32+AH33</f>
        <v>0</v>
      </c>
      <c r="AK32" s="2944"/>
      <c r="AL32" s="2944"/>
      <c r="AM32" s="2956" t="s">
        <v>2904</v>
      </c>
      <c r="AN32" s="2941">
        <v>0</v>
      </c>
      <c r="AO32" s="2938">
        <v>0</v>
      </c>
      <c r="AP32" s="2939">
        <f>+AN32+AN33</f>
        <v>0</v>
      </c>
      <c r="AQ32" s="2939">
        <f>+AO32+AO33</f>
        <v>0</v>
      </c>
      <c r="AR32" s="2946"/>
      <c r="AS32" s="2947"/>
      <c r="AT32" s="2940" t="s">
        <v>163</v>
      </c>
      <c r="AU32" s="2941">
        <v>0</v>
      </c>
      <c r="AV32" s="2942">
        <v>0</v>
      </c>
      <c r="AW32" s="2939">
        <f>+AU32+AU33</f>
        <v>0</v>
      </c>
      <c r="AX32" s="2939">
        <f>+AV32+AV33</f>
        <v>0</v>
      </c>
      <c r="AY32" s="2944"/>
      <c r="AZ32" s="2944"/>
      <c r="BA32" s="2940" t="s">
        <v>163</v>
      </c>
      <c r="BB32" s="2941">
        <v>0</v>
      </c>
      <c r="BC32" s="2940">
        <v>0</v>
      </c>
      <c r="BD32" s="2939">
        <f>+BB32+BB33</f>
        <v>0</v>
      </c>
      <c r="BE32" s="2939">
        <f>+BC32+BC33</f>
        <v>0</v>
      </c>
      <c r="BF32" s="2935"/>
      <c r="BG32" s="2935"/>
      <c r="BH32" s="2956" t="s">
        <v>163</v>
      </c>
      <c r="BI32" s="2941">
        <v>0</v>
      </c>
      <c r="BJ32" s="2940"/>
      <c r="BK32" s="2939">
        <f>+BI32+BI33</f>
        <v>0</v>
      </c>
      <c r="BL32" s="2939">
        <f>+BJ32+BJ33</f>
        <v>0</v>
      </c>
      <c r="BM32" s="2935"/>
      <c r="BN32" s="2935"/>
      <c r="BO32" s="2940"/>
      <c r="BP32" s="2941">
        <v>0</v>
      </c>
      <c r="BQ32" s="2940"/>
      <c r="BR32" s="2939">
        <f>+BP32+BP33</f>
        <v>0</v>
      </c>
      <c r="BS32" s="2939">
        <f>+BQ32+BQ33</f>
        <v>0</v>
      </c>
      <c r="BT32" s="2935"/>
      <c r="BU32" s="2935"/>
      <c r="BV32" s="2940"/>
      <c r="BW32" s="2941">
        <v>0</v>
      </c>
      <c r="BX32" s="2938"/>
      <c r="BY32" s="2939">
        <f>+BW32+BW33</f>
        <v>0</v>
      </c>
      <c r="BZ32" s="2939">
        <f>+BX32+BX33</f>
        <v>0</v>
      </c>
      <c r="CA32" s="2935"/>
      <c r="CB32" s="2935"/>
      <c r="CC32" s="2956"/>
      <c r="CD32" s="2941">
        <v>0</v>
      </c>
      <c r="CE32" s="2938"/>
      <c r="CF32" s="2939">
        <f>+CD32+CD33</f>
        <v>0</v>
      </c>
      <c r="CG32" s="2939">
        <f>+CE32+CE33</f>
        <v>0</v>
      </c>
      <c r="CH32" s="2935"/>
      <c r="CI32" s="2935"/>
      <c r="CJ32" s="2940"/>
      <c r="CK32" s="2941">
        <v>0.3</v>
      </c>
      <c r="CL32" s="2938"/>
      <c r="CM32" s="2939">
        <f>+CK32+CK33</f>
        <v>0.6</v>
      </c>
      <c r="CN32" s="2939">
        <f>+CL32+CL33</f>
        <v>0</v>
      </c>
      <c r="CO32" s="2935"/>
      <c r="CP32" s="2935"/>
      <c r="CQ32" s="2940"/>
      <c r="CR32" s="2350">
        <v>0.2</v>
      </c>
      <c r="CS32" s="2940"/>
      <c r="CT32" s="2939">
        <f>+CR32+CR33</f>
        <v>0.4</v>
      </c>
      <c r="CU32" s="2939">
        <f>+CS32+CS33</f>
        <v>0</v>
      </c>
      <c r="CV32" s="2935"/>
      <c r="CW32" s="2935"/>
      <c r="CX32" s="2956" t="s">
        <v>2911</v>
      </c>
      <c r="CY32" s="2936"/>
      <c r="CZ32" s="2948">
        <f t="shared" si="0"/>
        <v>0</v>
      </c>
      <c r="DA32" s="2948">
        <f t="shared" si="0"/>
        <v>0</v>
      </c>
      <c r="DB32" s="2949" t="e">
        <f t="shared" si="1"/>
        <v>#DIV/0!</v>
      </c>
      <c r="DC32" s="2950">
        <f>+U32+AB32+AI32</f>
        <v>0</v>
      </c>
      <c r="DD32" s="2950">
        <f>+V32+AC32+AJ32</f>
        <v>0</v>
      </c>
      <c r="DE32" s="2950" t="e">
        <f>+DD32/DC32</f>
        <v>#DIV/0!</v>
      </c>
      <c r="DF32" s="2950"/>
      <c r="DG32" s="2950"/>
      <c r="DH32" s="2950"/>
      <c r="DI32" s="2948">
        <f t="shared" si="2"/>
        <v>0</v>
      </c>
      <c r="DJ32" s="2951">
        <f t="shared" si="2"/>
        <v>0</v>
      </c>
      <c r="DK32" s="2952" t="e">
        <f t="shared" si="3"/>
        <v>#DIV/0!</v>
      </c>
      <c r="DL32" s="2950">
        <f>+DC32+AP32+AW32+BD32</f>
        <v>0</v>
      </c>
      <c r="DM32" s="2950">
        <f>+DD32+AQ32+AX32+BE32</f>
        <v>0</v>
      </c>
      <c r="DN32" s="2953" t="e">
        <f>+DM32/DL32</f>
        <v>#DIV/0!</v>
      </c>
      <c r="DO32" s="2950"/>
      <c r="DP32" s="2950"/>
      <c r="DQ32" s="2953"/>
      <c r="DR32" s="2948">
        <f t="shared" si="4"/>
        <v>0</v>
      </c>
      <c r="DS32" s="2948">
        <f t="shared" si="4"/>
        <v>0</v>
      </c>
      <c r="DT32" s="2952" t="e">
        <f t="shared" si="5"/>
        <v>#DIV/0!</v>
      </c>
      <c r="DU32" s="2950">
        <f>+DL32+BK32+BR32+BY32</f>
        <v>0</v>
      </c>
      <c r="DV32" s="2950">
        <f>+DM32+BL32+BS32+BZ32</f>
        <v>0</v>
      </c>
      <c r="DW32" s="2953" t="e">
        <f>+DV32/DU32</f>
        <v>#DIV/0!</v>
      </c>
      <c r="DX32" s="2950"/>
      <c r="DY32" s="2950"/>
      <c r="DZ32" s="2953"/>
      <c r="EA32" s="2948">
        <f t="shared" si="6"/>
        <v>0.5</v>
      </c>
      <c r="EB32" s="2948">
        <f t="shared" si="6"/>
        <v>0</v>
      </c>
      <c r="EC32" s="2952">
        <f t="shared" si="7"/>
        <v>0</v>
      </c>
      <c r="ED32" s="2950">
        <f>+DU32+CF32+CM32+CS32</f>
        <v>0.6</v>
      </c>
      <c r="EE32" s="2950">
        <f>+DV32+CG32+CN32+CT32</f>
        <v>0.4</v>
      </c>
      <c r="EF32" s="2953">
        <f>+EE32/ED32</f>
        <v>0.66666666666666674</v>
      </c>
      <c r="EG32" s="2943"/>
      <c r="EH32" s="2943"/>
      <c r="EI32" s="2954"/>
    </row>
    <row r="33" spans="1:139" ht="42.75">
      <c r="A33" s="1201"/>
      <c r="B33" s="1201"/>
      <c r="C33" s="1201"/>
      <c r="D33" s="2932"/>
      <c r="E33" s="2933"/>
      <c r="F33" s="2957"/>
      <c r="G33" s="2932"/>
      <c r="H33" s="2946"/>
      <c r="I33" s="2935"/>
      <c r="J33" s="1201"/>
      <c r="K33" s="1201"/>
      <c r="L33" s="1201"/>
      <c r="M33" s="1201"/>
      <c r="N33" s="2936"/>
      <c r="O33" s="2937"/>
      <c r="P33" s="2937"/>
      <c r="Q33" s="2290" t="s">
        <v>2912</v>
      </c>
      <c r="R33" s="2290">
        <v>0.5</v>
      </c>
      <c r="S33" s="2350">
        <v>0</v>
      </c>
      <c r="T33" s="2938">
        <v>0</v>
      </c>
      <c r="U33" s="2939"/>
      <c r="V33" s="2939"/>
      <c r="W33" s="2935"/>
      <c r="X33" s="2935"/>
      <c r="Y33" s="2940" t="s">
        <v>163</v>
      </c>
      <c r="Z33" s="2941">
        <v>0</v>
      </c>
      <c r="AA33" s="2942">
        <v>0</v>
      </c>
      <c r="AB33" s="2943"/>
      <c r="AC33" s="2943"/>
      <c r="AD33" s="2944"/>
      <c r="AE33" s="2944"/>
      <c r="AF33" s="2940" t="s">
        <v>163</v>
      </c>
      <c r="AG33" s="2941">
        <v>0</v>
      </c>
      <c r="AH33" s="2942">
        <v>0</v>
      </c>
      <c r="AI33" s="2943"/>
      <c r="AJ33" s="2943"/>
      <c r="AK33" s="2944"/>
      <c r="AL33" s="2944"/>
      <c r="AM33" s="2956"/>
      <c r="AN33" s="2941">
        <v>0</v>
      </c>
      <c r="AO33" s="2938">
        <v>0</v>
      </c>
      <c r="AP33" s="2939"/>
      <c r="AQ33" s="2939"/>
      <c r="AR33" s="2946"/>
      <c r="AS33" s="2947"/>
      <c r="AT33" s="2940" t="s">
        <v>163</v>
      </c>
      <c r="AU33" s="2941">
        <v>0</v>
      </c>
      <c r="AV33" s="2942">
        <v>0</v>
      </c>
      <c r="AW33" s="2939"/>
      <c r="AX33" s="2939"/>
      <c r="AY33" s="2944"/>
      <c r="AZ33" s="2944"/>
      <c r="BA33" s="2940" t="s">
        <v>163</v>
      </c>
      <c r="BB33" s="2941">
        <v>0</v>
      </c>
      <c r="BC33" s="2940">
        <v>0</v>
      </c>
      <c r="BD33" s="2939"/>
      <c r="BE33" s="2939"/>
      <c r="BF33" s="2935"/>
      <c r="BG33" s="2935"/>
      <c r="BH33" s="2956"/>
      <c r="BI33" s="2941">
        <v>0</v>
      </c>
      <c r="BJ33" s="2940"/>
      <c r="BK33" s="2939"/>
      <c r="BL33" s="2939"/>
      <c r="BM33" s="2935"/>
      <c r="BN33" s="2935"/>
      <c r="BO33" s="2940"/>
      <c r="BP33" s="2941">
        <v>0</v>
      </c>
      <c r="BQ33" s="2940"/>
      <c r="BR33" s="2939"/>
      <c r="BS33" s="2939"/>
      <c r="BT33" s="2935"/>
      <c r="BU33" s="2935"/>
      <c r="BV33" s="2940"/>
      <c r="BW33" s="2941">
        <v>0</v>
      </c>
      <c r="BX33" s="2938"/>
      <c r="BY33" s="2939"/>
      <c r="BZ33" s="2939"/>
      <c r="CA33" s="2935"/>
      <c r="CB33" s="2935"/>
      <c r="CC33" s="2956"/>
      <c r="CD33" s="2941">
        <v>0</v>
      </c>
      <c r="CE33" s="2938"/>
      <c r="CF33" s="2939"/>
      <c r="CG33" s="2939"/>
      <c r="CH33" s="2935"/>
      <c r="CI33" s="2935"/>
      <c r="CJ33" s="2940"/>
      <c r="CK33" s="2941">
        <v>0.3</v>
      </c>
      <c r="CL33" s="2938"/>
      <c r="CM33" s="2939"/>
      <c r="CN33" s="2939"/>
      <c r="CO33" s="2935"/>
      <c r="CP33" s="2935"/>
      <c r="CQ33" s="2940"/>
      <c r="CR33" s="2350">
        <v>0.2</v>
      </c>
      <c r="CS33" s="2940"/>
      <c r="CT33" s="2939"/>
      <c r="CU33" s="2939"/>
      <c r="CV33" s="2935"/>
      <c r="CW33" s="2935"/>
      <c r="CX33" s="2956"/>
      <c r="CY33" s="2936"/>
      <c r="CZ33" s="2948">
        <f t="shared" si="0"/>
        <v>0</v>
      </c>
      <c r="DA33" s="2948">
        <f t="shared" si="0"/>
        <v>0</v>
      </c>
      <c r="DB33" s="2949" t="e">
        <f t="shared" si="1"/>
        <v>#DIV/0!</v>
      </c>
      <c r="DC33" s="2950"/>
      <c r="DD33" s="2950"/>
      <c r="DE33" s="2950"/>
      <c r="DF33" s="2950"/>
      <c r="DG33" s="2950"/>
      <c r="DH33" s="2950"/>
      <c r="DI33" s="2948">
        <f t="shared" si="2"/>
        <v>0</v>
      </c>
      <c r="DJ33" s="2951">
        <f t="shared" si="2"/>
        <v>0</v>
      </c>
      <c r="DK33" s="2952" t="e">
        <f t="shared" si="3"/>
        <v>#DIV/0!</v>
      </c>
      <c r="DL33" s="2950"/>
      <c r="DM33" s="2950"/>
      <c r="DN33" s="2953"/>
      <c r="DO33" s="2950"/>
      <c r="DP33" s="2950"/>
      <c r="DQ33" s="2953"/>
      <c r="DR33" s="2948">
        <f t="shared" si="4"/>
        <v>0</v>
      </c>
      <c r="DS33" s="2948">
        <f t="shared" si="4"/>
        <v>0</v>
      </c>
      <c r="DT33" s="2952" t="e">
        <f t="shared" si="5"/>
        <v>#DIV/0!</v>
      </c>
      <c r="DU33" s="2950"/>
      <c r="DV33" s="2950"/>
      <c r="DW33" s="2953"/>
      <c r="DX33" s="2950"/>
      <c r="DY33" s="2950"/>
      <c r="DZ33" s="2953"/>
      <c r="EA33" s="2948">
        <f t="shared" si="6"/>
        <v>0.5</v>
      </c>
      <c r="EB33" s="2948">
        <f t="shared" si="6"/>
        <v>0</v>
      </c>
      <c r="EC33" s="2952">
        <f t="shared" si="7"/>
        <v>0</v>
      </c>
      <c r="ED33" s="2950"/>
      <c r="EE33" s="2950"/>
      <c r="EF33" s="2953"/>
      <c r="EG33" s="2943"/>
      <c r="EH33" s="2943"/>
      <c r="EI33" s="2954"/>
    </row>
    <row r="34" spans="1:139" ht="156.75">
      <c r="A34" s="1201" t="s">
        <v>2867</v>
      </c>
      <c r="B34" s="1201" t="s">
        <v>2867</v>
      </c>
      <c r="C34" s="1201" t="s">
        <v>2913</v>
      </c>
      <c r="D34" s="2932">
        <v>3</v>
      </c>
      <c r="E34" s="2933" t="s">
        <v>2914</v>
      </c>
      <c r="F34" s="2959">
        <v>1</v>
      </c>
      <c r="G34" s="2932" t="s">
        <v>393</v>
      </c>
      <c r="H34" s="2959">
        <v>1</v>
      </c>
      <c r="I34" s="2935">
        <f>+N34+N38+N40</f>
        <v>0.4</v>
      </c>
      <c r="J34" s="1201">
        <v>1</v>
      </c>
      <c r="K34" s="1201" t="s">
        <v>2915</v>
      </c>
      <c r="L34" s="1201" t="s">
        <v>2916</v>
      </c>
      <c r="M34" s="1201" t="s">
        <v>2917</v>
      </c>
      <c r="N34" s="2936">
        <v>0.1</v>
      </c>
      <c r="O34" s="2937">
        <v>42736</v>
      </c>
      <c r="P34" s="2937">
        <v>43100</v>
      </c>
      <c r="Q34" s="2290" t="s">
        <v>2918</v>
      </c>
      <c r="R34" s="2290">
        <v>0.25</v>
      </c>
      <c r="S34" s="2350">
        <v>0.05</v>
      </c>
      <c r="T34" s="2938">
        <v>0.05</v>
      </c>
      <c r="U34" s="2939">
        <f>+S34+S35+S36+S37</f>
        <v>0.11699999999999999</v>
      </c>
      <c r="V34" s="2939">
        <f>+T34+T35+T36+T37</f>
        <v>0.11700000000000001</v>
      </c>
      <c r="W34" s="2935">
        <f>+(((U34*$N$34)+(U38*$N$38)+(U40*$N$40))*$H$34)/($N$34+$N$38)</f>
        <v>0.11899999999999999</v>
      </c>
      <c r="X34" s="2935">
        <f>+(((V34*$N$34)+(V38*$N$38)+(V40*$N$40))*$H$34)/($N$34+$N$38)</f>
        <v>0.11899999999999999</v>
      </c>
      <c r="Y34" s="2940" t="s">
        <v>2919</v>
      </c>
      <c r="Z34" s="2941">
        <v>0.05</v>
      </c>
      <c r="AA34" s="2942">
        <v>0.05</v>
      </c>
      <c r="AB34" s="2943">
        <f>+Z34+Z35+Z36+Z37</f>
        <v>0.152</v>
      </c>
      <c r="AC34" s="2943">
        <f>+AA34+AA35+AA36+AA37</f>
        <v>0.15200000000000002</v>
      </c>
      <c r="AD34" s="2944">
        <f>+(((AB34*$N$34)+(AB38*$N$38)+(AB40*$N$40))*$H$34)/($N$34+$N$38)</f>
        <v>0.14133333333333334</v>
      </c>
      <c r="AE34" s="2944">
        <f>+(((AC34*$N$34)+(AC38*$N$38)+(AC40*$N$40))*$H$34)/($N$34+$N$38)</f>
        <v>0.14133333333333334</v>
      </c>
      <c r="AF34" s="2940" t="s">
        <v>2920</v>
      </c>
      <c r="AG34" s="2941">
        <v>7.4999999999999997E-2</v>
      </c>
      <c r="AH34" s="2942">
        <v>7.4999999999999997E-2</v>
      </c>
      <c r="AI34" s="2943">
        <f>+AG34+AG35+AG36+AG37</f>
        <v>0.182</v>
      </c>
      <c r="AJ34" s="2943">
        <f>+AH34+AH35+AH36+AH37</f>
        <v>0.18200000000000002</v>
      </c>
      <c r="AK34" s="2944">
        <f>+(((AI34*$N$34)+(AI38*$N$38)+(AI40*$N$40))*$H$34)/($N$34+$N$38)</f>
        <v>0.15133333333333332</v>
      </c>
      <c r="AL34" s="2944">
        <f>+(((AJ34*$N$34)+(AJ38*$N$38)+(AJ40*$N$40))*$H$34)/($N$34+$N$38)</f>
        <v>0.15133333333333332</v>
      </c>
      <c r="AM34" s="2956" t="s">
        <v>2921</v>
      </c>
      <c r="AN34" s="2941">
        <v>7.4999999999999997E-2</v>
      </c>
      <c r="AO34" s="2938">
        <v>7.4999999999999997E-2</v>
      </c>
      <c r="AP34" s="2939">
        <f>+AN34+AN35+AN36+AN37</f>
        <v>0.21499999999999997</v>
      </c>
      <c r="AQ34" s="2939">
        <f>+AO34+AO35+AO36+AO37</f>
        <v>0.21499999999999997</v>
      </c>
      <c r="AR34" s="2946">
        <f>+(((AP34*$N$34)+(AP38*$N$38)+(AP40*$N$40))*$H$34)/($N$34+$N$38)</f>
        <v>0.15166666666666664</v>
      </c>
      <c r="AS34" s="2947">
        <f>+(((AQ34*$N$34)+(AQ38*$N$38)+(AQ40*$N$40))*$H$34)/($N$34+$N$38)</f>
        <v>0.15166666666666664</v>
      </c>
      <c r="AT34" s="2940" t="s">
        <v>2922</v>
      </c>
      <c r="AU34" s="2941">
        <v>0</v>
      </c>
      <c r="AV34" s="2942">
        <v>0</v>
      </c>
      <c r="AW34" s="2939">
        <f>+AU34+AU35+AU36+AU37</f>
        <v>5.4499999999999993E-2</v>
      </c>
      <c r="AX34" s="2939">
        <f>+AV34+AV35+AV36+AV37</f>
        <v>5.4500000000000007E-2</v>
      </c>
      <c r="AY34" s="2944">
        <f>+(((AW34*$N$34)+(AW38*$N$38)+(AW40*$N$40))*$H$34)/($N$34+$N$38)</f>
        <v>9.8166666666666638E-2</v>
      </c>
      <c r="AZ34" s="2944">
        <f>+(((AX34*$N$34)+(AX38*$N$38)+(AX40*$N$40))*$H$34)/($N$34+$N$38)</f>
        <v>9.8166666666666666E-2</v>
      </c>
      <c r="BA34" s="2940" t="s">
        <v>163</v>
      </c>
      <c r="BB34" s="2941">
        <v>0</v>
      </c>
      <c r="BC34" s="2940">
        <v>0</v>
      </c>
      <c r="BD34" s="2939">
        <f>+BB34+BB35+BB36+BB37</f>
        <v>4.9500000000000002E-2</v>
      </c>
      <c r="BE34" s="2939">
        <f>+BC34+BC35+BC36+BC37</f>
        <v>4.9500000000000002E-2</v>
      </c>
      <c r="BF34" s="2935">
        <f>+(((BD34*$N$34)+(BD38*$N$38)+(BD40*$N$40))*$H$34)/($N$34+$N$38)</f>
        <v>9.9166666666666653E-2</v>
      </c>
      <c r="BG34" s="2935">
        <f>+(((BE34*$N$34)+(BE38*$N$38)+(BE40*$N$40))*$H$34)/($N$34+$N$38)</f>
        <v>9.9166666666666667E-2</v>
      </c>
      <c r="BH34" s="2956" t="s">
        <v>2923</v>
      </c>
      <c r="BI34" s="2941">
        <v>0</v>
      </c>
      <c r="BJ34" s="2940"/>
      <c r="BK34" s="2939">
        <f>+BI34+BI35+BI36+BI37</f>
        <v>5.2499999999999998E-2</v>
      </c>
      <c r="BL34" s="2939">
        <f>+BJ34+BJ35+BJ36+BJ37</f>
        <v>0</v>
      </c>
      <c r="BM34" s="2935">
        <f>+(((BK34*$N$34)+(BK38*$N$38)+(BK40*$N$40))*$H$34)/($N$34+$N$38)</f>
        <v>0.10416666666666666</v>
      </c>
      <c r="BN34" s="2935">
        <f>+(((BL34*$N$34)+(BL38*$N$38)+(BL40*$N$40))*$H$34)/($N$34+$N$38)</f>
        <v>0</v>
      </c>
      <c r="BO34" s="2940"/>
      <c r="BP34" s="2941">
        <v>0</v>
      </c>
      <c r="BQ34" s="2940"/>
      <c r="BR34" s="2939">
        <f>+BP34+BP35+BP36+BP37</f>
        <v>4.9500000000000002E-2</v>
      </c>
      <c r="BS34" s="2939">
        <f>+BQ34+BQ35+BQ36+BQ37</f>
        <v>0</v>
      </c>
      <c r="BT34" s="2935">
        <f>+(((BR34*$N$34)+(BR38*$N$38)+(BR40*$N$40))*$H$34)/($N$34+$N$38)</f>
        <v>9.6499999999999975E-2</v>
      </c>
      <c r="BU34" s="2935">
        <f>+(((BS34*$N$34)+(BS38*$N$38)+(BS40*$N$40))*$H$34)/($N$34+$N$38)</f>
        <v>0</v>
      </c>
      <c r="BV34" s="2940"/>
      <c r="BW34" s="2941">
        <v>0</v>
      </c>
      <c r="BX34" s="2938"/>
      <c r="BY34" s="2939">
        <f>+BW34+BW35+BW36+BW37</f>
        <v>3.2000000000000001E-2</v>
      </c>
      <c r="BZ34" s="2939">
        <f>+BX34+BX35+BX36+BX37</f>
        <v>0</v>
      </c>
      <c r="CA34" s="2935">
        <f>+(((BY34*$N$34)+(BY38*$N$38)+(BY40*$N$40))*$H$34)/($N$34+$N$38)</f>
        <v>9.0666666666666659E-2</v>
      </c>
      <c r="CB34" s="2935">
        <f>+(((BZ34*$N$34)+(BZ38*$N$38)+(BZ40*$N$40))*$H$34)/($N$34+$N$38)</f>
        <v>0</v>
      </c>
      <c r="CC34" s="2956" t="s">
        <v>2924</v>
      </c>
      <c r="CD34" s="2941">
        <v>0</v>
      </c>
      <c r="CE34" s="2938"/>
      <c r="CF34" s="2939">
        <f>+CD34+CD35+CD36+CD37</f>
        <v>3.2000000000000001E-2</v>
      </c>
      <c r="CG34" s="2939">
        <f>+CE34+CE35+CE36+CE37</f>
        <v>0</v>
      </c>
      <c r="CH34" s="2935">
        <f>+(((CF34*$N$34)+(CF38*$N$38)+(CF40*$N$40))*$H$34)/($N$34+$N$38)</f>
        <v>0.1</v>
      </c>
      <c r="CI34" s="2935">
        <f>+(((CG34*$N$34)+(CG38*$N$38)+(CG40*$N$40))*$H$34)/($N$34+$N$38)</f>
        <v>0</v>
      </c>
      <c r="CJ34" s="2940"/>
      <c r="CK34" s="2941">
        <v>0</v>
      </c>
      <c r="CL34" s="2938"/>
      <c r="CM34" s="2939">
        <f>+CK34+CK35+CK36+CK37</f>
        <v>3.2000000000000001E-2</v>
      </c>
      <c r="CN34" s="2939">
        <f>+CL34+CL35+CL36+CL37</f>
        <v>0</v>
      </c>
      <c r="CO34" s="2935">
        <f>+(((CM34*$N$34)+(CM38*$N$38)+(CM40*$N$40))*$H$34)/($N$34+$N$38)</f>
        <v>9.0666666666666659E-2</v>
      </c>
      <c r="CP34" s="2935">
        <f>+(((CN34*$N$34)+(CN38*$N$38)+(CN40*$N$40))*$H$34)/($N$34+$N$38)</f>
        <v>0</v>
      </c>
      <c r="CQ34" s="2940"/>
      <c r="CR34" s="2350">
        <v>0</v>
      </c>
      <c r="CS34" s="2940"/>
      <c r="CT34" s="2939">
        <f>+CR34+CR35+CR36+CR37</f>
        <v>3.2000000000000001E-2</v>
      </c>
      <c r="CU34" s="2939">
        <f>+CS34+CS35+CS36+CS37</f>
        <v>0</v>
      </c>
      <c r="CV34" s="2935">
        <f>+(((CT34*$N$34)+(CT38*$N$38)+(CT40*$N$40))*$H$34)/($N$34+$N$38)</f>
        <v>9.0666666666666659E-2</v>
      </c>
      <c r="CW34" s="2935">
        <f>+(((CU34*$N$34)+(CU38*$N$38)+(CU40*$N$40))*$H$34)/($N$34+$N$38)</f>
        <v>0</v>
      </c>
      <c r="CX34" s="2956" t="s">
        <v>2925</v>
      </c>
      <c r="CY34" s="2936"/>
      <c r="CZ34" s="2948">
        <f t="shared" si="0"/>
        <v>0.17499999999999999</v>
      </c>
      <c r="DA34" s="2948">
        <f t="shared" si="0"/>
        <v>0.17499999999999999</v>
      </c>
      <c r="DB34" s="2949">
        <f t="shared" si="1"/>
        <v>1</v>
      </c>
      <c r="DC34" s="2950">
        <f>+U34+AB34+AI34</f>
        <v>0.45100000000000001</v>
      </c>
      <c r="DD34" s="2950">
        <f>+V34+AC34+AJ34</f>
        <v>0.45100000000000007</v>
      </c>
      <c r="DE34" s="2950">
        <f>+DD34/DC34</f>
        <v>1.0000000000000002</v>
      </c>
      <c r="DF34" s="2950">
        <f>+W34+AD34+AK34</f>
        <v>0.41166666666666663</v>
      </c>
      <c r="DG34" s="2950">
        <f>+X34+AE34+AL34</f>
        <v>0.41166666666666663</v>
      </c>
      <c r="DH34" s="2950">
        <f>+DG34/DF34</f>
        <v>1</v>
      </c>
      <c r="DI34" s="2948">
        <f t="shared" si="2"/>
        <v>0.25</v>
      </c>
      <c r="DJ34" s="2951">
        <f t="shared" si="2"/>
        <v>0.25</v>
      </c>
      <c r="DK34" s="2952">
        <f t="shared" si="3"/>
        <v>1</v>
      </c>
      <c r="DL34" s="2950">
        <f>+DC34+AP34+AW34+BD34</f>
        <v>0.76999999999999991</v>
      </c>
      <c r="DM34" s="2950">
        <f>+DD34+AQ34+AX34+BE34</f>
        <v>0.77</v>
      </c>
      <c r="DN34" s="2953">
        <f>+DM34/DL34</f>
        <v>1.0000000000000002</v>
      </c>
      <c r="DO34" s="2950">
        <f>+DF34+AR34+AY34+BF34</f>
        <v>0.76066666666666649</v>
      </c>
      <c r="DP34" s="2950">
        <f>+DG34+AS34+AZ34+BG34</f>
        <v>0.76066666666666649</v>
      </c>
      <c r="DQ34" s="2953">
        <f>+DP34/DO34</f>
        <v>1</v>
      </c>
      <c r="DR34" s="2948">
        <f t="shared" si="4"/>
        <v>0.25</v>
      </c>
      <c r="DS34" s="2948">
        <f t="shared" si="4"/>
        <v>0.25</v>
      </c>
      <c r="DT34" s="2952">
        <f t="shared" si="5"/>
        <v>1</v>
      </c>
      <c r="DU34" s="2950">
        <f>+DL34+BK34+BR34+BY34</f>
        <v>0.90399999999999991</v>
      </c>
      <c r="DV34" s="2950">
        <f>+DM34+BL34+BS34+BZ34</f>
        <v>0.77</v>
      </c>
      <c r="DW34" s="2953">
        <f>+DV34/DU34</f>
        <v>0.85176991150442483</v>
      </c>
      <c r="DX34" s="2950">
        <f>+DO34+BM34+BT34+CA34</f>
        <v>1.0519999999999998</v>
      </c>
      <c r="DY34" s="2950">
        <f>+DP34+BN34+BU34+CB34</f>
        <v>0.76066666666666649</v>
      </c>
      <c r="DZ34" s="2953">
        <f>+DY34/DX34</f>
        <v>0.72306717363751583</v>
      </c>
      <c r="EA34" s="2948">
        <f t="shared" si="6"/>
        <v>0.25</v>
      </c>
      <c r="EB34" s="2948">
        <f t="shared" si="6"/>
        <v>0.25</v>
      </c>
      <c r="EC34" s="2952">
        <f t="shared" si="7"/>
        <v>1</v>
      </c>
      <c r="ED34" s="2950">
        <f>+DU34+CF34+CN34+CT34</f>
        <v>0.96799999999999997</v>
      </c>
      <c r="EE34" s="2950">
        <f>+DV34+CG34+CO34+CU34</f>
        <v>0.86066666666666669</v>
      </c>
      <c r="EF34" s="2953">
        <f>+EE34/ED34</f>
        <v>0.8891184573002755</v>
      </c>
      <c r="EG34" s="2943">
        <f>+DX34+CH34+CO34+CV34</f>
        <v>1.3333333333333333</v>
      </c>
      <c r="EH34" s="2943">
        <f>+DY34+CI34+CP34+CW34</f>
        <v>0.76066666666666649</v>
      </c>
      <c r="EI34" s="2954">
        <f>+EH34/EG34</f>
        <v>0.5704999999999999</v>
      </c>
    </row>
    <row r="35" spans="1:139" ht="71.25">
      <c r="A35" s="1201"/>
      <c r="B35" s="1201"/>
      <c r="C35" s="1201"/>
      <c r="D35" s="2932"/>
      <c r="E35" s="2933"/>
      <c r="F35" s="2959"/>
      <c r="G35" s="2932"/>
      <c r="H35" s="2959"/>
      <c r="I35" s="2935"/>
      <c r="J35" s="1201"/>
      <c r="K35" s="1201"/>
      <c r="L35" s="1201"/>
      <c r="M35" s="1201"/>
      <c r="N35" s="2936"/>
      <c r="O35" s="2937"/>
      <c r="P35" s="2937"/>
      <c r="Q35" s="2290" t="s">
        <v>2926</v>
      </c>
      <c r="R35" s="2290">
        <v>0.35</v>
      </c>
      <c r="S35" s="2350">
        <v>3.4999999999999996E-2</v>
      </c>
      <c r="T35" s="2938">
        <v>3.5000000000000003E-2</v>
      </c>
      <c r="U35" s="2939"/>
      <c r="V35" s="2939"/>
      <c r="W35" s="2935"/>
      <c r="X35" s="2935"/>
      <c r="Y35" s="2940" t="s">
        <v>2919</v>
      </c>
      <c r="Z35" s="2941">
        <v>6.9999999999999993E-2</v>
      </c>
      <c r="AA35" s="2942">
        <v>7.0000000000000007E-2</v>
      </c>
      <c r="AB35" s="2943"/>
      <c r="AC35" s="2943"/>
      <c r="AD35" s="2944"/>
      <c r="AE35" s="2944"/>
      <c r="AF35" s="2940" t="s">
        <v>2920</v>
      </c>
      <c r="AG35" s="2941">
        <v>6.9999999999999993E-2</v>
      </c>
      <c r="AH35" s="2942">
        <v>7.0000000000000007E-2</v>
      </c>
      <c r="AI35" s="2943"/>
      <c r="AJ35" s="2943"/>
      <c r="AK35" s="2944"/>
      <c r="AL35" s="2944"/>
      <c r="AM35" s="2956"/>
      <c r="AN35" s="2941">
        <v>0.105</v>
      </c>
      <c r="AO35" s="2938">
        <v>0.105</v>
      </c>
      <c r="AP35" s="2939"/>
      <c r="AQ35" s="2939"/>
      <c r="AR35" s="2946"/>
      <c r="AS35" s="2947"/>
      <c r="AT35" s="2940" t="s">
        <v>2922</v>
      </c>
      <c r="AU35" s="2941">
        <v>1.7499999999999998E-2</v>
      </c>
      <c r="AV35" s="2942">
        <v>1.7500000000000002E-2</v>
      </c>
      <c r="AW35" s="2939"/>
      <c r="AX35" s="2939"/>
      <c r="AY35" s="2944"/>
      <c r="AZ35" s="2944"/>
      <c r="BA35" s="2940" t="s">
        <v>2927</v>
      </c>
      <c r="BB35" s="2941">
        <v>1.7499999999999998E-2</v>
      </c>
      <c r="BC35" s="2942">
        <v>1.7500000000000002E-2</v>
      </c>
      <c r="BD35" s="2939"/>
      <c r="BE35" s="2939"/>
      <c r="BF35" s="2935"/>
      <c r="BG35" s="2935"/>
      <c r="BH35" s="2956"/>
      <c r="BI35" s="2941">
        <v>1.7499999999999998E-2</v>
      </c>
      <c r="BJ35" s="2940"/>
      <c r="BK35" s="2939"/>
      <c r="BL35" s="2939"/>
      <c r="BM35" s="2935"/>
      <c r="BN35" s="2935"/>
      <c r="BO35" s="2940"/>
      <c r="BP35" s="2941">
        <v>1.7499999999999998E-2</v>
      </c>
      <c r="BQ35" s="2940"/>
      <c r="BR35" s="2939"/>
      <c r="BS35" s="2939"/>
      <c r="BT35" s="2935"/>
      <c r="BU35" s="2935"/>
      <c r="BV35" s="2940"/>
      <c r="BW35" s="2941">
        <v>0</v>
      </c>
      <c r="BX35" s="2938"/>
      <c r="BY35" s="2939"/>
      <c r="BZ35" s="2939"/>
      <c r="CA35" s="2935"/>
      <c r="CB35" s="2935"/>
      <c r="CC35" s="2956"/>
      <c r="CD35" s="2941">
        <v>0</v>
      </c>
      <c r="CE35" s="2938"/>
      <c r="CF35" s="2939"/>
      <c r="CG35" s="2939"/>
      <c r="CH35" s="2935"/>
      <c r="CI35" s="2935"/>
      <c r="CJ35" s="2940"/>
      <c r="CK35" s="2941">
        <v>0</v>
      </c>
      <c r="CL35" s="2938"/>
      <c r="CM35" s="2939"/>
      <c r="CN35" s="2939"/>
      <c r="CO35" s="2935"/>
      <c r="CP35" s="2935"/>
      <c r="CQ35" s="2940"/>
      <c r="CR35" s="2350">
        <v>0</v>
      </c>
      <c r="CS35" s="2940"/>
      <c r="CT35" s="2939"/>
      <c r="CU35" s="2939"/>
      <c r="CV35" s="2935"/>
      <c r="CW35" s="2935"/>
      <c r="CX35" s="2956"/>
      <c r="CY35" s="2936"/>
      <c r="CZ35" s="2948">
        <f t="shared" si="0"/>
        <v>0.17499999999999999</v>
      </c>
      <c r="DA35" s="2948">
        <f t="shared" si="0"/>
        <v>0.17500000000000002</v>
      </c>
      <c r="DB35" s="2949">
        <f t="shared" si="1"/>
        <v>1.0000000000000002</v>
      </c>
      <c r="DC35" s="2950"/>
      <c r="DD35" s="2950"/>
      <c r="DE35" s="2950"/>
      <c r="DF35" s="2950"/>
      <c r="DG35" s="2950"/>
      <c r="DH35" s="2950"/>
      <c r="DI35" s="2948">
        <f t="shared" si="2"/>
        <v>0.315</v>
      </c>
      <c r="DJ35" s="2951">
        <f t="shared" si="2"/>
        <v>0.31500000000000006</v>
      </c>
      <c r="DK35" s="2952">
        <f t="shared" si="3"/>
        <v>1.0000000000000002</v>
      </c>
      <c r="DL35" s="2950"/>
      <c r="DM35" s="2950"/>
      <c r="DN35" s="2953"/>
      <c r="DO35" s="2950"/>
      <c r="DP35" s="2950"/>
      <c r="DQ35" s="2953"/>
      <c r="DR35" s="2948">
        <f t="shared" si="4"/>
        <v>0.35000000000000003</v>
      </c>
      <c r="DS35" s="2948">
        <f t="shared" si="4"/>
        <v>0.31500000000000006</v>
      </c>
      <c r="DT35" s="2952">
        <f t="shared" si="5"/>
        <v>0.90000000000000013</v>
      </c>
      <c r="DU35" s="2950"/>
      <c r="DV35" s="2950"/>
      <c r="DW35" s="2953"/>
      <c r="DX35" s="2950"/>
      <c r="DY35" s="2950"/>
      <c r="DZ35" s="2953"/>
      <c r="EA35" s="2948">
        <f t="shared" si="6"/>
        <v>0.35000000000000003</v>
      </c>
      <c r="EB35" s="2948">
        <f t="shared" si="6"/>
        <v>0.31500000000000006</v>
      </c>
      <c r="EC35" s="2952">
        <f t="shared" si="7"/>
        <v>0.90000000000000013</v>
      </c>
      <c r="ED35" s="2950"/>
      <c r="EE35" s="2950"/>
      <c r="EF35" s="2953"/>
      <c r="EG35" s="2943"/>
      <c r="EH35" s="2943"/>
      <c r="EI35" s="2954"/>
    </row>
    <row r="36" spans="1:139" ht="71.25">
      <c r="A36" s="1201"/>
      <c r="B36" s="1201"/>
      <c r="C36" s="1201"/>
      <c r="D36" s="2932"/>
      <c r="E36" s="2933"/>
      <c r="F36" s="2959"/>
      <c r="G36" s="2932"/>
      <c r="H36" s="2959"/>
      <c r="I36" s="2935"/>
      <c r="J36" s="1201"/>
      <c r="K36" s="1201"/>
      <c r="L36" s="1201"/>
      <c r="M36" s="1201"/>
      <c r="N36" s="2936"/>
      <c r="O36" s="2937"/>
      <c r="P36" s="2937"/>
      <c r="Q36" s="2290" t="s">
        <v>2928</v>
      </c>
      <c r="R36" s="2290">
        <v>0.25</v>
      </c>
      <c r="S36" s="2350">
        <v>0.02</v>
      </c>
      <c r="T36" s="2938">
        <v>0.02</v>
      </c>
      <c r="U36" s="2939"/>
      <c r="V36" s="2939"/>
      <c r="W36" s="2935"/>
      <c r="X36" s="2935"/>
      <c r="Y36" s="2940" t="s">
        <v>2919</v>
      </c>
      <c r="Z36" s="2941">
        <v>0.02</v>
      </c>
      <c r="AA36" s="2942">
        <v>0.02</v>
      </c>
      <c r="AB36" s="2943"/>
      <c r="AC36" s="2943"/>
      <c r="AD36" s="2944"/>
      <c r="AE36" s="2944"/>
      <c r="AF36" s="2940" t="s">
        <v>2920</v>
      </c>
      <c r="AG36" s="2941">
        <v>2.5000000000000001E-2</v>
      </c>
      <c r="AH36" s="2942">
        <v>2.5000000000000001E-2</v>
      </c>
      <c r="AI36" s="2943"/>
      <c r="AJ36" s="2943"/>
      <c r="AK36" s="2944"/>
      <c r="AL36" s="2944"/>
      <c r="AM36" s="2956"/>
      <c r="AN36" s="2941">
        <v>0.02</v>
      </c>
      <c r="AO36" s="2938">
        <v>0.02</v>
      </c>
      <c r="AP36" s="2939"/>
      <c r="AQ36" s="2939"/>
      <c r="AR36" s="2946"/>
      <c r="AS36" s="2947"/>
      <c r="AT36" s="2940" t="s">
        <v>2922</v>
      </c>
      <c r="AU36" s="2941">
        <v>2.5000000000000001E-2</v>
      </c>
      <c r="AV36" s="2942">
        <v>2.5000000000000001E-2</v>
      </c>
      <c r="AW36" s="2939"/>
      <c r="AX36" s="2939"/>
      <c r="AY36" s="2944"/>
      <c r="AZ36" s="2944"/>
      <c r="BA36" s="2940" t="s">
        <v>2927</v>
      </c>
      <c r="BB36" s="2941">
        <v>0.02</v>
      </c>
      <c r="BC36" s="2940">
        <v>0.02</v>
      </c>
      <c r="BD36" s="2939"/>
      <c r="BE36" s="2939"/>
      <c r="BF36" s="2935"/>
      <c r="BG36" s="2935"/>
      <c r="BH36" s="2956"/>
      <c r="BI36" s="2941">
        <v>0.02</v>
      </c>
      <c r="BJ36" s="2940"/>
      <c r="BK36" s="2939"/>
      <c r="BL36" s="2939"/>
      <c r="BM36" s="2935"/>
      <c r="BN36" s="2935"/>
      <c r="BO36" s="2940"/>
      <c r="BP36" s="2941">
        <v>0.02</v>
      </c>
      <c r="BQ36" s="2940"/>
      <c r="BR36" s="2939"/>
      <c r="BS36" s="2939"/>
      <c r="BT36" s="2935"/>
      <c r="BU36" s="2935"/>
      <c r="BV36" s="2940"/>
      <c r="BW36" s="2941">
        <v>0.02</v>
      </c>
      <c r="BX36" s="2938"/>
      <c r="BY36" s="2939"/>
      <c r="BZ36" s="2939"/>
      <c r="CA36" s="2935"/>
      <c r="CB36" s="2935"/>
      <c r="CC36" s="2956"/>
      <c r="CD36" s="2941">
        <v>0.02</v>
      </c>
      <c r="CE36" s="2938"/>
      <c r="CF36" s="2939"/>
      <c r="CG36" s="2939"/>
      <c r="CH36" s="2935"/>
      <c r="CI36" s="2935"/>
      <c r="CJ36" s="2940"/>
      <c r="CK36" s="2941">
        <v>0.02</v>
      </c>
      <c r="CL36" s="2938"/>
      <c r="CM36" s="2939"/>
      <c r="CN36" s="2939"/>
      <c r="CO36" s="2935"/>
      <c r="CP36" s="2935"/>
      <c r="CQ36" s="2940"/>
      <c r="CR36" s="2350">
        <v>0.02</v>
      </c>
      <c r="CS36" s="2940"/>
      <c r="CT36" s="2939"/>
      <c r="CU36" s="2939"/>
      <c r="CV36" s="2935"/>
      <c r="CW36" s="2935"/>
      <c r="CX36" s="2956"/>
      <c r="CY36" s="2936"/>
      <c r="CZ36" s="2948">
        <f t="shared" si="0"/>
        <v>6.5000000000000002E-2</v>
      </c>
      <c r="DA36" s="2948">
        <f t="shared" si="0"/>
        <v>6.5000000000000002E-2</v>
      </c>
      <c r="DB36" s="2949">
        <f t="shared" si="1"/>
        <v>1</v>
      </c>
      <c r="DC36" s="2950"/>
      <c r="DD36" s="2950"/>
      <c r="DE36" s="2950"/>
      <c r="DF36" s="2950"/>
      <c r="DG36" s="2950"/>
      <c r="DH36" s="2950"/>
      <c r="DI36" s="2948">
        <f t="shared" si="2"/>
        <v>0.13</v>
      </c>
      <c r="DJ36" s="2951">
        <f t="shared" si="2"/>
        <v>0.13</v>
      </c>
      <c r="DK36" s="2952">
        <f t="shared" si="3"/>
        <v>1</v>
      </c>
      <c r="DL36" s="2950"/>
      <c r="DM36" s="2950"/>
      <c r="DN36" s="2953"/>
      <c r="DO36" s="2950"/>
      <c r="DP36" s="2950"/>
      <c r="DQ36" s="2953"/>
      <c r="DR36" s="2948">
        <f t="shared" si="4"/>
        <v>0.18999999999999997</v>
      </c>
      <c r="DS36" s="2948">
        <f t="shared" si="4"/>
        <v>0.13</v>
      </c>
      <c r="DT36" s="2952">
        <f t="shared" si="5"/>
        <v>0.6842105263157896</v>
      </c>
      <c r="DU36" s="2950"/>
      <c r="DV36" s="2950"/>
      <c r="DW36" s="2953"/>
      <c r="DX36" s="2950"/>
      <c r="DY36" s="2950"/>
      <c r="DZ36" s="2953"/>
      <c r="EA36" s="2948">
        <f t="shared" si="6"/>
        <v>0.24999999999999994</v>
      </c>
      <c r="EB36" s="2948">
        <f t="shared" si="6"/>
        <v>0.13</v>
      </c>
      <c r="EC36" s="2952">
        <f t="shared" si="7"/>
        <v>0.52000000000000013</v>
      </c>
      <c r="ED36" s="2950"/>
      <c r="EE36" s="2950"/>
      <c r="EF36" s="2953"/>
      <c r="EG36" s="2943"/>
      <c r="EH36" s="2943"/>
      <c r="EI36" s="2954"/>
    </row>
    <row r="37" spans="1:139" ht="71.25">
      <c r="A37" s="1201"/>
      <c r="B37" s="1201"/>
      <c r="C37" s="1201"/>
      <c r="D37" s="2932"/>
      <c r="E37" s="2933"/>
      <c r="F37" s="2959"/>
      <c r="G37" s="2932"/>
      <c r="H37" s="2959"/>
      <c r="I37" s="2935"/>
      <c r="J37" s="1201"/>
      <c r="K37" s="1201"/>
      <c r="L37" s="1201"/>
      <c r="M37" s="1201"/>
      <c r="N37" s="2936"/>
      <c r="O37" s="2937"/>
      <c r="P37" s="2937"/>
      <c r="Q37" s="2290" t="s">
        <v>2929</v>
      </c>
      <c r="R37" s="2290">
        <v>0.15</v>
      </c>
      <c r="S37" s="2350">
        <v>1.2E-2</v>
      </c>
      <c r="T37" s="2938">
        <v>1.2E-2</v>
      </c>
      <c r="U37" s="2939"/>
      <c r="V37" s="2939"/>
      <c r="W37" s="2935"/>
      <c r="X37" s="2935"/>
      <c r="Y37" s="2940" t="s">
        <v>2919</v>
      </c>
      <c r="Z37" s="2941">
        <v>1.2E-2</v>
      </c>
      <c r="AA37" s="2942">
        <v>1.2E-2</v>
      </c>
      <c r="AB37" s="2943"/>
      <c r="AC37" s="2943"/>
      <c r="AD37" s="2944"/>
      <c r="AE37" s="2944"/>
      <c r="AF37" s="2940" t="s">
        <v>2920</v>
      </c>
      <c r="AG37" s="2941">
        <v>1.2E-2</v>
      </c>
      <c r="AH37" s="2942">
        <v>1.2E-2</v>
      </c>
      <c r="AI37" s="2943"/>
      <c r="AJ37" s="2943"/>
      <c r="AK37" s="2944"/>
      <c r="AL37" s="2944"/>
      <c r="AM37" s="2956"/>
      <c r="AN37" s="2941">
        <v>1.4999999999999999E-2</v>
      </c>
      <c r="AO37" s="2938">
        <v>1.4999999999999999E-2</v>
      </c>
      <c r="AP37" s="2939"/>
      <c r="AQ37" s="2939"/>
      <c r="AR37" s="2946"/>
      <c r="AS37" s="2947"/>
      <c r="AT37" s="2940" t="s">
        <v>2922</v>
      </c>
      <c r="AU37" s="2941">
        <v>1.2E-2</v>
      </c>
      <c r="AV37" s="2942">
        <v>1.2E-2</v>
      </c>
      <c r="AW37" s="2939"/>
      <c r="AX37" s="2939"/>
      <c r="AY37" s="2944"/>
      <c r="AZ37" s="2944"/>
      <c r="BA37" s="2940" t="s">
        <v>2927</v>
      </c>
      <c r="BB37" s="2941">
        <v>1.2E-2</v>
      </c>
      <c r="BC37" s="2942">
        <v>1.2E-2</v>
      </c>
      <c r="BD37" s="2939"/>
      <c r="BE37" s="2939"/>
      <c r="BF37" s="2935"/>
      <c r="BG37" s="2935"/>
      <c r="BH37" s="2956"/>
      <c r="BI37" s="2941">
        <v>1.4999999999999999E-2</v>
      </c>
      <c r="BJ37" s="2940"/>
      <c r="BK37" s="2939"/>
      <c r="BL37" s="2939"/>
      <c r="BM37" s="2935"/>
      <c r="BN37" s="2935"/>
      <c r="BO37" s="2940"/>
      <c r="BP37" s="2941">
        <v>1.2E-2</v>
      </c>
      <c r="BQ37" s="2940"/>
      <c r="BR37" s="2939"/>
      <c r="BS37" s="2939"/>
      <c r="BT37" s="2935"/>
      <c r="BU37" s="2935"/>
      <c r="BV37" s="2940"/>
      <c r="BW37" s="2941">
        <v>1.2E-2</v>
      </c>
      <c r="BX37" s="2938"/>
      <c r="BY37" s="2939"/>
      <c r="BZ37" s="2939"/>
      <c r="CA37" s="2935"/>
      <c r="CB37" s="2935"/>
      <c r="CC37" s="2956"/>
      <c r="CD37" s="2941">
        <v>1.2E-2</v>
      </c>
      <c r="CE37" s="2938"/>
      <c r="CF37" s="2939"/>
      <c r="CG37" s="2939"/>
      <c r="CH37" s="2935"/>
      <c r="CI37" s="2935"/>
      <c r="CJ37" s="2940"/>
      <c r="CK37" s="2941">
        <v>1.2E-2</v>
      </c>
      <c r="CL37" s="2938"/>
      <c r="CM37" s="2939"/>
      <c r="CN37" s="2939"/>
      <c r="CO37" s="2935"/>
      <c r="CP37" s="2935"/>
      <c r="CQ37" s="2940"/>
      <c r="CR37" s="2350">
        <v>1.2E-2</v>
      </c>
      <c r="CS37" s="2940"/>
      <c r="CT37" s="2939"/>
      <c r="CU37" s="2939"/>
      <c r="CV37" s="2935"/>
      <c r="CW37" s="2935"/>
      <c r="CX37" s="2956"/>
      <c r="CY37" s="2936"/>
      <c r="CZ37" s="2948">
        <f t="shared" si="0"/>
        <v>3.6000000000000004E-2</v>
      </c>
      <c r="DA37" s="2948">
        <f t="shared" si="0"/>
        <v>3.6000000000000004E-2</v>
      </c>
      <c r="DB37" s="2949">
        <f t="shared" si="1"/>
        <v>1</v>
      </c>
      <c r="DC37" s="2950"/>
      <c r="DD37" s="2950"/>
      <c r="DE37" s="2950"/>
      <c r="DF37" s="2950"/>
      <c r="DG37" s="2950"/>
      <c r="DH37" s="2950"/>
      <c r="DI37" s="2948">
        <f t="shared" si="2"/>
        <v>7.4999999999999997E-2</v>
      </c>
      <c r="DJ37" s="2951">
        <f t="shared" si="2"/>
        <v>7.4999999999999997E-2</v>
      </c>
      <c r="DK37" s="2952">
        <f t="shared" si="3"/>
        <v>1</v>
      </c>
      <c r="DL37" s="2950"/>
      <c r="DM37" s="2950"/>
      <c r="DN37" s="2953"/>
      <c r="DO37" s="2950"/>
      <c r="DP37" s="2950"/>
      <c r="DQ37" s="2953"/>
      <c r="DR37" s="2948">
        <f t="shared" si="4"/>
        <v>0.11399999999999999</v>
      </c>
      <c r="DS37" s="2948">
        <f t="shared" si="4"/>
        <v>7.4999999999999997E-2</v>
      </c>
      <c r="DT37" s="2952">
        <f t="shared" si="5"/>
        <v>0.65789473684210531</v>
      </c>
      <c r="DU37" s="2950"/>
      <c r="DV37" s="2950"/>
      <c r="DW37" s="2953"/>
      <c r="DX37" s="2950"/>
      <c r="DY37" s="2950"/>
      <c r="DZ37" s="2953"/>
      <c r="EA37" s="2948">
        <f t="shared" si="6"/>
        <v>0.15000000000000002</v>
      </c>
      <c r="EB37" s="2948">
        <f t="shared" si="6"/>
        <v>7.4999999999999997E-2</v>
      </c>
      <c r="EC37" s="2952">
        <f t="shared" si="7"/>
        <v>0.49999999999999989</v>
      </c>
      <c r="ED37" s="2950"/>
      <c r="EE37" s="2950"/>
      <c r="EF37" s="2953"/>
      <c r="EG37" s="2943"/>
      <c r="EH37" s="2943"/>
      <c r="EI37" s="2954"/>
    </row>
    <row r="38" spans="1:139" ht="99.75">
      <c r="A38" s="1201"/>
      <c r="B38" s="1201"/>
      <c r="C38" s="1201"/>
      <c r="D38" s="2932"/>
      <c r="E38" s="2933"/>
      <c r="F38" s="2959"/>
      <c r="G38" s="2932"/>
      <c r="H38" s="2959"/>
      <c r="I38" s="2935"/>
      <c r="J38" s="1201">
        <v>2</v>
      </c>
      <c r="K38" s="1201" t="s">
        <v>2930</v>
      </c>
      <c r="L38" s="1201" t="s">
        <v>2931</v>
      </c>
      <c r="M38" s="1201" t="s">
        <v>2932</v>
      </c>
      <c r="N38" s="2936">
        <v>0.2</v>
      </c>
      <c r="O38" s="2937">
        <v>42736</v>
      </c>
      <c r="P38" s="2937">
        <v>43100</v>
      </c>
      <c r="Q38" s="2290" t="s">
        <v>2933</v>
      </c>
      <c r="R38" s="2290">
        <v>0.8</v>
      </c>
      <c r="S38" s="2350">
        <v>6.4000000000000001E-2</v>
      </c>
      <c r="T38" s="2938">
        <v>0.06</v>
      </c>
      <c r="U38" s="2939">
        <f>+S38+S39</f>
        <v>0.08</v>
      </c>
      <c r="V38" s="2939">
        <f>+T38+T39</f>
        <v>0.08</v>
      </c>
      <c r="W38" s="2935"/>
      <c r="X38" s="2935"/>
      <c r="Y38" s="2940" t="s">
        <v>2919</v>
      </c>
      <c r="Z38" s="2941">
        <v>8.0000000000000016E-2</v>
      </c>
      <c r="AA38" s="2942">
        <v>0.08</v>
      </c>
      <c r="AB38" s="2943">
        <f>+Z38+Z39</f>
        <v>9.6000000000000016E-2</v>
      </c>
      <c r="AC38" s="2943">
        <f>+AA38+AA39</f>
        <v>9.6000000000000002E-2</v>
      </c>
      <c r="AD38" s="2944"/>
      <c r="AE38" s="2944"/>
      <c r="AF38" s="2940" t="s">
        <v>2920</v>
      </c>
      <c r="AG38" s="2941">
        <v>8.0000000000000016E-2</v>
      </c>
      <c r="AH38" s="2942">
        <v>0.08</v>
      </c>
      <c r="AI38" s="2943">
        <f>+AG38+AG39</f>
        <v>9.6000000000000016E-2</v>
      </c>
      <c r="AJ38" s="2943">
        <f>+AH38+AH39</f>
        <v>9.6000000000000002E-2</v>
      </c>
      <c r="AK38" s="2944"/>
      <c r="AL38" s="2944"/>
      <c r="AM38" s="2956" t="s">
        <v>2921</v>
      </c>
      <c r="AN38" s="2941">
        <v>6.4000000000000001E-2</v>
      </c>
      <c r="AO38" s="2938">
        <v>6.4000000000000001E-2</v>
      </c>
      <c r="AP38" s="2939">
        <f>+AN38+AN39</f>
        <v>0.08</v>
      </c>
      <c r="AQ38" s="2939">
        <f>+AO38+AO39</f>
        <v>0.08</v>
      </c>
      <c r="AR38" s="2946"/>
      <c r="AS38" s="2947"/>
      <c r="AT38" s="2940" t="s">
        <v>2922</v>
      </c>
      <c r="AU38" s="2941">
        <v>6.4000000000000001E-2</v>
      </c>
      <c r="AV38" s="2942">
        <v>6.4000000000000001E-2</v>
      </c>
      <c r="AW38" s="2939">
        <f>+AU38+AU39</f>
        <v>0.08</v>
      </c>
      <c r="AX38" s="2939">
        <f>+AV38+AV39</f>
        <v>0.08</v>
      </c>
      <c r="AY38" s="2944"/>
      <c r="AZ38" s="2944"/>
      <c r="BA38" s="2940" t="s">
        <v>2927</v>
      </c>
      <c r="BB38" s="2941">
        <v>6.4000000000000001E-2</v>
      </c>
      <c r="BC38" s="2942">
        <v>6.4000000000000001E-2</v>
      </c>
      <c r="BD38" s="2939">
        <f>+BB38+BB39</f>
        <v>8.4000000000000005E-2</v>
      </c>
      <c r="BE38" s="2939">
        <f>+BC38+BC39</f>
        <v>8.4000000000000005E-2</v>
      </c>
      <c r="BF38" s="2935"/>
      <c r="BG38" s="2935"/>
      <c r="BH38" s="2956" t="s">
        <v>2923</v>
      </c>
      <c r="BI38" s="2941">
        <v>6.4000000000000001E-2</v>
      </c>
      <c r="BJ38" s="2940"/>
      <c r="BK38" s="2939">
        <f>+BI38+BI39</f>
        <v>0.08</v>
      </c>
      <c r="BL38" s="2939">
        <f>+BJ38+BJ39</f>
        <v>0</v>
      </c>
      <c r="BM38" s="2935"/>
      <c r="BN38" s="2935"/>
      <c r="BO38" s="2940"/>
      <c r="BP38" s="2941">
        <v>6.4000000000000001E-2</v>
      </c>
      <c r="BQ38" s="2940"/>
      <c r="BR38" s="2939">
        <f>+BP38+BP39</f>
        <v>0.08</v>
      </c>
      <c r="BS38" s="2939">
        <f>+BQ38+BQ39</f>
        <v>0</v>
      </c>
      <c r="BT38" s="2935"/>
      <c r="BU38" s="2935"/>
      <c r="BV38" s="2940"/>
      <c r="BW38" s="2941">
        <v>6.4000000000000001E-2</v>
      </c>
      <c r="BX38" s="2938"/>
      <c r="BY38" s="2939">
        <f>+BW38+BW39</f>
        <v>0.08</v>
      </c>
      <c r="BZ38" s="2939">
        <f>+BX38+BX39</f>
        <v>0</v>
      </c>
      <c r="CA38" s="2935"/>
      <c r="CB38" s="2935"/>
      <c r="CC38" s="2956" t="s">
        <v>2924</v>
      </c>
      <c r="CD38" s="2941">
        <v>6.4000000000000001E-2</v>
      </c>
      <c r="CE38" s="2938"/>
      <c r="CF38" s="2939">
        <f>+CD38+CD39</f>
        <v>8.4000000000000005E-2</v>
      </c>
      <c r="CG38" s="2939">
        <f>+CE38+CE39</f>
        <v>0</v>
      </c>
      <c r="CH38" s="2935"/>
      <c r="CI38" s="2935"/>
      <c r="CJ38" s="2940"/>
      <c r="CK38" s="2941">
        <v>6.4000000000000001E-2</v>
      </c>
      <c r="CL38" s="2938"/>
      <c r="CM38" s="2939">
        <f>+CK38+CK39</f>
        <v>0.08</v>
      </c>
      <c r="CN38" s="2939">
        <f>+CL38+CL39</f>
        <v>0</v>
      </c>
      <c r="CO38" s="2935"/>
      <c r="CP38" s="2935"/>
      <c r="CQ38" s="2940"/>
      <c r="CR38" s="2350">
        <v>6.4000000000000001E-2</v>
      </c>
      <c r="CS38" s="2940"/>
      <c r="CT38" s="2939">
        <f>+CR38+CR39</f>
        <v>0.08</v>
      </c>
      <c r="CU38" s="2939">
        <f>+CS38+CS39</f>
        <v>0</v>
      </c>
      <c r="CV38" s="2935"/>
      <c r="CW38" s="2935"/>
      <c r="CX38" s="2956" t="s">
        <v>2925</v>
      </c>
      <c r="CY38" s="2936"/>
      <c r="CZ38" s="2948">
        <f t="shared" si="0"/>
        <v>0.22400000000000003</v>
      </c>
      <c r="DA38" s="2948">
        <f t="shared" si="0"/>
        <v>0.22000000000000003</v>
      </c>
      <c r="DB38" s="2949">
        <f t="shared" si="1"/>
        <v>0.9821428571428571</v>
      </c>
      <c r="DC38" s="2950">
        <f>+U38+AB38+AI38</f>
        <v>0.27200000000000002</v>
      </c>
      <c r="DD38" s="2950">
        <f>+V38+AC38+AJ38</f>
        <v>0.27200000000000002</v>
      </c>
      <c r="DE38" s="2950">
        <f>+DD38/DC38</f>
        <v>1</v>
      </c>
      <c r="DF38" s="2950"/>
      <c r="DG38" s="2950"/>
      <c r="DH38" s="2950"/>
      <c r="DI38" s="2948">
        <f t="shared" si="2"/>
        <v>0.41600000000000004</v>
      </c>
      <c r="DJ38" s="2951">
        <f t="shared" si="2"/>
        <v>0.41200000000000003</v>
      </c>
      <c r="DK38" s="2952">
        <f t="shared" si="3"/>
        <v>0.99038461538461542</v>
      </c>
      <c r="DL38" s="2950">
        <f>+DC38+AP38+AW38+BD38</f>
        <v>0.51600000000000001</v>
      </c>
      <c r="DM38" s="2950">
        <f>+DD38+AQ38+AX38+BE38</f>
        <v>0.51600000000000001</v>
      </c>
      <c r="DN38" s="2953">
        <f>+DM38/DL38</f>
        <v>1</v>
      </c>
      <c r="DO38" s="2950"/>
      <c r="DP38" s="2950"/>
      <c r="DQ38" s="2953"/>
      <c r="DR38" s="2948">
        <f t="shared" si="4"/>
        <v>0.6080000000000001</v>
      </c>
      <c r="DS38" s="2948">
        <f t="shared" si="4"/>
        <v>0.41200000000000003</v>
      </c>
      <c r="DT38" s="2952">
        <f t="shared" si="5"/>
        <v>0.67763157894736836</v>
      </c>
      <c r="DU38" s="2950">
        <f>+DL38+BK38+BR38+BY38</f>
        <v>0.75599999999999989</v>
      </c>
      <c r="DV38" s="2950">
        <f>+DM38+BL38+BS38+BZ38</f>
        <v>0.51600000000000001</v>
      </c>
      <c r="DW38" s="2953">
        <f>+DV38/DU38</f>
        <v>0.68253968253968267</v>
      </c>
      <c r="DX38" s="2950"/>
      <c r="DY38" s="2950"/>
      <c r="DZ38" s="2953"/>
      <c r="EA38" s="2948">
        <f t="shared" si="6"/>
        <v>0.80000000000000027</v>
      </c>
      <c r="EB38" s="2948">
        <f t="shared" si="6"/>
        <v>0.41200000000000003</v>
      </c>
      <c r="EC38" s="2952">
        <f t="shared" si="7"/>
        <v>0.5149999999999999</v>
      </c>
      <c r="ED38" s="2950">
        <f>+DU38+CF38+CM38+CS38</f>
        <v>0.91999999999999982</v>
      </c>
      <c r="EE38" s="2950">
        <f>+DV38+CG38+CN38+CT38</f>
        <v>0.59599999999999997</v>
      </c>
      <c r="EF38" s="2953">
        <f>+EE38/ED38</f>
        <v>0.64782608695652188</v>
      </c>
      <c r="EG38" s="2943"/>
      <c r="EH38" s="2943"/>
      <c r="EI38" s="2954"/>
    </row>
    <row r="39" spans="1:139" ht="57">
      <c r="A39" s="1201"/>
      <c r="B39" s="1201"/>
      <c r="C39" s="1201"/>
      <c r="D39" s="2932"/>
      <c r="E39" s="2933"/>
      <c r="F39" s="2959"/>
      <c r="G39" s="2932"/>
      <c r="H39" s="2959"/>
      <c r="I39" s="2935"/>
      <c r="J39" s="1201"/>
      <c r="K39" s="1201"/>
      <c r="L39" s="1201"/>
      <c r="M39" s="1201"/>
      <c r="N39" s="2936"/>
      <c r="O39" s="2937"/>
      <c r="P39" s="2937"/>
      <c r="Q39" s="2290" t="s">
        <v>2934</v>
      </c>
      <c r="R39" s="2290">
        <v>0.2</v>
      </c>
      <c r="S39" s="2350">
        <v>1.6E-2</v>
      </c>
      <c r="T39" s="2938">
        <v>0.02</v>
      </c>
      <c r="U39" s="2939"/>
      <c r="V39" s="2939"/>
      <c r="W39" s="2935"/>
      <c r="X39" s="2935"/>
      <c r="Y39" s="2940" t="s">
        <v>2919</v>
      </c>
      <c r="Z39" s="2941">
        <v>1.6E-2</v>
      </c>
      <c r="AA39" s="2942">
        <v>1.6E-2</v>
      </c>
      <c r="AB39" s="2943"/>
      <c r="AC39" s="2943"/>
      <c r="AD39" s="2944"/>
      <c r="AE39" s="2944"/>
      <c r="AF39" s="2940" t="s">
        <v>2920</v>
      </c>
      <c r="AG39" s="2941">
        <v>1.6E-2</v>
      </c>
      <c r="AH39" s="2942">
        <v>1.6E-2</v>
      </c>
      <c r="AI39" s="2943"/>
      <c r="AJ39" s="2943"/>
      <c r="AK39" s="2944"/>
      <c r="AL39" s="2944"/>
      <c r="AM39" s="2956"/>
      <c r="AN39" s="2941">
        <v>1.6E-2</v>
      </c>
      <c r="AO39" s="2938">
        <v>1.6E-2</v>
      </c>
      <c r="AP39" s="2939"/>
      <c r="AQ39" s="2939"/>
      <c r="AR39" s="2946"/>
      <c r="AS39" s="2947"/>
      <c r="AT39" s="2940" t="s">
        <v>2922</v>
      </c>
      <c r="AU39" s="2941">
        <v>1.6E-2</v>
      </c>
      <c r="AV39" s="2942">
        <v>1.6E-2</v>
      </c>
      <c r="AW39" s="2939"/>
      <c r="AX39" s="2939"/>
      <c r="AY39" s="2944"/>
      <c r="AZ39" s="2944"/>
      <c r="BA39" s="2940" t="s">
        <v>2927</v>
      </c>
      <c r="BB39" s="2941">
        <v>2.0000000000000004E-2</v>
      </c>
      <c r="BC39" s="2940">
        <v>0.02</v>
      </c>
      <c r="BD39" s="2939"/>
      <c r="BE39" s="2939"/>
      <c r="BF39" s="2935"/>
      <c r="BG39" s="2935"/>
      <c r="BH39" s="2956"/>
      <c r="BI39" s="2941">
        <v>1.6E-2</v>
      </c>
      <c r="BJ39" s="2940"/>
      <c r="BK39" s="2939"/>
      <c r="BL39" s="2939"/>
      <c r="BM39" s="2935"/>
      <c r="BN39" s="2935"/>
      <c r="BO39" s="2940"/>
      <c r="BP39" s="2941">
        <v>1.6E-2</v>
      </c>
      <c r="BQ39" s="2940"/>
      <c r="BR39" s="2939"/>
      <c r="BS39" s="2939"/>
      <c r="BT39" s="2935"/>
      <c r="BU39" s="2935"/>
      <c r="BV39" s="2940"/>
      <c r="BW39" s="2941">
        <v>1.6E-2</v>
      </c>
      <c r="BX39" s="2938"/>
      <c r="BY39" s="2939"/>
      <c r="BZ39" s="2939"/>
      <c r="CA39" s="2935"/>
      <c r="CB39" s="2935"/>
      <c r="CC39" s="2956"/>
      <c r="CD39" s="2941">
        <v>2.0000000000000004E-2</v>
      </c>
      <c r="CE39" s="2938"/>
      <c r="CF39" s="2939"/>
      <c r="CG39" s="2939"/>
      <c r="CH39" s="2935"/>
      <c r="CI39" s="2935"/>
      <c r="CJ39" s="2940"/>
      <c r="CK39" s="2941">
        <v>1.6E-2</v>
      </c>
      <c r="CL39" s="2938"/>
      <c r="CM39" s="2939"/>
      <c r="CN39" s="2939"/>
      <c r="CO39" s="2935"/>
      <c r="CP39" s="2935"/>
      <c r="CQ39" s="2940"/>
      <c r="CR39" s="2350">
        <v>1.6E-2</v>
      </c>
      <c r="CS39" s="2940"/>
      <c r="CT39" s="2939"/>
      <c r="CU39" s="2939"/>
      <c r="CV39" s="2935"/>
      <c r="CW39" s="2935"/>
      <c r="CX39" s="2956"/>
      <c r="CY39" s="2936"/>
      <c r="CZ39" s="2948">
        <f t="shared" si="0"/>
        <v>4.8000000000000001E-2</v>
      </c>
      <c r="DA39" s="2948">
        <f t="shared" si="0"/>
        <v>5.2000000000000005E-2</v>
      </c>
      <c r="DB39" s="2949">
        <f t="shared" si="1"/>
        <v>1.0833333333333335</v>
      </c>
      <c r="DC39" s="2950"/>
      <c r="DD39" s="2950"/>
      <c r="DE39" s="2950"/>
      <c r="DF39" s="2950"/>
      <c r="DG39" s="2950"/>
      <c r="DH39" s="2950"/>
      <c r="DI39" s="2960">
        <f t="shared" si="2"/>
        <v>0.1</v>
      </c>
      <c r="DJ39" s="2961">
        <f t="shared" si="2"/>
        <v>0.10400000000000001</v>
      </c>
      <c r="DK39" s="2952">
        <f t="shared" si="3"/>
        <v>1.04</v>
      </c>
      <c r="DL39" s="2950"/>
      <c r="DM39" s="2950"/>
      <c r="DN39" s="2953"/>
      <c r="DO39" s="2950"/>
      <c r="DP39" s="2950"/>
      <c r="DQ39" s="2953"/>
      <c r="DR39" s="2948">
        <f t="shared" si="4"/>
        <v>0.14800000000000002</v>
      </c>
      <c r="DS39" s="2948">
        <f t="shared" si="4"/>
        <v>0.10400000000000001</v>
      </c>
      <c r="DT39" s="2952">
        <f t="shared" si="5"/>
        <v>0.70270270270270263</v>
      </c>
      <c r="DU39" s="2950"/>
      <c r="DV39" s="2950"/>
      <c r="DW39" s="2953"/>
      <c r="DX39" s="2950"/>
      <c r="DY39" s="2950"/>
      <c r="DZ39" s="2953"/>
      <c r="EA39" s="2948">
        <f t="shared" si="6"/>
        <v>0.20000000000000007</v>
      </c>
      <c r="EB39" s="2948">
        <f t="shared" si="6"/>
        <v>0.10400000000000001</v>
      </c>
      <c r="EC39" s="2952">
        <f t="shared" si="7"/>
        <v>0.51999999999999991</v>
      </c>
      <c r="ED39" s="2950"/>
      <c r="EE39" s="2950"/>
      <c r="EF39" s="2953"/>
      <c r="EG39" s="2943"/>
      <c r="EH39" s="2943"/>
      <c r="EI39" s="2954"/>
    </row>
    <row r="40" spans="1:139" ht="99.75">
      <c r="A40" s="1201"/>
      <c r="B40" s="1201"/>
      <c r="C40" s="1201"/>
      <c r="D40" s="2932"/>
      <c r="E40" s="2933"/>
      <c r="F40" s="2959"/>
      <c r="G40" s="2932"/>
      <c r="H40" s="2959"/>
      <c r="I40" s="2935"/>
      <c r="J40" s="1201">
        <v>3</v>
      </c>
      <c r="K40" s="1201" t="s">
        <v>2935</v>
      </c>
      <c r="L40" s="1201" t="s">
        <v>2936</v>
      </c>
      <c r="M40" s="1201" t="s">
        <v>2932</v>
      </c>
      <c r="N40" s="2936">
        <v>0.1</v>
      </c>
      <c r="O40" s="2937">
        <v>42736</v>
      </c>
      <c r="P40" s="2937">
        <v>43100</v>
      </c>
      <c r="Q40" s="2290" t="s">
        <v>2937</v>
      </c>
      <c r="R40" s="2290">
        <v>0.7</v>
      </c>
      <c r="S40" s="2350">
        <v>5.5999999999999994E-2</v>
      </c>
      <c r="T40" s="2938">
        <v>0.05</v>
      </c>
      <c r="U40" s="2939">
        <f>+S40+S41+S42</f>
        <v>7.9999999999999988E-2</v>
      </c>
      <c r="V40" s="2939">
        <f>+T40+T41+T42</f>
        <v>0.08</v>
      </c>
      <c r="W40" s="2935"/>
      <c r="X40" s="2935"/>
      <c r="Y40" s="2940" t="s">
        <v>2919</v>
      </c>
      <c r="Z40" s="2941">
        <v>5.5999999999999994E-2</v>
      </c>
      <c r="AA40" s="2942">
        <v>5.6000000000000001E-2</v>
      </c>
      <c r="AB40" s="2943">
        <f>+Z40+Z41+Z42</f>
        <v>7.9999999999999988E-2</v>
      </c>
      <c r="AC40" s="2943">
        <f>+AA40+AA41+AA42</f>
        <v>8.0000000000000016E-2</v>
      </c>
      <c r="AD40" s="2944"/>
      <c r="AE40" s="2944"/>
      <c r="AF40" s="2940" t="s">
        <v>2920</v>
      </c>
      <c r="AG40" s="2941">
        <v>5.5999999999999994E-2</v>
      </c>
      <c r="AH40" s="2942">
        <v>5.6000000000000001E-2</v>
      </c>
      <c r="AI40" s="2943">
        <f>+AG40+AG41+AG42</f>
        <v>7.9999999999999988E-2</v>
      </c>
      <c r="AJ40" s="2943">
        <f>+AH40+AH41+AH42</f>
        <v>8.0000000000000016E-2</v>
      </c>
      <c r="AK40" s="2944"/>
      <c r="AL40" s="2944"/>
      <c r="AM40" s="2956" t="s">
        <v>2921</v>
      </c>
      <c r="AN40" s="2941">
        <v>5.5999999999999994E-2</v>
      </c>
      <c r="AO40" s="2938">
        <v>5.6000000000000001E-2</v>
      </c>
      <c r="AP40" s="2939">
        <f>+AN40+AN41+AN42</f>
        <v>7.9999999999999988E-2</v>
      </c>
      <c r="AQ40" s="2939">
        <f>+AO40+AO41+AO42</f>
        <v>8.0000000000000016E-2</v>
      </c>
      <c r="AR40" s="2946"/>
      <c r="AS40" s="2947"/>
      <c r="AT40" s="2940" t="s">
        <v>2922</v>
      </c>
      <c r="AU40" s="2941">
        <v>5.5999999999999994E-2</v>
      </c>
      <c r="AV40" s="2942">
        <v>5.6000000000000001E-2</v>
      </c>
      <c r="AW40" s="2939">
        <f>+AU40+AU41+AU42</f>
        <v>7.9999999999999988E-2</v>
      </c>
      <c r="AX40" s="2939">
        <f>+AV40+AV41+AV42</f>
        <v>8.0000000000000016E-2</v>
      </c>
      <c r="AY40" s="2944"/>
      <c r="AZ40" s="2944"/>
      <c r="BA40" s="2940" t="s">
        <v>2927</v>
      </c>
      <c r="BB40" s="2941">
        <v>5.5999999999999994E-2</v>
      </c>
      <c r="BC40" s="2942">
        <v>5.6000000000000001E-2</v>
      </c>
      <c r="BD40" s="2939">
        <f>+BB40+BB41+BB42</f>
        <v>7.9999999999999988E-2</v>
      </c>
      <c r="BE40" s="2939">
        <f>+BC40+BC41+BC42</f>
        <v>8.0000000000000016E-2</v>
      </c>
      <c r="BF40" s="2935"/>
      <c r="BG40" s="2935"/>
      <c r="BH40" s="2956" t="s">
        <v>2923</v>
      </c>
      <c r="BI40" s="2941">
        <v>6.9999999999999993E-2</v>
      </c>
      <c r="BJ40" s="2940"/>
      <c r="BK40" s="2939">
        <f>+BI40+BI41+BI42</f>
        <v>0.1</v>
      </c>
      <c r="BL40" s="2939">
        <f>+BJ40+BJ41+BJ42</f>
        <v>0</v>
      </c>
      <c r="BM40" s="2935"/>
      <c r="BN40" s="2935"/>
      <c r="BO40" s="2940"/>
      <c r="BP40" s="2941">
        <v>5.5999999999999994E-2</v>
      </c>
      <c r="BQ40" s="2940"/>
      <c r="BR40" s="2939">
        <f>+BP40+BP41+BP42</f>
        <v>7.9999999999999988E-2</v>
      </c>
      <c r="BS40" s="2939">
        <f>+BQ40+BQ41+BQ42</f>
        <v>0</v>
      </c>
      <c r="BT40" s="2935"/>
      <c r="BU40" s="2935"/>
      <c r="BV40" s="2940"/>
      <c r="BW40" s="2941">
        <v>5.5999999999999994E-2</v>
      </c>
      <c r="BX40" s="2938"/>
      <c r="BY40" s="2939">
        <f>+BW40+BW41+BW42</f>
        <v>7.9999999999999988E-2</v>
      </c>
      <c r="BZ40" s="2939">
        <f>+BX40+BX41+BX42</f>
        <v>0</v>
      </c>
      <c r="CA40" s="2935"/>
      <c r="CB40" s="2935"/>
      <c r="CC40" s="2956" t="s">
        <v>2924</v>
      </c>
      <c r="CD40" s="2941">
        <v>6.9999999999999993E-2</v>
      </c>
      <c r="CE40" s="2938"/>
      <c r="CF40" s="2939">
        <f>+CD40+CD41+CD42</f>
        <v>0.1</v>
      </c>
      <c r="CG40" s="2939">
        <f>+CE40+CE41+CE42</f>
        <v>0</v>
      </c>
      <c r="CH40" s="2935"/>
      <c r="CI40" s="2935"/>
      <c r="CJ40" s="2940"/>
      <c r="CK40" s="2941">
        <v>5.5999999999999994E-2</v>
      </c>
      <c r="CL40" s="2938"/>
      <c r="CM40" s="2939">
        <f>+CK40+CK41+CK42</f>
        <v>7.9999999999999988E-2</v>
      </c>
      <c r="CN40" s="2939">
        <f>+CL40+CL41+CL42</f>
        <v>0</v>
      </c>
      <c r="CO40" s="2935"/>
      <c r="CP40" s="2935"/>
      <c r="CQ40" s="2940"/>
      <c r="CR40" s="2350">
        <v>5.5999999999999994E-2</v>
      </c>
      <c r="CS40" s="2940"/>
      <c r="CT40" s="2939">
        <f>+CR40+CR41+CR42</f>
        <v>7.9999999999999988E-2</v>
      </c>
      <c r="CU40" s="2939">
        <f>+CS40+CS41+CS42</f>
        <v>0</v>
      </c>
      <c r="CV40" s="2935"/>
      <c r="CW40" s="2935"/>
      <c r="CX40" s="2956" t="s">
        <v>2925</v>
      </c>
      <c r="CY40" s="2936"/>
      <c r="CZ40" s="2948">
        <f t="shared" si="0"/>
        <v>0.16799999999999998</v>
      </c>
      <c r="DA40" s="2948">
        <f t="shared" si="0"/>
        <v>0.16200000000000001</v>
      </c>
      <c r="DB40" s="2949">
        <f t="shared" si="1"/>
        <v>0.96428571428571441</v>
      </c>
      <c r="DC40" s="2950">
        <f>+U40+AB40+AI40</f>
        <v>0.23999999999999996</v>
      </c>
      <c r="DD40" s="2950">
        <f>+V40+AC40+AJ40</f>
        <v>0.24000000000000005</v>
      </c>
      <c r="DE40" s="2950">
        <f>+DD40/DC40</f>
        <v>1.0000000000000004</v>
      </c>
      <c r="DF40" s="2950"/>
      <c r="DG40" s="2950"/>
      <c r="DH40" s="2950"/>
      <c r="DI40" s="2948">
        <f t="shared" si="2"/>
        <v>0.33599999999999997</v>
      </c>
      <c r="DJ40" s="2951">
        <f t="shared" si="2"/>
        <v>0.33</v>
      </c>
      <c r="DK40" s="2952">
        <f t="shared" si="3"/>
        <v>0.98214285714285732</v>
      </c>
      <c r="DL40" s="2950">
        <f>+DC40+AP40+AW40+BD40</f>
        <v>0.47999999999999987</v>
      </c>
      <c r="DM40" s="2950">
        <f>+DD40+AQ40+AX40+BE40</f>
        <v>0.48000000000000009</v>
      </c>
      <c r="DN40" s="2953">
        <f>+DM40/DL40</f>
        <v>1.0000000000000004</v>
      </c>
      <c r="DO40" s="2950"/>
      <c r="DP40" s="2950"/>
      <c r="DQ40" s="2953"/>
      <c r="DR40" s="2948">
        <f t="shared" si="4"/>
        <v>0.51800000000000002</v>
      </c>
      <c r="DS40" s="2948">
        <f t="shared" si="4"/>
        <v>0.33</v>
      </c>
      <c r="DT40" s="2952">
        <f t="shared" si="5"/>
        <v>0.63706563706563712</v>
      </c>
      <c r="DU40" s="2950">
        <f>+DL40+BK40+BR40+BY40</f>
        <v>0.73999999999999977</v>
      </c>
      <c r="DV40" s="2950">
        <f>+DM40+BL40+BS40+BZ40</f>
        <v>0.48000000000000009</v>
      </c>
      <c r="DW40" s="2953">
        <f>+DV40/DU40</f>
        <v>0.64864864864864902</v>
      </c>
      <c r="DX40" s="2950"/>
      <c r="DY40" s="2950"/>
      <c r="DZ40" s="2953"/>
      <c r="EA40" s="2948">
        <f t="shared" si="6"/>
        <v>0.7</v>
      </c>
      <c r="EB40" s="2948">
        <f t="shared" si="6"/>
        <v>0.33</v>
      </c>
      <c r="EC40" s="2952">
        <f t="shared" si="7"/>
        <v>0.47142857142857147</v>
      </c>
      <c r="ED40" s="2950">
        <f>+DU40+CF40+CM40+CS40</f>
        <v>0.91999999999999971</v>
      </c>
      <c r="EE40" s="2950">
        <f>+DV40+CG40+CN40+CT40</f>
        <v>0.56000000000000005</v>
      </c>
      <c r="EF40" s="2953">
        <f>+EE40/ED40</f>
        <v>0.6086956521739133</v>
      </c>
      <c r="EG40" s="2943"/>
      <c r="EH40" s="2943"/>
      <c r="EI40" s="2954"/>
    </row>
    <row r="41" spans="1:139" ht="42.75">
      <c r="A41" s="1201"/>
      <c r="B41" s="1201"/>
      <c r="C41" s="1201"/>
      <c r="D41" s="2932"/>
      <c r="E41" s="2933"/>
      <c r="F41" s="2959"/>
      <c r="G41" s="2932"/>
      <c r="H41" s="2959"/>
      <c r="I41" s="2935"/>
      <c r="J41" s="1201"/>
      <c r="K41" s="1201"/>
      <c r="L41" s="1201"/>
      <c r="M41" s="1201"/>
      <c r="N41" s="2936"/>
      <c r="O41" s="2937"/>
      <c r="P41" s="2937"/>
      <c r="Q41" s="2290" t="s">
        <v>2938</v>
      </c>
      <c r="R41" s="2290">
        <v>0.2</v>
      </c>
      <c r="S41" s="2350">
        <v>1.6E-2</v>
      </c>
      <c r="T41" s="2938">
        <v>0.02</v>
      </c>
      <c r="U41" s="2939"/>
      <c r="V41" s="2939"/>
      <c r="W41" s="2935"/>
      <c r="X41" s="2935"/>
      <c r="Y41" s="2940" t="s">
        <v>2919</v>
      </c>
      <c r="Z41" s="2941">
        <v>1.6E-2</v>
      </c>
      <c r="AA41" s="2942">
        <v>1.6E-2</v>
      </c>
      <c r="AB41" s="2943"/>
      <c r="AC41" s="2943"/>
      <c r="AD41" s="2944"/>
      <c r="AE41" s="2944"/>
      <c r="AF41" s="2940" t="s">
        <v>2920</v>
      </c>
      <c r="AG41" s="2941">
        <v>1.6E-2</v>
      </c>
      <c r="AH41" s="2942">
        <v>1.6E-2</v>
      </c>
      <c r="AI41" s="2943"/>
      <c r="AJ41" s="2943"/>
      <c r="AK41" s="2944"/>
      <c r="AL41" s="2944"/>
      <c r="AM41" s="2956"/>
      <c r="AN41" s="2941">
        <v>1.6E-2</v>
      </c>
      <c r="AO41" s="2938">
        <v>1.6E-2</v>
      </c>
      <c r="AP41" s="2939"/>
      <c r="AQ41" s="2939"/>
      <c r="AR41" s="2946"/>
      <c r="AS41" s="2947"/>
      <c r="AT41" s="2940" t="s">
        <v>2922</v>
      </c>
      <c r="AU41" s="2941">
        <v>1.6E-2</v>
      </c>
      <c r="AV41" s="2942">
        <v>1.6E-2</v>
      </c>
      <c r="AW41" s="2939"/>
      <c r="AX41" s="2939"/>
      <c r="AY41" s="2944"/>
      <c r="AZ41" s="2944"/>
      <c r="BA41" s="2940" t="s">
        <v>2927</v>
      </c>
      <c r="BB41" s="2941">
        <v>1.6E-2</v>
      </c>
      <c r="BC41" s="2942">
        <v>1.6E-2</v>
      </c>
      <c r="BD41" s="2939"/>
      <c r="BE41" s="2939"/>
      <c r="BF41" s="2935"/>
      <c r="BG41" s="2935"/>
      <c r="BH41" s="2956"/>
      <c r="BI41" s="2941">
        <v>2.0000000000000004E-2</v>
      </c>
      <c r="BJ41" s="2940"/>
      <c r="BK41" s="2939"/>
      <c r="BL41" s="2939"/>
      <c r="BM41" s="2935"/>
      <c r="BN41" s="2935"/>
      <c r="BO41" s="2940"/>
      <c r="BP41" s="2941">
        <v>1.6E-2</v>
      </c>
      <c r="BQ41" s="2940"/>
      <c r="BR41" s="2939"/>
      <c r="BS41" s="2939"/>
      <c r="BT41" s="2935"/>
      <c r="BU41" s="2935"/>
      <c r="BV41" s="2940"/>
      <c r="BW41" s="2941">
        <v>1.6E-2</v>
      </c>
      <c r="BX41" s="2938"/>
      <c r="BY41" s="2939"/>
      <c r="BZ41" s="2939"/>
      <c r="CA41" s="2935"/>
      <c r="CB41" s="2935"/>
      <c r="CC41" s="2956"/>
      <c r="CD41" s="2941">
        <v>2.0000000000000004E-2</v>
      </c>
      <c r="CE41" s="2938"/>
      <c r="CF41" s="2939"/>
      <c r="CG41" s="2939"/>
      <c r="CH41" s="2935"/>
      <c r="CI41" s="2935"/>
      <c r="CJ41" s="2940"/>
      <c r="CK41" s="2941">
        <v>1.6E-2</v>
      </c>
      <c r="CL41" s="2938"/>
      <c r="CM41" s="2939"/>
      <c r="CN41" s="2939"/>
      <c r="CO41" s="2935"/>
      <c r="CP41" s="2935"/>
      <c r="CQ41" s="2940"/>
      <c r="CR41" s="2350">
        <v>1.6E-2</v>
      </c>
      <c r="CS41" s="2940"/>
      <c r="CT41" s="2939"/>
      <c r="CU41" s="2939"/>
      <c r="CV41" s="2935"/>
      <c r="CW41" s="2935"/>
      <c r="CX41" s="2956"/>
      <c r="CY41" s="2936"/>
      <c r="CZ41" s="2948">
        <f t="shared" si="0"/>
        <v>4.8000000000000001E-2</v>
      </c>
      <c r="DA41" s="2948">
        <f t="shared" si="0"/>
        <v>5.2000000000000005E-2</v>
      </c>
      <c r="DB41" s="2949">
        <f t="shared" si="1"/>
        <v>1.0833333333333335</v>
      </c>
      <c r="DC41" s="2950"/>
      <c r="DD41" s="2950"/>
      <c r="DE41" s="2950"/>
      <c r="DF41" s="2950"/>
      <c r="DG41" s="2950"/>
      <c r="DH41" s="2950"/>
      <c r="DI41" s="2948">
        <f t="shared" si="2"/>
        <v>9.6000000000000002E-2</v>
      </c>
      <c r="DJ41" s="2951">
        <f t="shared" si="2"/>
        <v>0.1</v>
      </c>
      <c r="DK41" s="2952">
        <f t="shared" si="3"/>
        <v>1.0416666666666667</v>
      </c>
      <c r="DL41" s="2950"/>
      <c r="DM41" s="2950"/>
      <c r="DN41" s="2953"/>
      <c r="DO41" s="2950"/>
      <c r="DP41" s="2950"/>
      <c r="DQ41" s="2953"/>
      <c r="DR41" s="2948">
        <f t="shared" si="4"/>
        <v>0.14800000000000002</v>
      </c>
      <c r="DS41" s="2948">
        <f t="shared" si="4"/>
        <v>0.1</v>
      </c>
      <c r="DT41" s="2952">
        <f t="shared" si="5"/>
        <v>0.67567567567567566</v>
      </c>
      <c r="DU41" s="2950"/>
      <c r="DV41" s="2950"/>
      <c r="DW41" s="2953"/>
      <c r="DX41" s="2950"/>
      <c r="DY41" s="2950"/>
      <c r="DZ41" s="2953"/>
      <c r="EA41" s="2948">
        <f t="shared" si="6"/>
        <v>0.20000000000000007</v>
      </c>
      <c r="EB41" s="2948">
        <f t="shared" si="6"/>
        <v>0.1</v>
      </c>
      <c r="EC41" s="2952">
        <f t="shared" si="7"/>
        <v>0.49999999999999989</v>
      </c>
      <c r="ED41" s="2950"/>
      <c r="EE41" s="2950"/>
      <c r="EF41" s="2953"/>
      <c r="EG41" s="2943"/>
      <c r="EH41" s="2943"/>
      <c r="EI41" s="2954"/>
    </row>
    <row r="42" spans="1:139" ht="99.75">
      <c r="A42" s="1201"/>
      <c r="B42" s="1201"/>
      <c r="C42" s="1201"/>
      <c r="D42" s="2932"/>
      <c r="E42" s="2933"/>
      <c r="F42" s="2959"/>
      <c r="G42" s="2932"/>
      <c r="H42" s="2959"/>
      <c r="I42" s="2935"/>
      <c r="J42" s="1201"/>
      <c r="K42" s="1201"/>
      <c r="L42" s="1201"/>
      <c r="M42" s="1201"/>
      <c r="N42" s="2936"/>
      <c r="O42" s="2937"/>
      <c r="P42" s="2937"/>
      <c r="Q42" s="2290" t="s">
        <v>2939</v>
      </c>
      <c r="R42" s="2290">
        <v>0.1</v>
      </c>
      <c r="S42" s="2350">
        <v>8.0000000000000002E-3</v>
      </c>
      <c r="T42" s="2938">
        <v>0.01</v>
      </c>
      <c r="U42" s="2939"/>
      <c r="V42" s="2939"/>
      <c r="W42" s="2935"/>
      <c r="X42" s="2935"/>
      <c r="Y42" s="2940" t="s">
        <v>2919</v>
      </c>
      <c r="Z42" s="2941">
        <v>8.0000000000000002E-3</v>
      </c>
      <c r="AA42" s="2942">
        <v>8.0000000000000002E-3</v>
      </c>
      <c r="AB42" s="2943"/>
      <c r="AC42" s="2943"/>
      <c r="AD42" s="2944"/>
      <c r="AE42" s="2944"/>
      <c r="AF42" s="2940" t="s">
        <v>2920</v>
      </c>
      <c r="AG42" s="2941">
        <v>8.0000000000000002E-3</v>
      </c>
      <c r="AH42" s="2942">
        <v>8.0000000000000002E-3</v>
      </c>
      <c r="AI42" s="2943"/>
      <c r="AJ42" s="2943"/>
      <c r="AK42" s="2944"/>
      <c r="AL42" s="2944"/>
      <c r="AM42" s="2956"/>
      <c r="AN42" s="2941">
        <v>8.0000000000000002E-3</v>
      </c>
      <c r="AO42" s="2938">
        <v>8.0000000000000002E-3</v>
      </c>
      <c r="AP42" s="2939"/>
      <c r="AQ42" s="2939"/>
      <c r="AR42" s="2946"/>
      <c r="AS42" s="2947"/>
      <c r="AT42" s="2940" t="s">
        <v>2922</v>
      </c>
      <c r="AU42" s="2941">
        <v>8.0000000000000002E-3</v>
      </c>
      <c r="AV42" s="2942">
        <v>8.0000000000000002E-3</v>
      </c>
      <c r="AW42" s="2939"/>
      <c r="AX42" s="2939"/>
      <c r="AY42" s="2944"/>
      <c r="AZ42" s="2944"/>
      <c r="BA42" s="2940" t="s">
        <v>2927</v>
      </c>
      <c r="BB42" s="2941">
        <v>8.0000000000000002E-3</v>
      </c>
      <c r="BC42" s="2942">
        <v>8.0000000000000002E-3</v>
      </c>
      <c r="BD42" s="2939"/>
      <c r="BE42" s="2939"/>
      <c r="BF42" s="2935"/>
      <c r="BG42" s="2935"/>
      <c r="BH42" s="2956"/>
      <c r="BI42" s="2941">
        <v>1.0000000000000002E-2</v>
      </c>
      <c r="BJ42" s="2940"/>
      <c r="BK42" s="2939"/>
      <c r="BL42" s="2939"/>
      <c r="BM42" s="2935"/>
      <c r="BN42" s="2935"/>
      <c r="BO42" s="2940"/>
      <c r="BP42" s="2941">
        <v>8.0000000000000002E-3</v>
      </c>
      <c r="BQ42" s="2940"/>
      <c r="BR42" s="2939"/>
      <c r="BS42" s="2939"/>
      <c r="BT42" s="2935"/>
      <c r="BU42" s="2935"/>
      <c r="BV42" s="2940"/>
      <c r="BW42" s="2941">
        <v>8.0000000000000002E-3</v>
      </c>
      <c r="BX42" s="2938"/>
      <c r="BY42" s="2939"/>
      <c r="BZ42" s="2939"/>
      <c r="CA42" s="2935"/>
      <c r="CB42" s="2935"/>
      <c r="CC42" s="2956"/>
      <c r="CD42" s="2941">
        <v>1.0000000000000002E-2</v>
      </c>
      <c r="CE42" s="2938"/>
      <c r="CF42" s="2939"/>
      <c r="CG42" s="2939"/>
      <c r="CH42" s="2935"/>
      <c r="CI42" s="2935"/>
      <c r="CJ42" s="2940"/>
      <c r="CK42" s="2941">
        <v>8.0000000000000002E-3</v>
      </c>
      <c r="CL42" s="2938"/>
      <c r="CM42" s="2939"/>
      <c r="CN42" s="2939"/>
      <c r="CO42" s="2935"/>
      <c r="CP42" s="2935"/>
      <c r="CQ42" s="2940"/>
      <c r="CR42" s="2350">
        <v>8.0000000000000002E-3</v>
      </c>
      <c r="CS42" s="2940"/>
      <c r="CT42" s="2939"/>
      <c r="CU42" s="2939"/>
      <c r="CV42" s="2935"/>
      <c r="CW42" s="2935"/>
      <c r="CX42" s="2956"/>
      <c r="CY42" s="2936"/>
      <c r="CZ42" s="2948">
        <f t="shared" si="0"/>
        <v>2.4E-2</v>
      </c>
      <c r="DA42" s="2948">
        <f t="shared" si="0"/>
        <v>2.6000000000000002E-2</v>
      </c>
      <c r="DB42" s="2949">
        <f t="shared" si="1"/>
        <v>1.0833333333333335</v>
      </c>
      <c r="DC42" s="2950"/>
      <c r="DD42" s="2950"/>
      <c r="DE42" s="2950"/>
      <c r="DF42" s="2950"/>
      <c r="DG42" s="2950"/>
      <c r="DH42" s="2950"/>
      <c r="DI42" s="2961">
        <f t="shared" si="2"/>
        <v>4.8000000000000001E-2</v>
      </c>
      <c r="DJ42" s="2962">
        <f t="shared" si="2"/>
        <v>0.05</v>
      </c>
      <c r="DK42" s="2952">
        <f t="shared" si="3"/>
        <v>1.0416666666666667</v>
      </c>
      <c r="DL42" s="2950"/>
      <c r="DM42" s="2950"/>
      <c r="DN42" s="2953"/>
      <c r="DO42" s="2950"/>
      <c r="DP42" s="2950"/>
      <c r="DQ42" s="2953"/>
      <c r="DR42" s="2948">
        <f t="shared" si="4"/>
        <v>7.400000000000001E-2</v>
      </c>
      <c r="DS42" s="2948">
        <f t="shared" si="4"/>
        <v>0.05</v>
      </c>
      <c r="DT42" s="2952">
        <f t="shared" si="5"/>
        <v>0.67567567567567566</v>
      </c>
      <c r="DU42" s="2950"/>
      <c r="DV42" s="2950"/>
      <c r="DW42" s="2953"/>
      <c r="DX42" s="2950"/>
      <c r="DY42" s="2950"/>
      <c r="DZ42" s="2953"/>
      <c r="EA42" s="2948">
        <f t="shared" si="6"/>
        <v>0.10000000000000003</v>
      </c>
      <c r="EB42" s="2948">
        <f t="shared" si="6"/>
        <v>0.05</v>
      </c>
      <c r="EC42" s="2952">
        <f t="shared" si="7"/>
        <v>0.49999999999999989</v>
      </c>
      <c r="ED42" s="2950"/>
      <c r="EE42" s="2950"/>
      <c r="EF42" s="2953"/>
      <c r="EG42" s="2943"/>
      <c r="EH42" s="2943"/>
      <c r="EI42" s="2954"/>
    </row>
    <row r="43" spans="1:139" ht="57">
      <c r="A43" s="1201" t="s">
        <v>2867</v>
      </c>
      <c r="B43" s="1201" t="s">
        <v>2867</v>
      </c>
      <c r="C43" s="1201" t="s">
        <v>2940</v>
      </c>
      <c r="D43" s="2932">
        <v>4</v>
      </c>
      <c r="E43" s="2933" t="s">
        <v>2941</v>
      </c>
      <c r="F43" s="2934">
        <v>0.5</v>
      </c>
      <c r="G43" s="2932" t="s">
        <v>393</v>
      </c>
      <c r="H43" s="2934">
        <v>0.5</v>
      </c>
      <c r="I43" s="2935">
        <f>+N43+N46+N49</f>
        <v>0.14000000000000001</v>
      </c>
      <c r="J43" s="1201">
        <v>1</v>
      </c>
      <c r="K43" s="1201" t="s">
        <v>2942</v>
      </c>
      <c r="L43" s="1201" t="s">
        <v>2943</v>
      </c>
      <c r="M43" s="1201" t="s">
        <v>2944</v>
      </c>
      <c r="N43" s="2936">
        <v>0.06</v>
      </c>
      <c r="O43" s="2937">
        <v>42736</v>
      </c>
      <c r="P43" s="2937">
        <v>42886</v>
      </c>
      <c r="Q43" s="2290" t="s">
        <v>2945</v>
      </c>
      <c r="R43" s="2290">
        <v>0.2</v>
      </c>
      <c r="S43" s="2350">
        <v>0.06</v>
      </c>
      <c r="T43" s="2938">
        <v>0.06</v>
      </c>
      <c r="U43" s="2939">
        <f>+S43+S44+S45</f>
        <v>0.06</v>
      </c>
      <c r="V43" s="2939">
        <f>+T43+T44+T45</f>
        <v>0.06</v>
      </c>
      <c r="W43" s="2963">
        <f>+(((U43*$N$43)+(U46*$N$46)+(U49*$N$49))*$H$43)/($N$43+$N$46+$N$49)</f>
        <v>1.2857142857142855E-2</v>
      </c>
      <c r="X43" s="2963">
        <f>+(((V43*$N$43)+(V46*$N$46)+(V49*$N$49))*$H$43)/($N$43+$N$46+$N$49)</f>
        <v>1.2857142857142855E-2</v>
      </c>
      <c r="Y43" s="2940" t="s">
        <v>2946</v>
      </c>
      <c r="Z43" s="2941">
        <v>0.13999999999999999</v>
      </c>
      <c r="AA43" s="2942">
        <v>0.14000000000000001</v>
      </c>
      <c r="AB43" s="2943">
        <f>+Z43+Z44+Z45</f>
        <v>0.38000000000000006</v>
      </c>
      <c r="AC43" s="2943">
        <f>+AA43+AA44+AA45</f>
        <v>0.38000000000000006</v>
      </c>
      <c r="AD43" s="1401">
        <f>+(((AB43*$N$43)+(AB46*$N$46)+(AB49*$N$49))*$H$43)/($N$43+$N$46+$N$49)</f>
        <v>8.1428571428571433E-2</v>
      </c>
      <c r="AE43" s="1401">
        <f>+(((AC43*$N$43)+(AC46*$N$46)+(AC49*$N$49))*$H$43)/($N$43+$N$46+$N$49)</f>
        <v>8.1428571428571433E-2</v>
      </c>
      <c r="AF43" s="2940" t="s">
        <v>2946</v>
      </c>
      <c r="AG43" s="2941">
        <v>0</v>
      </c>
      <c r="AH43" s="2942">
        <v>0</v>
      </c>
      <c r="AI43" s="2943">
        <f>+AG43+AG44+AG45</f>
        <v>0.36</v>
      </c>
      <c r="AJ43" s="2943">
        <f>+AH43+AH44+AH45</f>
        <v>0.36</v>
      </c>
      <c r="AK43" s="1401">
        <f>+(((AI43*$N$43)+(AI46*$N$46)+(AI49*$N$49))*$H$43)/($N$43+$N$46+$N$49)</f>
        <v>7.7142857142857124E-2</v>
      </c>
      <c r="AL43" s="1401">
        <f>+(((AJ43*$N$43)+(AJ46*$N$46)+(AJ49*$N$49))*$H$43)/($N$43+$N$46+$N$49)</f>
        <v>7.7142857142857124E-2</v>
      </c>
      <c r="AM43" s="2956" t="s">
        <v>2947</v>
      </c>
      <c r="AN43" s="2941">
        <v>0</v>
      </c>
      <c r="AO43" s="2938">
        <v>0</v>
      </c>
      <c r="AP43" s="2939">
        <f>+AN43+AN44+AN45</f>
        <v>0.16000000000000003</v>
      </c>
      <c r="AQ43" s="2939">
        <f>+AO43+AO44+AO45</f>
        <v>0.16</v>
      </c>
      <c r="AR43" s="2964">
        <f>+(((AP43*$N$43)+(AP46*$N$46)+(AP49*$N$49))*$H$43)/($N$43+$N$46+$N$49)</f>
        <v>3.4285714285714287E-2</v>
      </c>
      <c r="AS43" s="2965">
        <f>+(((AQ43*$N$43)+(AQ46*$N$46)+(AQ49*$N$49))*$H$43)/($N$43+$N$46+$N$49)</f>
        <v>3.428571428571428E-2</v>
      </c>
      <c r="AT43" s="2940" t="s">
        <v>163</v>
      </c>
      <c r="AU43" s="2941">
        <v>0</v>
      </c>
      <c r="AV43" s="2942">
        <v>0</v>
      </c>
      <c r="AW43" s="2939">
        <f>+AU43+AU44+AU45</f>
        <v>4.0000000000000008E-2</v>
      </c>
      <c r="AX43" s="2939">
        <f>+AV43+AV44+AV45</f>
        <v>0.04</v>
      </c>
      <c r="AY43" s="1401">
        <f>+(((AW43*$N$43)+(AW46*$N$46)+(AW49*$N$49))*$H$43)/($N$43+$N$46+$N$49)</f>
        <v>1.7142857142857144E-2</v>
      </c>
      <c r="AZ43" s="1401">
        <f>+(((AX43*$N$43)+(AX46*$N$46)+(AX49*$N$49))*$H$43)/($N$43+$N$46+$N$49)</f>
        <v>8.5714285714285701E-3</v>
      </c>
      <c r="BA43" s="2940" t="s">
        <v>163</v>
      </c>
      <c r="BB43" s="2941">
        <v>0</v>
      </c>
      <c r="BC43" s="2940">
        <v>0</v>
      </c>
      <c r="BD43" s="2939">
        <f>+BB43+BB44+BB45</f>
        <v>0</v>
      </c>
      <c r="BE43" s="2939">
        <f>+BC43+BC44+BC45</f>
        <v>0</v>
      </c>
      <c r="BF43" s="2963">
        <f>+(((BD43*$N$43)+(BD46*$N$46)+(BD49*$N$49))*$H$43)/($N$43+$N$46+$N$49)</f>
        <v>1.714285714285714E-2</v>
      </c>
      <c r="BG43" s="2963">
        <f>+(((BE43*$N$43)+(BE46*$N$46)+(BE49*$N$49))*$H$43)/($N$43+$N$46+$N$49)</f>
        <v>2.571428571428571E-2</v>
      </c>
      <c r="BH43" s="2956" t="s">
        <v>163</v>
      </c>
      <c r="BI43" s="2941">
        <v>0</v>
      </c>
      <c r="BJ43" s="2940"/>
      <c r="BK43" s="2939">
        <f>+BI43+BI44+BI45</f>
        <v>0</v>
      </c>
      <c r="BL43" s="2939">
        <f>+BJ43+BJ44+BJ45</f>
        <v>0</v>
      </c>
      <c r="BM43" s="2963">
        <f>+(((BK43*$N$43)+(BK46*$N$46)+(BK49*$N$49))*$H$43)/($N$43+$N$46+$N$49)</f>
        <v>2.1428571428571425E-2</v>
      </c>
      <c r="BN43" s="2963">
        <f>+(((BL43*$N$43)+(BL46*$N$46)+(BL49*$N$49))*$H$43)/($N$43+$N$46+$N$49)</f>
        <v>0</v>
      </c>
      <c r="BO43" s="2940"/>
      <c r="BP43" s="2941">
        <v>0</v>
      </c>
      <c r="BQ43" s="2940"/>
      <c r="BR43" s="2939">
        <f>+BP43+BP44+BP45</f>
        <v>0</v>
      </c>
      <c r="BS43" s="2939">
        <f>+BQ43+BQ44+BQ45</f>
        <v>0</v>
      </c>
      <c r="BT43" s="2963">
        <f>+(((BR43*$N$43)+(BR46*$N$46)+(BR49*$N$49))*$H$43)/($N$43+$N$46+$N$49)</f>
        <v>1.0714285714285713E-2</v>
      </c>
      <c r="BU43" s="2963">
        <f>+(((BS43*$N$43)+(BS46*$N$46)+(BS49*$N$49))*$H$43)/($N$43+$N$46+$N$49)</f>
        <v>0</v>
      </c>
      <c r="BV43" s="2940"/>
      <c r="BW43" s="2941">
        <v>0</v>
      </c>
      <c r="BX43" s="2938"/>
      <c r="BY43" s="2939">
        <f>+BW43+BW44+BW45</f>
        <v>0</v>
      </c>
      <c r="BZ43" s="2939">
        <f>+BX43+BX44+BX45</f>
        <v>0</v>
      </c>
      <c r="CA43" s="2963">
        <f>+(((BY43*$N$43)+(BY46*$N$46)+(BY49*$N$49))*$H$43)/($N$43+$N$46+$N$49)</f>
        <v>1.0714285714285713E-2</v>
      </c>
      <c r="CB43" s="2963">
        <f>+(((BZ43*$N$43)+(BZ46*$N$46)+(BZ49*$N$49))*$H$43)/($N$43+$N$46+$N$49)</f>
        <v>0</v>
      </c>
      <c r="CC43" s="2956"/>
      <c r="CD43" s="2941">
        <v>0</v>
      </c>
      <c r="CE43" s="2938"/>
      <c r="CF43" s="2939">
        <f>+CD43+CD44+CD45</f>
        <v>0</v>
      </c>
      <c r="CG43" s="2939">
        <f>+CE43+CE44+CE45</f>
        <v>0</v>
      </c>
      <c r="CH43" s="2963">
        <f>+(((CF43*$N$43)+(CF46*$N$46)+(CF49*$N$49))*$H$43)/($N$43+$N$46+$N$49)</f>
        <v>1.0714285714285713E-2</v>
      </c>
      <c r="CI43" s="2963">
        <f>+(((CG43*$N$43)+(CG46*$N$46)+(CG49*$N$49))*$H$43)/($N$43+$N$46+$N$49)</f>
        <v>0</v>
      </c>
      <c r="CJ43" s="2940"/>
      <c r="CK43" s="2941">
        <v>0</v>
      </c>
      <c r="CL43" s="2938"/>
      <c r="CM43" s="2939">
        <f>+CK43+CK44+CK45</f>
        <v>0</v>
      </c>
      <c r="CN43" s="2939">
        <f>+CL43+CL44+CL45</f>
        <v>0</v>
      </c>
      <c r="CO43" s="2963">
        <f>+(((CM43*$N$43)+(CM46*$N$46)+(CM49*$N$49))*$H$43)/($N$43+$N$46+$N$49)</f>
        <v>8.142857142857142E-2</v>
      </c>
      <c r="CP43" s="2963">
        <f>+(((CN43*$N$43)+(CN46*$N$46)+(CN49*$N$49))*$H$43)/($N$43+$N$46+$N$49)</f>
        <v>0</v>
      </c>
      <c r="CQ43" s="2940"/>
      <c r="CR43" s="2350">
        <v>0</v>
      </c>
      <c r="CS43" s="2940"/>
      <c r="CT43" s="2939">
        <f>+CR43+CR44+CR45</f>
        <v>0</v>
      </c>
      <c r="CU43" s="2939">
        <f>+CS43+CS44+CS45</f>
        <v>0</v>
      </c>
      <c r="CV43" s="2963">
        <f>+(((CT43*$N$43)+(CT46*$N$46)+(CT49*$N$49))*$H$43)/($N$43+$N$46+$N$49)</f>
        <v>0.12499999999999997</v>
      </c>
      <c r="CW43" s="2963">
        <f>+(((CU43*$N$43)+(CU46*$N$46)+(CU49*$N$49))*$H$43)/($N$43+$N$46+$N$49)</f>
        <v>0</v>
      </c>
      <c r="CX43" s="2956"/>
      <c r="CY43" s="2936"/>
      <c r="CZ43" s="2948">
        <f t="shared" si="0"/>
        <v>0.19999999999999998</v>
      </c>
      <c r="DA43" s="2948">
        <f t="shared" si="0"/>
        <v>0.2</v>
      </c>
      <c r="DB43" s="2949">
        <f t="shared" si="1"/>
        <v>1.0000000000000002</v>
      </c>
      <c r="DC43" s="2950">
        <f>+U43+AB43+AI43</f>
        <v>0.8</v>
      </c>
      <c r="DD43" s="2950">
        <f>+V43+AC43+AJ43</f>
        <v>0.8</v>
      </c>
      <c r="DE43" s="2950">
        <f>+DD43/DC43</f>
        <v>1</v>
      </c>
      <c r="DF43" s="2950">
        <f>+W43+AD43+AK43</f>
        <v>0.17142857142857143</v>
      </c>
      <c r="DG43" s="2950">
        <f>+X43+AE43+AL43</f>
        <v>0.17142857142857143</v>
      </c>
      <c r="DH43" s="2950">
        <f>+DG43/DF43</f>
        <v>1</v>
      </c>
      <c r="DI43" s="2948">
        <f t="shared" si="2"/>
        <v>0.19999999999999998</v>
      </c>
      <c r="DJ43" s="2951">
        <f t="shared" si="2"/>
        <v>0.2</v>
      </c>
      <c r="DK43" s="2952">
        <f t="shared" si="3"/>
        <v>1.0000000000000002</v>
      </c>
      <c r="DL43" s="2950">
        <f>+DC43+AP43+AW43+BD43</f>
        <v>1</v>
      </c>
      <c r="DM43" s="2950">
        <f>+DD43+AQ43+AX43+BE43</f>
        <v>1</v>
      </c>
      <c r="DN43" s="2953">
        <f>+DM43/DL43</f>
        <v>1</v>
      </c>
      <c r="DO43" s="2950">
        <f>+DF43+AR43+AY43+BF43</f>
        <v>0.24</v>
      </c>
      <c r="DP43" s="2966">
        <f>+DG43+AS43+AZ43+BG43</f>
        <v>0.24</v>
      </c>
      <c r="DQ43" s="2953">
        <f>+DP43/DO43</f>
        <v>1</v>
      </c>
      <c r="DR43" s="2948">
        <f t="shared" si="4"/>
        <v>0.19999999999999998</v>
      </c>
      <c r="DS43" s="2948">
        <f t="shared" si="4"/>
        <v>0.2</v>
      </c>
      <c r="DT43" s="2952">
        <f t="shared" si="5"/>
        <v>1.0000000000000002</v>
      </c>
      <c r="DU43" s="2950">
        <f>+DL43+BK43+BR43+BY43</f>
        <v>1</v>
      </c>
      <c r="DV43" s="2950">
        <f>+DM43+BL43+BS43+BZ43</f>
        <v>1</v>
      </c>
      <c r="DW43" s="2953">
        <f>+DV43/DU43</f>
        <v>1</v>
      </c>
      <c r="DX43" s="2950">
        <f>+DO43+BM43+BT43+CA43</f>
        <v>0.28285714285714286</v>
      </c>
      <c r="DY43" s="2950">
        <f>+DP43+BN43+BU43+CB43</f>
        <v>0.24</v>
      </c>
      <c r="DZ43" s="2953">
        <f>+DY43/DX43</f>
        <v>0.8484848484848484</v>
      </c>
      <c r="EA43" s="2948">
        <f t="shared" si="6"/>
        <v>0.19999999999999998</v>
      </c>
      <c r="EB43" s="2948">
        <f t="shared" si="6"/>
        <v>0.2</v>
      </c>
      <c r="EC43" s="2952">
        <f t="shared" si="7"/>
        <v>1.0000000000000002</v>
      </c>
      <c r="ED43" s="2950">
        <f>+DU43+CF43+CM43+CS43</f>
        <v>1</v>
      </c>
      <c r="EE43" s="2950">
        <f>+DV43+CG43+CN43+CT43</f>
        <v>1</v>
      </c>
      <c r="EF43" s="2953">
        <f>+EE43/ED43</f>
        <v>1</v>
      </c>
      <c r="EG43" s="2943">
        <f>+DX43+CH43+CO43+CV43</f>
        <v>0.5</v>
      </c>
      <c r="EH43" s="2943">
        <f>+DY43+CI43+CP43+CW43</f>
        <v>0.24</v>
      </c>
      <c r="EI43" s="2954">
        <f>+EH43/EG43</f>
        <v>0.48</v>
      </c>
    </row>
    <row r="44" spans="1:139" ht="57">
      <c r="A44" s="1201"/>
      <c r="B44" s="1201"/>
      <c r="C44" s="1201"/>
      <c r="D44" s="2932"/>
      <c r="E44" s="2933"/>
      <c r="F44" s="2934"/>
      <c r="G44" s="2932"/>
      <c r="H44" s="2934"/>
      <c r="I44" s="2935"/>
      <c r="J44" s="1201"/>
      <c r="K44" s="1201"/>
      <c r="L44" s="1201"/>
      <c r="M44" s="1201"/>
      <c r="N44" s="2936"/>
      <c r="O44" s="2937"/>
      <c r="P44" s="2937"/>
      <c r="Q44" s="2290" t="s">
        <v>2948</v>
      </c>
      <c r="R44" s="2290">
        <v>0.4</v>
      </c>
      <c r="S44" s="2350">
        <v>0</v>
      </c>
      <c r="T44" s="2938">
        <v>0</v>
      </c>
      <c r="U44" s="2939"/>
      <c r="V44" s="2939"/>
      <c r="W44" s="2963"/>
      <c r="X44" s="2963"/>
      <c r="Y44" s="2940" t="s">
        <v>163</v>
      </c>
      <c r="Z44" s="2941">
        <v>0.16000000000000003</v>
      </c>
      <c r="AA44" s="2942">
        <v>0.16</v>
      </c>
      <c r="AB44" s="2943"/>
      <c r="AC44" s="2943"/>
      <c r="AD44" s="1401"/>
      <c r="AE44" s="1401"/>
      <c r="AF44" s="2940" t="s">
        <v>2946</v>
      </c>
      <c r="AG44" s="2941">
        <v>0.24</v>
      </c>
      <c r="AH44" s="2942">
        <v>0.24</v>
      </c>
      <c r="AI44" s="2943"/>
      <c r="AJ44" s="2943"/>
      <c r="AK44" s="1401"/>
      <c r="AL44" s="1401"/>
      <c r="AM44" s="2956"/>
      <c r="AN44" s="2941">
        <v>0</v>
      </c>
      <c r="AO44" s="2938">
        <v>0</v>
      </c>
      <c r="AP44" s="2939"/>
      <c r="AQ44" s="2939"/>
      <c r="AR44" s="2964"/>
      <c r="AS44" s="2965"/>
      <c r="AT44" s="2940" t="s">
        <v>163</v>
      </c>
      <c r="AU44" s="2941">
        <v>0</v>
      </c>
      <c r="AV44" s="2942">
        <v>0</v>
      </c>
      <c r="AW44" s="2939"/>
      <c r="AX44" s="2939"/>
      <c r="AY44" s="1401"/>
      <c r="AZ44" s="1401"/>
      <c r="BA44" s="2940" t="s">
        <v>163</v>
      </c>
      <c r="BB44" s="2941">
        <v>0</v>
      </c>
      <c r="BC44" s="2940">
        <v>0</v>
      </c>
      <c r="BD44" s="2939"/>
      <c r="BE44" s="2939"/>
      <c r="BF44" s="2963"/>
      <c r="BG44" s="2963"/>
      <c r="BH44" s="2956"/>
      <c r="BI44" s="2941">
        <v>0</v>
      </c>
      <c r="BJ44" s="2940"/>
      <c r="BK44" s="2939"/>
      <c r="BL44" s="2939"/>
      <c r="BM44" s="2963"/>
      <c r="BN44" s="2963"/>
      <c r="BO44" s="2940"/>
      <c r="BP44" s="2941">
        <v>0</v>
      </c>
      <c r="BQ44" s="2940"/>
      <c r="BR44" s="2939"/>
      <c r="BS44" s="2939"/>
      <c r="BT44" s="2963"/>
      <c r="BU44" s="2963"/>
      <c r="BV44" s="2940"/>
      <c r="BW44" s="2941">
        <v>0</v>
      </c>
      <c r="BX44" s="2938"/>
      <c r="BY44" s="2939"/>
      <c r="BZ44" s="2939"/>
      <c r="CA44" s="2963"/>
      <c r="CB44" s="2963"/>
      <c r="CC44" s="2956"/>
      <c r="CD44" s="2941">
        <v>0</v>
      </c>
      <c r="CE44" s="2938"/>
      <c r="CF44" s="2939"/>
      <c r="CG44" s="2939"/>
      <c r="CH44" s="2963"/>
      <c r="CI44" s="2963"/>
      <c r="CJ44" s="2940"/>
      <c r="CK44" s="2941">
        <v>0</v>
      </c>
      <c r="CL44" s="2938"/>
      <c r="CM44" s="2939"/>
      <c r="CN44" s="2939"/>
      <c r="CO44" s="2963"/>
      <c r="CP44" s="2963"/>
      <c r="CQ44" s="2940"/>
      <c r="CR44" s="2350">
        <v>0</v>
      </c>
      <c r="CS44" s="2940"/>
      <c r="CT44" s="2939"/>
      <c r="CU44" s="2939"/>
      <c r="CV44" s="2963"/>
      <c r="CW44" s="2963"/>
      <c r="CX44" s="2956"/>
      <c r="CY44" s="2936"/>
      <c r="CZ44" s="2948">
        <f t="shared" si="0"/>
        <v>0.4</v>
      </c>
      <c r="DA44" s="2948">
        <f t="shared" si="0"/>
        <v>0.4</v>
      </c>
      <c r="DB44" s="2949">
        <f t="shared" si="1"/>
        <v>1</v>
      </c>
      <c r="DC44" s="2950"/>
      <c r="DD44" s="2950"/>
      <c r="DE44" s="2950"/>
      <c r="DF44" s="2950"/>
      <c r="DG44" s="2950"/>
      <c r="DH44" s="2950"/>
      <c r="DI44" s="2948">
        <f t="shared" si="2"/>
        <v>0.4</v>
      </c>
      <c r="DJ44" s="2951">
        <f t="shared" si="2"/>
        <v>0.4</v>
      </c>
      <c r="DK44" s="2952">
        <f t="shared" si="3"/>
        <v>1</v>
      </c>
      <c r="DL44" s="2950"/>
      <c r="DM44" s="2950"/>
      <c r="DN44" s="2953"/>
      <c r="DO44" s="2950"/>
      <c r="DP44" s="2966"/>
      <c r="DQ44" s="2953"/>
      <c r="DR44" s="2948">
        <f t="shared" si="4"/>
        <v>0.4</v>
      </c>
      <c r="DS44" s="2948">
        <f t="shared" si="4"/>
        <v>0.4</v>
      </c>
      <c r="DT44" s="2952">
        <f t="shared" si="5"/>
        <v>1</v>
      </c>
      <c r="DU44" s="2950"/>
      <c r="DV44" s="2950"/>
      <c r="DW44" s="2953"/>
      <c r="DX44" s="2950"/>
      <c r="DY44" s="2950"/>
      <c r="DZ44" s="2953"/>
      <c r="EA44" s="2948">
        <f t="shared" si="6"/>
        <v>0.4</v>
      </c>
      <c r="EB44" s="2948">
        <f t="shared" si="6"/>
        <v>0.4</v>
      </c>
      <c r="EC44" s="2952">
        <f t="shared" si="7"/>
        <v>1</v>
      </c>
      <c r="ED44" s="2950"/>
      <c r="EE44" s="2950"/>
      <c r="EF44" s="2953"/>
      <c r="EG44" s="2943"/>
      <c r="EH44" s="2943"/>
      <c r="EI44" s="2954"/>
    </row>
    <row r="45" spans="1:139" ht="71.25">
      <c r="A45" s="1201"/>
      <c r="B45" s="1201"/>
      <c r="C45" s="1201"/>
      <c r="D45" s="2932"/>
      <c r="E45" s="2933"/>
      <c r="F45" s="2934"/>
      <c r="G45" s="2932"/>
      <c r="H45" s="2934"/>
      <c r="I45" s="2935"/>
      <c r="J45" s="1201"/>
      <c r="K45" s="1201"/>
      <c r="L45" s="1201"/>
      <c r="M45" s="1201"/>
      <c r="N45" s="2936"/>
      <c r="O45" s="2937"/>
      <c r="P45" s="2937"/>
      <c r="Q45" s="2290" t="s">
        <v>2949</v>
      </c>
      <c r="R45" s="2290">
        <v>0.4</v>
      </c>
      <c r="S45" s="2350">
        <v>0</v>
      </c>
      <c r="T45" s="2938">
        <v>0</v>
      </c>
      <c r="U45" s="2939"/>
      <c r="V45" s="2939"/>
      <c r="W45" s="2963"/>
      <c r="X45" s="2963"/>
      <c r="Y45" s="2940" t="s">
        <v>163</v>
      </c>
      <c r="Z45" s="2941">
        <v>8.0000000000000016E-2</v>
      </c>
      <c r="AA45" s="2942">
        <v>0.08</v>
      </c>
      <c r="AB45" s="2943"/>
      <c r="AC45" s="2943"/>
      <c r="AD45" s="1401"/>
      <c r="AE45" s="1401"/>
      <c r="AF45" s="2940" t="s">
        <v>2950</v>
      </c>
      <c r="AG45" s="2941">
        <v>0.12</v>
      </c>
      <c r="AH45" s="2942">
        <v>0.12</v>
      </c>
      <c r="AI45" s="2943"/>
      <c r="AJ45" s="2943"/>
      <c r="AK45" s="1401"/>
      <c r="AL45" s="1401"/>
      <c r="AM45" s="2956"/>
      <c r="AN45" s="2941">
        <v>0.16000000000000003</v>
      </c>
      <c r="AO45" s="2938">
        <v>0.16</v>
      </c>
      <c r="AP45" s="2939"/>
      <c r="AQ45" s="2939"/>
      <c r="AR45" s="2964"/>
      <c r="AS45" s="2965"/>
      <c r="AT45" s="2940" t="s">
        <v>2951</v>
      </c>
      <c r="AU45" s="2941">
        <v>4.0000000000000008E-2</v>
      </c>
      <c r="AV45" s="2942">
        <v>0.04</v>
      </c>
      <c r="AW45" s="2939"/>
      <c r="AX45" s="2939"/>
      <c r="AY45" s="1401"/>
      <c r="AZ45" s="1401"/>
      <c r="BA45" s="2940" t="s">
        <v>2951</v>
      </c>
      <c r="BB45" s="2941">
        <v>0</v>
      </c>
      <c r="BC45" s="2940">
        <v>0</v>
      </c>
      <c r="BD45" s="2939"/>
      <c r="BE45" s="2939"/>
      <c r="BF45" s="2963"/>
      <c r="BG45" s="2963"/>
      <c r="BH45" s="2956"/>
      <c r="BI45" s="2941">
        <v>0</v>
      </c>
      <c r="BJ45" s="2940"/>
      <c r="BK45" s="2939"/>
      <c r="BL45" s="2939"/>
      <c r="BM45" s="2963"/>
      <c r="BN45" s="2963"/>
      <c r="BO45" s="2940"/>
      <c r="BP45" s="2941">
        <v>0</v>
      </c>
      <c r="BQ45" s="2940"/>
      <c r="BR45" s="2939"/>
      <c r="BS45" s="2939"/>
      <c r="BT45" s="2963"/>
      <c r="BU45" s="2963"/>
      <c r="BV45" s="2940"/>
      <c r="BW45" s="2941">
        <v>0</v>
      </c>
      <c r="BX45" s="2938"/>
      <c r="BY45" s="2939"/>
      <c r="BZ45" s="2939"/>
      <c r="CA45" s="2963"/>
      <c r="CB45" s="2963"/>
      <c r="CC45" s="2956"/>
      <c r="CD45" s="2941">
        <v>0</v>
      </c>
      <c r="CE45" s="2938"/>
      <c r="CF45" s="2939"/>
      <c r="CG45" s="2939"/>
      <c r="CH45" s="2963"/>
      <c r="CI45" s="2963"/>
      <c r="CJ45" s="2940"/>
      <c r="CK45" s="2941">
        <v>0</v>
      </c>
      <c r="CL45" s="2938"/>
      <c r="CM45" s="2939"/>
      <c r="CN45" s="2939"/>
      <c r="CO45" s="2963"/>
      <c r="CP45" s="2963"/>
      <c r="CQ45" s="2940"/>
      <c r="CR45" s="2350">
        <v>0</v>
      </c>
      <c r="CS45" s="2940"/>
      <c r="CT45" s="2939"/>
      <c r="CU45" s="2939"/>
      <c r="CV45" s="2963"/>
      <c r="CW45" s="2963"/>
      <c r="CX45" s="2956"/>
      <c r="CY45" s="2936"/>
      <c r="CZ45" s="2948">
        <f t="shared" si="0"/>
        <v>0.2</v>
      </c>
      <c r="DA45" s="2948">
        <f t="shared" si="0"/>
        <v>0.2</v>
      </c>
      <c r="DB45" s="2949">
        <f t="shared" si="1"/>
        <v>1</v>
      </c>
      <c r="DC45" s="2950"/>
      <c r="DD45" s="2950"/>
      <c r="DE45" s="2950"/>
      <c r="DF45" s="2950"/>
      <c r="DG45" s="2950"/>
      <c r="DH45" s="2950"/>
      <c r="DI45" s="2948">
        <f t="shared" si="2"/>
        <v>0.4</v>
      </c>
      <c r="DJ45" s="2951">
        <f t="shared" si="2"/>
        <v>0.39999999999999997</v>
      </c>
      <c r="DK45" s="2952">
        <f t="shared" si="3"/>
        <v>0.99999999999999989</v>
      </c>
      <c r="DL45" s="2950"/>
      <c r="DM45" s="2950"/>
      <c r="DN45" s="2953"/>
      <c r="DO45" s="2950"/>
      <c r="DP45" s="2966"/>
      <c r="DQ45" s="2953"/>
      <c r="DR45" s="2948">
        <f t="shared" si="4"/>
        <v>0.4</v>
      </c>
      <c r="DS45" s="2948">
        <f t="shared" si="4"/>
        <v>0.39999999999999997</v>
      </c>
      <c r="DT45" s="2952">
        <f t="shared" si="5"/>
        <v>0.99999999999999989</v>
      </c>
      <c r="DU45" s="2950"/>
      <c r="DV45" s="2950"/>
      <c r="DW45" s="2953"/>
      <c r="DX45" s="2950"/>
      <c r="DY45" s="2950"/>
      <c r="DZ45" s="2953"/>
      <c r="EA45" s="2948">
        <f t="shared" si="6"/>
        <v>0.4</v>
      </c>
      <c r="EB45" s="2948">
        <f t="shared" si="6"/>
        <v>0.39999999999999997</v>
      </c>
      <c r="EC45" s="2952">
        <f t="shared" si="7"/>
        <v>0.99999999999999989</v>
      </c>
      <c r="ED45" s="2950"/>
      <c r="EE45" s="2950"/>
      <c r="EF45" s="2953"/>
      <c r="EG45" s="2943"/>
      <c r="EH45" s="2943"/>
      <c r="EI45" s="2954"/>
    </row>
    <row r="46" spans="1:139" ht="28.5">
      <c r="A46" s="1201"/>
      <c r="B46" s="1201"/>
      <c r="C46" s="1201"/>
      <c r="D46" s="2932"/>
      <c r="E46" s="2933"/>
      <c r="F46" s="2934"/>
      <c r="G46" s="2932"/>
      <c r="H46" s="2934"/>
      <c r="I46" s="2935"/>
      <c r="J46" s="1201">
        <v>2</v>
      </c>
      <c r="K46" s="1201" t="s">
        <v>2952</v>
      </c>
      <c r="L46" s="1201" t="s">
        <v>2953</v>
      </c>
      <c r="M46" s="1201" t="s">
        <v>2944</v>
      </c>
      <c r="N46" s="2936">
        <v>0.04</v>
      </c>
      <c r="O46" s="2937">
        <v>42856</v>
      </c>
      <c r="P46" s="2937" t="s">
        <v>2954</v>
      </c>
      <c r="Q46" s="2290" t="s">
        <v>2955</v>
      </c>
      <c r="R46" s="2290">
        <v>0.3</v>
      </c>
      <c r="S46" s="2350">
        <v>0</v>
      </c>
      <c r="T46" s="2938">
        <v>0</v>
      </c>
      <c r="U46" s="2939">
        <f>+S46+S47+S48</f>
        <v>0</v>
      </c>
      <c r="V46" s="2939">
        <f>+T46+T47+T48</f>
        <v>0</v>
      </c>
      <c r="W46" s="2963"/>
      <c r="X46" s="2963"/>
      <c r="Y46" s="2940" t="s">
        <v>163</v>
      </c>
      <c r="Z46" s="2941">
        <v>0</v>
      </c>
      <c r="AA46" s="2942">
        <v>0</v>
      </c>
      <c r="AB46" s="2943">
        <f>+Z46+Z47+Z48</f>
        <v>0</v>
      </c>
      <c r="AC46" s="2943">
        <f>+AA46+AA47+AA48</f>
        <v>0</v>
      </c>
      <c r="AD46" s="1401"/>
      <c r="AE46" s="1401"/>
      <c r="AF46" s="2940" t="s">
        <v>163</v>
      </c>
      <c r="AG46" s="2941">
        <v>0</v>
      </c>
      <c r="AH46" s="2942">
        <v>0</v>
      </c>
      <c r="AI46" s="2943">
        <f>+AG46+AG47+AG48</f>
        <v>0</v>
      </c>
      <c r="AJ46" s="2943">
        <f>+AH46+AH47+AH48</f>
        <v>0</v>
      </c>
      <c r="AK46" s="1401"/>
      <c r="AL46" s="1401"/>
      <c r="AM46" s="2956" t="s">
        <v>2904</v>
      </c>
      <c r="AN46" s="2941">
        <v>0</v>
      </c>
      <c r="AO46" s="2938">
        <v>0</v>
      </c>
      <c r="AP46" s="2939">
        <f>+AN46+AN47+AN48</f>
        <v>0</v>
      </c>
      <c r="AQ46" s="2939">
        <f>+AO46+AO47+AO48</f>
        <v>0</v>
      </c>
      <c r="AR46" s="2964"/>
      <c r="AS46" s="2965"/>
      <c r="AT46" s="2940" t="s">
        <v>163</v>
      </c>
      <c r="AU46" s="2941">
        <v>0.06</v>
      </c>
      <c r="AV46" s="2942">
        <v>0</v>
      </c>
      <c r="AW46" s="2939">
        <f>+AU46+AU47+AU48</f>
        <v>0.06</v>
      </c>
      <c r="AX46" s="2939">
        <f>+AV46+AV47+AV48</f>
        <v>0</v>
      </c>
      <c r="AY46" s="1401"/>
      <c r="AZ46" s="1401"/>
      <c r="BA46" s="2940" t="s">
        <v>2956</v>
      </c>
      <c r="BB46" s="2941">
        <v>0.12</v>
      </c>
      <c r="BC46" s="2942">
        <v>0.18</v>
      </c>
      <c r="BD46" s="2939">
        <f>+BB46+BB47+BB48</f>
        <v>0.12</v>
      </c>
      <c r="BE46" s="2939">
        <f>+BC46+BC47+BC48</f>
        <v>0.18</v>
      </c>
      <c r="BF46" s="2963"/>
      <c r="BG46" s="2963"/>
      <c r="BH46" s="2956" t="s">
        <v>2957</v>
      </c>
      <c r="BI46" s="2941">
        <v>0.12</v>
      </c>
      <c r="BJ46" s="2940"/>
      <c r="BK46" s="2939">
        <f>+BI46+BI47+BI48</f>
        <v>0.15</v>
      </c>
      <c r="BL46" s="2939">
        <f>+BJ46+BJ47+BJ48</f>
        <v>0</v>
      </c>
      <c r="BM46" s="2963"/>
      <c r="BN46" s="2963"/>
      <c r="BO46" s="2940"/>
      <c r="BP46" s="2941">
        <v>0</v>
      </c>
      <c r="BQ46" s="2940"/>
      <c r="BR46" s="2939">
        <f>+BP46+BP47+BP48</f>
        <v>7.4999999999999997E-2</v>
      </c>
      <c r="BS46" s="2939">
        <f>+BQ46+BQ47+BQ48</f>
        <v>0</v>
      </c>
      <c r="BT46" s="2963"/>
      <c r="BU46" s="2963"/>
      <c r="BV46" s="2940"/>
      <c r="BW46" s="2941">
        <v>0</v>
      </c>
      <c r="BX46" s="2938"/>
      <c r="BY46" s="2939">
        <f>+BW46+BW47+BW48</f>
        <v>7.4999999999999997E-2</v>
      </c>
      <c r="BZ46" s="2939">
        <f>+BX46+BX47+BX48</f>
        <v>0</v>
      </c>
      <c r="CA46" s="2963"/>
      <c r="CB46" s="2963"/>
      <c r="CC46" s="2956" t="s">
        <v>2958</v>
      </c>
      <c r="CD46" s="2941">
        <v>0</v>
      </c>
      <c r="CE46" s="2938"/>
      <c r="CF46" s="2939">
        <f>+CD46+CD47+CD48</f>
        <v>7.4999999999999997E-2</v>
      </c>
      <c r="CG46" s="2939">
        <f>+CE46+CE47+CE48</f>
        <v>0</v>
      </c>
      <c r="CH46" s="2963"/>
      <c r="CI46" s="2963"/>
      <c r="CJ46" s="2940"/>
      <c r="CK46" s="2941">
        <v>0</v>
      </c>
      <c r="CL46" s="2938"/>
      <c r="CM46" s="2939">
        <f>+CK46+CK47+CK48</f>
        <v>0.27</v>
      </c>
      <c r="CN46" s="2939">
        <f>+CL46+CL47+CL48</f>
        <v>0</v>
      </c>
      <c r="CO46" s="2963"/>
      <c r="CP46" s="2963"/>
      <c r="CQ46" s="2940"/>
      <c r="CR46" s="2350">
        <v>0</v>
      </c>
      <c r="CS46" s="2940"/>
      <c r="CT46" s="2939">
        <f>+CR46+CR47+CR48</f>
        <v>0.17500000000000004</v>
      </c>
      <c r="CU46" s="2939">
        <f>+CS46+CS47+CS48</f>
        <v>0</v>
      </c>
      <c r="CV46" s="2963"/>
      <c r="CW46" s="2963"/>
      <c r="CX46" s="2956" t="s">
        <v>2959</v>
      </c>
      <c r="CY46" s="2936"/>
      <c r="CZ46" s="2948">
        <f t="shared" si="0"/>
        <v>0</v>
      </c>
      <c r="DA46" s="2948">
        <f t="shared" si="0"/>
        <v>0</v>
      </c>
      <c r="DB46" s="2949" t="e">
        <f t="shared" si="1"/>
        <v>#DIV/0!</v>
      </c>
      <c r="DC46" s="2950">
        <f>+U46+AB46+AI46</f>
        <v>0</v>
      </c>
      <c r="DD46" s="2950">
        <f>+V46+AC46+AJ46</f>
        <v>0</v>
      </c>
      <c r="DE46" s="2950" t="e">
        <f>+DD46/DC46</f>
        <v>#DIV/0!</v>
      </c>
      <c r="DF46" s="2950"/>
      <c r="DG46" s="2950"/>
      <c r="DH46" s="2950"/>
      <c r="DI46" s="2948">
        <f t="shared" si="2"/>
        <v>0.18</v>
      </c>
      <c r="DJ46" s="2951">
        <f t="shared" si="2"/>
        <v>0.18</v>
      </c>
      <c r="DK46" s="2952">
        <f t="shared" si="3"/>
        <v>1</v>
      </c>
      <c r="DL46" s="2950">
        <f>+DC46+AP46+AW46+BD46</f>
        <v>0.18</v>
      </c>
      <c r="DM46" s="2950">
        <f>+DD46+AQ46+AX46+BE46</f>
        <v>0.18</v>
      </c>
      <c r="DN46" s="2953">
        <f>+DM46/DL46</f>
        <v>1</v>
      </c>
      <c r="DO46" s="2950"/>
      <c r="DP46" s="2966"/>
      <c r="DQ46" s="2953"/>
      <c r="DR46" s="2948">
        <f t="shared" si="4"/>
        <v>0.3</v>
      </c>
      <c r="DS46" s="2948">
        <f t="shared" si="4"/>
        <v>0.18</v>
      </c>
      <c r="DT46" s="2952">
        <f t="shared" si="5"/>
        <v>0.6</v>
      </c>
      <c r="DU46" s="2950">
        <f>+DL46+BK46+BR46+BY46</f>
        <v>0.48</v>
      </c>
      <c r="DV46" s="2950">
        <f>+DM46+BL46+BS46+BZ46</f>
        <v>0.18</v>
      </c>
      <c r="DW46" s="2953">
        <f>+DV46/DU46</f>
        <v>0.375</v>
      </c>
      <c r="DX46" s="2950"/>
      <c r="DY46" s="2950"/>
      <c r="DZ46" s="2953"/>
      <c r="EA46" s="2948">
        <f t="shared" si="6"/>
        <v>0.3</v>
      </c>
      <c r="EB46" s="2948">
        <f t="shared" si="6"/>
        <v>0.18</v>
      </c>
      <c r="EC46" s="2952">
        <f t="shared" si="7"/>
        <v>0.6</v>
      </c>
      <c r="ED46" s="2950">
        <f>+DU46+CF46+CM46+CS46</f>
        <v>0.82499999999999996</v>
      </c>
      <c r="EE46" s="2950">
        <f>+DV46+CG46+CN46+CT46</f>
        <v>0.35500000000000004</v>
      </c>
      <c r="EF46" s="2953">
        <f>+EE46/ED46</f>
        <v>0.43030303030303035</v>
      </c>
      <c r="EG46" s="2943"/>
      <c r="EH46" s="2943"/>
      <c r="EI46" s="2954"/>
    </row>
    <row r="47" spans="1:139" ht="57">
      <c r="A47" s="1201"/>
      <c r="B47" s="1201"/>
      <c r="C47" s="1201"/>
      <c r="D47" s="2932"/>
      <c r="E47" s="2933"/>
      <c r="F47" s="2934"/>
      <c r="G47" s="2932"/>
      <c r="H47" s="2934"/>
      <c r="I47" s="2935"/>
      <c r="J47" s="1201"/>
      <c r="K47" s="1201"/>
      <c r="L47" s="1201"/>
      <c r="M47" s="1201"/>
      <c r="N47" s="2936"/>
      <c r="O47" s="2937"/>
      <c r="P47" s="2937"/>
      <c r="Q47" s="2290" t="s">
        <v>2960</v>
      </c>
      <c r="R47" s="2290">
        <v>0.3</v>
      </c>
      <c r="S47" s="2350">
        <v>0</v>
      </c>
      <c r="T47" s="2938">
        <v>0</v>
      </c>
      <c r="U47" s="2939"/>
      <c r="V47" s="2939"/>
      <c r="W47" s="2963"/>
      <c r="X47" s="2963"/>
      <c r="Y47" s="2940" t="s">
        <v>163</v>
      </c>
      <c r="Z47" s="2941">
        <v>0</v>
      </c>
      <c r="AA47" s="2942">
        <v>0</v>
      </c>
      <c r="AB47" s="2943"/>
      <c r="AC47" s="2943"/>
      <c r="AD47" s="1401"/>
      <c r="AE47" s="1401"/>
      <c r="AF47" s="2940" t="s">
        <v>163</v>
      </c>
      <c r="AG47" s="2941">
        <v>0</v>
      </c>
      <c r="AH47" s="2942">
        <v>0</v>
      </c>
      <c r="AI47" s="2943"/>
      <c r="AJ47" s="2943"/>
      <c r="AK47" s="1401"/>
      <c r="AL47" s="1401"/>
      <c r="AM47" s="2956"/>
      <c r="AN47" s="2941">
        <v>0</v>
      </c>
      <c r="AO47" s="2938">
        <v>0</v>
      </c>
      <c r="AP47" s="2939"/>
      <c r="AQ47" s="2939"/>
      <c r="AR47" s="2964"/>
      <c r="AS47" s="2965"/>
      <c r="AT47" s="2940" t="s">
        <v>163</v>
      </c>
      <c r="AU47" s="2941">
        <v>0</v>
      </c>
      <c r="AV47" s="2942">
        <v>0</v>
      </c>
      <c r="AW47" s="2939"/>
      <c r="AX47" s="2939"/>
      <c r="AY47" s="1401"/>
      <c r="AZ47" s="1401"/>
      <c r="BA47" s="2940" t="s">
        <v>163</v>
      </c>
      <c r="BB47" s="2941">
        <v>0</v>
      </c>
      <c r="BC47" s="2940">
        <v>0</v>
      </c>
      <c r="BD47" s="2939"/>
      <c r="BE47" s="2939"/>
      <c r="BF47" s="2963"/>
      <c r="BG47" s="2963"/>
      <c r="BH47" s="2956"/>
      <c r="BI47" s="2941">
        <v>0.03</v>
      </c>
      <c r="BJ47" s="2940"/>
      <c r="BK47" s="2939"/>
      <c r="BL47" s="2939"/>
      <c r="BM47" s="2963"/>
      <c r="BN47" s="2963"/>
      <c r="BO47" s="2940"/>
      <c r="BP47" s="2941">
        <v>7.4999999999999997E-2</v>
      </c>
      <c r="BQ47" s="2940"/>
      <c r="BR47" s="2939"/>
      <c r="BS47" s="2939"/>
      <c r="BT47" s="2963"/>
      <c r="BU47" s="2963"/>
      <c r="BV47" s="2940"/>
      <c r="BW47" s="2941">
        <v>7.4999999999999997E-2</v>
      </c>
      <c r="BX47" s="2938"/>
      <c r="BY47" s="2939"/>
      <c r="BZ47" s="2939"/>
      <c r="CA47" s="2963"/>
      <c r="CB47" s="2963"/>
      <c r="CC47" s="2956"/>
      <c r="CD47" s="2941">
        <v>7.4999999999999997E-2</v>
      </c>
      <c r="CE47" s="2938"/>
      <c r="CF47" s="2939"/>
      <c r="CG47" s="2939"/>
      <c r="CH47" s="2963"/>
      <c r="CI47" s="2963"/>
      <c r="CJ47" s="2940"/>
      <c r="CK47" s="2941">
        <v>0.03</v>
      </c>
      <c r="CL47" s="2938"/>
      <c r="CM47" s="2939"/>
      <c r="CN47" s="2939"/>
      <c r="CO47" s="2963"/>
      <c r="CP47" s="2963"/>
      <c r="CQ47" s="2940"/>
      <c r="CR47" s="2350">
        <v>1.4999999999999999E-2</v>
      </c>
      <c r="CS47" s="2940"/>
      <c r="CT47" s="2939"/>
      <c r="CU47" s="2939"/>
      <c r="CV47" s="2963"/>
      <c r="CW47" s="2963"/>
      <c r="CX47" s="2956"/>
      <c r="CY47" s="2936"/>
      <c r="CZ47" s="2948">
        <f t="shared" si="0"/>
        <v>0</v>
      </c>
      <c r="DA47" s="2948">
        <f t="shared" si="0"/>
        <v>0</v>
      </c>
      <c r="DB47" s="2949" t="e">
        <f t="shared" si="1"/>
        <v>#DIV/0!</v>
      </c>
      <c r="DC47" s="2950"/>
      <c r="DD47" s="2950"/>
      <c r="DE47" s="2950"/>
      <c r="DF47" s="2950"/>
      <c r="DG47" s="2950"/>
      <c r="DH47" s="2950"/>
      <c r="DI47" s="2948">
        <f t="shared" si="2"/>
        <v>0</v>
      </c>
      <c r="DJ47" s="2951">
        <f t="shared" si="2"/>
        <v>0</v>
      </c>
      <c r="DK47" s="2952" t="e">
        <f t="shared" si="3"/>
        <v>#DIV/0!</v>
      </c>
      <c r="DL47" s="2950"/>
      <c r="DM47" s="2950"/>
      <c r="DN47" s="2953"/>
      <c r="DO47" s="2950"/>
      <c r="DP47" s="2966"/>
      <c r="DQ47" s="2953"/>
      <c r="DR47" s="2948">
        <f t="shared" si="4"/>
        <v>0.18</v>
      </c>
      <c r="DS47" s="2948">
        <f t="shared" si="4"/>
        <v>0</v>
      </c>
      <c r="DT47" s="2952">
        <f t="shared" si="5"/>
        <v>0</v>
      </c>
      <c r="DU47" s="2950"/>
      <c r="DV47" s="2950"/>
      <c r="DW47" s="2953"/>
      <c r="DX47" s="2950"/>
      <c r="DY47" s="2950"/>
      <c r="DZ47" s="2953"/>
      <c r="EA47" s="2948">
        <f t="shared" si="6"/>
        <v>0.30000000000000004</v>
      </c>
      <c r="EB47" s="2948">
        <f t="shared" si="6"/>
        <v>0</v>
      </c>
      <c r="EC47" s="2952">
        <f t="shared" si="7"/>
        <v>0</v>
      </c>
      <c r="ED47" s="2950"/>
      <c r="EE47" s="2950"/>
      <c r="EF47" s="2953"/>
      <c r="EG47" s="2943"/>
      <c r="EH47" s="2943"/>
      <c r="EI47" s="2954"/>
    </row>
    <row r="48" spans="1:139" ht="71.25">
      <c r="A48" s="1201"/>
      <c r="B48" s="1201"/>
      <c r="C48" s="1201"/>
      <c r="D48" s="2932"/>
      <c r="E48" s="2933"/>
      <c r="F48" s="2934"/>
      <c r="G48" s="2932"/>
      <c r="H48" s="2934"/>
      <c r="I48" s="2935"/>
      <c r="J48" s="1201"/>
      <c r="K48" s="1201"/>
      <c r="L48" s="1201"/>
      <c r="M48" s="1201"/>
      <c r="N48" s="2936"/>
      <c r="O48" s="2937"/>
      <c r="P48" s="2937"/>
      <c r="Q48" s="2290" t="s">
        <v>2961</v>
      </c>
      <c r="R48" s="2290">
        <v>0.4</v>
      </c>
      <c r="S48" s="2350">
        <v>0</v>
      </c>
      <c r="T48" s="2938">
        <v>0</v>
      </c>
      <c r="U48" s="2939"/>
      <c r="V48" s="2939"/>
      <c r="W48" s="2963"/>
      <c r="X48" s="2963"/>
      <c r="Y48" s="2940" t="s">
        <v>163</v>
      </c>
      <c r="Z48" s="2941">
        <v>0</v>
      </c>
      <c r="AA48" s="2942">
        <v>0</v>
      </c>
      <c r="AB48" s="2943"/>
      <c r="AC48" s="2943"/>
      <c r="AD48" s="1401"/>
      <c r="AE48" s="1401"/>
      <c r="AF48" s="2940" t="s">
        <v>163</v>
      </c>
      <c r="AG48" s="2941">
        <v>0</v>
      </c>
      <c r="AH48" s="2942">
        <v>0</v>
      </c>
      <c r="AI48" s="2943"/>
      <c r="AJ48" s="2943"/>
      <c r="AK48" s="1401"/>
      <c r="AL48" s="1401"/>
      <c r="AM48" s="2956"/>
      <c r="AN48" s="2941">
        <v>0</v>
      </c>
      <c r="AO48" s="2938">
        <v>0</v>
      </c>
      <c r="AP48" s="2939"/>
      <c r="AQ48" s="2939"/>
      <c r="AR48" s="2964"/>
      <c r="AS48" s="2965"/>
      <c r="AT48" s="2940" t="s">
        <v>163</v>
      </c>
      <c r="AU48" s="2941">
        <v>0</v>
      </c>
      <c r="AV48" s="2942">
        <v>0</v>
      </c>
      <c r="AW48" s="2939"/>
      <c r="AX48" s="2939"/>
      <c r="AY48" s="1401"/>
      <c r="AZ48" s="1401"/>
      <c r="BA48" s="2940" t="s">
        <v>163</v>
      </c>
      <c r="BB48" s="2941">
        <v>0</v>
      </c>
      <c r="BC48" s="2940">
        <v>0</v>
      </c>
      <c r="BD48" s="2939"/>
      <c r="BE48" s="2939"/>
      <c r="BF48" s="2963"/>
      <c r="BG48" s="2963"/>
      <c r="BH48" s="2956"/>
      <c r="BI48" s="2941">
        <v>0</v>
      </c>
      <c r="BJ48" s="2940"/>
      <c r="BK48" s="2939"/>
      <c r="BL48" s="2939"/>
      <c r="BM48" s="2963"/>
      <c r="BN48" s="2963"/>
      <c r="BO48" s="2940"/>
      <c r="BP48" s="2941">
        <v>0</v>
      </c>
      <c r="BQ48" s="2940"/>
      <c r="BR48" s="2939"/>
      <c r="BS48" s="2939"/>
      <c r="BT48" s="2963"/>
      <c r="BU48" s="2963"/>
      <c r="BV48" s="2940"/>
      <c r="BW48" s="2941">
        <v>0</v>
      </c>
      <c r="BX48" s="2938"/>
      <c r="BY48" s="2939"/>
      <c r="BZ48" s="2939"/>
      <c r="CA48" s="2963"/>
      <c r="CB48" s="2963"/>
      <c r="CC48" s="2956"/>
      <c r="CD48" s="2941">
        <v>0</v>
      </c>
      <c r="CE48" s="2938"/>
      <c r="CF48" s="2939"/>
      <c r="CG48" s="2939"/>
      <c r="CH48" s="2963"/>
      <c r="CI48" s="2963"/>
      <c r="CJ48" s="2940"/>
      <c r="CK48" s="2941">
        <v>0.24</v>
      </c>
      <c r="CL48" s="2938"/>
      <c r="CM48" s="2939"/>
      <c r="CN48" s="2939"/>
      <c r="CO48" s="2963"/>
      <c r="CP48" s="2963"/>
      <c r="CQ48" s="2940"/>
      <c r="CR48" s="2350">
        <v>0.16000000000000003</v>
      </c>
      <c r="CS48" s="2940"/>
      <c r="CT48" s="2939"/>
      <c r="CU48" s="2939"/>
      <c r="CV48" s="2963"/>
      <c r="CW48" s="2963"/>
      <c r="CX48" s="2956"/>
      <c r="CY48" s="2936"/>
      <c r="CZ48" s="2948">
        <f t="shared" si="0"/>
        <v>0</v>
      </c>
      <c r="DA48" s="2948">
        <f t="shared" si="0"/>
        <v>0</v>
      </c>
      <c r="DB48" s="2949" t="e">
        <f t="shared" si="1"/>
        <v>#DIV/0!</v>
      </c>
      <c r="DC48" s="2950"/>
      <c r="DD48" s="2950"/>
      <c r="DE48" s="2950"/>
      <c r="DF48" s="2950"/>
      <c r="DG48" s="2950"/>
      <c r="DH48" s="2950"/>
      <c r="DI48" s="2948">
        <f t="shared" si="2"/>
        <v>0</v>
      </c>
      <c r="DJ48" s="2951">
        <f t="shared" si="2"/>
        <v>0</v>
      </c>
      <c r="DK48" s="2952" t="e">
        <f t="shared" si="3"/>
        <v>#DIV/0!</v>
      </c>
      <c r="DL48" s="2950"/>
      <c r="DM48" s="2950"/>
      <c r="DN48" s="2953"/>
      <c r="DO48" s="2950"/>
      <c r="DP48" s="2966"/>
      <c r="DQ48" s="2953"/>
      <c r="DR48" s="2948">
        <f t="shared" si="4"/>
        <v>0</v>
      </c>
      <c r="DS48" s="2948">
        <f t="shared" si="4"/>
        <v>0</v>
      </c>
      <c r="DT48" s="2952" t="e">
        <f t="shared" si="5"/>
        <v>#DIV/0!</v>
      </c>
      <c r="DU48" s="2950"/>
      <c r="DV48" s="2950"/>
      <c r="DW48" s="2953"/>
      <c r="DX48" s="2950"/>
      <c r="DY48" s="2950"/>
      <c r="DZ48" s="2953"/>
      <c r="EA48" s="2948">
        <f t="shared" si="6"/>
        <v>0.4</v>
      </c>
      <c r="EB48" s="2948">
        <f t="shared" si="6"/>
        <v>0</v>
      </c>
      <c r="EC48" s="2952">
        <f t="shared" si="7"/>
        <v>0</v>
      </c>
      <c r="ED48" s="2950"/>
      <c r="EE48" s="2950"/>
      <c r="EF48" s="2953"/>
      <c r="EG48" s="2943"/>
      <c r="EH48" s="2943"/>
      <c r="EI48" s="2954"/>
    </row>
    <row r="49" spans="1:139" ht="99.75">
      <c r="A49" s="1201"/>
      <c r="B49" s="1201"/>
      <c r="C49" s="1201"/>
      <c r="D49" s="2932"/>
      <c r="E49" s="2933"/>
      <c r="F49" s="2934"/>
      <c r="G49" s="2932"/>
      <c r="H49" s="2934"/>
      <c r="I49" s="2935"/>
      <c r="J49" s="1201">
        <v>3</v>
      </c>
      <c r="K49" s="1201" t="s">
        <v>2962</v>
      </c>
      <c r="L49" s="1201" t="s">
        <v>2963</v>
      </c>
      <c r="M49" s="1201" t="s">
        <v>2944</v>
      </c>
      <c r="N49" s="2936">
        <v>0.04</v>
      </c>
      <c r="O49" s="2937">
        <v>43040</v>
      </c>
      <c r="P49" s="2937">
        <v>43100</v>
      </c>
      <c r="Q49" s="2290" t="s">
        <v>2964</v>
      </c>
      <c r="R49" s="2290">
        <v>0.7</v>
      </c>
      <c r="S49" s="2350">
        <v>0</v>
      </c>
      <c r="T49" s="2938">
        <v>0</v>
      </c>
      <c r="U49" s="2939">
        <f>+S49+S50</f>
        <v>0</v>
      </c>
      <c r="V49" s="2939">
        <f>+T49+T50</f>
        <v>0</v>
      </c>
      <c r="W49" s="2963"/>
      <c r="X49" s="2963"/>
      <c r="Y49" s="2940" t="s">
        <v>163</v>
      </c>
      <c r="Z49" s="2941">
        <v>0</v>
      </c>
      <c r="AA49" s="2942">
        <v>0</v>
      </c>
      <c r="AB49" s="2943">
        <f>+Z49+Z50</f>
        <v>0</v>
      </c>
      <c r="AC49" s="2943">
        <f>+AA49+AA50</f>
        <v>0</v>
      </c>
      <c r="AD49" s="1401"/>
      <c r="AE49" s="1401"/>
      <c r="AF49" s="2940" t="s">
        <v>163</v>
      </c>
      <c r="AG49" s="2941">
        <v>0</v>
      </c>
      <c r="AH49" s="2942">
        <v>0</v>
      </c>
      <c r="AI49" s="2943">
        <f>+AG49+AG50</f>
        <v>0</v>
      </c>
      <c r="AJ49" s="2943">
        <f>+AH49+AH50</f>
        <v>0</v>
      </c>
      <c r="AK49" s="1401"/>
      <c r="AL49" s="1401"/>
      <c r="AM49" s="2956" t="s">
        <v>2965</v>
      </c>
      <c r="AN49" s="2941">
        <v>0</v>
      </c>
      <c r="AO49" s="2938">
        <v>0</v>
      </c>
      <c r="AP49" s="2939">
        <f>+AN49+AN50</f>
        <v>0</v>
      </c>
      <c r="AQ49" s="2939">
        <f>+AO49+AO50</f>
        <v>0</v>
      </c>
      <c r="AR49" s="2964"/>
      <c r="AS49" s="2965"/>
      <c r="AT49" s="2940" t="s">
        <v>163</v>
      </c>
      <c r="AU49" s="2941">
        <v>0</v>
      </c>
      <c r="AV49" s="2942">
        <v>0</v>
      </c>
      <c r="AW49" s="2939">
        <f>+AU49+AU50</f>
        <v>0</v>
      </c>
      <c r="AX49" s="2939">
        <f>+AV49+AV50</f>
        <v>0</v>
      </c>
      <c r="AY49" s="1401"/>
      <c r="AZ49" s="1401"/>
      <c r="BA49" s="2940" t="s">
        <v>163</v>
      </c>
      <c r="BB49" s="2941">
        <v>0</v>
      </c>
      <c r="BC49" s="2940">
        <v>0</v>
      </c>
      <c r="BD49" s="2939">
        <f>+BB49+BB50</f>
        <v>0</v>
      </c>
      <c r="BE49" s="2939">
        <f>+BC49+BC50</f>
        <v>0</v>
      </c>
      <c r="BF49" s="2963"/>
      <c r="BG49" s="2963"/>
      <c r="BH49" s="2956" t="s">
        <v>163</v>
      </c>
      <c r="BI49" s="2941">
        <v>0</v>
      </c>
      <c r="BJ49" s="2940"/>
      <c r="BK49" s="2939">
        <f>+BI49+BI50</f>
        <v>0</v>
      </c>
      <c r="BL49" s="2939">
        <f>+BJ49+BJ50</f>
        <v>0</v>
      </c>
      <c r="BM49" s="2963"/>
      <c r="BN49" s="2963"/>
      <c r="BO49" s="2940"/>
      <c r="BP49" s="2941">
        <v>0</v>
      </c>
      <c r="BQ49" s="2940"/>
      <c r="BR49" s="2939">
        <f>+BP49+BP50</f>
        <v>0</v>
      </c>
      <c r="BS49" s="2939">
        <f>+BQ49+BQ50</f>
        <v>0</v>
      </c>
      <c r="BT49" s="2963"/>
      <c r="BU49" s="2963"/>
      <c r="BV49" s="2940"/>
      <c r="BW49" s="2941">
        <v>0</v>
      </c>
      <c r="BX49" s="2938"/>
      <c r="BY49" s="2939">
        <f>+BW49+BW50</f>
        <v>0</v>
      </c>
      <c r="BZ49" s="2939">
        <f>+BX49+BX50</f>
        <v>0</v>
      </c>
      <c r="CA49" s="2963"/>
      <c r="CB49" s="2963"/>
      <c r="CC49" s="2956"/>
      <c r="CD49" s="2941">
        <v>0</v>
      </c>
      <c r="CE49" s="2938"/>
      <c r="CF49" s="2939">
        <f>+CD49+CD50</f>
        <v>0</v>
      </c>
      <c r="CG49" s="2939">
        <f>+CE49+CE50</f>
        <v>0</v>
      </c>
      <c r="CH49" s="2963"/>
      <c r="CI49" s="2963"/>
      <c r="CJ49" s="2940"/>
      <c r="CK49" s="2941">
        <v>0.21</v>
      </c>
      <c r="CL49" s="2938"/>
      <c r="CM49" s="2939">
        <f>+CK49+CK50</f>
        <v>0.3</v>
      </c>
      <c r="CN49" s="2939">
        <f>+CL49+CL50</f>
        <v>0</v>
      </c>
      <c r="CO49" s="2963"/>
      <c r="CP49" s="2963"/>
      <c r="CQ49" s="2940"/>
      <c r="CR49" s="2350">
        <v>0.48999999999999994</v>
      </c>
      <c r="CS49" s="2940"/>
      <c r="CT49" s="2939">
        <f>+CR49+CR50</f>
        <v>0.7</v>
      </c>
      <c r="CU49" s="2939">
        <f>+CS49+CS50</f>
        <v>0</v>
      </c>
      <c r="CV49" s="2963"/>
      <c r="CW49" s="2963"/>
      <c r="CX49" s="2956" t="s">
        <v>2966</v>
      </c>
      <c r="CY49" s="2936"/>
      <c r="CZ49" s="2948">
        <f t="shared" si="0"/>
        <v>0</v>
      </c>
      <c r="DA49" s="2948">
        <f t="shared" si="0"/>
        <v>0</v>
      </c>
      <c r="DB49" s="2949" t="e">
        <f t="shared" si="1"/>
        <v>#DIV/0!</v>
      </c>
      <c r="DC49" s="2950">
        <f>+U49+AB49+AI49</f>
        <v>0</v>
      </c>
      <c r="DD49" s="2950">
        <f>+V49+AC49+AJ49</f>
        <v>0</v>
      </c>
      <c r="DE49" s="2950" t="e">
        <f>+DD49/DC49</f>
        <v>#DIV/0!</v>
      </c>
      <c r="DF49" s="2950"/>
      <c r="DG49" s="2950"/>
      <c r="DH49" s="2950"/>
      <c r="DI49" s="2948">
        <f t="shared" si="2"/>
        <v>0</v>
      </c>
      <c r="DJ49" s="2951">
        <f t="shared" si="2"/>
        <v>0</v>
      </c>
      <c r="DK49" s="2952" t="e">
        <f t="shared" si="3"/>
        <v>#DIV/0!</v>
      </c>
      <c r="DL49" s="2950">
        <f>+DC49+AP49+AW49+BD49</f>
        <v>0</v>
      </c>
      <c r="DM49" s="2950">
        <f>+DD49+AQ49+AX49+BE49</f>
        <v>0</v>
      </c>
      <c r="DN49" s="2953" t="e">
        <f>+DM49/DL49</f>
        <v>#DIV/0!</v>
      </c>
      <c r="DO49" s="2950"/>
      <c r="DP49" s="2966"/>
      <c r="DQ49" s="2953"/>
      <c r="DR49" s="2948">
        <f t="shared" si="4"/>
        <v>0</v>
      </c>
      <c r="DS49" s="2948">
        <f t="shared" si="4"/>
        <v>0</v>
      </c>
      <c r="DT49" s="2952" t="e">
        <f t="shared" si="5"/>
        <v>#DIV/0!</v>
      </c>
      <c r="DU49" s="2950">
        <f>+DL49+BK49+BR49+BY49</f>
        <v>0</v>
      </c>
      <c r="DV49" s="2950">
        <f>+DM49+BL49+BS49+BZ49</f>
        <v>0</v>
      </c>
      <c r="DW49" s="2953" t="e">
        <f>+DV49/DU49</f>
        <v>#DIV/0!</v>
      </c>
      <c r="DX49" s="2950"/>
      <c r="DY49" s="2950"/>
      <c r="DZ49" s="2953"/>
      <c r="EA49" s="2948">
        <f t="shared" si="6"/>
        <v>0.7</v>
      </c>
      <c r="EB49" s="2948">
        <f t="shared" si="6"/>
        <v>0</v>
      </c>
      <c r="EC49" s="2952">
        <f t="shared" si="7"/>
        <v>0</v>
      </c>
      <c r="ED49" s="2950">
        <f>+DU49+CF49+CM49+CT49</f>
        <v>1</v>
      </c>
      <c r="EE49" s="2950">
        <f>+DV49+CG49+CN49+CU49</f>
        <v>0</v>
      </c>
      <c r="EF49" s="2953">
        <f>+EE49/ED49</f>
        <v>0</v>
      </c>
      <c r="EG49" s="2943"/>
      <c r="EH49" s="2943"/>
      <c r="EI49" s="2954"/>
    </row>
    <row r="50" spans="1:139" ht="99.75">
      <c r="A50" s="1201"/>
      <c r="B50" s="1201"/>
      <c r="C50" s="1201"/>
      <c r="D50" s="2932"/>
      <c r="E50" s="2933"/>
      <c r="F50" s="2934"/>
      <c r="G50" s="2932"/>
      <c r="H50" s="2934"/>
      <c r="I50" s="2935"/>
      <c r="J50" s="1201"/>
      <c r="K50" s="1201"/>
      <c r="L50" s="1201"/>
      <c r="M50" s="1201"/>
      <c r="N50" s="2936"/>
      <c r="O50" s="2937"/>
      <c r="P50" s="2937"/>
      <c r="Q50" s="2290" t="s">
        <v>2967</v>
      </c>
      <c r="R50" s="2290">
        <v>0.3</v>
      </c>
      <c r="S50" s="2350">
        <v>0</v>
      </c>
      <c r="T50" s="2938">
        <v>0</v>
      </c>
      <c r="U50" s="2939"/>
      <c r="V50" s="2939"/>
      <c r="W50" s="2963"/>
      <c r="X50" s="2963"/>
      <c r="Y50" s="2940" t="s">
        <v>163</v>
      </c>
      <c r="Z50" s="2941">
        <v>0</v>
      </c>
      <c r="AA50" s="2942">
        <v>0</v>
      </c>
      <c r="AB50" s="2943"/>
      <c r="AC50" s="2943"/>
      <c r="AD50" s="1401"/>
      <c r="AE50" s="1401"/>
      <c r="AF50" s="2940" t="s">
        <v>163</v>
      </c>
      <c r="AG50" s="2941">
        <v>0</v>
      </c>
      <c r="AH50" s="2942">
        <v>0</v>
      </c>
      <c r="AI50" s="2943"/>
      <c r="AJ50" s="2943"/>
      <c r="AK50" s="1401"/>
      <c r="AL50" s="1401"/>
      <c r="AM50" s="2956"/>
      <c r="AN50" s="2941">
        <v>0</v>
      </c>
      <c r="AO50" s="2938">
        <v>0</v>
      </c>
      <c r="AP50" s="2939"/>
      <c r="AQ50" s="2939"/>
      <c r="AR50" s="2964"/>
      <c r="AS50" s="2965"/>
      <c r="AT50" s="2940" t="s">
        <v>163</v>
      </c>
      <c r="AU50" s="2941">
        <v>0</v>
      </c>
      <c r="AV50" s="2942">
        <v>0</v>
      </c>
      <c r="AW50" s="2939"/>
      <c r="AX50" s="2939"/>
      <c r="AY50" s="1401"/>
      <c r="AZ50" s="1401"/>
      <c r="BA50" s="2940" t="s">
        <v>163</v>
      </c>
      <c r="BB50" s="2941">
        <v>0</v>
      </c>
      <c r="BC50" s="2940">
        <v>0</v>
      </c>
      <c r="BD50" s="2939"/>
      <c r="BE50" s="2939"/>
      <c r="BF50" s="2963"/>
      <c r="BG50" s="2963"/>
      <c r="BH50" s="2956"/>
      <c r="BI50" s="2941">
        <v>0</v>
      </c>
      <c r="BJ50" s="2940"/>
      <c r="BK50" s="2939"/>
      <c r="BL50" s="2939"/>
      <c r="BM50" s="2963"/>
      <c r="BN50" s="2963"/>
      <c r="BO50" s="2940"/>
      <c r="BP50" s="2941">
        <v>0</v>
      </c>
      <c r="BQ50" s="2940"/>
      <c r="BR50" s="2939"/>
      <c r="BS50" s="2939"/>
      <c r="BT50" s="2963"/>
      <c r="BU50" s="2963"/>
      <c r="BV50" s="2940"/>
      <c r="BW50" s="2941">
        <v>0</v>
      </c>
      <c r="BX50" s="2938"/>
      <c r="BY50" s="2939"/>
      <c r="BZ50" s="2939"/>
      <c r="CA50" s="2963"/>
      <c r="CB50" s="2963"/>
      <c r="CC50" s="2956"/>
      <c r="CD50" s="2941">
        <v>0</v>
      </c>
      <c r="CE50" s="2938"/>
      <c r="CF50" s="2939"/>
      <c r="CG50" s="2939"/>
      <c r="CH50" s="2963"/>
      <c r="CI50" s="2963"/>
      <c r="CJ50" s="2940"/>
      <c r="CK50" s="2941">
        <v>0.09</v>
      </c>
      <c r="CL50" s="2938"/>
      <c r="CM50" s="2939"/>
      <c r="CN50" s="2939"/>
      <c r="CO50" s="2963"/>
      <c r="CP50" s="2963"/>
      <c r="CQ50" s="2940"/>
      <c r="CR50" s="2350">
        <v>0.21</v>
      </c>
      <c r="CS50" s="2940"/>
      <c r="CT50" s="2939"/>
      <c r="CU50" s="2939"/>
      <c r="CV50" s="2963"/>
      <c r="CW50" s="2963"/>
      <c r="CX50" s="2956"/>
      <c r="CY50" s="2936"/>
      <c r="CZ50" s="2948">
        <f t="shared" si="0"/>
        <v>0</v>
      </c>
      <c r="DA50" s="2948">
        <f t="shared" si="0"/>
        <v>0</v>
      </c>
      <c r="DB50" s="2949" t="e">
        <f t="shared" si="1"/>
        <v>#DIV/0!</v>
      </c>
      <c r="DC50" s="2950"/>
      <c r="DD50" s="2950"/>
      <c r="DE50" s="2950"/>
      <c r="DF50" s="2950"/>
      <c r="DG50" s="2950"/>
      <c r="DH50" s="2950"/>
      <c r="DI50" s="2948">
        <f t="shared" si="2"/>
        <v>0</v>
      </c>
      <c r="DJ50" s="2951">
        <f t="shared" si="2"/>
        <v>0</v>
      </c>
      <c r="DK50" s="2952" t="e">
        <f t="shared" si="3"/>
        <v>#DIV/0!</v>
      </c>
      <c r="DL50" s="2950"/>
      <c r="DM50" s="2950"/>
      <c r="DN50" s="2953"/>
      <c r="DO50" s="2950"/>
      <c r="DP50" s="2966"/>
      <c r="DQ50" s="2953"/>
      <c r="DR50" s="2948">
        <f t="shared" si="4"/>
        <v>0</v>
      </c>
      <c r="DS50" s="2948">
        <f t="shared" si="4"/>
        <v>0</v>
      </c>
      <c r="DT50" s="2952" t="e">
        <f t="shared" si="5"/>
        <v>#DIV/0!</v>
      </c>
      <c r="DU50" s="2950"/>
      <c r="DV50" s="2950"/>
      <c r="DW50" s="2953"/>
      <c r="DX50" s="2950"/>
      <c r="DY50" s="2950"/>
      <c r="DZ50" s="2953"/>
      <c r="EA50" s="2948">
        <f t="shared" si="6"/>
        <v>0.3</v>
      </c>
      <c r="EB50" s="2948">
        <f t="shared" si="6"/>
        <v>0</v>
      </c>
      <c r="EC50" s="2952">
        <f t="shared" si="7"/>
        <v>0</v>
      </c>
      <c r="ED50" s="2950"/>
      <c r="EE50" s="2950"/>
      <c r="EF50" s="2953"/>
      <c r="EG50" s="2943"/>
      <c r="EH50" s="2943"/>
      <c r="EI50" s="2954"/>
    </row>
    <row r="51" spans="1:139" ht="156.75">
      <c r="A51" s="1201" t="s">
        <v>2867</v>
      </c>
      <c r="B51" s="1201" t="s">
        <v>2867</v>
      </c>
      <c r="C51" s="1201" t="s">
        <v>2968</v>
      </c>
      <c r="D51" s="2932">
        <v>5</v>
      </c>
      <c r="E51" s="2933" t="s">
        <v>2969</v>
      </c>
      <c r="F51" s="2934">
        <v>0.38</v>
      </c>
      <c r="G51" s="2932" t="s">
        <v>393</v>
      </c>
      <c r="H51" s="2934">
        <v>0.38</v>
      </c>
      <c r="I51" s="2935">
        <f>+N51+N54</f>
        <v>0.08</v>
      </c>
      <c r="J51" s="1201">
        <v>1</v>
      </c>
      <c r="K51" s="1201" t="s">
        <v>2970</v>
      </c>
      <c r="L51" s="1201" t="s">
        <v>2971</v>
      </c>
      <c r="M51" s="1201" t="s">
        <v>2972</v>
      </c>
      <c r="N51" s="2936">
        <v>0.04</v>
      </c>
      <c r="O51" s="2937">
        <v>42736</v>
      </c>
      <c r="P51" s="2937">
        <v>42947</v>
      </c>
      <c r="Q51" s="2290" t="s">
        <v>2973</v>
      </c>
      <c r="R51" s="2290">
        <v>0.3</v>
      </c>
      <c r="S51" s="2350">
        <v>0.09</v>
      </c>
      <c r="T51" s="2938">
        <v>0</v>
      </c>
      <c r="U51" s="2939">
        <f>+S51+S52+S53</f>
        <v>0.09</v>
      </c>
      <c r="V51" s="2939">
        <f>+T51+T52+T53</f>
        <v>0</v>
      </c>
      <c r="W51" s="2963">
        <f>+(((U51*$N$51)*(U54*$N$54))*$H$51)/($N$51+$N$54)</f>
        <v>0</v>
      </c>
      <c r="X51" s="2963">
        <f>+(((V51*$N$51)*(V54*$N$54))*$H$51)/($N$51+$N$54)</f>
        <v>0</v>
      </c>
      <c r="Y51" s="2940" t="s">
        <v>2974</v>
      </c>
      <c r="Z51" s="2941">
        <v>0.06</v>
      </c>
      <c r="AA51" s="2942">
        <v>0.06</v>
      </c>
      <c r="AB51" s="2943">
        <f>+Z51+Z52+Z53</f>
        <v>0.06</v>
      </c>
      <c r="AC51" s="2943">
        <f>+AA51+AA52+AA53</f>
        <v>0.06</v>
      </c>
      <c r="AD51" s="1401">
        <f>+(((AB51*$N$51)+(AB54*$N$54))*$H$51)/($N$51+$N$54)</f>
        <v>1.1399999999999999E-2</v>
      </c>
      <c r="AE51" s="2943">
        <f>+(((AC51*$N$51)+(AC54*$N$54))*$H$51)/($N$51+$N$54)</f>
        <v>1.1399999999999999E-2</v>
      </c>
      <c r="AF51" s="2940" t="s">
        <v>2975</v>
      </c>
      <c r="AG51" s="2941">
        <v>0.06</v>
      </c>
      <c r="AH51" s="2942">
        <v>0.06</v>
      </c>
      <c r="AI51" s="2943">
        <f>+AG51+AG52+AG53</f>
        <v>0.12</v>
      </c>
      <c r="AJ51" s="2943">
        <f>+AH51+AH52+AH53</f>
        <v>0.12</v>
      </c>
      <c r="AK51" s="1401">
        <f>+(((AI51*$N$51)+(AI54*$N$54))*$H$51)/($N$51+$N$54)</f>
        <v>2.2799999999999997E-2</v>
      </c>
      <c r="AL51" s="2943">
        <f>+(((AJ51*$N$51)+(AJ54*$N$54))*$H$51)/($N$51+$N$54)</f>
        <v>2.2799999999999997E-2</v>
      </c>
      <c r="AM51" s="2956" t="s">
        <v>2976</v>
      </c>
      <c r="AN51" s="2941">
        <v>0.06</v>
      </c>
      <c r="AO51" s="2938">
        <v>0.06</v>
      </c>
      <c r="AP51" s="2939">
        <f>+AN51+AN52+AN53</f>
        <v>0.32</v>
      </c>
      <c r="AQ51" s="2939">
        <f>+AO51+AO52+AO53</f>
        <v>0.32</v>
      </c>
      <c r="AR51" s="2964">
        <f>+(((AP51*$N$51)+(AP54*$N$54))*$H$51)/($N$51+$N$54)</f>
        <v>6.08E-2</v>
      </c>
      <c r="AS51" s="2966">
        <f>+(((AQ51*$N$51)+(AQ54*$N$54))*$H$51)/($N$51+$N$54)</f>
        <v>6.08E-2</v>
      </c>
      <c r="AT51" s="2940" t="s">
        <v>2977</v>
      </c>
      <c r="AU51" s="2941">
        <v>0.03</v>
      </c>
      <c r="AV51" s="2942">
        <v>0.03</v>
      </c>
      <c r="AW51" s="2939">
        <f>+AU51+AU52+AU53</f>
        <v>0.09</v>
      </c>
      <c r="AX51" s="2939">
        <f>+AV51+AV52+AV53</f>
        <v>0.09</v>
      </c>
      <c r="AY51" s="1401">
        <f>+(((AW51*$N$51)+(AW54*$N$54))*$H$51)/($N$51+$N$54)</f>
        <v>1.7100000000000001E-2</v>
      </c>
      <c r="AZ51" s="2943">
        <f>+(((AX51*$N$51)+(AX54*$N$54))*$H$51)/($N$51+$N$54)</f>
        <v>1.7100000000000001E-2</v>
      </c>
      <c r="BA51" s="2940" t="s">
        <v>2978</v>
      </c>
      <c r="BB51" s="2941">
        <v>0</v>
      </c>
      <c r="BC51" s="2940">
        <v>0</v>
      </c>
      <c r="BD51" s="2939">
        <f>+BB51+BB52+BB53</f>
        <v>0.06</v>
      </c>
      <c r="BE51" s="2939">
        <f>+BC51+BC52+BC53</f>
        <v>0.09</v>
      </c>
      <c r="BF51" s="2963">
        <f>+(((BD51*$N$51)+(BD54*$N$54))*$H$51)/($N$51+$N$54)</f>
        <v>3.4200000000000001E-2</v>
      </c>
      <c r="BG51" s="2963">
        <f>+(((BE51*$N$51)+(BE54*$N$54))*$H$51)/($N$51+$N$54)</f>
        <v>6.2699999999999992E-2</v>
      </c>
      <c r="BH51" s="2956" t="s">
        <v>2979</v>
      </c>
      <c r="BI51" s="2941">
        <v>0</v>
      </c>
      <c r="BJ51" s="2940"/>
      <c r="BK51" s="2939">
        <f>+BI51+BI52+BI53</f>
        <v>0.26</v>
      </c>
      <c r="BL51" s="2939">
        <f>+BJ51+BJ52+BJ53</f>
        <v>0</v>
      </c>
      <c r="BM51" s="2963">
        <f>+(((BK51*$N$51)*(BK54*$N$54))*$H$51)/($N$51+$N$54)</f>
        <v>2.3712000000000003E-4</v>
      </c>
      <c r="BN51" s="2963">
        <f>+(((BL51*$N$51)*(BL54*$N$54))*$H$51)/($N$51+$N$54)</f>
        <v>0</v>
      </c>
      <c r="BO51" s="2940"/>
      <c r="BP51" s="2941">
        <v>0</v>
      </c>
      <c r="BQ51" s="2940"/>
      <c r="BR51" s="2939">
        <f>+BP51+BP52+BP53</f>
        <v>0</v>
      </c>
      <c r="BS51" s="2939">
        <f>+BQ51+BQ52+BQ53</f>
        <v>0</v>
      </c>
      <c r="BT51" s="2963">
        <f>+(((BR51*$N$51)*(BR54*$N$54))*$H$51)/($N$51+$N$54)</f>
        <v>0</v>
      </c>
      <c r="BU51" s="2963">
        <f>+(((BS51*$N$51)*(BS54*$N$54))*$H$51)/($N$51+$N$54)</f>
        <v>0</v>
      </c>
      <c r="BV51" s="2940"/>
      <c r="BW51" s="2941">
        <v>0</v>
      </c>
      <c r="BX51" s="2938"/>
      <c r="BY51" s="2939">
        <f>+BW51+BW52+BW53</f>
        <v>0</v>
      </c>
      <c r="BZ51" s="2939">
        <f>+BX51+BX52+BX53</f>
        <v>0</v>
      </c>
      <c r="CA51" s="2963">
        <f>+(((BY51*$N$51)*(BY54*$N$54))*$H$51)/($N$51+$N$54)</f>
        <v>0</v>
      </c>
      <c r="CB51" s="2963">
        <f>+(((BZ51*$N$51)*(BZ54*$N$54))*$H$51)/($N$51+$N$54)</f>
        <v>0</v>
      </c>
      <c r="CC51" s="2956" t="s">
        <v>2980</v>
      </c>
      <c r="CD51" s="2941">
        <v>0</v>
      </c>
      <c r="CE51" s="2938"/>
      <c r="CF51" s="2939">
        <f>+CD51+CD52+CD53</f>
        <v>0</v>
      </c>
      <c r="CG51" s="2939">
        <f>+CE51+CE52+CE53</f>
        <v>0</v>
      </c>
      <c r="CH51" s="2963">
        <f>+(((CF51*$N$51)*(CF54*$N$54))*$H$51)/($N$51+$N$54)</f>
        <v>0</v>
      </c>
      <c r="CI51" s="2963">
        <f>+(((CG51*$N$51)*(CG54*$N$54))*$H$51)/($N$51+$N$54)</f>
        <v>0</v>
      </c>
      <c r="CJ51" s="2940"/>
      <c r="CK51" s="2941">
        <v>0</v>
      </c>
      <c r="CL51" s="2938"/>
      <c r="CM51" s="2939">
        <f>+CK51+CK52+CK53</f>
        <v>0</v>
      </c>
      <c r="CN51" s="2939">
        <f>+CL51+CL52+CL53</f>
        <v>0</v>
      </c>
      <c r="CO51" s="2963">
        <f>+(((CM51*$N$51)*(CM54*$N$54))*$H$51)/($N$51+$N$54)</f>
        <v>0</v>
      </c>
      <c r="CP51" s="2963">
        <f>+(((CN51*$N$51)*(CN54*$N$54))*$H$51)/($N$51+$N$54)</f>
        <v>0</v>
      </c>
      <c r="CQ51" s="2940"/>
      <c r="CR51" s="2350">
        <v>0</v>
      </c>
      <c r="CS51" s="2940"/>
      <c r="CT51" s="2939">
        <f>+CR51+CR52+CR53</f>
        <v>0</v>
      </c>
      <c r="CU51" s="2939">
        <f>+CS51+CS52+CS53</f>
        <v>0</v>
      </c>
      <c r="CV51" s="2963">
        <f>+(((CT51*$N$51)*(CT54*$N$54))*$H$51)/($N$51+$N$54)</f>
        <v>0</v>
      </c>
      <c r="CW51" s="2963">
        <f>+(((CU51*$N$51)*(CU54*$N$54))*$H$51)/($N$51+$N$54)</f>
        <v>0</v>
      </c>
      <c r="CX51" s="2956"/>
      <c r="CY51" s="2936"/>
      <c r="CZ51" s="2948">
        <f t="shared" si="0"/>
        <v>0.21</v>
      </c>
      <c r="DA51" s="2948">
        <f t="shared" si="0"/>
        <v>0.12</v>
      </c>
      <c r="DB51" s="2949">
        <f t="shared" si="1"/>
        <v>0.5714285714285714</v>
      </c>
      <c r="DC51" s="2950">
        <f>+U51+AB51+AI51</f>
        <v>0.27</v>
      </c>
      <c r="DD51" s="2950">
        <f>+V51+AC51+AJ51</f>
        <v>0.18</v>
      </c>
      <c r="DE51" s="2950">
        <f>+DD51/DC51</f>
        <v>0.66666666666666663</v>
      </c>
      <c r="DF51" s="2950">
        <f>+W51+AD51+AK51</f>
        <v>3.4199999999999994E-2</v>
      </c>
      <c r="DG51" s="2950">
        <f>+X51+AE51+AL51</f>
        <v>3.4199999999999994E-2</v>
      </c>
      <c r="DH51" s="2950">
        <f>+DG51/DF51</f>
        <v>1</v>
      </c>
      <c r="DI51" s="2948">
        <f t="shared" si="2"/>
        <v>0.30000000000000004</v>
      </c>
      <c r="DJ51" s="2951">
        <f t="shared" si="2"/>
        <v>0.21</v>
      </c>
      <c r="DK51" s="2952">
        <f t="shared" si="3"/>
        <v>0.69999999999999984</v>
      </c>
      <c r="DL51" s="2950">
        <f>+DC51+AP51+AW51+BD51</f>
        <v>0.74</v>
      </c>
      <c r="DM51" s="2950">
        <f>+DD51+AQ51+AX51+BE51</f>
        <v>0.67999999999999994</v>
      </c>
      <c r="DN51" s="2953">
        <f>+DM51/DL51</f>
        <v>0.91891891891891886</v>
      </c>
      <c r="DO51" s="2950">
        <f>+DF51+AR51+AY51+BF51</f>
        <v>0.14630000000000001</v>
      </c>
      <c r="DP51" s="2966">
        <f>+DG51+AS51+AZ51+BG51</f>
        <v>0.17480000000000001</v>
      </c>
      <c r="DQ51" s="2953">
        <f>+DP51/DO51</f>
        <v>1.1948051948051948</v>
      </c>
      <c r="DR51" s="2948">
        <f t="shared" si="4"/>
        <v>0.30000000000000004</v>
      </c>
      <c r="DS51" s="2948">
        <f t="shared" si="4"/>
        <v>0.21</v>
      </c>
      <c r="DT51" s="2952">
        <f t="shared" si="5"/>
        <v>0.69999999999999984</v>
      </c>
      <c r="DU51" s="2950">
        <f>+DL51+BK51+BR51+BY51</f>
        <v>1</v>
      </c>
      <c r="DV51" s="2950">
        <f>+DM51+BL51+BS51+BZ51</f>
        <v>0.67999999999999994</v>
      </c>
      <c r="DW51" s="2953">
        <f>+DV51/DU51</f>
        <v>0.67999999999999994</v>
      </c>
      <c r="DX51" s="2950">
        <f>+DO51+BM51+BT51+CA51</f>
        <v>0.14653712000000002</v>
      </c>
      <c r="DY51" s="2950">
        <f>+DP51+BN51+BU51+CB51</f>
        <v>0.17480000000000001</v>
      </c>
      <c r="DZ51" s="2953">
        <f>+DY51/DX51</f>
        <v>1.1928718129576996</v>
      </c>
      <c r="EA51" s="2948">
        <f t="shared" si="6"/>
        <v>0.30000000000000004</v>
      </c>
      <c r="EB51" s="2948">
        <f t="shared" si="6"/>
        <v>0.21</v>
      </c>
      <c r="EC51" s="2952">
        <f t="shared" si="7"/>
        <v>0.69999999999999984</v>
      </c>
      <c r="ED51" s="2950">
        <f>+DU51+CF51+CM51+CS51</f>
        <v>1</v>
      </c>
      <c r="EE51" s="2950">
        <f>+DV51+CG51+CN51+CT51</f>
        <v>0.67999999999999994</v>
      </c>
      <c r="EF51" s="2953">
        <f>+EE51/ED51</f>
        <v>0.67999999999999994</v>
      </c>
      <c r="EG51" s="2943">
        <f>+DX51+CH51+CO51+CV51</f>
        <v>0.14653712000000002</v>
      </c>
      <c r="EH51" s="2943">
        <f>+DY51+CI51+CP51+CW51</f>
        <v>0.17480000000000001</v>
      </c>
      <c r="EI51" s="2954">
        <f>+EH51/EG51</f>
        <v>1.1928718129576996</v>
      </c>
    </row>
    <row r="52" spans="1:139" ht="85.5">
      <c r="A52" s="1201"/>
      <c r="B52" s="1201"/>
      <c r="C52" s="1201"/>
      <c r="D52" s="2932"/>
      <c r="E52" s="2933"/>
      <c r="F52" s="2934"/>
      <c r="G52" s="2932"/>
      <c r="H52" s="2934"/>
      <c r="I52" s="2935"/>
      <c r="J52" s="1201"/>
      <c r="K52" s="1201"/>
      <c r="L52" s="1201"/>
      <c r="M52" s="1201"/>
      <c r="N52" s="2936"/>
      <c r="O52" s="2937"/>
      <c r="P52" s="2937"/>
      <c r="Q52" s="2290" t="s">
        <v>2981</v>
      </c>
      <c r="R52" s="2290">
        <v>0.4</v>
      </c>
      <c r="S52" s="2350">
        <v>0</v>
      </c>
      <c r="T52" s="2938">
        <v>0</v>
      </c>
      <c r="U52" s="2939"/>
      <c r="V52" s="2939"/>
      <c r="W52" s="2963"/>
      <c r="X52" s="2963"/>
      <c r="Y52" s="2940" t="s">
        <v>163</v>
      </c>
      <c r="Z52" s="2941">
        <v>0</v>
      </c>
      <c r="AA52" s="2942">
        <v>0</v>
      </c>
      <c r="AB52" s="2943"/>
      <c r="AC52" s="2943"/>
      <c r="AD52" s="1401"/>
      <c r="AE52" s="2943"/>
      <c r="AF52" s="2940" t="s">
        <v>163</v>
      </c>
      <c r="AG52" s="2941">
        <v>0</v>
      </c>
      <c r="AH52" s="2942">
        <v>0</v>
      </c>
      <c r="AI52" s="2943"/>
      <c r="AJ52" s="2943"/>
      <c r="AK52" s="1401"/>
      <c r="AL52" s="2943"/>
      <c r="AM52" s="2956"/>
      <c r="AN52" s="2941">
        <v>0.2</v>
      </c>
      <c r="AO52" s="2938">
        <v>0.2</v>
      </c>
      <c r="AP52" s="2939"/>
      <c r="AQ52" s="2939"/>
      <c r="AR52" s="2964"/>
      <c r="AS52" s="2966"/>
      <c r="AT52" s="2940" t="s">
        <v>2982</v>
      </c>
      <c r="AU52" s="2941">
        <v>0</v>
      </c>
      <c r="AV52" s="2942">
        <v>0</v>
      </c>
      <c r="AW52" s="2939"/>
      <c r="AX52" s="2939"/>
      <c r="AY52" s="1401"/>
      <c r="AZ52" s="2943"/>
      <c r="BA52" s="2940" t="s">
        <v>163</v>
      </c>
      <c r="BB52" s="2941">
        <v>0</v>
      </c>
      <c r="BC52" s="2940">
        <v>0</v>
      </c>
      <c r="BD52" s="2939"/>
      <c r="BE52" s="2939"/>
      <c r="BF52" s="2963"/>
      <c r="BG52" s="2963"/>
      <c r="BH52" s="2956"/>
      <c r="BI52" s="2941">
        <v>0.2</v>
      </c>
      <c r="BJ52" s="2940"/>
      <c r="BK52" s="2939"/>
      <c r="BL52" s="2939"/>
      <c r="BM52" s="2963"/>
      <c r="BN52" s="2963"/>
      <c r="BO52" s="2940"/>
      <c r="BP52" s="2941">
        <v>0</v>
      </c>
      <c r="BQ52" s="2940"/>
      <c r="BR52" s="2939"/>
      <c r="BS52" s="2939"/>
      <c r="BT52" s="2963"/>
      <c r="BU52" s="2963"/>
      <c r="BV52" s="2940"/>
      <c r="BW52" s="2941">
        <v>0</v>
      </c>
      <c r="BX52" s="2938"/>
      <c r="BY52" s="2939"/>
      <c r="BZ52" s="2939"/>
      <c r="CA52" s="2963"/>
      <c r="CB52" s="2963"/>
      <c r="CC52" s="2956"/>
      <c r="CD52" s="2941">
        <v>0</v>
      </c>
      <c r="CE52" s="2938"/>
      <c r="CF52" s="2939"/>
      <c r="CG52" s="2939"/>
      <c r="CH52" s="2963"/>
      <c r="CI52" s="2963"/>
      <c r="CJ52" s="2940"/>
      <c r="CK52" s="2941">
        <v>0</v>
      </c>
      <c r="CL52" s="2938"/>
      <c r="CM52" s="2939"/>
      <c r="CN52" s="2939"/>
      <c r="CO52" s="2963"/>
      <c r="CP52" s="2963"/>
      <c r="CQ52" s="2940"/>
      <c r="CR52" s="2350">
        <v>0</v>
      </c>
      <c r="CS52" s="2940"/>
      <c r="CT52" s="2939"/>
      <c r="CU52" s="2939"/>
      <c r="CV52" s="2963"/>
      <c r="CW52" s="2963"/>
      <c r="CX52" s="2956"/>
      <c r="CY52" s="2936"/>
      <c r="CZ52" s="2948">
        <f t="shared" si="0"/>
        <v>0</v>
      </c>
      <c r="DA52" s="2948">
        <f t="shared" si="0"/>
        <v>0</v>
      </c>
      <c r="DB52" s="2949" t="e">
        <f t="shared" si="1"/>
        <v>#DIV/0!</v>
      </c>
      <c r="DC52" s="2950"/>
      <c r="DD52" s="2950"/>
      <c r="DE52" s="2950"/>
      <c r="DF52" s="2950"/>
      <c r="DG52" s="2950"/>
      <c r="DH52" s="2950"/>
      <c r="DI52" s="2948">
        <f t="shared" si="2"/>
        <v>0.2</v>
      </c>
      <c r="DJ52" s="2951">
        <f t="shared" si="2"/>
        <v>0.2</v>
      </c>
      <c r="DK52" s="2952">
        <f t="shared" si="3"/>
        <v>1</v>
      </c>
      <c r="DL52" s="2950"/>
      <c r="DM52" s="2950"/>
      <c r="DN52" s="2953"/>
      <c r="DO52" s="2950"/>
      <c r="DP52" s="2966"/>
      <c r="DQ52" s="2953"/>
      <c r="DR52" s="2948">
        <f t="shared" si="4"/>
        <v>0.4</v>
      </c>
      <c r="DS52" s="2948">
        <f t="shared" si="4"/>
        <v>0.2</v>
      </c>
      <c r="DT52" s="2952">
        <f t="shared" si="5"/>
        <v>0.5</v>
      </c>
      <c r="DU52" s="2950"/>
      <c r="DV52" s="2950"/>
      <c r="DW52" s="2953"/>
      <c r="DX52" s="2950"/>
      <c r="DY52" s="2950"/>
      <c r="DZ52" s="2953"/>
      <c r="EA52" s="2948">
        <f t="shared" si="6"/>
        <v>0.4</v>
      </c>
      <c r="EB52" s="2948">
        <f t="shared" si="6"/>
        <v>0.2</v>
      </c>
      <c r="EC52" s="2952">
        <f t="shared" si="7"/>
        <v>0.5</v>
      </c>
      <c r="ED52" s="2950"/>
      <c r="EE52" s="2950"/>
      <c r="EF52" s="2953"/>
      <c r="EG52" s="2943"/>
      <c r="EH52" s="2943"/>
      <c r="EI52" s="2954"/>
    </row>
    <row r="53" spans="1:139" ht="171">
      <c r="A53" s="1201"/>
      <c r="B53" s="1201"/>
      <c r="C53" s="1201"/>
      <c r="D53" s="2932"/>
      <c r="E53" s="2933"/>
      <c r="F53" s="2934"/>
      <c r="G53" s="2932"/>
      <c r="H53" s="2934"/>
      <c r="I53" s="2935"/>
      <c r="J53" s="1201"/>
      <c r="K53" s="1201"/>
      <c r="L53" s="1201"/>
      <c r="M53" s="1201"/>
      <c r="N53" s="2936"/>
      <c r="O53" s="2937"/>
      <c r="P53" s="2937"/>
      <c r="Q53" s="2290" t="s">
        <v>2983</v>
      </c>
      <c r="R53" s="2290">
        <v>0.3</v>
      </c>
      <c r="S53" s="2350">
        <v>0</v>
      </c>
      <c r="T53" s="2938">
        <v>0</v>
      </c>
      <c r="U53" s="2939"/>
      <c r="V53" s="2939"/>
      <c r="W53" s="2963"/>
      <c r="X53" s="2963"/>
      <c r="Y53" s="2940" t="s">
        <v>163</v>
      </c>
      <c r="Z53" s="2941">
        <v>0</v>
      </c>
      <c r="AA53" s="2942">
        <v>0</v>
      </c>
      <c r="AB53" s="2943"/>
      <c r="AC53" s="2943"/>
      <c r="AD53" s="1401"/>
      <c r="AE53" s="2943"/>
      <c r="AF53" s="2940" t="s">
        <v>163</v>
      </c>
      <c r="AG53" s="2941">
        <v>0.06</v>
      </c>
      <c r="AH53" s="2942">
        <v>0.06</v>
      </c>
      <c r="AI53" s="2943"/>
      <c r="AJ53" s="2943"/>
      <c r="AK53" s="1401"/>
      <c r="AL53" s="2943"/>
      <c r="AM53" s="2956"/>
      <c r="AN53" s="2941">
        <v>0.06</v>
      </c>
      <c r="AO53" s="2938">
        <v>0.06</v>
      </c>
      <c r="AP53" s="2939"/>
      <c r="AQ53" s="2939"/>
      <c r="AR53" s="2964"/>
      <c r="AS53" s="2966"/>
      <c r="AT53" s="2940" t="s">
        <v>2984</v>
      </c>
      <c r="AU53" s="2941">
        <v>0.06</v>
      </c>
      <c r="AV53" s="2942">
        <v>0.06</v>
      </c>
      <c r="AW53" s="2939"/>
      <c r="AX53" s="2939"/>
      <c r="AY53" s="1401"/>
      <c r="AZ53" s="2943"/>
      <c r="BA53" s="2967" t="s">
        <v>2985</v>
      </c>
      <c r="BB53" s="2941">
        <v>0.06</v>
      </c>
      <c r="BC53" s="2940">
        <v>0.09</v>
      </c>
      <c r="BD53" s="2939"/>
      <c r="BE53" s="2939"/>
      <c r="BF53" s="2963"/>
      <c r="BG53" s="2963"/>
      <c r="BH53" s="2956"/>
      <c r="BI53" s="2941">
        <v>0.06</v>
      </c>
      <c r="BJ53" s="2940"/>
      <c r="BK53" s="2939"/>
      <c r="BL53" s="2939"/>
      <c r="BM53" s="2963"/>
      <c r="BN53" s="2963"/>
      <c r="BO53" s="2940"/>
      <c r="BP53" s="2941">
        <v>0</v>
      </c>
      <c r="BQ53" s="2940"/>
      <c r="BR53" s="2939"/>
      <c r="BS53" s="2939"/>
      <c r="BT53" s="2963"/>
      <c r="BU53" s="2963"/>
      <c r="BV53" s="2940"/>
      <c r="BW53" s="2941">
        <v>0</v>
      </c>
      <c r="BX53" s="2938"/>
      <c r="BY53" s="2939"/>
      <c r="BZ53" s="2939"/>
      <c r="CA53" s="2963"/>
      <c r="CB53" s="2963"/>
      <c r="CC53" s="2956"/>
      <c r="CD53" s="2941">
        <v>0</v>
      </c>
      <c r="CE53" s="2938"/>
      <c r="CF53" s="2939"/>
      <c r="CG53" s="2939"/>
      <c r="CH53" s="2963"/>
      <c r="CI53" s="2963"/>
      <c r="CJ53" s="2940"/>
      <c r="CK53" s="2941">
        <v>0</v>
      </c>
      <c r="CL53" s="2938"/>
      <c r="CM53" s="2939"/>
      <c r="CN53" s="2939"/>
      <c r="CO53" s="2963"/>
      <c r="CP53" s="2963"/>
      <c r="CQ53" s="2940"/>
      <c r="CR53" s="2350">
        <v>0</v>
      </c>
      <c r="CS53" s="2940"/>
      <c r="CT53" s="2939"/>
      <c r="CU53" s="2939"/>
      <c r="CV53" s="2963"/>
      <c r="CW53" s="2963"/>
      <c r="CX53" s="2956"/>
      <c r="CY53" s="2936"/>
      <c r="CZ53" s="2948">
        <f t="shared" si="0"/>
        <v>0.06</v>
      </c>
      <c r="DA53" s="2948">
        <f t="shared" si="0"/>
        <v>0.06</v>
      </c>
      <c r="DB53" s="2949">
        <f t="shared" si="1"/>
        <v>1</v>
      </c>
      <c r="DC53" s="2950"/>
      <c r="DD53" s="2950"/>
      <c r="DE53" s="2950"/>
      <c r="DF53" s="2950"/>
      <c r="DG53" s="2950"/>
      <c r="DH53" s="2950"/>
      <c r="DI53" s="2948">
        <f t="shared" si="2"/>
        <v>0.24</v>
      </c>
      <c r="DJ53" s="2951">
        <f t="shared" si="2"/>
        <v>0.27</v>
      </c>
      <c r="DK53" s="2952">
        <f t="shared" si="3"/>
        <v>1.1250000000000002</v>
      </c>
      <c r="DL53" s="2950"/>
      <c r="DM53" s="2950"/>
      <c r="DN53" s="2953"/>
      <c r="DO53" s="2950"/>
      <c r="DP53" s="2966"/>
      <c r="DQ53" s="2953"/>
      <c r="DR53" s="2948">
        <f t="shared" si="4"/>
        <v>0.3</v>
      </c>
      <c r="DS53" s="2948">
        <f t="shared" si="4"/>
        <v>0.27</v>
      </c>
      <c r="DT53" s="2952">
        <f t="shared" si="5"/>
        <v>0.90000000000000013</v>
      </c>
      <c r="DU53" s="2950"/>
      <c r="DV53" s="2950"/>
      <c r="DW53" s="2953"/>
      <c r="DX53" s="2950"/>
      <c r="DY53" s="2950"/>
      <c r="DZ53" s="2953"/>
      <c r="EA53" s="2948">
        <f t="shared" si="6"/>
        <v>0.3</v>
      </c>
      <c r="EB53" s="2948">
        <f t="shared" si="6"/>
        <v>0.27</v>
      </c>
      <c r="EC53" s="2952">
        <f t="shared" si="7"/>
        <v>0.90000000000000013</v>
      </c>
      <c r="ED53" s="2950"/>
      <c r="EE53" s="2950"/>
      <c r="EF53" s="2953"/>
      <c r="EG53" s="2943"/>
      <c r="EH53" s="2943"/>
      <c r="EI53" s="2954"/>
    </row>
    <row r="54" spans="1:139" ht="57">
      <c r="A54" s="1201"/>
      <c r="B54" s="1201"/>
      <c r="C54" s="1201"/>
      <c r="D54" s="2932"/>
      <c r="E54" s="2933"/>
      <c r="F54" s="2934"/>
      <c r="G54" s="2932"/>
      <c r="H54" s="2934"/>
      <c r="I54" s="2935"/>
      <c r="J54" s="1201">
        <v>2</v>
      </c>
      <c r="K54" s="1201" t="s">
        <v>2986</v>
      </c>
      <c r="L54" s="1201" t="s">
        <v>2987</v>
      </c>
      <c r="M54" s="1201" t="s">
        <v>2972</v>
      </c>
      <c r="N54" s="2936">
        <v>0.04</v>
      </c>
      <c r="O54" s="2937">
        <v>42887</v>
      </c>
      <c r="P54" s="2937">
        <v>43100</v>
      </c>
      <c r="Q54" s="2290" t="s">
        <v>2988</v>
      </c>
      <c r="R54" s="2290">
        <v>0.6</v>
      </c>
      <c r="S54" s="2350">
        <v>0</v>
      </c>
      <c r="T54" s="2938">
        <v>0</v>
      </c>
      <c r="U54" s="2939">
        <f>+S54+S55</f>
        <v>0</v>
      </c>
      <c r="V54" s="2939">
        <f>+T54+T55</f>
        <v>0</v>
      </c>
      <c r="W54" s="2963"/>
      <c r="X54" s="2963"/>
      <c r="Y54" s="2940" t="s">
        <v>163</v>
      </c>
      <c r="Z54" s="2941">
        <v>0</v>
      </c>
      <c r="AA54" s="2942">
        <v>0</v>
      </c>
      <c r="AB54" s="2943">
        <f>+Z54+Z55</f>
        <v>0</v>
      </c>
      <c r="AC54" s="2943">
        <f>+AA54+AA55</f>
        <v>0</v>
      </c>
      <c r="AD54" s="1401"/>
      <c r="AE54" s="2943"/>
      <c r="AF54" s="2940" t="s">
        <v>163</v>
      </c>
      <c r="AG54" s="2941">
        <v>0</v>
      </c>
      <c r="AH54" s="2942">
        <v>0</v>
      </c>
      <c r="AI54" s="2943">
        <f>+AG54+AG55</f>
        <v>0</v>
      </c>
      <c r="AJ54" s="2943">
        <f>+AH54+AH55</f>
        <v>0</v>
      </c>
      <c r="AK54" s="1401"/>
      <c r="AL54" s="2943"/>
      <c r="AM54" s="2956"/>
      <c r="AN54" s="2941">
        <v>0</v>
      </c>
      <c r="AO54" s="2938">
        <v>0</v>
      </c>
      <c r="AP54" s="2939">
        <f>+AN54+AN55</f>
        <v>0</v>
      </c>
      <c r="AQ54" s="2939">
        <f>+AO54+AO55</f>
        <v>0</v>
      </c>
      <c r="AR54" s="2964"/>
      <c r="AS54" s="2966"/>
      <c r="AT54" s="2940" t="s">
        <v>163</v>
      </c>
      <c r="AU54" s="2941">
        <v>0</v>
      </c>
      <c r="AV54" s="2942">
        <v>0</v>
      </c>
      <c r="AW54" s="2939">
        <f>+AU54+AU55</f>
        <v>0</v>
      </c>
      <c r="AX54" s="2939">
        <f>+AV54+AV55</f>
        <v>0</v>
      </c>
      <c r="AY54" s="1401"/>
      <c r="AZ54" s="2943"/>
      <c r="BA54" s="2940" t="s">
        <v>163</v>
      </c>
      <c r="BB54" s="2941">
        <v>0.12</v>
      </c>
      <c r="BC54" s="2942">
        <v>0.24</v>
      </c>
      <c r="BD54" s="2939">
        <f>+BB54+BB55</f>
        <v>0.12</v>
      </c>
      <c r="BE54" s="2939">
        <f>+BC54+BC55</f>
        <v>0.24</v>
      </c>
      <c r="BF54" s="2963"/>
      <c r="BG54" s="2963"/>
      <c r="BH54" s="2956" t="s">
        <v>2989</v>
      </c>
      <c r="BI54" s="2941">
        <v>0.12</v>
      </c>
      <c r="BJ54" s="2940"/>
      <c r="BK54" s="2939">
        <f>+BI54+BI55</f>
        <v>0.12</v>
      </c>
      <c r="BL54" s="2939">
        <f>+BJ54+BJ55</f>
        <v>0</v>
      </c>
      <c r="BM54" s="2963"/>
      <c r="BN54" s="2963"/>
      <c r="BO54" s="2940"/>
      <c r="BP54" s="2941">
        <v>0.18</v>
      </c>
      <c r="BQ54" s="2940"/>
      <c r="BR54" s="2939">
        <f>+BP54+BP55</f>
        <v>0.18</v>
      </c>
      <c r="BS54" s="2939">
        <f>+BQ54+BQ55</f>
        <v>0</v>
      </c>
      <c r="BT54" s="2963"/>
      <c r="BU54" s="2963"/>
      <c r="BV54" s="2940"/>
      <c r="BW54" s="2941">
        <v>0.18</v>
      </c>
      <c r="BX54" s="2938"/>
      <c r="BY54" s="2939">
        <f>+BW54+BW55</f>
        <v>0.18</v>
      </c>
      <c r="BZ54" s="2939">
        <f>+BX54+BX55</f>
        <v>0</v>
      </c>
      <c r="CA54" s="2963"/>
      <c r="CB54" s="2963"/>
      <c r="CC54" s="2956" t="s">
        <v>2990</v>
      </c>
      <c r="CD54" s="2941">
        <v>0</v>
      </c>
      <c r="CE54" s="2938"/>
      <c r="CF54" s="2939">
        <f>+CD54+CD55</f>
        <v>0.16000000000000003</v>
      </c>
      <c r="CG54" s="2939">
        <f>+CE54+CE55</f>
        <v>0</v>
      </c>
      <c r="CH54" s="2963"/>
      <c r="CI54" s="2963"/>
      <c r="CJ54" s="2940"/>
      <c r="CK54" s="2941">
        <v>0</v>
      </c>
      <c r="CL54" s="2938"/>
      <c r="CM54" s="2939">
        <f>+CK54+CK55</f>
        <v>0.16000000000000003</v>
      </c>
      <c r="CN54" s="2939">
        <f>+CL54+CL55</f>
        <v>0</v>
      </c>
      <c r="CO54" s="2963"/>
      <c r="CP54" s="2963"/>
      <c r="CQ54" s="2940"/>
      <c r="CR54" s="2350">
        <v>0</v>
      </c>
      <c r="CS54" s="2940"/>
      <c r="CT54" s="2939">
        <f>+CR54+CR55</f>
        <v>8.0000000000000016E-2</v>
      </c>
      <c r="CU54" s="2939">
        <f>+CS54+CS55</f>
        <v>0</v>
      </c>
      <c r="CV54" s="2963"/>
      <c r="CW54" s="2963"/>
      <c r="CX54" s="2956" t="s">
        <v>2991</v>
      </c>
      <c r="CY54" s="2936"/>
      <c r="CZ54" s="2948">
        <f t="shared" si="0"/>
        <v>0</v>
      </c>
      <c r="DA54" s="2948">
        <f t="shared" si="0"/>
        <v>0</v>
      </c>
      <c r="DB54" s="2949" t="e">
        <f t="shared" si="1"/>
        <v>#DIV/0!</v>
      </c>
      <c r="DC54" s="2950">
        <f>+U54+AB54+AI54</f>
        <v>0</v>
      </c>
      <c r="DD54" s="2950">
        <f>+V54+AC54+AJ54</f>
        <v>0</v>
      </c>
      <c r="DE54" s="2950" t="e">
        <f>+DD54/DC54</f>
        <v>#DIV/0!</v>
      </c>
      <c r="DF54" s="2950"/>
      <c r="DG54" s="2950"/>
      <c r="DH54" s="2950"/>
      <c r="DI54" s="2948">
        <f t="shared" si="2"/>
        <v>0.12</v>
      </c>
      <c r="DJ54" s="2951">
        <f t="shared" si="2"/>
        <v>0.24</v>
      </c>
      <c r="DK54" s="2952">
        <f t="shared" si="3"/>
        <v>2</v>
      </c>
      <c r="DL54" s="2950">
        <f>+DC54+AP54+AW54+BD54</f>
        <v>0.12</v>
      </c>
      <c r="DM54" s="2950">
        <f>+DD54+AQ54+AX54+BE54</f>
        <v>0.24</v>
      </c>
      <c r="DN54" s="2953">
        <f>+DM54/DL54</f>
        <v>2</v>
      </c>
      <c r="DO54" s="2950"/>
      <c r="DP54" s="2966"/>
      <c r="DQ54" s="2953"/>
      <c r="DR54" s="2948">
        <f t="shared" si="4"/>
        <v>0.6</v>
      </c>
      <c r="DS54" s="2948">
        <f t="shared" si="4"/>
        <v>0.24</v>
      </c>
      <c r="DT54" s="2952">
        <f t="shared" si="5"/>
        <v>0.4</v>
      </c>
      <c r="DU54" s="2950">
        <f>+DL54+BK54+BR54+BY54</f>
        <v>0.6</v>
      </c>
      <c r="DV54" s="2950">
        <f>+DM54+BL54+BS54+BZ54</f>
        <v>0.24</v>
      </c>
      <c r="DW54" s="2953">
        <f>+DV54/DU54</f>
        <v>0.4</v>
      </c>
      <c r="DX54" s="2950"/>
      <c r="DY54" s="2950"/>
      <c r="DZ54" s="2953"/>
      <c r="EA54" s="2948">
        <f t="shared" si="6"/>
        <v>0.6</v>
      </c>
      <c r="EB54" s="2948">
        <f t="shared" si="6"/>
        <v>0.24</v>
      </c>
      <c r="EC54" s="2952">
        <f t="shared" si="7"/>
        <v>0.4</v>
      </c>
      <c r="ED54" s="2950">
        <f>+DU54+CF54+CM54+CS54</f>
        <v>0.92</v>
      </c>
      <c r="EE54" s="2950">
        <f>+DV54+CG54+CN54+CT54</f>
        <v>0.32</v>
      </c>
      <c r="EF54" s="2953">
        <f>+EE54/ED54</f>
        <v>0.34782608695652173</v>
      </c>
      <c r="EG54" s="2943"/>
      <c r="EH54" s="2943"/>
      <c r="EI54" s="2954"/>
    </row>
    <row r="55" spans="1:139" ht="28.5">
      <c r="A55" s="1201"/>
      <c r="B55" s="1201"/>
      <c r="C55" s="1201"/>
      <c r="D55" s="2932"/>
      <c r="E55" s="2933"/>
      <c r="F55" s="2934"/>
      <c r="G55" s="2932"/>
      <c r="H55" s="2934"/>
      <c r="I55" s="2935"/>
      <c r="J55" s="1201"/>
      <c r="K55" s="1201"/>
      <c r="L55" s="1201"/>
      <c r="M55" s="1201"/>
      <c r="N55" s="2936"/>
      <c r="O55" s="2937"/>
      <c r="P55" s="2937"/>
      <c r="Q55" s="2290" t="s">
        <v>2992</v>
      </c>
      <c r="R55" s="2290">
        <v>0.4</v>
      </c>
      <c r="S55" s="2350">
        <v>0</v>
      </c>
      <c r="T55" s="2938">
        <v>0</v>
      </c>
      <c r="U55" s="2939"/>
      <c r="V55" s="2939"/>
      <c r="W55" s="2963"/>
      <c r="X55" s="2963"/>
      <c r="Y55" s="2940" t="s">
        <v>163</v>
      </c>
      <c r="Z55" s="2941">
        <v>0</v>
      </c>
      <c r="AA55" s="2942">
        <v>0</v>
      </c>
      <c r="AB55" s="2943"/>
      <c r="AC55" s="2943"/>
      <c r="AD55" s="1401"/>
      <c r="AE55" s="2943"/>
      <c r="AF55" s="2940" t="s">
        <v>163</v>
      </c>
      <c r="AG55" s="2941">
        <v>0</v>
      </c>
      <c r="AH55" s="2942">
        <v>0</v>
      </c>
      <c r="AI55" s="2943"/>
      <c r="AJ55" s="2943"/>
      <c r="AK55" s="1401"/>
      <c r="AL55" s="2943"/>
      <c r="AM55" s="2956"/>
      <c r="AN55" s="2941">
        <v>0</v>
      </c>
      <c r="AO55" s="2938">
        <v>0</v>
      </c>
      <c r="AP55" s="2939"/>
      <c r="AQ55" s="2939"/>
      <c r="AR55" s="2964"/>
      <c r="AS55" s="2966"/>
      <c r="AT55" s="2940" t="s">
        <v>163</v>
      </c>
      <c r="AU55" s="2941">
        <v>0</v>
      </c>
      <c r="AV55" s="2942">
        <v>0</v>
      </c>
      <c r="AW55" s="2939"/>
      <c r="AX55" s="2939"/>
      <c r="AY55" s="1401"/>
      <c r="AZ55" s="2943"/>
      <c r="BA55" s="2940" t="s">
        <v>163</v>
      </c>
      <c r="BB55" s="2941">
        <v>0</v>
      </c>
      <c r="BC55" s="2940">
        <v>0</v>
      </c>
      <c r="BD55" s="2939"/>
      <c r="BE55" s="2939"/>
      <c r="BF55" s="2963"/>
      <c r="BG55" s="2963"/>
      <c r="BH55" s="2956"/>
      <c r="BI55" s="2941">
        <v>0</v>
      </c>
      <c r="BJ55" s="2940"/>
      <c r="BK55" s="2939"/>
      <c r="BL55" s="2939"/>
      <c r="BM55" s="2963"/>
      <c r="BN55" s="2963"/>
      <c r="BO55" s="2940"/>
      <c r="BP55" s="2941">
        <v>0</v>
      </c>
      <c r="BQ55" s="2940"/>
      <c r="BR55" s="2939"/>
      <c r="BS55" s="2939"/>
      <c r="BT55" s="2963"/>
      <c r="BU55" s="2963"/>
      <c r="BV55" s="2940"/>
      <c r="BW55" s="2941">
        <v>0</v>
      </c>
      <c r="BX55" s="2938"/>
      <c r="BY55" s="2939"/>
      <c r="BZ55" s="2939"/>
      <c r="CA55" s="2963"/>
      <c r="CB55" s="2963"/>
      <c r="CC55" s="2956"/>
      <c r="CD55" s="2941">
        <v>0.16000000000000003</v>
      </c>
      <c r="CE55" s="2938"/>
      <c r="CF55" s="2939"/>
      <c r="CG55" s="2939"/>
      <c r="CH55" s="2963"/>
      <c r="CI55" s="2963"/>
      <c r="CJ55" s="2940"/>
      <c r="CK55" s="2941">
        <v>0.16000000000000003</v>
      </c>
      <c r="CL55" s="2938"/>
      <c r="CM55" s="2939"/>
      <c r="CN55" s="2939"/>
      <c r="CO55" s="2963"/>
      <c r="CP55" s="2963"/>
      <c r="CQ55" s="2940"/>
      <c r="CR55" s="2350">
        <v>8.0000000000000016E-2</v>
      </c>
      <c r="CS55" s="2940"/>
      <c r="CT55" s="2939"/>
      <c r="CU55" s="2939"/>
      <c r="CV55" s="2963"/>
      <c r="CW55" s="2963"/>
      <c r="CX55" s="2956"/>
      <c r="CY55" s="2936"/>
      <c r="CZ55" s="2948">
        <f t="shared" si="0"/>
        <v>0</v>
      </c>
      <c r="DA55" s="2948">
        <f t="shared" si="0"/>
        <v>0</v>
      </c>
      <c r="DB55" s="2949" t="e">
        <f t="shared" si="1"/>
        <v>#DIV/0!</v>
      </c>
      <c r="DC55" s="2950"/>
      <c r="DD55" s="2950"/>
      <c r="DE55" s="2950"/>
      <c r="DF55" s="2950"/>
      <c r="DG55" s="2950"/>
      <c r="DH55" s="2950"/>
      <c r="DI55" s="2948">
        <f t="shared" si="2"/>
        <v>0</v>
      </c>
      <c r="DJ55" s="2951">
        <f t="shared" si="2"/>
        <v>0</v>
      </c>
      <c r="DK55" s="2952" t="e">
        <f t="shared" si="3"/>
        <v>#DIV/0!</v>
      </c>
      <c r="DL55" s="2950"/>
      <c r="DM55" s="2950"/>
      <c r="DN55" s="2953"/>
      <c r="DO55" s="2950"/>
      <c r="DP55" s="2966"/>
      <c r="DQ55" s="2953"/>
      <c r="DR55" s="2948">
        <f t="shared" si="4"/>
        <v>0</v>
      </c>
      <c r="DS55" s="2948">
        <f t="shared" si="4"/>
        <v>0</v>
      </c>
      <c r="DT55" s="2952" t="e">
        <f t="shared" si="5"/>
        <v>#DIV/0!</v>
      </c>
      <c r="DU55" s="2950"/>
      <c r="DV55" s="2950"/>
      <c r="DW55" s="2953"/>
      <c r="DX55" s="2950"/>
      <c r="DY55" s="2950"/>
      <c r="DZ55" s="2953"/>
      <c r="EA55" s="2948">
        <f t="shared" si="6"/>
        <v>0.40000000000000008</v>
      </c>
      <c r="EB55" s="2948">
        <f t="shared" si="6"/>
        <v>0</v>
      </c>
      <c r="EC55" s="2952">
        <f t="shared" si="7"/>
        <v>0</v>
      </c>
      <c r="ED55" s="2950"/>
      <c r="EE55" s="2950"/>
      <c r="EF55" s="2953"/>
      <c r="EG55" s="2943"/>
      <c r="EH55" s="2943"/>
      <c r="EI55" s="2954"/>
    </row>
    <row r="56" spans="1:139" ht="42.75">
      <c r="A56" s="1201"/>
      <c r="B56" s="1201"/>
      <c r="C56" s="1201"/>
      <c r="D56" s="2932">
        <v>6</v>
      </c>
      <c r="E56" s="2933" t="s">
        <v>2993</v>
      </c>
      <c r="F56" s="2957">
        <v>7600</v>
      </c>
      <c r="G56" s="2932" t="s">
        <v>393</v>
      </c>
      <c r="H56" s="2946">
        <v>1</v>
      </c>
      <c r="I56" s="2935">
        <f>+N56+N60</f>
        <v>0.04</v>
      </c>
      <c r="J56" s="1201">
        <v>1</v>
      </c>
      <c r="K56" s="1201" t="s">
        <v>2994</v>
      </c>
      <c r="L56" s="1201" t="s">
        <v>2995</v>
      </c>
      <c r="M56" s="1201" t="s">
        <v>2972</v>
      </c>
      <c r="N56" s="2936">
        <v>0.02</v>
      </c>
      <c r="O56" s="2937">
        <v>42795</v>
      </c>
      <c r="P56" s="2937">
        <v>43100</v>
      </c>
      <c r="Q56" s="2290" t="s">
        <v>2996</v>
      </c>
      <c r="R56" s="2290">
        <v>0.3</v>
      </c>
      <c r="S56" s="2350">
        <v>0</v>
      </c>
      <c r="T56" s="2938">
        <v>0</v>
      </c>
      <c r="U56" s="2939">
        <f>+S56+S57+S58+S59</f>
        <v>0</v>
      </c>
      <c r="V56" s="2939">
        <f>+T56+T57+T58+T59</f>
        <v>0</v>
      </c>
      <c r="W56" s="2963">
        <f>+(((U56*$N$56)+(U60*$N$60))*$H$56)/($N$56+$N$60)</f>
        <v>0</v>
      </c>
      <c r="X56" s="2963">
        <f>+(((V56*$N$56)+(V60*$N$60))*$H$56)/($N$56+$N$60)</f>
        <v>0</v>
      </c>
      <c r="Y56" s="2940" t="s">
        <v>163</v>
      </c>
      <c r="Z56" s="2941">
        <v>0</v>
      </c>
      <c r="AA56" s="2942">
        <v>0</v>
      </c>
      <c r="AB56" s="2943">
        <f>+Z56+Z57+Z58+Z59</f>
        <v>0</v>
      </c>
      <c r="AC56" s="2943">
        <f>+AA56+AA57+AA58+AA59</f>
        <v>0</v>
      </c>
      <c r="AD56" s="1401">
        <f>+(((AB56*$N$56)+(AB60*$N$60))*$H$56)/($N$56+$N$60)</f>
        <v>0</v>
      </c>
      <c r="AE56" s="1401">
        <f>+(((AC56*$N$56)+(AC60*$N$60))*$H$56)/($N$56+$N$60)</f>
        <v>0</v>
      </c>
      <c r="AF56" s="2940" t="s">
        <v>163</v>
      </c>
      <c r="AG56" s="2941">
        <v>0.15</v>
      </c>
      <c r="AH56" s="2942">
        <v>0.15</v>
      </c>
      <c r="AI56" s="2943">
        <f>+AG56+AG57+AG58+AG59</f>
        <v>0.15</v>
      </c>
      <c r="AJ56" s="2943">
        <f>+AH56+AH57+AH58+AH59</f>
        <v>0.15</v>
      </c>
      <c r="AK56" s="1401">
        <f>+(((AI56*$N$56)+(AI60*$N$60))*$H$56)/($N$56+$N$60)</f>
        <v>7.4999999999999997E-2</v>
      </c>
      <c r="AL56" s="1401">
        <f>+(((AJ56*$N$56)+(AJ60*$N$60))*$H$56)/($N$56+$N$60)</f>
        <v>7.4999999999999997E-2</v>
      </c>
      <c r="AM56" s="2956" t="s">
        <v>2997</v>
      </c>
      <c r="AN56" s="2941">
        <v>0.15</v>
      </c>
      <c r="AO56" s="2938">
        <v>0.03</v>
      </c>
      <c r="AP56" s="2939">
        <f>+AN56+AN57+AN58+AN59</f>
        <v>0.15</v>
      </c>
      <c r="AQ56" s="2939">
        <f>+AO56+AO57+AO58+AO59</f>
        <v>0.03</v>
      </c>
      <c r="AR56" s="2964">
        <f>+(((AP56*$N$56)+(AP60*$N$60))*$H$56)/($N$56+$N$60)</f>
        <v>7.4999999999999997E-2</v>
      </c>
      <c r="AS56" s="2965">
        <f>+(((AQ56*$N$56)+(AQ60*$N$60))*$H$56)/($N$56+$N$60)</f>
        <v>1.4999999999999998E-2</v>
      </c>
      <c r="AT56" s="2940" t="s">
        <v>2998</v>
      </c>
      <c r="AU56" s="2941">
        <v>0</v>
      </c>
      <c r="AV56" s="2942">
        <v>0</v>
      </c>
      <c r="AW56" s="2939">
        <f>+AU56+AU57+AU58+AU59</f>
        <v>0.06</v>
      </c>
      <c r="AX56" s="2939">
        <f>+AV56+AV57+AV58+AV59</f>
        <v>0</v>
      </c>
      <c r="AY56" s="1401">
        <f>+(((AW56*$N$56)+(AW60*$N$60))*$H$56)/($N$56+$N$60)</f>
        <v>2.9999999999999995E-2</v>
      </c>
      <c r="AZ56" s="1401">
        <f>+(((AX56*$N$56)+(AX60*$N$60))*$H$56)/($N$56+$N$60)</f>
        <v>0</v>
      </c>
      <c r="BA56" s="2940" t="s">
        <v>163</v>
      </c>
      <c r="BB56" s="2941">
        <v>0</v>
      </c>
      <c r="BC56" s="2940">
        <v>0</v>
      </c>
      <c r="BD56" s="2939">
        <f>+BB56+BB57+BB58+BB59</f>
        <v>0.06</v>
      </c>
      <c r="BE56" s="2939">
        <f>+BC56+BC57+BC58+BC59</f>
        <v>0.09</v>
      </c>
      <c r="BF56" s="2963">
        <f>+(((BD56*$N$56)+(BD60*$N$60))*$H$56)/($N$56+$N$60)</f>
        <v>2.9999999999999995E-2</v>
      </c>
      <c r="BG56" s="2963">
        <f>+(((BE56*$N$56)+(BE60*$N$60))*$H$56)/($N$56+$N$60)</f>
        <v>4.4999999999999998E-2</v>
      </c>
      <c r="BH56" s="2956" t="s">
        <v>2989</v>
      </c>
      <c r="BI56" s="2941">
        <v>0</v>
      </c>
      <c r="BJ56" s="2940"/>
      <c r="BK56" s="2939">
        <f>+BI56+BI57+BI58+BI59</f>
        <v>0.06</v>
      </c>
      <c r="BL56" s="2939">
        <f>+BJ56+BJ57+BJ58+BJ59</f>
        <v>0</v>
      </c>
      <c r="BM56" s="2963">
        <f>+(((BK56*$N$56)+(BK60*$N$60))*$H$56)/($N$56+$N$60)</f>
        <v>2.9999999999999995E-2</v>
      </c>
      <c r="BN56" s="2963">
        <f>+(((BL56*$N$56)+(BL60*$N$60))*$H$56)/($N$56+$N$60)</f>
        <v>0</v>
      </c>
      <c r="BO56" s="2940"/>
      <c r="BP56" s="2941">
        <v>0</v>
      </c>
      <c r="BQ56" s="2940"/>
      <c r="BR56" s="2939">
        <f>+BP56+BP57+BP58+BP59</f>
        <v>0.06</v>
      </c>
      <c r="BS56" s="2939">
        <f>+BQ56+BQ57+BQ58+BQ59</f>
        <v>0</v>
      </c>
      <c r="BT56" s="2963">
        <f>+(((BR56*$N$56)+(BR60*$N$60))*$H$56)/($N$56+$N$60)</f>
        <v>2.9999999999999995E-2</v>
      </c>
      <c r="BU56" s="2963">
        <f>+(((BS56*$N$56)+(BS60*$N$60))*$H$56)/($N$56+$N$60)</f>
        <v>0</v>
      </c>
      <c r="BV56" s="2940"/>
      <c r="BW56" s="2941">
        <v>0</v>
      </c>
      <c r="BX56" s="2938"/>
      <c r="BY56" s="2939">
        <f>+BW56+BW57+BW58+BW59</f>
        <v>0.2</v>
      </c>
      <c r="BZ56" s="2939">
        <f>+BX56+BX57+BX58+BX59</f>
        <v>0</v>
      </c>
      <c r="CA56" s="2963">
        <f>+(((BY56*$N$56)+(BY60*$N$60))*$H$56)/($N$56+$N$60)</f>
        <v>0.1</v>
      </c>
      <c r="CB56" s="2963">
        <f>+(((BZ56*$N$56)+(BZ60*$N$60))*$H$56)/($N$56+$N$60)</f>
        <v>0</v>
      </c>
      <c r="CC56" s="2956" t="s">
        <v>2999</v>
      </c>
      <c r="CD56" s="2941">
        <v>0</v>
      </c>
      <c r="CE56" s="2938"/>
      <c r="CF56" s="2939">
        <f>+CD56+CD57+CD58+CD59</f>
        <v>0.12</v>
      </c>
      <c r="CG56" s="2939">
        <f>+CE56+CE57+CE58+CE59</f>
        <v>0</v>
      </c>
      <c r="CH56" s="2963">
        <f>+(((CF56*$N$56)+(CF60*$N$60))*$H$56)/($N$56+$N$60)</f>
        <v>5.9999999999999991E-2</v>
      </c>
      <c r="CI56" s="2963">
        <f>+(((CG56*$N$56)+(CG60*$N$60))*$H$56)/($N$56+$N$60)</f>
        <v>0</v>
      </c>
      <c r="CJ56" s="2940"/>
      <c r="CK56" s="2941">
        <v>0</v>
      </c>
      <c r="CL56" s="2938"/>
      <c r="CM56" s="2939">
        <f>+CK56+CK57+CK58+CK59</f>
        <v>0.1</v>
      </c>
      <c r="CN56" s="2939">
        <f>+CL56+CL57+CL58+CL59</f>
        <v>0</v>
      </c>
      <c r="CO56" s="2963">
        <f>+(((CM56*$N$56)+(CM60*$N$60))*$H$56)/($N$56+$N$60)</f>
        <v>0.35</v>
      </c>
      <c r="CP56" s="2963">
        <f>+(((CN56*$N$56)+(CN60*$N$60))*$H$56)/($N$56+$N$60)</f>
        <v>0</v>
      </c>
      <c r="CQ56" s="2940"/>
      <c r="CR56" s="2350">
        <v>0</v>
      </c>
      <c r="CS56" s="2940"/>
      <c r="CT56" s="2939">
        <f>+CR56+CR57+CR58+CR59</f>
        <v>4.0000000000000008E-2</v>
      </c>
      <c r="CU56" s="2939">
        <f>+CS56+CS57+CS58+CS59</f>
        <v>0</v>
      </c>
      <c r="CV56" s="2963">
        <f>+(((CT56*$N$56)+(CT60*$N$60))*$H$56)/($N$56+$N$60)</f>
        <v>0.22</v>
      </c>
      <c r="CW56" s="2963">
        <f>+(((CU56*$N$56)+(CU60*$N$60))*$H$56)/($N$56+$N$60)</f>
        <v>0</v>
      </c>
      <c r="CX56" s="2956" t="s">
        <v>2999</v>
      </c>
      <c r="CY56" s="2936"/>
      <c r="CZ56" s="2948">
        <f t="shared" si="0"/>
        <v>0.15</v>
      </c>
      <c r="DA56" s="2948">
        <f t="shared" si="0"/>
        <v>0.15</v>
      </c>
      <c r="DB56" s="2949">
        <f t="shared" si="1"/>
        <v>1</v>
      </c>
      <c r="DC56" s="2950">
        <f>+U56+AB56+AI56</f>
        <v>0.15</v>
      </c>
      <c r="DD56" s="2950">
        <f>+V56+AC56+AJ56</f>
        <v>0.15</v>
      </c>
      <c r="DE56" s="2950">
        <f>+DD56/DC56</f>
        <v>1</v>
      </c>
      <c r="DF56" s="2950">
        <f>+W56+AD56+AK56</f>
        <v>7.4999999999999997E-2</v>
      </c>
      <c r="DG56" s="2950">
        <f>+X56+AE56+AL56</f>
        <v>7.4999999999999997E-2</v>
      </c>
      <c r="DH56" s="2950">
        <f>+DG56/DF56</f>
        <v>1</v>
      </c>
      <c r="DI56" s="2948">
        <f t="shared" si="2"/>
        <v>0.3</v>
      </c>
      <c r="DJ56" s="2951">
        <f t="shared" si="2"/>
        <v>0.18</v>
      </c>
      <c r="DK56" s="2952">
        <f t="shared" si="3"/>
        <v>0.6</v>
      </c>
      <c r="DL56" s="2950">
        <f>+DC56+AP56+AW56+BD56</f>
        <v>0.42</v>
      </c>
      <c r="DM56" s="2950">
        <f>+DD56+AQ56+AX56+BE56</f>
        <v>0.27</v>
      </c>
      <c r="DN56" s="2953">
        <f>+DM56/DL56</f>
        <v>0.6428571428571429</v>
      </c>
      <c r="DO56" s="2950">
        <f>+DF56+AR56+AY56+BF56</f>
        <v>0.21</v>
      </c>
      <c r="DP56" s="2950">
        <f>+DG56+AS56+AZ56+BG56</f>
        <v>0.13500000000000001</v>
      </c>
      <c r="DQ56" s="2953">
        <f>+DP56/DO56</f>
        <v>0.6428571428571429</v>
      </c>
      <c r="DR56" s="2948">
        <f t="shared" si="4"/>
        <v>0.3</v>
      </c>
      <c r="DS56" s="2948">
        <f t="shared" si="4"/>
        <v>0.18</v>
      </c>
      <c r="DT56" s="2952">
        <f t="shared" si="5"/>
        <v>0.6</v>
      </c>
      <c r="DU56" s="2950">
        <f>+DL56+BK56+BR56+BY56</f>
        <v>0.74</v>
      </c>
      <c r="DV56" s="2950">
        <f>+DM56+BL56+BS56+BZ56</f>
        <v>0.27</v>
      </c>
      <c r="DW56" s="2953">
        <f>+DV56/DU56</f>
        <v>0.36486486486486491</v>
      </c>
      <c r="DX56" s="2950">
        <f>+DO56+BM56+BT56+CA56</f>
        <v>0.37</v>
      </c>
      <c r="DY56" s="2950">
        <f>+DP56+BN56+BU56+CB56</f>
        <v>0.13500000000000001</v>
      </c>
      <c r="DZ56" s="2953">
        <f>+DY56/DX56</f>
        <v>0.36486486486486491</v>
      </c>
      <c r="EA56" s="2948">
        <f t="shared" si="6"/>
        <v>0.3</v>
      </c>
      <c r="EB56" s="2948">
        <f t="shared" si="6"/>
        <v>0.18</v>
      </c>
      <c r="EC56" s="2952">
        <f t="shared" si="7"/>
        <v>0.6</v>
      </c>
      <c r="ED56" s="2950">
        <f>+DU56+CF56+CM56+CS56</f>
        <v>0.96</v>
      </c>
      <c r="EE56" s="2950">
        <f>+DV56+CG56+CN56+CT56</f>
        <v>0.31000000000000005</v>
      </c>
      <c r="EF56" s="2953">
        <f>+EE56/ED56</f>
        <v>0.32291666666666674</v>
      </c>
      <c r="EG56" s="2943">
        <f>+DX56+CH56+CO56+CV56</f>
        <v>1</v>
      </c>
      <c r="EH56" s="2943">
        <f>+DY56+CI56+CP56++CW56</f>
        <v>0.13500000000000001</v>
      </c>
      <c r="EI56" s="2954">
        <f>+EH56/EG56</f>
        <v>0.13500000000000001</v>
      </c>
    </row>
    <row r="57" spans="1:139" ht="57">
      <c r="A57" s="1201"/>
      <c r="B57" s="1201"/>
      <c r="C57" s="1201"/>
      <c r="D57" s="2932"/>
      <c r="E57" s="2933"/>
      <c r="F57" s="2957"/>
      <c r="G57" s="2932"/>
      <c r="H57" s="2946"/>
      <c r="I57" s="2935"/>
      <c r="J57" s="1201"/>
      <c r="K57" s="1201"/>
      <c r="L57" s="1201"/>
      <c r="M57" s="1201"/>
      <c r="N57" s="2936"/>
      <c r="O57" s="2937"/>
      <c r="P57" s="2937"/>
      <c r="Q57" s="2290" t="s">
        <v>3000</v>
      </c>
      <c r="R57" s="2290">
        <v>0.3</v>
      </c>
      <c r="S57" s="2350">
        <v>0</v>
      </c>
      <c r="T57" s="2938">
        <v>0</v>
      </c>
      <c r="U57" s="2939"/>
      <c r="V57" s="2939"/>
      <c r="W57" s="2963"/>
      <c r="X57" s="2963"/>
      <c r="Y57" s="2940" t="s">
        <v>163</v>
      </c>
      <c r="Z57" s="2941">
        <v>0</v>
      </c>
      <c r="AA57" s="2942">
        <v>0</v>
      </c>
      <c r="AB57" s="2943"/>
      <c r="AC57" s="2943"/>
      <c r="AD57" s="1401"/>
      <c r="AE57" s="1401"/>
      <c r="AF57" s="2940" t="s">
        <v>163</v>
      </c>
      <c r="AG57" s="2941">
        <v>0</v>
      </c>
      <c r="AH57" s="2942">
        <v>0</v>
      </c>
      <c r="AI57" s="2943"/>
      <c r="AJ57" s="2943"/>
      <c r="AK57" s="1401"/>
      <c r="AL57" s="1401"/>
      <c r="AM57" s="2956"/>
      <c r="AN57" s="2941">
        <v>0</v>
      </c>
      <c r="AO57" s="2938">
        <v>0</v>
      </c>
      <c r="AP57" s="2939"/>
      <c r="AQ57" s="2939"/>
      <c r="AR57" s="2964"/>
      <c r="AS57" s="2965"/>
      <c r="AT57" s="2940" t="s">
        <v>163</v>
      </c>
      <c r="AU57" s="2941">
        <v>0.06</v>
      </c>
      <c r="AV57" s="2942">
        <v>0</v>
      </c>
      <c r="AW57" s="2939"/>
      <c r="AX57" s="2939"/>
      <c r="AY57" s="1401"/>
      <c r="AZ57" s="1401"/>
      <c r="BA57" s="2940" t="s">
        <v>3001</v>
      </c>
      <c r="BB57" s="2941">
        <v>0.06</v>
      </c>
      <c r="BC57" s="2940">
        <v>0.09</v>
      </c>
      <c r="BD57" s="2939"/>
      <c r="BE57" s="2939"/>
      <c r="BF57" s="2963"/>
      <c r="BG57" s="2963"/>
      <c r="BH57" s="2956"/>
      <c r="BI57" s="2941">
        <v>0.06</v>
      </c>
      <c r="BJ57" s="2940"/>
      <c r="BK57" s="2939"/>
      <c r="BL57" s="2939"/>
      <c r="BM57" s="2963"/>
      <c r="BN57" s="2963"/>
      <c r="BO57" s="2940"/>
      <c r="BP57" s="2941">
        <v>0.06</v>
      </c>
      <c r="BQ57" s="2940"/>
      <c r="BR57" s="2939"/>
      <c r="BS57" s="2939"/>
      <c r="BT57" s="2963"/>
      <c r="BU57" s="2963"/>
      <c r="BV57" s="2940"/>
      <c r="BW57" s="2941">
        <v>0.06</v>
      </c>
      <c r="BX57" s="2938"/>
      <c r="BY57" s="2939"/>
      <c r="BZ57" s="2939"/>
      <c r="CA57" s="2963"/>
      <c r="CB57" s="2963"/>
      <c r="CC57" s="2956"/>
      <c r="CD57" s="2941">
        <v>0</v>
      </c>
      <c r="CE57" s="2938"/>
      <c r="CF57" s="2939"/>
      <c r="CG57" s="2939"/>
      <c r="CH57" s="2963"/>
      <c r="CI57" s="2963"/>
      <c r="CJ57" s="2940"/>
      <c r="CK57" s="2941">
        <v>0</v>
      </c>
      <c r="CL57" s="2938"/>
      <c r="CM57" s="2939"/>
      <c r="CN57" s="2939"/>
      <c r="CO57" s="2963"/>
      <c r="CP57" s="2963"/>
      <c r="CQ57" s="2940"/>
      <c r="CR57" s="2350">
        <v>0</v>
      </c>
      <c r="CS57" s="2940"/>
      <c r="CT57" s="2939"/>
      <c r="CU57" s="2939"/>
      <c r="CV57" s="2963"/>
      <c r="CW57" s="2963"/>
      <c r="CX57" s="2956"/>
      <c r="CY57" s="2936"/>
      <c r="CZ57" s="2948">
        <f t="shared" si="0"/>
        <v>0</v>
      </c>
      <c r="DA57" s="2948">
        <f t="shared" si="0"/>
        <v>0</v>
      </c>
      <c r="DB57" s="2949" t="e">
        <f t="shared" si="1"/>
        <v>#DIV/0!</v>
      </c>
      <c r="DC57" s="2950"/>
      <c r="DD57" s="2950"/>
      <c r="DE57" s="2950"/>
      <c r="DF57" s="2950"/>
      <c r="DG57" s="2950"/>
      <c r="DH57" s="2950"/>
      <c r="DI57" s="2948">
        <f t="shared" si="2"/>
        <v>0.12</v>
      </c>
      <c r="DJ57" s="2951">
        <f t="shared" si="2"/>
        <v>0.09</v>
      </c>
      <c r="DK57" s="2952">
        <f t="shared" si="3"/>
        <v>0.75</v>
      </c>
      <c r="DL57" s="2950"/>
      <c r="DM57" s="2950"/>
      <c r="DN57" s="2953"/>
      <c r="DO57" s="2950"/>
      <c r="DP57" s="2950"/>
      <c r="DQ57" s="2953"/>
      <c r="DR57" s="2948">
        <f t="shared" si="4"/>
        <v>0.3</v>
      </c>
      <c r="DS57" s="2948">
        <f t="shared" si="4"/>
        <v>0.09</v>
      </c>
      <c r="DT57" s="2952">
        <f t="shared" si="5"/>
        <v>0.3</v>
      </c>
      <c r="DU57" s="2950"/>
      <c r="DV57" s="2950"/>
      <c r="DW57" s="2953"/>
      <c r="DX57" s="2950"/>
      <c r="DY57" s="2950"/>
      <c r="DZ57" s="2953"/>
      <c r="EA57" s="2948">
        <f t="shared" si="6"/>
        <v>0.3</v>
      </c>
      <c r="EB57" s="2948">
        <f t="shared" si="6"/>
        <v>0.09</v>
      </c>
      <c r="EC57" s="2952">
        <f t="shared" si="7"/>
        <v>0.3</v>
      </c>
      <c r="ED57" s="2950"/>
      <c r="EE57" s="2950"/>
      <c r="EF57" s="2953"/>
      <c r="EG57" s="2943"/>
      <c r="EH57" s="2943"/>
      <c r="EI57" s="2954"/>
    </row>
    <row r="58" spans="1:139" ht="42.75">
      <c r="A58" s="1201"/>
      <c r="B58" s="1201"/>
      <c r="C58" s="1201"/>
      <c r="D58" s="2932"/>
      <c r="E58" s="2933"/>
      <c r="F58" s="2957"/>
      <c r="G58" s="2932"/>
      <c r="H58" s="2946"/>
      <c r="I58" s="2935"/>
      <c r="J58" s="1201"/>
      <c r="K58" s="1201"/>
      <c r="L58" s="1201"/>
      <c r="M58" s="1201"/>
      <c r="N58" s="2936"/>
      <c r="O58" s="2937"/>
      <c r="P58" s="2937"/>
      <c r="Q58" s="2290" t="s">
        <v>3002</v>
      </c>
      <c r="R58" s="2290">
        <v>0.2</v>
      </c>
      <c r="S58" s="2350">
        <v>0</v>
      </c>
      <c r="T58" s="2938">
        <v>0</v>
      </c>
      <c r="U58" s="2939"/>
      <c r="V58" s="2939"/>
      <c r="W58" s="2963"/>
      <c r="X58" s="2963"/>
      <c r="Y58" s="2940" t="s">
        <v>163</v>
      </c>
      <c r="Z58" s="2941">
        <v>0</v>
      </c>
      <c r="AA58" s="2942">
        <v>0</v>
      </c>
      <c r="AB58" s="2943"/>
      <c r="AC58" s="2943"/>
      <c r="AD58" s="1401"/>
      <c r="AE58" s="1401"/>
      <c r="AF58" s="2940" t="s">
        <v>163</v>
      </c>
      <c r="AG58" s="2941">
        <v>0</v>
      </c>
      <c r="AH58" s="2942">
        <v>0</v>
      </c>
      <c r="AI58" s="2943"/>
      <c r="AJ58" s="2943"/>
      <c r="AK58" s="1401"/>
      <c r="AL58" s="1401"/>
      <c r="AM58" s="2956"/>
      <c r="AN58" s="2941">
        <v>0</v>
      </c>
      <c r="AO58" s="2938">
        <v>0</v>
      </c>
      <c r="AP58" s="2939"/>
      <c r="AQ58" s="2939"/>
      <c r="AR58" s="2964"/>
      <c r="AS58" s="2965"/>
      <c r="AT58" s="2940" t="s">
        <v>163</v>
      </c>
      <c r="AU58" s="2941">
        <v>0</v>
      </c>
      <c r="AV58" s="2942">
        <v>0</v>
      </c>
      <c r="AW58" s="2939"/>
      <c r="AX58" s="2939"/>
      <c r="AY58" s="1401"/>
      <c r="AZ58" s="1401"/>
      <c r="BA58" s="2940" t="s">
        <v>163</v>
      </c>
      <c r="BB58" s="2941">
        <v>0</v>
      </c>
      <c r="BC58" s="2940">
        <v>0</v>
      </c>
      <c r="BD58" s="2939"/>
      <c r="BE58" s="2939"/>
      <c r="BF58" s="2963"/>
      <c r="BG58" s="2963"/>
      <c r="BH58" s="2956"/>
      <c r="BI58" s="2941">
        <v>0</v>
      </c>
      <c r="BJ58" s="2940"/>
      <c r="BK58" s="2939"/>
      <c r="BL58" s="2939"/>
      <c r="BM58" s="2963"/>
      <c r="BN58" s="2963"/>
      <c r="BO58" s="2940"/>
      <c r="BP58" s="2941">
        <v>0</v>
      </c>
      <c r="BQ58" s="2940"/>
      <c r="BR58" s="2939"/>
      <c r="BS58" s="2939"/>
      <c r="BT58" s="2963"/>
      <c r="BU58" s="2963"/>
      <c r="BV58" s="2940"/>
      <c r="BW58" s="2941">
        <v>0.06</v>
      </c>
      <c r="BX58" s="2938"/>
      <c r="BY58" s="2939"/>
      <c r="BZ58" s="2939"/>
      <c r="CA58" s="2963"/>
      <c r="CB58" s="2963"/>
      <c r="CC58" s="2956"/>
      <c r="CD58" s="2941">
        <v>0.06</v>
      </c>
      <c r="CE58" s="2938"/>
      <c r="CF58" s="2939"/>
      <c r="CG58" s="2939"/>
      <c r="CH58" s="2963"/>
      <c r="CI58" s="2963"/>
      <c r="CJ58" s="2940"/>
      <c r="CK58" s="2941">
        <v>4.0000000000000008E-2</v>
      </c>
      <c r="CL58" s="2938"/>
      <c r="CM58" s="2939"/>
      <c r="CN58" s="2939"/>
      <c r="CO58" s="2963"/>
      <c r="CP58" s="2963"/>
      <c r="CQ58" s="2940"/>
      <c r="CR58" s="2350">
        <v>4.0000000000000008E-2</v>
      </c>
      <c r="CS58" s="2940"/>
      <c r="CT58" s="2939"/>
      <c r="CU58" s="2939"/>
      <c r="CV58" s="2963"/>
      <c r="CW58" s="2963"/>
      <c r="CX58" s="2956"/>
      <c r="CY58" s="2936"/>
      <c r="CZ58" s="2948">
        <f t="shared" si="0"/>
        <v>0</v>
      </c>
      <c r="DA58" s="2948">
        <f t="shared" si="0"/>
        <v>0</v>
      </c>
      <c r="DB58" s="2949" t="e">
        <f t="shared" si="1"/>
        <v>#DIV/0!</v>
      </c>
      <c r="DC58" s="2950"/>
      <c r="DD58" s="2950"/>
      <c r="DE58" s="2950"/>
      <c r="DF58" s="2950"/>
      <c r="DG58" s="2950"/>
      <c r="DH58" s="2950"/>
      <c r="DI58" s="2948">
        <f t="shared" si="2"/>
        <v>0</v>
      </c>
      <c r="DJ58" s="2951">
        <f t="shared" si="2"/>
        <v>0</v>
      </c>
      <c r="DK58" s="2952" t="e">
        <f t="shared" si="3"/>
        <v>#DIV/0!</v>
      </c>
      <c r="DL58" s="2950"/>
      <c r="DM58" s="2950"/>
      <c r="DN58" s="2953"/>
      <c r="DO58" s="2950"/>
      <c r="DP58" s="2950"/>
      <c r="DQ58" s="2953"/>
      <c r="DR58" s="2948">
        <f t="shared" si="4"/>
        <v>0.06</v>
      </c>
      <c r="DS58" s="2948">
        <f t="shared" si="4"/>
        <v>0</v>
      </c>
      <c r="DT58" s="2952">
        <f t="shared" si="5"/>
        <v>0</v>
      </c>
      <c r="DU58" s="2950"/>
      <c r="DV58" s="2950"/>
      <c r="DW58" s="2953"/>
      <c r="DX58" s="2950"/>
      <c r="DY58" s="2950"/>
      <c r="DZ58" s="2953"/>
      <c r="EA58" s="2948">
        <f t="shared" si="6"/>
        <v>0.2</v>
      </c>
      <c r="EB58" s="2948">
        <f t="shared" si="6"/>
        <v>0</v>
      </c>
      <c r="EC58" s="2952">
        <f t="shared" si="7"/>
        <v>0</v>
      </c>
      <c r="ED58" s="2950"/>
      <c r="EE58" s="2950"/>
      <c r="EF58" s="2953"/>
      <c r="EG58" s="2943"/>
      <c r="EH58" s="2943"/>
      <c r="EI58" s="2954"/>
    </row>
    <row r="59" spans="1:139" ht="57">
      <c r="A59" s="1201"/>
      <c r="B59" s="1201"/>
      <c r="C59" s="1201"/>
      <c r="D59" s="2932"/>
      <c r="E59" s="2933"/>
      <c r="F59" s="2957"/>
      <c r="G59" s="2932"/>
      <c r="H59" s="2946"/>
      <c r="I59" s="2935"/>
      <c r="J59" s="1201"/>
      <c r="K59" s="1201"/>
      <c r="L59" s="1201"/>
      <c r="M59" s="1201"/>
      <c r="N59" s="2936"/>
      <c r="O59" s="2937"/>
      <c r="P59" s="2937"/>
      <c r="Q59" s="2290" t="s">
        <v>3003</v>
      </c>
      <c r="R59" s="2290">
        <v>0.2</v>
      </c>
      <c r="S59" s="2350">
        <v>0</v>
      </c>
      <c r="T59" s="2938">
        <v>0</v>
      </c>
      <c r="U59" s="2939"/>
      <c r="V59" s="2939"/>
      <c r="W59" s="2963"/>
      <c r="X59" s="2963"/>
      <c r="Y59" s="2940" t="s">
        <v>163</v>
      </c>
      <c r="Z59" s="2941">
        <v>0</v>
      </c>
      <c r="AA59" s="2942">
        <v>0</v>
      </c>
      <c r="AB59" s="2943"/>
      <c r="AC59" s="2943"/>
      <c r="AD59" s="1401"/>
      <c r="AE59" s="1401"/>
      <c r="AF59" s="2940" t="s">
        <v>163</v>
      </c>
      <c r="AG59" s="2941">
        <v>0</v>
      </c>
      <c r="AH59" s="2942">
        <v>0</v>
      </c>
      <c r="AI59" s="2943"/>
      <c r="AJ59" s="2943"/>
      <c r="AK59" s="1401"/>
      <c r="AL59" s="1401"/>
      <c r="AM59" s="2956"/>
      <c r="AN59" s="2941">
        <v>0</v>
      </c>
      <c r="AO59" s="2938">
        <v>0</v>
      </c>
      <c r="AP59" s="2939"/>
      <c r="AQ59" s="2939"/>
      <c r="AR59" s="2964"/>
      <c r="AS59" s="2965"/>
      <c r="AT59" s="2940" t="s">
        <v>163</v>
      </c>
      <c r="AU59" s="2941">
        <v>0</v>
      </c>
      <c r="AV59" s="2942">
        <v>0</v>
      </c>
      <c r="AW59" s="2939"/>
      <c r="AX59" s="2939"/>
      <c r="AY59" s="1401"/>
      <c r="AZ59" s="1401"/>
      <c r="BA59" s="2940" t="s">
        <v>163</v>
      </c>
      <c r="BB59" s="2941">
        <v>0</v>
      </c>
      <c r="BC59" s="2940">
        <v>0</v>
      </c>
      <c r="BD59" s="2939"/>
      <c r="BE59" s="2939"/>
      <c r="BF59" s="2963"/>
      <c r="BG59" s="2963"/>
      <c r="BH59" s="2956"/>
      <c r="BI59" s="2941">
        <v>0</v>
      </c>
      <c r="BJ59" s="2940"/>
      <c r="BK59" s="2939"/>
      <c r="BL59" s="2939"/>
      <c r="BM59" s="2963"/>
      <c r="BN59" s="2963"/>
      <c r="BO59" s="2940"/>
      <c r="BP59" s="2941">
        <v>0</v>
      </c>
      <c r="BQ59" s="2940"/>
      <c r="BR59" s="2939"/>
      <c r="BS59" s="2939"/>
      <c r="BT59" s="2963"/>
      <c r="BU59" s="2963"/>
      <c r="BV59" s="2940"/>
      <c r="BW59" s="2941">
        <v>8.0000000000000016E-2</v>
      </c>
      <c r="BX59" s="2938"/>
      <c r="BY59" s="2939"/>
      <c r="BZ59" s="2939"/>
      <c r="CA59" s="2963"/>
      <c r="CB59" s="2963"/>
      <c r="CC59" s="2956"/>
      <c r="CD59" s="2941">
        <v>0.06</v>
      </c>
      <c r="CE59" s="2938"/>
      <c r="CF59" s="2939"/>
      <c r="CG59" s="2939"/>
      <c r="CH59" s="2963"/>
      <c r="CI59" s="2963"/>
      <c r="CJ59" s="2940"/>
      <c r="CK59" s="2941">
        <v>0.06</v>
      </c>
      <c r="CL59" s="2938"/>
      <c r="CM59" s="2939"/>
      <c r="CN59" s="2939"/>
      <c r="CO59" s="2963"/>
      <c r="CP59" s="2963"/>
      <c r="CQ59" s="2940"/>
      <c r="CR59" s="2350">
        <v>0</v>
      </c>
      <c r="CS59" s="2940"/>
      <c r="CT59" s="2939"/>
      <c r="CU59" s="2939"/>
      <c r="CV59" s="2963"/>
      <c r="CW59" s="2963"/>
      <c r="CX59" s="2956"/>
      <c r="CY59" s="2936"/>
      <c r="CZ59" s="2948">
        <f t="shared" si="0"/>
        <v>0</v>
      </c>
      <c r="DA59" s="2948">
        <f t="shared" si="0"/>
        <v>0</v>
      </c>
      <c r="DB59" s="2949" t="e">
        <f t="shared" si="1"/>
        <v>#DIV/0!</v>
      </c>
      <c r="DC59" s="2950"/>
      <c r="DD59" s="2950"/>
      <c r="DE59" s="2950"/>
      <c r="DF59" s="2950"/>
      <c r="DG59" s="2950"/>
      <c r="DH59" s="2950"/>
      <c r="DI59" s="2948">
        <f t="shared" si="2"/>
        <v>0</v>
      </c>
      <c r="DJ59" s="2951">
        <f t="shared" si="2"/>
        <v>0</v>
      </c>
      <c r="DK59" s="2952" t="e">
        <f t="shared" si="3"/>
        <v>#DIV/0!</v>
      </c>
      <c r="DL59" s="2950"/>
      <c r="DM59" s="2950"/>
      <c r="DN59" s="2953"/>
      <c r="DO59" s="2950"/>
      <c r="DP59" s="2950"/>
      <c r="DQ59" s="2953"/>
      <c r="DR59" s="2948">
        <f t="shared" si="4"/>
        <v>8.0000000000000016E-2</v>
      </c>
      <c r="DS59" s="2948">
        <f t="shared" si="4"/>
        <v>0</v>
      </c>
      <c r="DT59" s="2952">
        <f t="shared" si="5"/>
        <v>0</v>
      </c>
      <c r="DU59" s="2950"/>
      <c r="DV59" s="2950"/>
      <c r="DW59" s="2953"/>
      <c r="DX59" s="2950"/>
      <c r="DY59" s="2950"/>
      <c r="DZ59" s="2953"/>
      <c r="EA59" s="2948">
        <f t="shared" si="6"/>
        <v>0.2</v>
      </c>
      <c r="EB59" s="2948">
        <f t="shared" si="6"/>
        <v>0</v>
      </c>
      <c r="EC59" s="2952">
        <f t="shared" si="7"/>
        <v>0</v>
      </c>
      <c r="ED59" s="2950"/>
      <c r="EE59" s="2950"/>
      <c r="EF59" s="2953"/>
      <c r="EG59" s="2943"/>
      <c r="EH59" s="2943"/>
      <c r="EI59" s="2954"/>
    </row>
    <row r="60" spans="1:139" ht="85.5">
      <c r="A60" s="1201"/>
      <c r="B60" s="1201"/>
      <c r="C60" s="1201"/>
      <c r="D60" s="2932"/>
      <c r="E60" s="2933"/>
      <c r="F60" s="2957"/>
      <c r="G60" s="2932"/>
      <c r="H60" s="2946"/>
      <c r="I60" s="2935"/>
      <c r="J60" s="1201">
        <v>2</v>
      </c>
      <c r="K60" s="1201" t="s">
        <v>3004</v>
      </c>
      <c r="L60" s="1201" t="s">
        <v>3005</v>
      </c>
      <c r="M60" s="1201" t="s">
        <v>2972</v>
      </c>
      <c r="N60" s="2936">
        <v>0.02</v>
      </c>
      <c r="O60" s="2937">
        <v>43040</v>
      </c>
      <c r="P60" s="2937">
        <v>43100</v>
      </c>
      <c r="Q60" s="2290" t="s">
        <v>3006</v>
      </c>
      <c r="R60" s="2290">
        <v>0.5</v>
      </c>
      <c r="S60" s="2350">
        <v>0</v>
      </c>
      <c r="T60" s="2938">
        <v>0</v>
      </c>
      <c r="U60" s="2939">
        <f>+S60+S61</f>
        <v>0</v>
      </c>
      <c r="V60" s="2939">
        <f>+T60+T61</f>
        <v>0</v>
      </c>
      <c r="W60" s="2963"/>
      <c r="X60" s="2963"/>
      <c r="Y60" s="2940" t="s">
        <v>163</v>
      </c>
      <c r="Z60" s="2941">
        <v>0</v>
      </c>
      <c r="AA60" s="2942">
        <v>0</v>
      </c>
      <c r="AB60" s="2943">
        <f>+Z60+Z61</f>
        <v>0</v>
      </c>
      <c r="AC60" s="2943">
        <f>+AA60+AA61</f>
        <v>0</v>
      </c>
      <c r="AD60" s="1401"/>
      <c r="AE60" s="1401"/>
      <c r="AF60" s="2940" t="s">
        <v>163</v>
      </c>
      <c r="AG60" s="2941">
        <v>0</v>
      </c>
      <c r="AH60" s="2942">
        <v>0</v>
      </c>
      <c r="AI60" s="2943">
        <f>+AG60+AG61</f>
        <v>0</v>
      </c>
      <c r="AJ60" s="2943">
        <f>+AH60+AH61</f>
        <v>0</v>
      </c>
      <c r="AK60" s="1401"/>
      <c r="AL60" s="1401"/>
      <c r="AM60" s="2956" t="s">
        <v>2904</v>
      </c>
      <c r="AN60" s="2941">
        <v>0</v>
      </c>
      <c r="AO60" s="2938">
        <v>0</v>
      </c>
      <c r="AP60" s="2939">
        <f>+AN60+AN61</f>
        <v>0</v>
      </c>
      <c r="AQ60" s="2939">
        <f>+AO60+AO61</f>
        <v>0</v>
      </c>
      <c r="AR60" s="2964"/>
      <c r="AS60" s="2965"/>
      <c r="AT60" s="2940" t="s">
        <v>163</v>
      </c>
      <c r="AU60" s="2941">
        <v>0</v>
      </c>
      <c r="AV60" s="2942">
        <v>0</v>
      </c>
      <c r="AW60" s="2939">
        <f>+AU60+AU61</f>
        <v>0</v>
      </c>
      <c r="AX60" s="2939">
        <f>+AV60+AV61</f>
        <v>0</v>
      </c>
      <c r="AY60" s="1401"/>
      <c r="AZ60" s="1401"/>
      <c r="BA60" s="2940" t="s">
        <v>163</v>
      </c>
      <c r="BB60" s="2941">
        <v>0</v>
      </c>
      <c r="BC60" s="2940">
        <v>0</v>
      </c>
      <c r="BD60" s="2939">
        <f>+BB60+BB61</f>
        <v>0</v>
      </c>
      <c r="BE60" s="2939">
        <f>+BC60+BC61</f>
        <v>0</v>
      </c>
      <c r="BF60" s="2963"/>
      <c r="BG60" s="2963"/>
      <c r="BH60" s="2956" t="s">
        <v>163</v>
      </c>
      <c r="BI60" s="2941">
        <v>0</v>
      </c>
      <c r="BJ60" s="2940"/>
      <c r="BK60" s="2939">
        <f>+BI60+BI61</f>
        <v>0</v>
      </c>
      <c r="BL60" s="2939">
        <f>+BJ60+BJ61</f>
        <v>0</v>
      </c>
      <c r="BM60" s="2963"/>
      <c r="BN60" s="2963"/>
      <c r="BO60" s="2940"/>
      <c r="BP60" s="2941">
        <v>0</v>
      </c>
      <c r="BQ60" s="2940"/>
      <c r="BR60" s="2939">
        <f>+BP60+BP61</f>
        <v>0</v>
      </c>
      <c r="BS60" s="2939">
        <f>+BQ60+BQ61</f>
        <v>0</v>
      </c>
      <c r="BT60" s="2963"/>
      <c r="BU60" s="2963"/>
      <c r="BV60" s="2940"/>
      <c r="BW60" s="2941">
        <v>0</v>
      </c>
      <c r="BX60" s="2938"/>
      <c r="BY60" s="2939">
        <f>+BW60+BW61</f>
        <v>0</v>
      </c>
      <c r="BZ60" s="2939">
        <f>+BX60+BX61</f>
        <v>0</v>
      </c>
      <c r="CA60" s="2963"/>
      <c r="CB60" s="2963"/>
      <c r="CC60" s="2956"/>
      <c r="CD60" s="2941">
        <v>0</v>
      </c>
      <c r="CE60" s="2938"/>
      <c r="CF60" s="2939">
        <f>+CD60+CD61</f>
        <v>0</v>
      </c>
      <c r="CG60" s="2939">
        <f>+CE60+CE61</f>
        <v>0</v>
      </c>
      <c r="CH60" s="2963"/>
      <c r="CI60" s="2963"/>
      <c r="CJ60" s="2940"/>
      <c r="CK60" s="2941">
        <v>0.3</v>
      </c>
      <c r="CL60" s="2938"/>
      <c r="CM60" s="2939">
        <f>+CK60+CK61</f>
        <v>0.6</v>
      </c>
      <c r="CN60" s="2939">
        <f>+CL60+CL61</f>
        <v>0</v>
      </c>
      <c r="CO60" s="2963"/>
      <c r="CP60" s="2963"/>
      <c r="CQ60" s="2940"/>
      <c r="CR60" s="2350">
        <v>0.2</v>
      </c>
      <c r="CS60" s="2940"/>
      <c r="CT60" s="2939">
        <f>+CR60+CR61</f>
        <v>0.4</v>
      </c>
      <c r="CU60" s="2939">
        <f>+CS60+CS61</f>
        <v>0</v>
      </c>
      <c r="CV60" s="2963"/>
      <c r="CW60" s="2963"/>
      <c r="CX60" s="2956" t="s">
        <v>3007</v>
      </c>
      <c r="CY60" s="2936"/>
      <c r="CZ60" s="2948">
        <f t="shared" si="0"/>
        <v>0</v>
      </c>
      <c r="DA60" s="2948">
        <f t="shared" si="0"/>
        <v>0</v>
      </c>
      <c r="DB60" s="2949" t="e">
        <f t="shared" si="1"/>
        <v>#DIV/0!</v>
      </c>
      <c r="DC60" s="2950">
        <f>+U60+AB60+AI60</f>
        <v>0</v>
      </c>
      <c r="DD60" s="2950">
        <f>+V60+AC60+AJ60</f>
        <v>0</v>
      </c>
      <c r="DE60" s="2950" t="e">
        <f>+DD60/DC60</f>
        <v>#DIV/0!</v>
      </c>
      <c r="DF60" s="2950"/>
      <c r="DG60" s="2950"/>
      <c r="DH60" s="2950"/>
      <c r="DI60" s="2948">
        <f t="shared" si="2"/>
        <v>0</v>
      </c>
      <c r="DJ60" s="2951">
        <f t="shared" si="2"/>
        <v>0</v>
      </c>
      <c r="DK60" s="2952" t="e">
        <f t="shared" si="3"/>
        <v>#DIV/0!</v>
      </c>
      <c r="DL60" s="2950">
        <f>+DC60+AP60+AW60+BD60</f>
        <v>0</v>
      </c>
      <c r="DM60" s="2950">
        <f>+DD60+AQ60+AX60+BE60</f>
        <v>0</v>
      </c>
      <c r="DN60" s="2953" t="e">
        <f>+DM60/DL60</f>
        <v>#DIV/0!</v>
      </c>
      <c r="DO60" s="2950"/>
      <c r="DP60" s="2950"/>
      <c r="DQ60" s="2953"/>
      <c r="DR60" s="2948">
        <f t="shared" si="4"/>
        <v>0</v>
      </c>
      <c r="DS60" s="2948">
        <f t="shared" si="4"/>
        <v>0</v>
      </c>
      <c r="DT60" s="2952" t="e">
        <f t="shared" si="5"/>
        <v>#DIV/0!</v>
      </c>
      <c r="DU60" s="2950">
        <f>+DL60+BK60+BR60+BY60</f>
        <v>0</v>
      </c>
      <c r="DV60" s="2950">
        <f>+DM60+BL60+BS60+BZ60</f>
        <v>0</v>
      </c>
      <c r="DW60" s="2953" t="e">
        <f>+DV60/DU60</f>
        <v>#DIV/0!</v>
      </c>
      <c r="DX60" s="2950"/>
      <c r="DY60" s="2950"/>
      <c r="DZ60" s="2953"/>
      <c r="EA60" s="2948">
        <f t="shared" si="6"/>
        <v>0.5</v>
      </c>
      <c r="EB60" s="2948">
        <f t="shared" si="6"/>
        <v>0</v>
      </c>
      <c r="EC60" s="2952">
        <f t="shared" si="7"/>
        <v>0</v>
      </c>
      <c r="ED60" s="2950">
        <f>+DU60+CF60+CM60+CS60</f>
        <v>0.6</v>
      </c>
      <c r="EE60" s="2950">
        <f>+DV60+CG60+CN60+CT60</f>
        <v>0.4</v>
      </c>
      <c r="EF60" s="2953">
        <f>+EE60/ED60</f>
        <v>0.66666666666666674</v>
      </c>
      <c r="EG60" s="2943"/>
      <c r="EH60" s="2943"/>
      <c r="EI60" s="2954"/>
    </row>
    <row r="61" spans="1:139" ht="85.5">
      <c r="A61" s="1201"/>
      <c r="B61" s="1201"/>
      <c r="C61" s="1201"/>
      <c r="D61" s="2932"/>
      <c r="E61" s="2933"/>
      <c r="F61" s="2957"/>
      <c r="G61" s="2932"/>
      <c r="H61" s="2946"/>
      <c r="I61" s="2935"/>
      <c r="J61" s="1201"/>
      <c r="K61" s="1201"/>
      <c r="L61" s="1201"/>
      <c r="M61" s="1201"/>
      <c r="N61" s="2936"/>
      <c r="O61" s="2937"/>
      <c r="P61" s="2937"/>
      <c r="Q61" s="2290" t="s">
        <v>3008</v>
      </c>
      <c r="R61" s="2290">
        <v>0.5</v>
      </c>
      <c r="S61" s="2350">
        <v>0</v>
      </c>
      <c r="T61" s="2938">
        <v>0</v>
      </c>
      <c r="U61" s="2939"/>
      <c r="V61" s="2939"/>
      <c r="W61" s="2963"/>
      <c r="X61" s="2963"/>
      <c r="Y61" s="2940" t="s">
        <v>163</v>
      </c>
      <c r="Z61" s="2941">
        <v>0</v>
      </c>
      <c r="AA61" s="2942">
        <v>0</v>
      </c>
      <c r="AB61" s="2943"/>
      <c r="AC61" s="2943"/>
      <c r="AD61" s="1401"/>
      <c r="AE61" s="1401"/>
      <c r="AF61" s="2940" t="s">
        <v>163</v>
      </c>
      <c r="AG61" s="2941">
        <v>0</v>
      </c>
      <c r="AH61" s="2942">
        <v>0</v>
      </c>
      <c r="AI61" s="2943"/>
      <c r="AJ61" s="2943"/>
      <c r="AK61" s="1401"/>
      <c r="AL61" s="1401"/>
      <c r="AM61" s="2956"/>
      <c r="AN61" s="2941">
        <v>0</v>
      </c>
      <c r="AO61" s="2938">
        <v>0</v>
      </c>
      <c r="AP61" s="2939"/>
      <c r="AQ61" s="2939"/>
      <c r="AR61" s="2964"/>
      <c r="AS61" s="2965"/>
      <c r="AT61" s="2940" t="s">
        <v>163</v>
      </c>
      <c r="AU61" s="2941">
        <v>0</v>
      </c>
      <c r="AV61" s="2942">
        <v>0</v>
      </c>
      <c r="AW61" s="2939"/>
      <c r="AX61" s="2939"/>
      <c r="AY61" s="1401"/>
      <c r="AZ61" s="1401"/>
      <c r="BA61" s="2940" t="s">
        <v>163</v>
      </c>
      <c r="BB61" s="2941">
        <v>0</v>
      </c>
      <c r="BC61" s="2940">
        <v>0</v>
      </c>
      <c r="BD61" s="2939"/>
      <c r="BE61" s="2939"/>
      <c r="BF61" s="2963"/>
      <c r="BG61" s="2963"/>
      <c r="BH61" s="2956"/>
      <c r="BI61" s="2941">
        <v>0</v>
      </c>
      <c r="BJ61" s="2940"/>
      <c r="BK61" s="2939"/>
      <c r="BL61" s="2939"/>
      <c r="BM61" s="2963"/>
      <c r="BN61" s="2963"/>
      <c r="BO61" s="2940"/>
      <c r="BP61" s="2941">
        <v>0</v>
      </c>
      <c r="BQ61" s="2940"/>
      <c r="BR61" s="2939"/>
      <c r="BS61" s="2939"/>
      <c r="BT61" s="2963"/>
      <c r="BU61" s="2963"/>
      <c r="BV61" s="2940"/>
      <c r="BW61" s="2941">
        <v>0</v>
      </c>
      <c r="BX61" s="2938"/>
      <c r="BY61" s="2939"/>
      <c r="BZ61" s="2939"/>
      <c r="CA61" s="2963"/>
      <c r="CB61" s="2963"/>
      <c r="CC61" s="2956"/>
      <c r="CD61" s="2941">
        <v>0</v>
      </c>
      <c r="CE61" s="2938"/>
      <c r="CF61" s="2939"/>
      <c r="CG61" s="2939"/>
      <c r="CH61" s="2963"/>
      <c r="CI61" s="2963"/>
      <c r="CJ61" s="2940"/>
      <c r="CK61" s="2941">
        <v>0.3</v>
      </c>
      <c r="CL61" s="2938"/>
      <c r="CM61" s="2939"/>
      <c r="CN61" s="2939"/>
      <c r="CO61" s="2963"/>
      <c r="CP61" s="2963"/>
      <c r="CQ61" s="2940"/>
      <c r="CR61" s="2350">
        <v>0.2</v>
      </c>
      <c r="CS61" s="2940"/>
      <c r="CT61" s="2939"/>
      <c r="CU61" s="2939"/>
      <c r="CV61" s="2963"/>
      <c r="CW61" s="2963"/>
      <c r="CX61" s="2956"/>
      <c r="CY61" s="2936"/>
      <c r="CZ61" s="2948">
        <f t="shared" si="0"/>
        <v>0</v>
      </c>
      <c r="DA61" s="2948">
        <f t="shared" si="0"/>
        <v>0</v>
      </c>
      <c r="DB61" s="2949" t="e">
        <f t="shared" si="1"/>
        <v>#DIV/0!</v>
      </c>
      <c r="DC61" s="2950"/>
      <c r="DD61" s="2950"/>
      <c r="DE61" s="2950"/>
      <c r="DF61" s="2950"/>
      <c r="DG61" s="2950"/>
      <c r="DH61" s="2950"/>
      <c r="DI61" s="2948">
        <f t="shared" si="2"/>
        <v>0</v>
      </c>
      <c r="DJ61" s="2951">
        <f t="shared" si="2"/>
        <v>0</v>
      </c>
      <c r="DK61" s="2952" t="e">
        <f t="shared" si="3"/>
        <v>#DIV/0!</v>
      </c>
      <c r="DL61" s="2950"/>
      <c r="DM61" s="2950"/>
      <c r="DN61" s="2953"/>
      <c r="DO61" s="2950"/>
      <c r="DP61" s="2950"/>
      <c r="DQ61" s="2953"/>
      <c r="DR61" s="2948">
        <f t="shared" si="4"/>
        <v>0</v>
      </c>
      <c r="DS61" s="2948">
        <f t="shared" si="4"/>
        <v>0</v>
      </c>
      <c r="DT61" s="2952" t="e">
        <f t="shared" si="5"/>
        <v>#DIV/0!</v>
      </c>
      <c r="DU61" s="2950"/>
      <c r="DV61" s="2950"/>
      <c r="DW61" s="2953"/>
      <c r="DX61" s="2950"/>
      <c r="DY61" s="2950"/>
      <c r="DZ61" s="2953"/>
      <c r="EA61" s="2948">
        <f t="shared" si="6"/>
        <v>0.5</v>
      </c>
      <c r="EB61" s="2948">
        <f t="shared" si="6"/>
        <v>0</v>
      </c>
      <c r="EC61" s="2952">
        <f t="shared" si="7"/>
        <v>0</v>
      </c>
      <c r="ED61" s="2950"/>
      <c r="EE61" s="2950"/>
      <c r="EF61" s="2953"/>
      <c r="EG61" s="2943"/>
      <c r="EH61" s="2943"/>
      <c r="EI61" s="2954"/>
    </row>
    <row r="62" spans="1:139" ht="57">
      <c r="A62" s="1201"/>
      <c r="B62" s="1201"/>
      <c r="C62" s="1201"/>
      <c r="D62" s="2968">
        <v>7</v>
      </c>
      <c r="E62" s="2969" t="s">
        <v>3009</v>
      </c>
      <c r="F62" s="2970">
        <v>0.38</v>
      </c>
      <c r="G62" s="2968" t="s">
        <v>393</v>
      </c>
      <c r="H62" s="2970">
        <v>0.38</v>
      </c>
      <c r="I62" s="2971">
        <f>+N62+N65+N69</f>
        <v>0.13</v>
      </c>
      <c r="J62" s="1201">
        <v>1</v>
      </c>
      <c r="K62" s="1201" t="s">
        <v>3010</v>
      </c>
      <c r="L62" s="1201" t="s">
        <v>3011</v>
      </c>
      <c r="M62" s="1201" t="s">
        <v>3012</v>
      </c>
      <c r="N62" s="2936">
        <v>0.01</v>
      </c>
      <c r="O62" s="2937">
        <v>42736</v>
      </c>
      <c r="P62" s="2937">
        <v>42855</v>
      </c>
      <c r="Q62" s="2290" t="s">
        <v>3013</v>
      </c>
      <c r="R62" s="2290">
        <v>0.3</v>
      </c>
      <c r="S62" s="2350">
        <v>0</v>
      </c>
      <c r="T62" s="2938">
        <v>0</v>
      </c>
      <c r="U62" s="2939">
        <f>+S62+S63+S64</f>
        <v>0</v>
      </c>
      <c r="V62" s="2939">
        <f>+T62+T63+T64</f>
        <v>0</v>
      </c>
      <c r="W62" s="2972">
        <f>+(((U62*$N$62)+(U65*$N$65)+(U69*$N$69))*$H$62)/($N$62+$N$65+$N$69)</f>
        <v>0</v>
      </c>
      <c r="X62" s="2972">
        <f>+(((V62*$N$62)+(V65*$N$65)+(V69*$N$69))*$H$62)/($N$62+$N$65+$N$69)</f>
        <v>0</v>
      </c>
      <c r="Y62" s="2940" t="s">
        <v>163</v>
      </c>
      <c r="Z62" s="2941">
        <v>0.12</v>
      </c>
      <c r="AA62" s="2942">
        <v>0.12</v>
      </c>
      <c r="AB62" s="2943">
        <f>+Z62+Z63+Z64</f>
        <v>0.26</v>
      </c>
      <c r="AC62" s="2943">
        <f>+AA62+AA63+AA64</f>
        <v>0.26</v>
      </c>
      <c r="AD62" s="2973">
        <f>+(((AB62*$N$62)+(AB65*$N$65)+(AB69*$N$69))*$H$62)/($N$62+$N$65+$N$69)</f>
        <v>2.0461538461538465E-2</v>
      </c>
      <c r="AE62" s="2974">
        <f>+(((AC62*$N$62)+(AC65*$N$65)+(AC69*$N$69))*$H$62)/($N$62+$N$65+$N$69)</f>
        <v>2.1630769230769231E-2</v>
      </c>
      <c r="AF62" s="2940" t="s">
        <v>3014</v>
      </c>
      <c r="AG62" s="2941">
        <v>0.15</v>
      </c>
      <c r="AH62" s="2942">
        <v>0.11</v>
      </c>
      <c r="AI62" s="2943">
        <f>+AG62+AG63+AG64</f>
        <v>0.42</v>
      </c>
      <c r="AJ62" s="2943">
        <f>+AH62+AH63+AH64</f>
        <v>0.22</v>
      </c>
      <c r="AK62" s="2973">
        <f>+(((AI62*$N$62)+(AI65*$N$65)+(AI69*$N$69))*$H$62)/($N$62+$N$65+$N$69)</f>
        <v>4.6652307692307694E-2</v>
      </c>
      <c r="AL62" s="2973">
        <f>+(((AJ62*$N$62)+(AJ65*$N$65)+(AJ69*$N$69))*$H$62)/($N$62+$N$65+$N$69)</f>
        <v>3.3790769230769235E-2</v>
      </c>
      <c r="AM62" s="2956" t="s">
        <v>3015</v>
      </c>
      <c r="AN62" s="2941">
        <v>0.03</v>
      </c>
      <c r="AO62" s="2938">
        <v>0.03</v>
      </c>
      <c r="AP62" s="2939">
        <v>0.3</v>
      </c>
      <c r="AQ62" s="2939">
        <f>+AO62+AO63+AO64</f>
        <v>0.34</v>
      </c>
      <c r="AR62" s="2975">
        <f>+(((AP62*$N$62)+(AP65*$N$65)+(AP69*$N$69))*$H$62)/($N$62+$N$65+$N$69)</f>
        <v>4.8990769230769241E-2</v>
      </c>
      <c r="AS62" s="2974">
        <f>+(((AQ62*$N$62)+(AQ65*$N$65)+(AQ69*$N$69))*$H$62)/($N$62+$N$65+$N$69)</f>
        <v>3.0984615384615385E-2</v>
      </c>
      <c r="AT62" s="2940" t="s">
        <v>3016</v>
      </c>
      <c r="AU62" s="2941">
        <v>0</v>
      </c>
      <c r="AV62" s="2942">
        <v>0</v>
      </c>
      <c r="AW62" s="2939">
        <f>+AU62+AU63+AU64</f>
        <v>0</v>
      </c>
      <c r="AX62" s="2939">
        <f>+AV62+AV63+AV64</f>
        <v>0</v>
      </c>
      <c r="AY62" s="2973">
        <f>+(((AW62*$N$62)+(AW65*$N$65)+(AW69*$N$69))*$H$62)/($N$62+$N$65+$N$69)</f>
        <v>3.3206153846153851E-2</v>
      </c>
      <c r="AZ62" s="2973">
        <f>+(((AX62*$N$62)+(AX65*$N$65)+(AX69*$N$69))*$H$62)/($N$62+$N$65+$N$69)</f>
        <v>3.5076923076923082E-2</v>
      </c>
      <c r="BA62" s="2940" t="s">
        <v>163</v>
      </c>
      <c r="BB62" s="2941">
        <v>0</v>
      </c>
      <c r="BC62" s="2940">
        <v>0</v>
      </c>
      <c r="BD62" s="2939">
        <f>+BB62+BB63+BB64</f>
        <v>0</v>
      </c>
      <c r="BE62" s="2939">
        <f>+BC62+BC63+BC64</f>
        <v>0</v>
      </c>
      <c r="BF62" s="2972">
        <f>+(((BD62*$N$62)+(BD65*$N$65)+(BD69*$N$69))*$H$62)/($N$62+$N$65+$N$69)</f>
        <v>3.3206153846153851E-2</v>
      </c>
      <c r="BG62" s="2972">
        <f>+(((BE62*$N$62)+(BE65*$N$65)+(BE69*$N$69))*$H$62)/($N$62+$N$65+$N$69)</f>
        <v>9.1901538461538465E-2</v>
      </c>
      <c r="BH62" s="2956" t="s">
        <v>3017</v>
      </c>
      <c r="BI62" s="2941">
        <v>0</v>
      </c>
      <c r="BJ62" s="2940"/>
      <c r="BK62" s="2939">
        <f>+BI62+BI63+BI64</f>
        <v>0</v>
      </c>
      <c r="BL62" s="2939">
        <f>+BJ62+BJ63+BJ64</f>
        <v>0</v>
      </c>
      <c r="BM62" s="2972">
        <f>+(((BK62*$N$62)+(BK65*$N$65)+(BK69*$N$69))*$H$62)/($N$62+$N$65+$N$69)</f>
        <v>3.3206153846153851E-2</v>
      </c>
      <c r="BN62" s="2972">
        <f>+(((BL62*$N$62)+(BL65*$N$65)+(BL69*$N$69))*$H$62)/($N$62+$N$65+$N$69)</f>
        <v>0</v>
      </c>
      <c r="BO62" s="2940"/>
      <c r="BP62" s="2941">
        <v>0</v>
      </c>
      <c r="BQ62" s="2940"/>
      <c r="BR62" s="2939">
        <f>+BP62+BP63+BP64</f>
        <v>0</v>
      </c>
      <c r="BS62" s="2939">
        <f>+BQ62+BQ63+BQ64</f>
        <v>0</v>
      </c>
      <c r="BT62" s="2972">
        <f>+(((BR62*$N$62)+(BR65*$N$65)+(BR69*$N$69))*$H$62)/($N$62+$N$65+$N$69)</f>
        <v>3.3206153846153851E-2</v>
      </c>
      <c r="BU62" s="2972">
        <f>+(((BS62*$N$62)+(BS65*$N$65)+(BS69*$N$69))*$H$62)/($N$62+$N$65+$N$69)</f>
        <v>0</v>
      </c>
      <c r="BV62" s="2940"/>
      <c r="BW62" s="2941">
        <v>0</v>
      </c>
      <c r="BX62" s="2938"/>
      <c r="BY62" s="2939">
        <f>+BW62+BW63+BW64</f>
        <v>0</v>
      </c>
      <c r="BZ62" s="2939">
        <f>+BX62+BX63+BX64</f>
        <v>0</v>
      </c>
      <c r="CA62" s="2972">
        <f>+(((BY62*$N$62)+(BY65*$N$65)+(BY69*$N$69))*$H$62)/($N$62+$N$65+$N$69)</f>
        <v>3.7883076923076929E-2</v>
      </c>
      <c r="CB62" s="2972">
        <f>+(((BZ62*$N$62)+(BZ65*$N$65)+(BZ69*$N$69))*$H$62)/($N$62+$N$65+$N$69)</f>
        <v>0</v>
      </c>
      <c r="CC62" s="2956"/>
      <c r="CD62" s="2941">
        <v>0</v>
      </c>
      <c r="CE62" s="2938"/>
      <c r="CF62" s="2939">
        <f>+CD62+CD63+CD64</f>
        <v>0</v>
      </c>
      <c r="CG62" s="2939">
        <f>+CE62+CE63+CE64</f>
        <v>0</v>
      </c>
      <c r="CH62" s="2972">
        <f>+(((CF62*$N$62)+(CF65*$N$65)+(CF69*$N$69))*$H$62)/($N$62+$N$65+$N$69)</f>
        <v>3.7883076923076929E-2</v>
      </c>
      <c r="CI62" s="2972">
        <f>+(((CG62*$N$62)+(CG65*$N$65)+(CG69*$N$69))*$H$62)/($N$62+$N$65+$N$69)</f>
        <v>0</v>
      </c>
      <c r="CJ62" s="2940"/>
      <c r="CK62" s="2941">
        <v>0</v>
      </c>
      <c r="CL62" s="2938"/>
      <c r="CM62" s="2939">
        <f>+CK62+CK63+CK64</f>
        <v>0</v>
      </c>
      <c r="CN62" s="2939">
        <f>+CL62+CL63+CL64</f>
        <v>0</v>
      </c>
      <c r="CO62" s="2972">
        <f>+(((CM62*$N$62)+(CM65*$N$65)+(CM69*$N$69))*$H$62)/($N$62+$N$65+$N$69)</f>
        <v>2.8529230769230772E-2</v>
      </c>
      <c r="CP62" s="2972">
        <f>+(((CN62*$N$62)+(CN65*$N$65)+(CN69*$N$69))*$H$62)/($N$62+$N$65+$N$69)</f>
        <v>0</v>
      </c>
      <c r="CQ62" s="2940"/>
      <c r="CR62" s="2350">
        <v>0</v>
      </c>
      <c r="CS62" s="2940"/>
      <c r="CT62" s="2939">
        <f>+CR62+CR63+CR64</f>
        <v>0</v>
      </c>
      <c r="CU62" s="2939">
        <f>+CS62+CS63+CS64</f>
        <v>0</v>
      </c>
      <c r="CV62" s="2972">
        <f>+(((CT62*$N$62)+(CT65*$N$65)+(CT69*$N$69))*$H$62)/($N$62+$N$65+$N$69)</f>
        <v>2.6190769230769229E-2</v>
      </c>
      <c r="CW62" s="2972">
        <f>+(((CU62*$N$62)+(CU65*$N$65)+(CU69*$N$69))*$H$62)/($N$62+$N$65+$N$69)</f>
        <v>0</v>
      </c>
      <c r="CX62" s="2956"/>
      <c r="CY62" s="2936"/>
      <c r="CZ62" s="2948">
        <f t="shared" si="0"/>
        <v>0.27</v>
      </c>
      <c r="DA62" s="2948">
        <f t="shared" si="0"/>
        <v>0.22999999999999998</v>
      </c>
      <c r="DB62" s="2949">
        <f t="shared" si="1"/>
        <v>0.85185185185185175</v>
      </c>
      <c r="DC62" s="2950">
        <f>+U62+AB62+AI62</f>
        <v>0.67999999999999994</v>
      </c>
      <c r="DD62" s="2950">
        <f>+V62+AC62+AJ62</f>
        <v>0.48</v>
      </c>
      <c r="DE62" s="2950">
        <f>+DD62/DC62</f>
        <v>0.70588235294117652</v>
      </c>
      <c r="DF62" s="2976">
        <f>+W62+AD62+AK62</f>
        <v>6.7113846153846163E-2</v>
      </c>
      <c r="DG62" s="2976">
        <f>+X62+AE62+AL62</f>
        <v>5.5421538461538467E-2</v>
      </c>
      <c r="DH62" s="2976">
        <f>+DG62/DF62</f>
        <v>0.82578397212543553</v>
      </c>
      <c r="DI62" s="2948">
        <f t="shared" si="2"/>
        <v>0.30000000000000004</v>
      </c>
      <c r="DJ62" s="2951">
        <f t="shared" si="2"/>
        <v>0.26</v>
      </c>
      <c r="DK62" s="2952">
        <f t="shared" si="3"/>
        <v>0.86666666666666659</v>
      </c>
      <c r="DL62" s="2950">
        <f>+DC62+AP62+AW62+BD62</f>
        <v>0.98</v>
      </c>
      <c r="DM62" s="2950">
        <f>+DD62+AQ62+AX62+BE62</f>
        <v>0.82000000000000006</v>
      </c>
      <c r="DN62" s="2953">
        <f>+DM62/DL62</f>
        <v>0.83673469387755106</v>
      </c>
      <c r="DO62" s="2976">
        <f>+DF62+AR62+AY62+BF62</f>
        <v>0.1825169230769231</v>
      </c>
      <c r="DP62" s="2976">
        <f>+DG62+AS62+AZ62+BG62</f>
        <v>0.21338461538461539</v>
      </c>
      <c r="DQ62" s="2977">
        <f>+DP62/DO62</f>
        <v>1.1691223574631646</v>
      </c>
      <c r="DR62" s="2948">
        <f t="shared" si="4"/>
        <v>0.30000000000000004</v>
      </c>
      <c r="DS62" s="2948">
        <f t="shared" si="4"/>
        <v>0.26</v>
      </c>
      <c r="DT62" s="2952">
        <f t="shared" si="5"/>
        <v>0.86666666666666659</v>
      </c>
      <c r="DU62" s="2950">
        <f>+DL62+BK62+BR62+BY62</f>
        <v>0.98</v>
      </c>
      <c r="DV62" s="2950">
        <f>+DM62+BL62+BS62+BZ62</f>
        <v>0.82000000000000006</v>
      </c>
      <c r="DW62" s="2953">
        <f>+DV62/DU62</f>
        <v>0.83673469387755106</v>
      </c>
      <c r="DX62" s="2976">
        <f>+DO62+BM62+BT62+CA62</f>
        <v>0.28681230769230776</v>
      </c>
      <c r="DY62" s="2976">
        <f>+DP62+BN62+BU62+CB62</f>
        <v>0.21338461538461539</v>
      </c>
      <c r="DZ62" s="2977">
        <f>+DY62/DX62</f>
        <v>0.74398695474928644</v>
      </c>
      <c r="EA62" s="2948">
        <f t="shared" si="6"/>
        <v>0.30000000000000004</v>
      </c>
      <c r="EB62" s="2948">
        <f t="shared" si="6"/>
        <v>0.26</v>
      </c>
      <c r="EC62" s="2952">
        <f t="shared" si="7"/>
        <v>0.86666666666666659</v>
      </c>
      <c r="ED62" s="2950">
        <f>+DU62+CF62+CM62+CS62</f>
        <v>0.98</v>
      </c>
      <c r="EE62" s="2950">
        <f>+DV62+CG62+CN62+CT62</f>
        <v>0.82000000000000006</v>
      </c>
      <c r="EF62" s="2953">
        <f>+EE62/ED62</f>
        <v>0.83673469387755106</v>
      </c>
      <c r="EG62" s="2978">
        <f>+DX62+CH62+CO62+CV62</f>
        <v>0.37941538461538465</v>
      </c>
      <c r="EH62" s="2978">
        <f>+DY62+CI62+CP62+CW62</f>
        <v>0.21338461538461539</v>
      </c>
      <c r="EI62" s="2979">
        <f>+EH62/EG62</f>
        <v>0.56240369799691825</v>
      </c>
    </row>
    <row r="63" spans="1:139" ht="42.75">
      <c r="A63" s="1201"/>
      <c r="B63" s="1201"/>
      <c r="C63" s="1201"/>
      <c r="D63" s="2968"/>
      <c r="E63" s="2969"/>
      <c r="F63" s="2970"/>
      <c r="G63" s="2968"/>
      <c r="H63" s="2970"/>
      <c r="I63" s="2971"/>
      <c r="J63" s="1201"/>
      <c r="K63" s="1201"/>
      <c r="L63" s="1201"/>
      <c r="M63" s="1201"/>
      <c r="N63" s="2936"/>
      <c r="O63" s="2937"/>
      <c r="P63" s="2937"/>
      <c r="Q63" s="2290" t="s">
        <v>3018</v>
      </c>
      <c r="R63" s="2290">
        <v>0.3</v>
      </c>
      <c r="S63" s="2350">
        <v>0</v>
      </c>
      <c r="T63" s="2938">
        <v>0</v>
      </c>
      <c r="U63" s="2939"/>
      <c r="V63" s="2939"/>
      <c r="W63" s="2972"/>
      <c r="X63" s="2972"/>
      <c r="Y63" s="2940" t="s">
        <v>163</v>
      </c>
      <c r="Z63" s="2941">
        <v>0.06</v>
      </c>
      <c r="AA63" s="2942">
        <v>0.06</v>
      </c>
      <c r="AB63" s="2943"/>
      <c r="AC63" s="2943"/>
      <c r="AD63" s="2973"/>
      <c r="AE63" s="2974"/>
      <c r="AF63" s="2940" t="s">
        <v>3019</v>
      </c>
      <c r="AG63" s="2941">
        <v>0.15</v>
      </c>
      <c r="AH63" s="2942">
        <v>0.11</v>
      </c>
      <c r="AI63" s="2943"/>
      <c r="AJ63" s="2943"/>
      <c r="AK63" s="2973"/>
      <c r="AL63" s="2973"/>
      <c r="AM63" s="2956"/>
      <c r="AN63" s="2941">
        <v>0.03</v>
      </c>
      <c r="AO63" s="2938">
        <v>0.03</v>
      </c>
      <c r="AP63" s="2939"/>
      <c r="AQ63" s="2939"/>
      <c r="AR63" s="2975"/>
      <c r="AS63" s="2974"/>
      <c r="AT63" s="2940" t="s">
        <v>3020</v>
      </c>
      <c r="AU63" s="2941">
        <v>0</v>
      </c>
      <c r="AV63" s="2942">
        <v>0</v>
      </c>
      <c r="AW63" s="2939"/>
      <c r="AX63" s="2939"/>
      <c r="AY63" s="2973"/>
      <c r="AZ63" s="2973"/>
      <c r="BA63" s="2940" t="s">
        <v>163</v>
      </c>
      <c r="BB63" s="2941">
        <v>0</v>
      </c>
      <c r="BC63" s="2940">
        <v>0</v>
      </c>
      <c r="BD63" s="2939"/>
      <c r="BE63" s="2939"/>
      <c r="BF63" s="2972"/>
      <c r="BG63" s="2972"/>
      <c r="BH63" s="2956"/>
      <c r="BI63" s="2941">
        <v>0</v>
      </c>
      <c r="BJ63" s="2940"/>
      <c r="BK63" s="2939"/>
      <c r="BL63" s="2939"/>
      <c r="BM63" s="2972"/>
      <c r="BN63" s="2972"/>
      <c r="BO63" s="2940"/>
      <c r="BP63" s="2941">
        <v>0</v>
      </c>
      <c r="BQ63" s="2940"/>
      <c r="BR63" s="2939"/>
      <c r="BS63" s="2939"/>
      <c r="BT63" s="2972"/>
      <c r="BU63" s="2972"/>
      <c r="BV63" s="2940"/>
      <c r="BW63" s="2941">
        <v>0</v>
      </c>
      <c r="BX63" s="2938"/>
      <c r="BY63" s="2939"/>
      <c r="BZ63" s="2939"/>
      <c r="CA63" s="2972"/>
      <c r="CB63" s="2972"/>
      <c r="CC63" s="2956"/>
      <c r="CD63" s="2941">
        <v>0</v>
      </c>
      <c r="CE63" s="2938"/>
      <c r="CF63" s="2939"/>
      <c r="CG63" s="2939"/>
      <c r="CH63" s="2972"/>
      <c r="CI63" s="2972"/>
      <c r="CJ63" s="2940"/>
      <c r="CK63" s="2941">
        <v>0</v>
      </c>
      <c r="CL63" s="2938"/>
      <c r="CM63" s="2939"/>
      <c r="CN63" s="2939"/>
      <c r="CO63" s="2972"/>
      <c r="CP63" s="2972"/>
      <c r="CQ63" s="2940"/>
      <c r="CR63" s="2350">
        <v>0</v>
      </c>
      <c r="CS63" s="2940"/>
      <c r="CT63" s="2939"/>
      <c r="CU63" s="2939"/>
      <c r="CV63" s="2972"/>
      <c r="CW63" s="2972"/>
      <c r="CX63" s="2956"/>
      <c r="CY63" s="2936"/>
      <c r="CZ63" s="2948">
        <f t="shared" si="0"/>
        <v>0.21</v>
      </c>
      <c r="DA63" s="2948">
        <f t="shared" si="0"/>
        <v>0.16999999999999998</v>
      </c>
      <c r="DB63" s="2949">
        <f t="shared" si="1"/>
        <v>0.80952380952380953</v>
      </c>
      <c r="DC63" s="2950"/>
      <c r="DD63" s="2950"/>
      <c r="DE63" s="2950"/>
      <c r="DF63" s="2976"/>
      <c r="DG63" s="2976"/>
      <c r="DH63" s="2976"/>
      <c r="DI63" s="2948">
        <f t="shared" si="2"/>
        <v>0.24</v>
      </c>
      <c r="DJ63" s="2951">
        <f t="shared" si="2"/>
        <v>0.19999999999999998</v>
      </c>
      <c r="DK63" s="2952">
        <f t="shared" si="3"/>
        <v>0.83333333333333326</v>
      </c>
      <c r="DL63" s="2950"/>
      <c r="DM63" s="2950"/>
      <c r="DN63" s="2953"/>
      <c r="DO63" s="2976"/>
      <c r="DP63" s="2976"/>
      <c r="DQ63" s="2977"/>
      <c r="DR63" s="2948">
        <f t="shared" si="4"/>
        <v>0.24</v>
      </c>
      <c r="DS63" s="2948">
        <f t="shared" si="4"/>
        <v>0.19999999999999998</v>
      </c>
      <c r="DT63" s="2952">
        <f t="shared" si="5"/>
        <v>0.83333333333333326</v>
      </c>
      <c r="DU63" s="2950"/>
      <c r="DV63" s="2950"/>
      <c r="DW63" s="2953"/>
      <c r="DX63" s="2976"/>
      <c r="DY63" s="2976"/>
      <c r="DZ63" s="2977"/>
      <c r="EA63" s="2948">
        <f t="shared" si="6"/>
        <v>0.24</v>
      </c>
      <c r="EB63" s="2948">
        <f t="shared" si="6"/>
        <v>0.19999999999999998</v>
      </c>
      <c r="EC63" s="2952">
        <f t="shared" si="7"/>
        <v>0.83333333333333326</v>
      </c>
      <c r="ED63" s="2950"/>
      <c r="EE63" s="2950"/>
      <c r="EF63" s="2953"/>
      <c r="EG63" s="2978"/>
      <c r="EH63" s="2978"/>
      <c r="EI63" s="2979"/>
    </row>
    <row r="64" spans="1:139" ht="42.75">
      <c r="A64" s="1201"/>
      <c r="B64" s="1201"/>
      <c r="C64" s="1201"/>
      <c r="D64" s="2968"/>
      <c r="E64" s="2969"/>
      <c r="F64" s="2970"/>
      <c r="G64" s="2968"/>
      <c r="H64" s="2970"/>
      <c r="I64" s="2971"/>
      <c r="J64" s="1201"/>
      <c r="K64" s="1201"/>
      <c r="L64" s="1201"/>
      <c r="M64" s="1201"/>
      <c r="N64" s="2936"/>
      <c r="O64" s="2937"/>
      <c r="P64" s="2937"/>
      <c r="Q64" s="2290" t="s">
        <v>3021</v>
      </c>
      <c r="R64" s="2290">
        <v>0.4</v>
      </c>
      <c r="S64" s="2350">
        <v>0</v>
      </c>
      <c r="T64" s="2938">
        <v>0</v>
      </c>
      <c r="U64" s="2939"/>
      <c r="V64" s="2939"/>
      <c r="W64" s="2972"/>
      <c r="X64" s="2972"/>
      <c r="Y64" s="2940" t="s">
        <v>163</v>
      </c>
      <c r="Z64" s="2941">
        <v>8.0000000000000016E-2</v>
      </c>
      <c r="AA64" s="2942">
        <v>0.08</v>
      </c>
      <c r="AB64" s="2943"/>
      <c r="AC64" s="2943"/>
      <c r="AD64" s="2973"/>
      <c r="AE64" s="2974"/>
      <c r="AF64" s="2940" t="s">
        <v>3022</v>
      </c>
      <c r="AG64" s="2941">
        <v>0.12</v>
      </c>
      <c r="AH64" s="2942">
        <v>0</v>
      </c>
      <c r="AI64" s="2943"/>
      <c r="AJ64" s="2943"/>
      <c r="AK64" s="2973"/>
      <c r="AL64" s="2973"/>
      <c r="AM64" s="2956"/>
      <c r="AN64" s="2941">
        <v>0.27999999999999997</v>
      </c>
      <c r="AO64" s="2938">
        <v>0.28000000000000003</v>
      </c>
      <c r="AP64" s="2939"/>
      <c r="AQ64" s="2939"/>
      <c r="AR64" s="2975"/>
      <c r="AS64" s="2974"/>
      <c r="AT64" s="2940" t="s">
        <v>3023</v>
      </c>
      <c r="AU64" s="2941">
        <v>0</v>
      </c>
      <c r="AV64" s="2942">
        <v>0</v>
      </c>
      <c r="AW64" s="2939"/>
      <c r="AX64" s="2939"/>
      <c r="AY64" s="2973"/>
      <c r="AZ64" s="2973"/>
      <c r="BA64" s="2940" t="s">
        <v>163</v>
      </c>
      <c r="BB64" s="2941">
        <v>0</v>
      </c>
      <c r="BC64" s="2940">
        <v>0</v>
      </c>
      <c r="BD64" s="2939"/>
      <c r="BE64" s="2939"/>
      <c r="BF64" s="2972"/>
      <c r="BG64" s="2972"/>
      <c r="BH64" s="2956"/>
      <c r="BI64" s="2941">
        <v>0</v>
      </c>
      <c r="BJ64" s="2940"/>
      <c r="BK64" s="2939"/>
      <c r="BL64" s="2939"/>
      <c r="BM64" s="2972"/>
      <c r="BN64" s="2972"/>
      <c r="BO64" s="2940"/>
      <c r="BP64" s="2941">
        <v>0</v>
      </c>
      <c r="BQ64" s="2940"/>
      <c r="BR64" s="2939"/>
      <c r="BS64" s="2939"/>
      <c r="BT64" s="2972"/>
      <c r="BU64" s="2972"/>
      <c r="BV64" s="2940"/>
      <c r="BW64" s="2941">
        <v>0</v>
      </c>
      <c r="BX64" s="2938"/>
      <c r="BY64" s="2939"/>
      <c r="BZ64" s="2939"/>
      <c r="CA64" s="2972"/>
      <c r="CB64" s="2972"/>
      <c r="CC64" s="2956"/>
      <c r="CD64" s="2941">
        <v>0</v>
      </c>
      <c r="CE64" s="2938"/>
      <c r="CF64" s="2939"/>
      <c r="CG64" s="2939"/>
      <c r="CH64" s="2972"/>
      <c r="CI64" s="2972"/>
      <c r="CJ64" s="2940"/>
      <c r="CK64" s="2941">
        <v>0</v>
      </c>
      <c r="CL64" s="2938"/>
      <c r="CM64" s="2939"/>
      <c r="CN64" s="2939"/>
      <c r="CO64" s="2972"/>
      <c r="CP64" s="2972"/>
      <c r="CQ64" s="2940"/>
      <c r="CR64" s="2350">
        <v>0</v>
      </c>
      <c r="CS64" s="2940"/>
      <c r="CT64" s="2939"/>
      <c r="CU64" s="2939"/>
      <c r="CV64" s="2972"/>
      <c r="CW64" s="2972"/>
      <c r="CX64" s="2956"/>
      <c r="CY64" s="2936"/>
      <c r="CZ64" s="2948">
        <f t="shared" si="0"/>
        <v>0.2</v>
      </c>
      <c r="DA64" s="2948">
        <f t="shared" si="0"/>
        <v>0.08</v>
      </c>
      <c r="DB64" s="2949">
        <f t="shared" si="1"/>
        <v>0.39999999999999997</v>
      </c>
      <c r="DC64" s="2950"/>
      <c r="DD64" s="2950"/>
      <c r="DE64" s="2950"/>
      <c r="DF64" s="2976"/>
      <c r="DG64" s="2976"/>
      <c r="DH64" s="2976"/>
      <c r="DI64" s="2948">
        <f t="shared" si="2"/>
        <v>0.48</v>
      </c>
      <c r="DJ64" s="2951">
        <f t="shared" si="2"/>
        <v>0.36000000000000004</v>
      </c>
      <c r="DK64" s="2952">
        <f t="shared" si="3"/>
        <v>0.75000000000000011</v>
      </c>
      <c r="DL64" s="2950"/>
      <c r="DM64" s="2950"/>
      <c r="DN64" s="2953"/>
      <c r="DO64" s="2976"/>
      <c r="DP64" s="2976"/>
      <c r="DQ64" s="2977"/>
      <c r="DR64" s="2948">
        <f t="shared" si="4"/>
        <v>0.48</v>
      </c>
      <c r="DS64" s="2948">
        <f t="shared" si="4"/>
        <v>0.36000000000000004</v>
      </c>
      <c r="DT64" s="2952">
        <f t="shared" si="5"/>
        <v>0.75000000000000011</v>
      </c>
      <c r="DU64" s="2950"/>
      <c r="DV64" s="2950"/>
      <c r="DW64" s="2953"/>
      <c r="DX64" s="2976"/>
      <c r="DY64" s="2976"/>
      <c r="DZ64" s="2977"/>
      <c r="EA64" s="2948">
        <f t="shared" si="6"/>
        <v>0.48</v>
      </c>
      <c r="EB64" s="2948">
        <f t="shared" si="6"/>
        <v>0.36000000000000004</v>
      </c>
      <c r="EC64" s="2952">
        <f t="shared" si="7"/>
        <v>0.75000000000000011</v>
      </c>
      <c r="ED64" s="2950"/>
      <c r="EE64" s="2950"/>
      <c r="EF64" s="2953"/>
      <c r="EG64" s="2978"/>
      <c r="EH64" s="2978"/>
      <c r="EI64" s="2979"/>
    </row>
    <row r="65" spans="1:139" ht="57">
      <c r="A65" s="1201"/>
      <c r="B65" s="1201"/>
      <c r="C65" s="1201"/>
      <c r="D65" s="2968"/>
      <c r="E65" s="2969"/>
      <c r="F65" s="2970"/>
      <c r="G65" s="2968"/>
      <c r="H65" s="2970"/>
      <c r="I65" s="2971"/>
      <c r="J65" s="1201">
        <v>2</v>
      </c>
      <c r="K65" s="2980" t="s">
        <v>3024</v>
      </c>
      <c r="L65" s="2980" t="s">
        <v>3025</v>
      </c>
      <c r="M65" s="2980" t="s">
        <v>3012</v>
      </c>
      <c r="N65" s="2936">
        <v>0.08</v>
      </c>
      <c r="O65" s="2937">
        <v>42736</v>
      </c>
      <c r="P65" s="2937">
        <v>43100</v>
      </c>
      <c r="Q65" s="2290" t="s">
        <v>3026</v>
      </c>
      <c r="R65" s="2290">
        <v>0.1</v>
      </c>
      <c r="S65" s="2350">
        <v>0</v>
      </c>
      <c r="T65" s="2938">
        <v>0</v>
      </c>
      <c r="U65" s="2939">
        <f>+S65+S66+S67+S68</f>
        <v>0</v>
      </c>
      <c r="V65" s="2939">
        <f>+T65+T66+T67+T68</f>
        <v>0</v>
      </c>
      <c r="W65" s="2972"/>
      <c r="X65" s="2972"/>
      <c r="Y65" s="2940" t="s">
        <v>163</v>
      </c>
      <c r="Z65" s="2941">
        <v>5.000000000000001E-3</v>
      </c>
      <c r="AA65" s="2942">
        <v>0.01</v>
      </c>
      <c r="AB65" s="2943">
        <f>+Z65+Z66+Z67+Z68</f>
        <v>5.000000000000001E-3</v>
      </c>
      <c r="AC65" s="2943">
        <f>+AA65+AA66+AA67+AA68</f>
        <v>0.01</v>
      </c>
      <c r="AD65" s="2973"/>
      <c r="AE65" s="2974"/>
      <c r="AF65" s="2940" t="s">
        <v>3027</v>
      </c>
      <c r="AG65" s="2941">
        <v>1.4999999999999999E-2</v>
      </c>
      <c r="AH65" s="2942">
        <v>1.4999999999999999E-2</v>
      </c>
      <c r="AI65" s="2943">
        <f>+AG65+AG66+AG67+AG68</f>
        <v>7.4999999999999997E-2</v>
      </c>
      <c r="AJ65" s="2943">
        <f>+AH65+AH66+AH67+AH68</f>
        <v>4.4999999999999998E-2</v>
      </c>
      <c r="AK65" s="2973"/>
      <c r="AL65" s="2973"/>
      <c r="AM65" s="2945" t="s">
        <v>3028</v>
      </c>
      <c r="AN65" s="2941">
        <v>1.0000000000000002E-2</v>
      </c>
      <c r="AO65" s="2938">
        <v>0.01</v>
      </c>
      <c r="AP65" s="2939">
        <f>+AN65+AN66+AN67+AN68</f>
        <v>0.13</v>
      </c>
      <c r="AQ65" s="2939">
        <f>+AO65+AO66+AO67+AO68</f>
        <v>7.0000000000000007E-2</v>
      </c>
      <c r="AR65" s="2975"/>
      <c r="AS65" s="2974"/>
      <c r="AT65" s="2940" t="s">
        <v>3029</v>
      </c>
      <c r="AU65" s="2941">
        <v>1.0000000000000002E-2</v>
      </c>
      <c r="AV65" s="2942">
        <v>0.01</v>
      </c>
      <c r="AW65" s="2939">
        <f>+AU65+AU66+AU67+AU68</f>
        <v>0.1</v>
      </c>
      <c r="AX65" s="2939">
        <f>+AV65+AV66+AV67+AV68</f>
        <v>0.13</v>
      </c>
      <c r="AY65" s="2973"/>
      <c r="AZ65" s="2973"/>
      <c r="BA65" s="2940" t="s">
        <v>3030</v>
      </c>
      <c r="BB65" s="2941">
        <v>1.0000000000000002E-2</v>
      </c>
      <c r="BC65" s="2940">
        <v>0.01</v>
      </c>
      <c r="BD65" s="2939">
        <f>+BB65+BB66+BB67+BB68</f>
        <v>0.1</v>
      </c>
      <c r="BE65" s="2939">
        <f>+BC65+BC66+BC67+BC68</f>
        <v>0.28000000000000003</v>
      </c>
      <c r="BF65" s="2972"/>
      <c r="BG65" s="2972"/>
      <c r="BH65" s="2945" t="s">
        <v>3031</v>
      </c>
      <c r="BI65" s="2941">
        <v>1.0000000000000002E-2</v>
      </c>
      <c r="BJ65" s="2940"/>
      <c r="BK65" s="2939">
        <f>+BI65+BI66+BI67+BI68</f>
        <v>0.1</v>
      </c>
      <c r="BL65" s="2939">
        <f>+BJ65+BJ66+BJ67+BJ68</f>
        <v>0</v>
      </c>
      <c r="BM65" s="2972"/>
      <c r="BN65" s="2972"/>
      <c r="BO65" s="2940"/>
      <c r="BP65" s="2941">
        <v>1.0000000000000002E-2</v>
      </c>
      <c r="BQ65" s="2940"/>
      <c r="BR65" s="2939">
        <f>+BP65+BP66+BP67+BP68</f>
        <v>0.1</v>
      </c>
      <c r="BS65" s="2939">
        <f>+BQ65+BQ66+BQ67+BQ68</f>
        <v>0</v>
      </c>
      <c r="BT65" s="2972"/>
      <c r="BU65" s="2972"/>
      <c r="BV65" s="2940"/>
      <c r="BW65" s="2941">
        <v>1.0000000000000002E-2</v>
      </c>
      <c r="BX65" s="2938"/>
      <c r="BY65" s="2939">
        <f>+BW65+BW66+BW67+BW68</f>
        <v>0.1</v>
      </c>
      <c r="BZ65" s="2939">
        <f>+BX65+BX66+BX67+BX68</f>
        <v>0</v>
      </c>
      <c r="CA65" s="2972"/>
      <c r="CB65" s="2972"/>
      <c r="CC65" s="2945" t="s">
        <v>3031</v>
      </c>
      <c r="CD65" s="2941">
        <v>1.0000000000000002E-2</v>
      </c>
      <c r="CE65" s="2938"/>
      <c r="CF65" s="2939">
        <f>+CD65+CD66+CD67+CD68</f>
        <v>0.1</v>
      </c>
      <c r="CG65" s="2939">
        <f>+CE65+CE66+CE67+CE68</f>
        <v>0</v>
      </c>
      <c r="CH65" s="2972"/>
      <c r="CI65" s="2972"/>
      <c r="CJ65" s="2940"/>
      <c r="CK65" s="2941">
        <v>1.0000000000000002E-2</v>
      </c>
      <c r="CL65" s="2938"/>
      <c r="CM65" s="2939">
        <f>+CK65+CK66+CK67+CK68</f>
        <v>0.1</v>
      </c>
      <c r="CN65" s="2939">
        <f>+CL65+CL66+CL67+CL68</f>
        <v>0</v>
      </c>
      <c r="CO65" s="2972"/>
      <c r="CP65" s="2972"/>
      <c r="CQ65" s="2940"/>
      <c r="CR65" s="2350">
        <v>0</v>
      </c>
      <c r="CS65" s="2940"/>
      <c r="CT65" s="2939">
        <f>+CR65+CR66+CR67+CR68</f>
        <v>0.09</v>
      </c>
      <c r="CU65" s="2939">
        <f>+CS65+CS66+CS67+CS68</f>
        <v>0</v>
      </c>
      <c r="CV65" s="2972"/>
      <c r="CW65" s="2972"/>
      <c r="CX65" s="2945" t="s">
        <v>3031</v>
      </c>
      <c r="CY65" s="2936"/>
      <c r="CZ65" s="2948">
        <f t="shared" si="0"/>
        <v>0.02</v>
      </c>
      <c r="DA65" s="2948">
        <f t="shared" si="0"/>
        <v>2.5000000000000001E-2</v>
      </c>
      <c r="DB65" s="2949">
        <f t="shared" si="1"/>
        <v>1.25</v>
      </c>
      <c r="DC65" s="2976">
        <f>+U65+AB65+AI65</f>
        <v>0.08</v>
      </c>
      <c r="DD65" s="2976">
        <f>+V65+AC65+AJ65</f>
        <v>5.5E-2</v>
      </c>
      <c r="DE65" s="2976">
        <f>+DD65/DC65</f>
        <v>0.6875</v>
      </c>
      <c r="DF65" s="2976"/>
      <c r="DG65" s="2976"/>
      <c r="DH65" s="2976"/>
      <c r="DI65" s="2948">
        <f t="shared" si="2"/>
        <v>5.000000000000001E-2</v>
      </c>
      <c r="DJ65" s="2951">
        <f t="shared" si="2"/>
        <v>5.5000000000000007E-2</v>
      </c>
      <c r="DK65" s="2952">
        <f t="shared" si="3"/>
        <v>1.0999999999999999</v>
      </c>
      <c r="DL65" s="2976">
        <f>+DC65+AP65+AW65+BD65</f>
        <v>0.41000000000000003</v>
      </c>
      <c r="DM65" s="2976">
        <f>+DD65+AQ65+AX65+BE65</f>
        <v>0.53500000000000003</v>
      </c>
      <c r="DN65" s="2977">
        <f>+DM65/DL65</f>
        <v>1.3048780487804879</v>
      </c>
      <c r="DO65" s="2976"/>
      <c r="DP65" s="2976"/>
      <c r="DQ65" s="2977"/>
      <c r="DR65" s="2948">
        <f t="shared" si="4"/>
        <v>8.0000000000000016E-2</v>
      </c>
      <c r="DS65" s="2948">
        <f t="shared" si="4"/>
        <v>5.5000000000000007E-2</v>
      </c>
      <c r="DT65" s="2952">
        <f t="shared" si="5"/>
        <v>0.6875</v>
      </c>
      <c r="DU65" s="2976">
        <f>+DL65+BK65+BR65+BY65</f>
        <v>0.71</v>
      </c>
      <c r="DV65" s="2976">
        <f>+DM65+BL65+BS65+BZ65</f>
        <v>0.53500000000000003</v>
      </c>
      <c r="DW65" s="2977">
        <f>+DV65/DU65</f>
        <v>0.75352112676056349</v>
      </c>
      <c r="DX65" s="2976"/>
      <c r="DY65" s="2976"/>
      <c r="DZ65" s="2977"/>
      <c r="EA65" s="2948">
        <f t="shared" si="6"/>
        <v>0.10000000000000003</v>
      </c>
      <c r="EB65" s="2948">
        <f t="shared" si="6"/>
        <v>5.5000000000000007E-2</v>
      </c>
      <c r="EC65" s="2952">
        <f t="shared" si="7"/>
        <v>0.54999999999999993</v>
      </c>
      <c r="ED65" s="2976">
        <f>+DU65+CF65+CM65+CS65</f>
        <v>0.90999999999999992</v>
      </c>
      <c r="EE65" s="2976">
        <f>+DV65+CG65+CN65+CT65</f>
        <v>0.625</v>
      </c>
      <c r="EF65" s="2977">
        <f>+EE65/ED65</f>
        <v>0.68681318681318693</v>
      </c>
      <c r="EG65" s="2978"/>
      <c r="EH65" s="2978"/>
      <c r="EI65" s="2979"/>
    </row>
    <row r="66" spans="1:139" ht="71.25">
      <c r="A66" s="1201"/>
      <c r="B66" s="1201"/>
      <c r="C66" s="1201"/>
      <c r="D66" s="2968"/>
      <c r="E66" s="2969"/>
      <c r="F66" s="2970"/>
      <c r="G66" s="2968"/>
      <c r="H66" s="2970"/>
      <c r="I66" s="2971"/>
      <c r="J66" s="1201"/>
      <c r="K66" s="2980"/>
      <c r="L66" s="2980"/>
      <c r="M66" s="2980"/>
      <c r="N66" s="2936"/>
      <c r="O66" s="2937"/>
      <c r="P66" s="2937"/>
      <c r="Q66" s="2290" t="s">
        <v>3032</v>
      </c>
      <c r="R66" s="2290">
        <v>0.3</v>
      </c>
      <c r="S66" s="2350">
        <v>0</v>
      </c>
      <c r="T66" s="2938">
        <v>0</v>
      </c>
      <c r="U66" s="2939"/>
      <c r="V66" s="2939"/>
      <c r="W66" s="2972"/>
      <c r="X66" s="2972"/>
      <c r="Y66" s="2940" t="s">
        <v>163</v>
      </c>
      <c r="Z66" s="2941">
        <v>0</v>
      </c>
      <c r="AA66" s="2942">
        <v>0</v>
      </c>
      <c r="AB66" s="2943"/>
      <c r="AC66" s="2943"/>
      <c r="AD66" s="2973"/>
      <c r="AE66" s="2974"/>
      <c r="AF66" s="2940" t="s">
        <v>163</v>
      </c>
      <c r="AG66" s="2941">
        <v>0.03</v>
      </c>
      <c r="AH66" s="2942">
        <v>0</v>
      </c>
      <c r="AI66" s="2943"/>
      <c r="AJ66" s="2943"/>
      <c r="AK66" s="2973"/>
      <c r="AL66" s="2973"/>
      <c r="AM66" s="2945"/>
      <c r="AN66" s="2941">
        <v>0.03</v>
      </c>
      <c r="AO66" s="2938">
        <v>0.03</v>
      </c>
      <c r="AP66" s="2939"/>
      <c r="AQ66" s="2939"/>
      <c r="AR66" s="2975"/>
      <c r="AS66" s="2974"/>
      <c r="AT66" s="2940" t="s">
        <v>3033</v>
      </c>
      <c r="AU66" s="2941">
        <v>0.03</v>
      </c>
      <c r="AV66" s="2942">
        <v>0.03</v>
      </c>
      <c r="AW66" s="2939"/>
      <c r="AX66" s="2939"/>
      <c r="AY66" s="2973"/>
      <c r="AZ66" s="2973"/>
      <c r="BA66" s="2940" t="s">
        <v>3033</v>
      </c>
      <c r="BB66" s="2941">
        <v>0.03</v>
      </c>
      <c r="BC66" s="2940">
        <v>0.15</v>
      </c>
      <c r="BD66" s="2939"/>
      <c r="BE66" s="2939"/>
      <c r="BF66" s="2972"/>
      <c r="BG66" s="2972"/>
      <c r="BH66" s="2945"/>
      <c r="BI66" s="2941">
        <v>0.03</v>
      </c>
      <c r="BJ66" s="2940"/>
      <c r="BK66" s="2939"/>
      <c r="BL66" s="2939"/>
      <c r="BM66" s="2972"/>
      <c r="BN66" s="2972"/>
      <c r="BO66" s="2940"/>
      <c r="BP66" s="2941">
        <v>0.03</v>
      </c>
      <c r="BQ66" s="2940"/>
      <c r="BR66" s="2939"/>
      <c r="BS66" s="2939"/>
      <c r="BT66" s="2972"/>
      <c r="BU66" s="2972"/>
      <c r="BV66" s="2940"/>
      <c r="BW66" s="2941">
        <v>0.03</v>
      </c>
      <c r="BX66" s="2938"/>
      <c r="BY66" s="2939"/>
      <c r="BZ66" s="2939"/>
      <c r="CA66" s="2972"/>
      <c r="CB66" s="2972"/>
      <c r="CC66" s="2945"/>
      <c r="CD66" s="2941">
        <v>0.03</v>
      </c>
      <c r="CE66" s="2938"/>
      <c r="CF66" s="2939"/>
      <c r="CG66" s="2939"/>
      <c r="CH66" s="2972"/>
      <c r="CI66" s="2972"/>
      <c r="CJ66" s="2940"/>
      <c r="CK66" s="2941">
        <v>0.03</v>
      </c>
      <c r="CL66" s="2938"/>
      <c r="CM66" s="2939"/>
      <c r="CN66" s="2939"/>
      <c r="CO66" s="2972"/>
      <c r="CP66" s="2972"/>
      <c r="CQ66" s="2940"/>
      <c r="CR66" s="2350">
        <v>0.03</v>
      </c>
      <c r="CS66" s="2940"/>
      <c r="CT66" s="2939"/>
      <c r="CU66" s="2939"/>
      <c r="CV66" s="2972"/>
      <c r="CW66" s="2972"/>
      <c r="CX66" s="2945"/>
      <c r="CY66" s="2936"/>
      <c r="CZ66" s="2948">
        <f t="shared" si="0"/>
        <v>0.03</v>
      </c>
      <c r="DA66" s="2948">
        <f t="shared" si="0"/>
        <v>0</v>
      </c>
      <c r="DB66" s="2949">
        <f t="shared" si="1"/>
        <v>0</v>
      </c>
      <c r="DC66" s="2976"/>
      <c r="DD66" s="2976"/>
      <c r="DE66" s="2976"/>
      <c r="DF66" s="2976"/>
      <c r="DG66" s="2976"/>
      <c r="DH66" s="2976"/>
      <c r="DI66" s="2948">
        <f t="shared" si="2"/>
        <v>0.12</v>
      </c>
      <c r="DJ66" s="2951">
        <f t="shared" si="2"/>
        <v>0.21</v>
      </c>
      <c r="DK66" s="2952">
        <f t="shared" si="3"/>
        <v>1.75</v>
      </c>
      <c r="DL66" s="2976"/>
      <c r="DM66" s="2976"/>
      <c r="DN66" s="2977"/>
      <c r="DO66" s="2976"/>
      <c r="DP66" s="2976"/>
      <c r="DQ66" s="2977"/>
      <c r="DR66" s="2948">
        <f t="shared" si="4"/>
        <v>0.21</v>
      </c>
      <c r="DS66" s="2948">
        <f t="shared" si="4"/>
        <v>0.21</v>
      </c>
      <c r="DT66" s="2952">
        <f t="shared" si="5"/>
        <v>1</v>
      </c>
      <c r="DU66" s="2976"/>
      <c r="DV66" s="2976"/>
      <c r="DW66" s="2977"/>
      <c r="DX66" s="2976"/>
      <c r="DY66" s="2976"/>
      <c r="DZ66" s="2977"/>
      <c r="EA66" s="2948">
        <f t="shared" si="6"/>
        <v>0.30000000000000004</v>
      </c>
      <c r="EB66" s="2948">
        <f t="shared" si="6"/>
        <v>0.21</v>
      </c>
      <c r="EC66" s="2952">
        <f t="shared" si="7"/>
        <v>0.69999999999999984</v>
      </c>
      <c r="ED66" s="2976"/>
      <c r="EE66" s="2976"/>
      <c r="EF66" s="2977"/>
      <c r="EG66" s="2978"/>
      <c r="EH66" s="2978"/>
      <c r="EI66" s="2979"/>
    </row>
    <row r="67" spans="1:139" ht="99.75">
      <c r="A67" s="1201"/>
      <c r="B67" s="1201"/>
      <c r="C67" s="1201"/>
      <c r="D67" s="2968"/>
      <c r="E67" s="2969"/>
      <c r="F67" s="2970"/>
      <c r="G67" s="2968"/>
      <c r="H67" s="2970"/>
      <c r="I67" s="2971"/>
      <c r="J67" s="1201"/>
      <c r="K67" s="2980"/>
      <c r="L67" s="2980"/>
      <c r="M67" s="2980"/>
      <c r="N67" s="2936"/>
      <c r="O67" s="2937"/>
      <c r="P67" s="2937"/>
      <c r="Q67" s="2290" t="s">
        <v>3034</v>
      </c>
      <c r="R67" s="2290">
        <v>0.3</v>
      </c>
      <c r="S67" s="2350">
        <v>0</v>
      </c>
      <c r="T67" s="2938">
        <v>0</v>
      </c>
      <c r="U67" s="2939"/>
      <c r="V67" s="2939"/>
      <c r="W67" s="2972"/>
      <c r="X67" s="2972"/>
      <c r="Y67" s="2940" t="s">
        <v>163</v>
      </c>
      <c r="Z67" s="2941">
        <v>0</v>
      </c>
      <c r="AA67" s="2942">
        <v>0</v>
      </c>
      <c r="AB67" s="2943"/>
      <c r="AC67" s="2943"/>
      <c r="AD67" s="2973"/>
      <c r="AE67" s="2974"/>
      <c r="AF67" s="2940" t="s">
        <v>163</v>
      </c>
      <c r="AG67" s="2941">
        <v>0.03</v>
      </c>
      <c r="AH67" s="2942">
        <v>0.03</v>
      </c>
      <c r="AI67" s="2943"/>
      <c r="AJ67" s="2943"/>
      <c r="AK67" s="2973"/>
      <c r="AL67" s="2973"/>
      <c r="AM67" s="2945"/>
      <c r="AN67" s="2941">
        <v>0.03</v>
      </c>
      <c r="AO67" s="2938">
        <v>0.03</v>
      </c>
      <c r="AP67" s="2939"/>
      <c r="AQ67" s="2939"/>
      <c r="AR67" s="2975"/>
      <c r="AS67" s="2974"/>
      <c r="AT67" s="2981" t="s">
        <v>3035</v>
      </c>
      <c r="AU67" s="2941">
        <v>0.03</v>
      </c>
      <c r="AV67" s="2942">
        <v>0.03</v>
      </c>
      <c r="AW67" s="2939"/>
      <c r="AX67" s="2939"/>
      <c r="AY67" s="2973"/>
      <c r="AZ67" s="2973"/>
      <c r="BA67" s="2940" t="s">
        <v>3036</v>
      </c>
      <c r="BB67" s="2941">
        <v>0.03</v>
      </c>
      <c r="BC67" s="2940">
        <v>0.09</v>
      </c>
      <c r="BD67" s="2939"/>
      <c r="BE67" s="2939"/>
      <c r="BF67" s="2972"/>
      <c r="BG67" s="2972"/>
      <c r="BH67" s="2945"/>
      <c r="BI67" s="2941">
        <v>0.03</v>
      </c>
      <c r="BJ67" s="2940"/>
      <c r="BK67" s="2939"/>
      <c r="BL67" s="2939"/>
      <c r="BM67" s="2972"/>
      <c r="BN67" s="2972"/>
      <c r="BO67" s="2940"/>
      <c r="BP67" s="2941">
        <v>0.03</v>
      </c>
      <c r="BQ67" s="2940"/>
      <c r="BR67" s="2939"/>
      <c r="BS67" s="2939"/>
      <c r="BT67" s="2972"/>
      <c r="BU67" s="2972"/>
      <c r="BV67" s="2940"/>
      <c r="BW67" s="2941">
        <v>0.03</v>
      </c>
      <c r="BX67" s="2938"/>
      <c r="BY67" s="2939"/>
      <c r="BZ67" s="2939"/>
      <c r="CA67" s="2972"/>
      <c r="CB67" s="2972"/>
      <c r="CC67" s="2945"/>
      <c r="CD67" s="2941">
        <v>0.03</v>
      </c>
      <c r="CE67" s="2938"/>
      <c r="CF67" s="2939"/>
      <c r="CG67" s="2939"/>
      <c r="CH67" s="2972"/>
      <c r="CI67" s="2972"/>
      <c r="CJ67" s="2940"/>
      <c r="CK67" s="2941">
        <v>0.03</v>
      </c>
      <c r="CL67" s="2938"/>
      <c r="CM67" s="2939"/>
      <c r="CN67" s="2939"/>
      <c r="CO67" s="2972"/>
      <c r="CP67" s="2972"/>
      <c r="CQ67" s="2940"/>
      <c r="CR67" s="2350">
        <v>0.03</v>
      </c>
      <c r="CS67" s="2940"/>
      <c r="CT67" s="2939"/>
      <c r="CU67" s="2939"/>
      <c r="CV67" s="2972"/>
      <c r="CW67" s="2972"/>
      <c r="CX67" s="2945"/>
      <c r="CY67" s="2936"/>
      <c r="CZ67" s="2948">
        <f t="shared" si="0"/>
        <v>0.03</v>
      </c>
      <c r="DA67" s="2948">
        <f t="shared" si="0"/>
        <v>0.03</v>
      </c>
      <c r="DB67" s="2949">
        <f t="shared" si="1"/>
        <v>1</v>
      </c>
      <c r="DC67" s="2976"/>
      <c r="DD67" s="2976"/>
      <c r="DE67" s="2976"/>
      <c r="DF67" s="2976"/>
      <c r="DG67" s="2976"/>
      <c r="DH67" s="2976"/>
      <c r="DI67" s="2948">
        <f t="shared" si="2"/>
        <v>0.12</v>
      </c>
      <c r="DJ67" s="2951">
        <f t="shared" si="2"/>
        <v>0.18</v>
      </c>
      <c r="DK67" s="2952">
        <f t="shared" si="3"/>
        <v>1.5</v>
      </c>
      <c r="DL67" s="2976"/>
      <c r="DM67" s="2976"/>
      <c r="DN67" s="2977"/>
      <c r="DO67" s="2976"/>
      <c r="DP67" s="2976"/>
      <c r="DQ67" s="2977"/>
      <c r="DR67" s="2948">
        <f t="shared" si="4"/>
        <v>0.21</v>
      </c>
      <c r="DS67" s="2948">
        <f t="shared" si="4"/>
        <v>0.18</v>
      </c>
      <c r="DT67" s="2952">
        <f t="shared" si="5"/>
        <v>0.8571428571428571</v>
      </c>
      <c r="DU67" s="2976"/>
      <c r="DV67" s="2976"/>
      <c r="DW67" s="2977"/>
      <c r="DX67" s="2976"/>
      <c r="DY67" s="2976"/>
      <c r="DZ67" s="2977"/>
      <c r="EA67" s="2948">
        <f t="shared" si="6"/>
        <v>0.30000000000000004</v>
      </c>
      <c r="EB67" s="2948">
        <f t="shared" si="6"/>
        <v>0.18</v>
      </c>
      <c r="EC67" s="2952">
        <f t="shared" si="7"/>
        <v>0.59999999999999987</v>
      </c>
      <c r="ED67" s="2976"/>
      <c r="EE67" s="2976"/>
      <c r="EF67" s="2977"/>
      <c r="EG67" s="2978"/>
      <c r="EH67" s="2978"/>
      <c r="EI67" s="2979"/>
    </row>
    <row r="68" spans="1:139" ht="42.75">
      <c r="A68" s="1201"/>
      <c r="B68" s="1201"/>
      <c r="C68" s="1201"/>
      <c r="D68" s="2968"/>
      <c r="E68" s="2969"/>
      <c r="F68" s="2970"/>
      <c r="G68" s="2968"/>
      <c r="H68" s="2970"/>
      <c r="I68" s="2971"/>
      <c r="J68" s="1201"/>
      <c r="K68" s="2980"/>
      <c r="L68" s="2980"/>
      <c r="M68" s="2980"/>
      <c r="N68" s="2936"/>
      <c r="O68" s="2937"/>
      <c r="P68" s="2937"/>
      <c r="Q68" s="2290" t="s">
        <v>3037</v>
      </c>
      <c r="R68" s="2290">
        <v>0.3</v>
      </c>
      <c r="S68" s="2350">
        <v>0</v>
      </c>
      <c r="T68" s="2938">
        <v>0</v>
      </c>
      <c r="U68" s="2939"/>
      <c r="V68" s="2939"/>
      <c r="W68" s="2972"/>
      <c r="X68" s="2972"/>
      <c r="Y68" s="2940" t="s">
        <v>163</v>
      </c>
      <c r="Z68" s="2941">
        <v>0</v>
      </c>
      <c r="AA68" s="2942">
        <v>0</v>
      </c>
      <c r="AB68" s="2943"/>
      <c r="AC68" s="2943"/>
      <c r="AD68" s="2973"/>
      <c r="AE68" s="2974"/>
      <c r="AF68" s="2940" t="s">
        <v>163</v>
      </c>
      <c r="AG68" s="2941">
        <v>0</v>
      </c>
      <c r="AH68" s="2942">
        <v>0</v>
      </c>
      <c r="AI68" s="2943"/>
      <c r="AJ68" s="2943"/>
      <c r="AK68" s="2973"/>
      <c r="AL68" s="2973"/>
      <c r="AM68" s="2945"/>
      <c r="AN68" s="2941">
        <v>0.06</v>
      </c>
      <c r="AO68" s="2938">
        <v>0</v>
      </c>
      <c r="AP68" s="2939"/>
      <c r="AQ68" s="2939"/>
      <c r="AR68" s="2975"/>
      <c r="AS68" s="2974"/>
      <c r="AT68" s="2940" t="s">
        <v>2892</v>
      </c>
      <c r="AU68" s="2941">
        <v>0.03</v>
      </c>
      <c r="AV68" s="2942">
        <v>0.06</v>
      </c>
      <c r="AW68" s="2939"/>
      <c r="AX68" s="2939"/>
      <c r="AY68" s="2973"/>
      <c r="AZ68" s="2973"/>
      <c r="BA68" s="2940" t="s">
        <v>3038</v>
      </c>
      <c r="BB68" s="2941">
        <v>0.03</v>
      </c>
      <c r="BC68" s="2940">
        <v>0.03</v>
      </c>
      <c r="BD68" s="2939"/>
      <c r="BE68" s="2939"/>
      <c r="BF68" s="2972"/>
      <c r="BG68" s="2972"/>
      <c r="BH68" s="2945"/>
      <c r="BI68" s="2941">
        <v>0.03</v>
      </c>
      <c r="BJ68" s="2940"/>
      <c r="BK68" s="2939"/>
      <c r="BL68" s="2939"/>
      <c r="BM68" s="2972"/>
      <c r="BN68" s="2972"/>
      <c r="BO68" s="2940"/>
      <c r="BP68" s="2941">
        <v>0.03</v>
      </c>
      <c r="BQ68" s="2940"/>
      <c r="BR68" s="2939"/>
      <c r="BS68" s="2939"/>
      <c r="BT68" s="2972"/>
      <c r="BU68" s="2972"/>
      <c r="BV68" s="2940"/>
      <c r="BW68" s="2941">
        <v>0.03</v>
      </c>
      <c r="BX68" s="2938"/>
      <c r="BY68" s="2939"/>
      <c r="BZ68" s="2939"/>
      <c r="CA68" s="2972"/>
      <c r="CB68" s="2972"/>
      <c r="CC68" s="2945"/>
      <c r="CD68" s="2941">
        <v>0.03</v>
      </c>
      <c r="CE68" s="2938"/>
      <c r="CF68" s="2939"/>
      <c r="CG68" s="2939"/>
      <c r="CH68" s="2972"/>
      <c r="CI68" s="2972"/>
      <c r="CJ68" s="2940"/>
      <c r="CK68" s="2941">
        <v>0.03</v>
      </c>
      <c r="CL68" s="2938"/>
      <c r="CM68" s="2939"/>
      <c r="CN68" s="2939"/>
      <c r="CO68" s="2972"/>
      <c r="CP68" s="2972"/>
      <c r="CQ68" s="2940"/>
      <c r="CR68" s="2350">
        <v>0.03</v>
      </c>
      <c r="CS68" s="2940"/>
      <c r="CT68" s="2939"/>
      <c r="CU68" s="2939"/>
      <c r="CV68" s="2972"/>
      <c r="CW68" s="2972"/>
      <c r="CX68" s="2945"/>
      <c r="CY68" s="2936"/>
      <c r="CZ68" s="2948">
        <f t="shared" si="0"/>
        <v>0</v>
      </c>
      <c r="DA68" s="2948">
        <f t="shared" si="0"/>
        <v>0</v>
      </c>
      <c r="DB68" s="2949" t="e">
        <f t="shared" si="1"/>
        <v>#DIV/0!</v>
      </c>
      <c r="DC68" s="2976"/>
      <c r="DD68" s="2976"/>
      <c r="DE68" s="2976"/>
      <c r="DF68" s="2976"/>
      <c r="DG68" s="2976"/>
      <c r="DH68" s="2976"/>
      <c r="DI68" s="2948">
        <f t="shared" si="2"/>
        <v>0.12</v>
      </c>
      <c r="DJ68" s="2951">
        <f t="shared" si="2"/>
        <v>0.09</v>
      </c>
      <c r="DK68" s="2952">
        <f t="shared" si="3"/>
        <v>0.75</v>
      </c>
      <c r="DL68" s="2976"/>
      <c r="DM68" s="2976"/>
      <c r="DN68" s="2977"/>
      <c r="DO68" s="2976"/>
      <c r="DP68" s="2976"/>
      <c r="DQ68" s="2977"/>
      <c r="DR68" s="2948">
        <f t="shared" si="4"/>
        <v>0.21</v>
      </c>
      <c r="DS68" s="2948">
        <f t="shared" si="4"/>
        <v>0.09</v>
      </c>
      <c r="DT68" s="2952">
        <f t="shared" si="5"/>
        <v>0.42857142857142855</v>
      </c>
      <c r="DU68" s="2976"/>
      <c r="DV68" s="2976"/>
      <c r="DW68" s="2977"/>
      <c r="DX68" s="2976"/>
      <c r="DY68" s="2976"/>
      <c r="DZ68" s="2977"/>
      <c r="EA68" s="2948">
        <f t="shared" si="6"/>
        <v>0.30000000000000004</v>
      </c>
      <c r="EB68" s="2948">
        <f t="shared" si="6"/>
        <v>0.09</v>
      </c>
      <c r="EC68" s="2952">
        <f t="shared" si="7"/>
        <v>0.29999999999999993</v>
      </c>
      <c r="ED68" s="2976"/>
      <c r="EE68" s="2976"/>
      <c r="EF68" s="2977"/>
      <c r="EG68" s="2978"/>
      <c r="EH68" s="2978"/>
      <c r="EI68" s="2979"/>
    </row>
    <row r="69" spans="1:139" ht="57">
      <c r="A69" s="1201"/>
      <c r="B69" s="1201"/>
      <c r="C69" s="1201"/>
      <c r="D69" s="2968"/>
      <c r="E69" s="2969"/>
      <c r="F69" s="2970"/>
      <c r="G69" s="2968"/>
      <c r="H69" s="2970"/>
      <c r="I69" s="2971"/>
      <c r="J69" s="1201">
        <v>3</v>
      </c>
      <c r="K69" s="2980" t="s">
        <v>3039</v>
      </c>
      <c r="L69" s="2980" t="s">
        <v>3040</v>
      </c>
      <c r="M69" s="2980" t="s">
        <v>3041</v>
      </c>
      <c r="N69" s="2936">
        <v>0.04</v>
      </c>
      <c r="O69" s="2937">
        <v>42795</v>
      </c>
      <c r="P69" s="2937">
        <v>43100</v>
      </c>
      <c r="Q69" s="2290" t="s">
        <v>3042</v>
      </c>
      <c r="R69" s="2290">
        <v>0.4</v>
      </c>
      <c r="S69" s="2350">
        <v>0</v>
      </c>
      <c r="T69" s="2938">
        <v>0</v>
      </c>
      <c r="U69" s="2939">
        <f>+S69+S70+S71</f>
        <v>0</v>
      </c>
      <c r="V69" s="2939">
        <f>+T69+T70+T71</f>
        <v>0</v>
      </c>
      <c r="W69" s="2972"/>
      <c r="X69" s="2972"/>
      <c r="Y69" s="2940" t="s">
        <v>163</v>
      </c>
      <c r="Z69" s="2941">
        <v>0</v>
      </c>
      <c r="AA69" s="2942">
        <v>0</v>
      </c>
      <c r="AB69" s="2943">
        <f>+Z69+Z70+Z71</f>
        <v>0.1</v>
      </c>
      <c r="AC69" s="2943">
        <f>+AA69+AA70+AA71</f>
        <v>0.1</v>
      </c>
      <c r="AD69" s="2973"/>
      <c r="AE69" s="2974"/>
      <c r="AF69" s="2940" t="s">
        <v>163</v>
      </c>
      <c r="AG69" s="2941">
        <v>4.0000000000000001E-3</v>
      </c>
      <c r="AH69" s="2942">
        <v>4.0000000000000001E-3</v>
      </c>
      <c r="AI69" s="2943">
        <f>+AG69+AG70+AG71</f>
        <v>0.14400000000000002</v>
      </c>
      <c r="AJ69" s="2943">
        <f>+AH69+AH70+AH71</f>
        <v>0.14400000000000002</v>
      </c>
      <c r="AK69" s="2973"/>
      <c r="AL69" s="2973"/>
      <c r="AM69" s="2945" t="s">
        <v>3043</v>
      </c>
      <c r="AN69" s="2941">
        <v>4.4000000000000004E-2</v>
      </c>
      <c r="AO69" s="2938">
        <v>0</v>
      </c>
      <c r="AP69" s="2939">
        <f>+AN69+AN70+AN71</f>
        <v>8.4000000000000019E-2</v>
      </c>
      <c r="AQ69" s="2939">
        <f>+AO69+AO70+AO71</f>
        <v>0.04</v>
      </c>
      <c r="AR69" s="2975"/>
      <c r="AS69" s="2974"/>
      <c r="AT69" s="2940" t="s">
        <v>3044</v>
      </c>
      <c r="AU69" s="2941">
        <v>4.4000000000000004E-2</v>
      </c>
      <c r="AV69" s="2942">
        <v>0</v>
      </c>
      <c r="AW69" s="2939">
        <f>+AU69+AU70+AU71</f>
        <v>8.4000000000000019E-2</v>
      </c>
      <c r="AX69" s="2939">
        <f>+AV69+AV70+AV71</f>
        <v>0.04</v>
      </c>
      <c r="AY69" s="2973"/>
      <c r="AZ69" s="2973"/>
      <c r="BA69" s="2940" t="s">
        <v>3045</v>
      </c>
      <c r="BB69" s="2941">
        <v>4.4000000000000004E-2</v>
      </c>
      <c r="BC69" s="2938">
        <v>0.17599999999999999</v>
      </c>
      <c r="BD69" s="2939">
        <f>+BB69+BB70+BB71</f>
        <v>8.4000000000000019E-2</v>
      </c>
      <c r="BE69" s="2939">
        <f>+BC69+BC70+BC71</f>
        <v>0.22599999999999998</v>
      </c>
      <c r="BF69" s="2972"/>
      <c r="BG69" s="2972"/>
      <c r="BH69" s="2945" t="s">
        <v>3046</v>
      </c>
      <c r="BI69" s="2941">
        <v>4.4000000000000004E-2</v>
      </c>
      <c r="BJ69" s="2940"/>
      <c r="BK69" s="2939">
        <f>+BI69+BI70+BI71</f>
        <v>8.4000000000000019E-2</v>
      </c>
      <c r="BL69" s="2939">
        <f>+BJ69+BJ70+BJ71</f>
        <v>0</v>
      </c>
      <c r="BM69" s="2972"/>
      <c r="BN69" s="2972"/>
      <c r="BO69" s="2940"/>
      <c r="BP69" s="2941">
        <v>4.4000000000000004E-2</v>
      </c>
      <c r="BQ69" s="2940"/>
      <c r="BR69" s="2939">
        <f>+BP69+BP70+BP71</f>
        <v>8.4000000000000019E-2</v>
      </c>
      <c r="BS69" s="2939">
        <f>+BQ69+BQ70+BQ71</f>
        <v>0</v>
      </c>
      <c r="BT69" s="2972"/>
      <c r="BU69" s="2972"/>
      <c r="BV69" s="2940"/>
      <c r="BW69" s="2941">
        <v>4.4000000000000004E-2</v>
      </c>
      <c r="BX69" s="2938"/>
      <c r="BY69" s="2939">
        <f>+BW69+BW70+BW71</f>
        <v>0.12400000000000003</v>
      </c>
      <c r="BZ69" s="2939">
        <f>+BX69+BX70+BX71</f>
        <v>0</v>
      </c>
      <c r="CA69" s="2972"/>
      <c r="CB69" s="2972"/>
      <c r="CC69" s="2945" t="s">
        <v>3047</v>
      </c>
      <c r="CD69" s="2941">
        <v>4.4000000000000004E-2</v>
      </c>
      <c r="CE69" s="2938"/>
      <c r="CF69" s="2939">
        <f>+CD69+CD70+CD71</f>
        <v>0.12400000000000003</v>
      </c>
      <c r="CG69" s="2939">
        <f>+CE69+CE70+CE71</f>
        <v>0</v>
      </c>
      <c r="CH69" s="2972"/>
      <c r="CI69" s="2972"/>
      <c r="CJ69" s="2940"/>
      <c r="CK69" s="2941">
        <v>4.4000000000000004E-2</v>
      </c>
      <c r="CL69" s="2938"/>
      <c r="CM69" s="2939">
        <f>+CK69+CK70+CK71</f>
        <v>4.4000000000000004E-2</v>
      </c>
      <c r="CN69" s="2939">
        <f>+CL69+CL70+CL71</f>
        <v>0</v>
      </c>
      <c r="CO69" s="2972"/>
      <c r="CP69" s="2972"/>
      <c r="CQ69" s="2940"/>
      <c r="CR69" s="2350">
        <v>4.4000000000000004E-2</v>
      </c>
      <c r="CS69" s="2940"/>
      <c r="CT69" s="2939">
        <f>+CR69+CR70+CR71</f>
        <v>4.4000000000000004E-2</v>
      </c>
      <c r="CU69" s="2939">
        <f>+CS69+CS70+CS71</f>
        <v>0</v>
      </c>
      <c r="CV69" s="2972"/>
      <c r="CW69" s="2972"/>
      <c r="CX69" s="2945" t="s">
        <v>3048</v>
      </c>
      <c r="CY69" s="2936"/>
      <c r="CZ69" s="2948">
        <f t="shared" si="0"/>
        <v>4.0000000000000001E-3</v>
      </c>
      <c r="DA69" s="2948">
        <f t="shared" si="0"/>
        <v>4.0000000000000001E-3</v>
      </c>
      <c r="DB69" s="2949">
        <f t="shared" si="1"/>
        <v>1</v>
      </c>
      <c r="DC69" s="2976">
        <f>+U69+AB69+AI69</f>
        <v>0.24400000000000002</v>
      </c>
      <c r="DD69" s="2976">
        <f>+V69+AC69+AJ69</f>
        <v>0.24400000000000002</v>
      </c>
      <c r="DE69" s="2976">
        <f>+DD69/DC69</f>
        <v>1</v>
      </c>
      <c r="DF69" s="2976"/>
      <c r="DG69" s="2976"/>
      <c r="DH69" s="2976"/>
      <c r="DI69" s="2948">
        <f t="shared" si="2"/>
        <v>0.13600000000000001</v>
      </c>
      <c r="DJ69" s="2951">
        <f t="shared" si="2"/>
        <v>0.18</v>
      </c>
      <c r="DK69" s="2952">
        <f t="shared" si="3"/>
        <v>1.3235294117647058</v>
      </c>
      <c r="DL69" s="2976">
        <f>+DC69+AP69+AW69+BD69</f>
        <v>0.49600000000000011</v>
      </c>
      <c r="DM69" s="2976">
        <f>+DD69+AQ69+AX69+BE69</f>
        <v>0.55000000000000004</v>
      </c>
      <c r="DN69" s="2977">
        <f>+DM69/DL69</f>
        <v>1.1088709677419353</v>
      </c>
      <c r="DO69" s="2976"/>
      <c r="DP69" s="2976"/>
      <c r="DQ69" s="2977"/>
      <c r="DR69" s="2948">
        <f t="shared" si="4"/>
        <v>0.26800000000000002</v>
      </c>
      <c r="DS69" s="2948">
        <f t="shared" si="4"/>
        <v>0.18</v>
      </c>
      <c r="DT69" s="2952">
        <f t="shared" si="5"/>
        <v>0.67164179104477606</v>
      </c>
      <c r="DU69" s="2976">
        <f>+DL69+BK69+BR69+BY69</f>
        <v>0.78800000000000014</v>
      </c>
      <c r="DV69" s="2976">
        <f>+DM69+BL69+BS69+BZ69</f>
        <v>0.55000000000000004</v>
      </c>
      <c r="DW69" s="2977">
        <f>+DV69/DU69</f>
        <v>0.69796954314720805</v>
      </c>
      <c r="DX69" s="2976"/>
      <c r="DY69" s="2976"/>
      <c r="DZ69" s="2977"/>
      <c r="EA69" s="2948">
        <f t="shared" si="6"/>
        <v>0.39999999999999997</v>
      </c>
      <c r="EB69" s="2948">
        <f t="shared" si="6"/>
        <v>0.18</v>
      </c>
      <c r="EC69" s="2952">
        <f t="shared" si="7"/>
        <v>0.45</v>
      </c>
      <c r="ED69" s="2976">
        <f>+DU69+CF69+CM69+CS69</f>
        <v>0.95600000000000018</v>
      </c>
      <c r="EE69" s="2976">
        <f>+DV69+CG69+CN69+CT69</f>
        <v>0.59400000000000008</v>
      </c>
      <c r="EF69" s="2977">
        <f>+EE69/ED69</f>
        <v>0.62133891213389114</v>
      </c>
      <c r="EG69" s="2978"/>
      <c r="EH69" s="2978"/>
      <c r="EI69" s="2979"/>
    </row>
    <row r="70" spans="1:139" ht="57">
      <c r="A70" s="1201"/>
      <c r="B70" s="1201"/>
      <c r="C70" s="1201"/>
      <c r="D70" s="2968"/>
      <c r="E70" s="2969"/>
      <c r="F70" s="2970"/>
      <c r="G70" s="2968"/>
      <c r="H70" s="2970"/>
      <c r="I70" s="2971"/>
      <c r="J70" s="1201"/>
      <c r="K70" s="2980"/>
      <c r="L70" s="2980"/>
      <c r="M70" s="2980"/>
      <c r="N70" s="2936"/>
      <c r="O70" s="2937"/>
      <c r="P70" s="2937"/>
      <c r="Q70" s="2290" t="s">
        <v>3049</v>
      </c>
      <c r="R70" s="2290">
        <v>0.2</v>
      </c>
      <c r="S70" s="2350">
        <v>0</v>
      </c>
      <c r="T70" s="2938">
        <v>0</v>
      </c>
      <c r="U70" s="2939"/>
      <c r="V70" s="2939"/>
      <c r="W70" s="2972"/>
      <c r="X70" s="2972"/>
      <c r="Y70" s="2940" t="s">
        <v>163</v>
      </c>
      <c r="Z70" s="2941">
        <v>0.1</v>
      </c>
      <c r="AA70" s="2942">
        <v>0.1</v>
      </c>
      <c r="AB70" s="2943"/>
      <c r="AC70" s="2943"/>
      <c r="AD70" s="2973"/>
      <c r="AE70" s="2974"/>
      <c r="AF70" s="2940" t="s">
        <v>3050</v>
      </c>
      <c r="AG70" s="2941">
        <v>0.1</v>
      </c>
      <c r="AH70" s="2942">
        <v>0.1</v>
      </c>
      <c r="AI70" s="2943"/>
      <c r="AJ70" s="2943"/>
      <c r="AK70" s="2973"/>
      <c r="AL70" s="2973"/>
      <c r="AM70" s="2945"/>
      <c r="AN70" s="2941">
        <v>0</v>
      </c>
      <c r="AO70" s="2938">
        <v>0</v>
      </c>
      <c r="AP70" s="2939"/>
      <c r="AQ70" s="2939"/>
      <c r="AR70" s="2975"/>
      <c r="AS70" s="2974"/>
      <c r="AT70" s="2940" t="s">
        <v>163</v>
      </c>
      <c r="AU70" s="2941">
        <v>0</v>
      </c>
      <c r="AV70" s="2942">
        <v>0</v>
      </c>
      <c r="AW70" s="2939"/>
      <c r="AX70" s="2939"/>
      <c r="AY70" s="2973"/>
      <c r="AZ70" s="2973"/>
      <c r="BA70" s="2940" t="s">
        <v>163</v>
      </c>
      <c r="BB70" s="2941">
        <v>0</v>
      </c>
      <c r="BC70" s="2940">
        <v>0</v>
      </c>
      <c r="BD70" s="2939"/>
      <c r="BE70" s="2939"/>
      <c r="BF70" s="2972"/>
      <c r="BG70" s="2972"/>
      <c r="BH70" s="2945"/>
      <c r="BI70" s="2941">
        <v>0</v>
      </c>
      <c r="BJ70" s="2940"/>
      <c r="BK70" s="2939"/>
      <c r="BL70" s="2939"/>
      <c r="BM70" s="2972"/>
      <c r="BN70" s="2972"/>
      <c r="BO70" s="2940"/>
      <c r="BP70" s="2941">
        <v>0</v>
      </c>
      <c r="BQ70" s="2940"/>
      <c r="BR70" s="2939"/>
      <c r="BS70" s="2939"/>
      <c r="BT70" s="2972"/>
      <c r="BU70" s="2972"/>
      <c r="BV70" s="2940"/>
      <c r="BW70" s="2941">
        <v>0</v>
      </c>
      <c r="BX70" s="2938"/>
      <c r="BY70" s="2939"/>
      <c r="BZ70" s="2939"/>
      <c r="CA70" s="2972"/>
      <c r="CB70" s="2972"/>
      <c r="CC70" s="2945"/>
      <c r="CD70" s="2941">
        <v>0</v>
      </c>
      <c r="CE70" s="2938"/>
      <c r="CF70" s="2939"/>
      <c r="CG70" s="2939"/>
      <c r="CH70" s="2972"/>
      <c r="CI70" s="2972"/>
      <c r="CJ70" s="2940"/>
      <c r="CK70" s="2941">
        <v>0</v>
      </c>
      <c r="CL70" s="2938"/>
      <c r="CM70" s="2939"/>
      <c r="CN70" s="2939"/>
      <c r="CO70" s="2972"/>
      <c r="CP70" s="2972"/>
      <c r="CQ70" s="2940"/>
      <c r="CR70" s="2350">
        <v>0</v>
      </c>
      <c r="CS70" s="2940"/>
      <c r="CT70" s="2939"/>
      <c r="CU70" s="2939"/>
      <c r="CV70" s="2972"/>
      <c r="CW70" s="2972"/>
      <c r="CX70" s="2945"/>
      <c r="CY70" s="2936"/>
      <c r="CZ70" s="2948">
        <f t="shared" si="0"/>
        <v>0.2</v>
      </c>
      <c r="DA70" s="2948">
        <f t="shared" si="0"/>
        <v>0.2</v>
      </c>
      <c r="DB70" s="2949">
        <f t="shared" si="1"/>
        <v>1</v>
      </c>
      <c r="DC70" s="2976"/>
      <c r="DD70" s="2976"/>
      <c r="DE70" s="2976"/>
      <c r="DF70" s="2976"/>
      <c r="DG70" s="2976"/>
      <c r="DH70" s="2976"/>
      <c r="DI70" s="2948">
        <f t="shared" si="2"/>
        <v>0.2</v>
      </c>
      <c r="DJ70" s="2951">
        <f t="shared" si="2"/>
        <v>0.2</v>
      </c>
      <c r="DK70" s="2952">
        <f t="shared" si="3"/>
        <v>1</v>
      </c>
      <c r="DL70" s="2976"/>
      <c r="DM70" s="2976"/>
      <c r="DN70" s="2977"/>
      <c r="DO70" s="2976"/>
      <c r="DP70" s="2976"/>
      <c r="DQ70" s="2977"/>
      <c r="DR70" s="2948">
        <f t="shared" si="4"/>
        <v>0.2</v>
      </c>
      <c r="DS70" s="2948">
        <f t="shared" si="4"/>
        <v>0.2</v>
      </c>
      <c r="DT70" s="2952">
        <f t="shared" si="5"/>
        <v>1</v>
      </c>
      <c r="DU70" s="2976"/>
      <c r="DV70" s="2976"/>
      <c r="DW70" s="2977"/>
      <c r="DX70" s="2976"/>
      <c r="DY70" s="2976"/>
      <c r="DZ70" s="2977"/>
      <c r="EA70" s="2948">
        <f t="shared" si="6"/>
        <v>0.2</v>
      </c>
      <c r="EB70" s="2948">
        <f t="shared" si="6"/>
        <v>0.2</v>
      </c>
      <c r="EC70" s="2952">
        <f t="shared" si="7"/>
        <v>1</v>
      </c>
      <c r="ED70" s="2976"/>
      <c r="EE70" s="2976"/>
      <c r="EF70" s="2977"/>
      <c r="EG70" s="2978"/>
      <c r="EH70" s="2978"/>
      <c r="EI70" s="2979"/>
    </row>
    <row r="71" spans="1:139" ht="28.5">
      <c r="A71" s="1201"/>
      <c r="B71" s="1201"/>
      <c r="C71" s="1201"/>
      <c r="D71" s="2968"/>
      <c r="E71" s="2969"/>
      <c r="F71" s="2970"/>
      <c r="G71" s="2968"/>
      <c r="H71" s="2970"/>
      <c r="I71" s="2971"/>
      <c r="J71" s="1201"/>
      <c r="K71" s="2980"/>
      <c r="L71" s="2980"/>
      <c r="M71" s="2980"/>
      <c r="N71" s="2936"/>
      <c r="O71" s="2937"/>
      <c r="P71" s="2937"/>
      <c r="Q71" s="2290" t="s">
        <v>3051</v>
      </c>
      <c r="R71" s="2290">
        <v>0.4</v>
      </c>
      <c r="S71" s="2350">
        <v>0</v>
      </c>
      <c r="T71" s="2938">
        <v>0</v>
      </c>
      <c r="U71" s="2939"/>
      <c r="V71" s="2939"/>
      <c r="W71" s="2972"/>
      <c r="X71" s="2972"/>
      <c r="Y71" s="2940" t="s">
        <v>163</v>
      </c>
      <c r="Z71" s="2941">
        <v>0</v>
      </c>
      <c r="AA71" s="2942">
        <v>0</v>
      </c>
      <c r="AB71" s="2943"/>
      <c r="AC71" s="2943"/>
      <c r="AD71" s="2973"/>
      <c r="AE71" s="2974"/>
      <c r="AF71" s="2940">
        <v>0</v>
      </c>
      <c r="AG71" s="2941">
        <v>4.0000000000000008E-2</v>
      </c>
      <c r="AH71" s="2942">
        <v>0.04</v>
      </c>
      <c r="AI71" s="2943"/>
      <c r="AJ71" s="2943"/>
      <c r="AK71" s="2973"/>
      <c r="AL71" s="2973"/>
      <c r="AM71" s="2982" t="s">
        <v>3052</v>
      </c>
      <c r="AN71" s="2941">
        <v>4.0000000000000008E-2</v>
      </c>
      <c r="AO71" s="2938">
        <v>0.04</v>
      </c>
      <c r="AP71" s="2939"/>
      <c r="AQ71" s="2939"/>
      <c r="AR71" s="2975"/>
      <c r="AS71" s="2974"/>
      <c r="AT71" s="2940" t="s">
        <v>3053</v>
      </c>
      <c r="AU71" s="2941">
        <v>4.0000000000000008E-2</v>
      </c>
      <c r="AV71" s="2942">
        <v>0.04</v>
      </c>
      <c r="AW71" s="2939"/>
      <c r="AX71" s="2939"/>
      <c r="AY71" s="2973"/>
      <c r="AZ71" s="2973"/>
      <c r="BA71" s="2940" t="s">
        <v>3054</v>
      </c>
      <c r="BB71" s="2941">
        <v>4.0000000000000008E-2</v>
      </c>
      <c r="BC71" s="2940">
        <v>0.05</v>
      </c>
      <c r="BD71" s="2939"/>
      <c r="BE71" s="2939"/>
      <c r="BF71" s="2972"/>
      <c r="BG71" s="2972"/>
      <c r="BH71" s="2982" t="s">
        <v>3055</v>
      </c>
      <c r="BI71" s="2941">
        <v>4.0000000000000008E-2</v>
      </c>
      <c r="BJ71" s="2940"/>
      <c r="BK71" s="2939"/>
      <c r="BL71" s="2939"/>
      <c r="BM71" s="2972"/>
      <c r="BN71" s="2972"/>
      <c r="BO71" s="2940"/>
      <c r="BP71" s="2941">
        <v>4.0000000000000008E-2</v>
      </c>
      <c r="BQ71" s="2940"/>
      <c r="BR71" s="2939"/>
      <c r="BS71" s="2939"/>
      <c r="BT71" s="2972"/>
      <c r="BU71" s="2972"/>
      <c r="BV71" s="2940"/>
      <c r="BW71" s="2941">
        <v>8.0000000000000016E-2</v>
      </c>
      <c r="BX71" s="2938"/>
      <c r="BY71" s="2939"/>
      <c r="BZ71" s="2939"/>
      <c r="CA71" s="2972"/>
      <c r="CB71" s="2972"/>
      <c r="CC71" s="2982" t="s">
        <v>3056</v>
      </c>
      <c r="CD71" s="2941">
        <v>8.0000000000000016E-2</v>
      </c>
      <c r="CE71" s="2938"/>
      <c r="CF71" s="2939"/>
      <c r="CG71" s="2939"/>
      <c r="CH71" s="2972"/>
      <c r="CI71" s="2972"/>
      <c r="CJ71" s="2940"/>
      <c r="CK71" s="2941">
        <v>0</v>
      </c>
      <c r="CL71" s="2938"/>
      <c r="CM71" s="2939"/>
      <c r="CN71" s="2939"/>
      <c r="CO71" s="2972"/>
      <c r="CP71" s="2972"/>
      <c r="CQ71" s="2940"/>
      <c r="CR71" s="2350">
        <v>0</v>
      </c>
      <c r="CS71" s="2940"/>
      <c r="CT71" s="2939"/>
      <c r="CU71" s="2939"/>
      <c r="CV71" s="2972"/>
      <c r="CW71" s="2972"/>
      <c r="CX71" s="2983" t="s">
        <v>3057</v>
      </c>
      <c r="CY71" s="2936"/>
      <c r="CZ71" s="2948">
        <f t="shared" si="0"/>
        <v>4.0000000000000008E-2</v>
      </c>
      <c r="DA71" s="2948">
        <f t="shared" si="0"/>
        <v>0.04</v>
      </c>
      <c r="DB71" s="2949">
        <f t="shared" si="1"/>
        <v>0.99999999999999978</v>
      </c>
      <c r="DC71" s="2976"/>
      <c r="DD71" s="2976"/>
      <c r="DE71" s="2976"/>
      <c r="DF71" s="2976"/>
      <c r="DG71" s="2976"/>
      <c r="DH71" s="2976"/>
      <c r="DI71" s="2948">
        <f t="shared" si="2"/>
        <v>0.16000000000000003</v>
      </c>
      <c r="DJ71" s="2951">
        <f t="shared" si="2"/>
        <v>0.16999999999999998</v>
      </c>
      <c r="DK71" s="2952">
        <f t="shared" si="3"/>
        <v>1.0624999999999998</v>
      </c>
      <c r="DL71" s="2976"/>
      <c r="DM71" s="2976"/>
      <c r="DN71" s="2977"/>
      <c r="DO71" s="2976"/>
      <c r="DP71" s="2976"/>
      <c r="DQ71" s="2977"/>
      <c r="DR71" s="2948">
        <f t="shared" si="4"/>
        <v>0.32000000000000006</v>
      </c>
      <c r="DS71" s="2948">
        <f t="shared" si="4"/>
        <v>0.16999999999999998</v>
      </c>
      <c r="DT71" s="2952">
        <f t="shared" si="5"/>
        <v>0.53124999999999989</v>
      </c>
      <c r="DU71" s="2976"/>
      <c r="DV71" s="2976"/>
      <c r="DW71" s="2977"/>
      <c r="DX71" s="2976"/>
      <c r="DY71" s="2976"/>
      <c r="DZ71" s="2977"/>
      <c r="EA71" s="2948">
        <f t="shared" si="6"/>
        <v>0.40000000000000008</v>
      </c>
      <c r="EB71" s="2948">
        <f t="shared" si="6"/>
        <v>0.16999999999999998</v>
      </c>
      <c r="EC71" s="2952">
        <f t="shared" si="7"/>
        <v>0.42499999999999988</v>
      </c>
      <c r="ED71" s="2976"/>
      <c r="EE71" s="2976"/>
      <c r="EF71" s="2977"/>
      <c r="EG71" s="2978"/>
      <c r="EH71" s="2978"/>
      <c r="EI71" s="2979"/>
    </row>
    <row r="72" spans="1:139" ht="42.75">
      <c r="A72" s="2980" t="s">
        <v>2867</v>
      </c>
      <c r="B72" s="2980" t="s">
        <v>2867</v>
      </c>
      <c r="C72" s="2980" t="s">
        <v>2940</v>
      </c>
      <c r="D72" s="1270" t="s">
        <v>945</v>
      </c>
      <c r="E72" s="1201" t="s">
        <v>3058</v>
      </c>
      <c r="F72" s="1201"/>
      <c r="G72" s="1270" t="s">
        <v>1862</v>
      </c>
      <c r="H72" s="2950">
        <v>1</v>
      </c>
      <c r="I72" s="1201"/>
      <c r="J72" s="1201">
        <v>1</v>
      </c>
      <c r="K72" s="1201" t="s">
        <v>3059</v>
      </c>
      <c r="L72" s="1201" t="s">
        <v>3060</v>
      </c>
      <c r="M72" s="1201" t="s">
        <v>3061</v>
      </c>
      <c r="N72" s="2936">
        <v>0.1</v>
      </c>
      <c r="O72" s="2937">
        <v>42767</v>
      </c>
      <c r="P72" s="2937">
        <v>43100</v>
      </c>
      <c r="Q72" s="2984" t="s">
        <v>3062</v>
      </c>
      <c r="R72" s="2984">
        <v>0.25</v>
      </c>
      <c r="S72" s="2985">
        <v>0</v>
      </c>
      <c r="T72" s="2938">
        <v>0</v>
      </c>
      <c r="U72" s="2939">
        <f>+S72+S73+S74+S75</f>
        <v>0</v>
      </c>
      <c r="V72" s="2939">
        <f>+T72+T73+T74+T75</f>
        <v>0</v>
      </c>
      <c r="W72" s="1201">
        <f>+((U72*$N$72)*$H$72)/($N$72)</f>
        <v>0</v>
      </c>
      <c r="X72" s="1201">
        <f>+((V72*$N$72)*$H$72)/($N$72)</f>
        <v>0</v>
      </c>
      <c r="Y72" s="2984" t="s">
        <v>163</v>
      </c>
      <c r="Z72" s="2986">
        <v>0.15</v>
      </c>
      <c r="AA72" s="2942">
        <v>0.15</v>
      </c>
      <c r="AB72" s="2943">
        <f>+Z72+Z73+Z74+Z75</f>
        <v>0.2</v>
      </c>
      <c r="AC72" s="2943">
        <f>+AA72+AA73+AA74+AA75</f>
        <v>0.2</v>
      </c>
      <c r="AD72" s="2943">
        <f>+((AB72*$N$72)*$H$72)/($N$72)</f>
        <v>0.20000000000000004</v>
      </c>
      <c r="AE72" s="2943">
        <f>+((AC72*$N$72)*$H$72)/($N$72)</f>
        <v>0.20000000000000004</v>
      </c>
      <c r="AF72" s="2984" t="s">
        <v>3063</v>
      </c>
      <c r="AG72" s="2986">
        <v>0.1</v>
      </c>
      <c r="AH72" s="2986">
        <v>0.1</v>
      </c>
      <c r="AI72" s="2943">
        <f>+AG72+AG73+AG74+AG75</f>
        <v>0.22499999999999998</v>
      </c>
      <c r="AJ72" s="2943">
        <f>+AH72+AH73+AH74+AH75</f>
        <v>0.22499999999999998</v>
      </c>
      <c r="AK72" s="2943">
        <f>+((AI72*$N$72)*$H$72)/($N$72)</f>
        <v>0.22499999999999998</v>
      </c>
      <c r="AL72" s="2943">
        <f>+((AJ72*$N$72)*$H$72)/($N$72)</f>
        <v>0.22499999999999998</v>
      </c>
      <c r="AM72" s="2956" t="s">
        <v>3064</v>
      </c>
      <c r="AN72" s="2986">
        <v>0</v>
      </c>
      <c r="AO72" s="2938">
        <v>0</v>
      </c>
      <c r="AP72" s="2939">
        <f>+AN72+AN73+AN74+AN75</f>
        <v>0.2</v>
      </c>
      <c r="AQ72" s="2939">
        <f>+AO72+AO73+AO74+AO75</f>
        <v>0.2</v>
      </c>
      <c r="AR72" s="2950">
        <f>+((AP72*$N$72)*$H$72)/($N$72)</f>
        <v>0.20000000000000004</v>
      </c>
      <c r="AS72" s="2966">
        <f>+((AQ72*$N$72)*$H$72)/($N$72)</f>
        <v>0.20000000000000004</v>
      </c>
      <c r="AT72" s="2940" t="s">
        <v>163</v>
      </c>
      <c r="AU72" s="2986">
        <v>0</v>
      </c>
      <c r="AV72" s="2942">
        <v>0</v>
      </c>
      <c r="AW72" s="2939">
        <f>+AU72+AU73+AU74+AU75</f>
        <v>0.2</v>
      </c>
      <c r="AX72" s="2939">
        <f>+AV72+AV73+AV74+AV75</f>
        <v>0.2</v>
      </c>
      <c r="AY72" s="2943">
        <f>+((AW72*$N$72)*$H$72)/($N$72)</f>
        <v>0.20000000000000004</v>
      </c>
      <c r="AZ72" s="2943">
        <f>+((AX72*$N$72)*$H$72)/($N$72)</f>
        <v>0.20000000000000004</v>
      </c>
      <c r="BA72" s="2940" t="s">
        <v>163</v>
      </c>
      <c r="BB72" s="2986">
        <v>0</v>
      </c>
      <c r="BC72" s="2940">
        <v>0</v>
      </c>
      <c r="BD72" s="2939">
        <f>+BB72+BB73+BB74+BB75</f>
        <v>0</v>
      </c>
      <c r="BE72" s="2939">
        <f>+BC72+BC73+BC74+BC75</f>
        <v>0</v>
      </c>
      <c r="BF72" s="1201">
        <f>+((BD72*$N$72)*$H$72)/($N$72)</f>
        <v>0</v>
      </c>
      <c r="BG72" s="1201">
        <f>+((BE72*$N$72)*$H$72)/($N$72)</f>
        <v>0</v>
      </c>
      <c r="BH72" s="2956" t="s">
        <v>3065</v>
      </c>
      <c r="BI72" s="2986">
        <v>0</v>
      </c>
      <c r="BJ72" s="2984"/>
      <c r="BK72" s="2939">
        <f>+BI72+BI73+BI74+BI75</f>
        <v>0</v>
      </c>
      <c r="BL72" s="2939">
        <f>+BJ72+BJ73+BJ74+BJ75</f>
        <v>0</v>
      </c>
      <c r="BM72" s="1201">
        <f>+((BK72*$N$72)*$H$72)/($N$72)</f>
        <v>0</v>
      </c>
      <c r="BN72" s="1201">
        <f>+((BL72*$N$72)*$H$72)/($N$72)</f>
        <v>0</v>
      </c>
      <c r="BO72" s="2984"/>
      <c r="BP72" s="2986">
        <v>0</v>
      </c>
      <c r="BQ72" s="2984"/>
      <c r="BR72" s="2939">
        <f>+BP72+BP73+BP74+BP75</f>
        <v>8.7499999999999994E-2</v>
      </c>
      <c r="BS72" s="2939">
        <f>+BQ72+BQ73+BQ74+BQ75</f>
        <v>0</v>
      </c>
      <c r="BT72" s="1201">
        <f>+((BR72*$N$72)*$H$72)/($N$72)</f>
        <v>8.7499999999999981E-2</v>
      </c>
      <c r="BU72" s="1201">
        <f>+((BS72*$N$72)*$H$72)/($N$72)</f>
        <v>0</v>
      </c>
      <c r="BV72" s="2984"/>
      <c r="BW72" s="2986">
        <v>0</v>
      </c>
      <c r="BX72" s="2985"/>
      <c r="BY72" s="2939">
        <f>+BW72+BW73+BW74+BW75</f>
        <v>0</v>
      </c>
      <c r="BZ72" s="2939">
        <f>+BX72+BX73+BX74+BX75</f>
        <v>0</v>
      </c>
      <c r="CA72" s="1201">
        <f>+((BY72*$N$72)*$H$72)/($N$72)</f>
        <v>0</v>
      </c>
      <c r="CB72" s="1201">
        <f>+((BZ72*$N$72)*$H$72)/($N$72)</f>
        <v>0</v>
      </c>
      <c r="CC72" s="2956" t="s">
        <v>3066</v>
      </c>
      <c r="CD72" s="2986">
        <v>0</v>
      </c>
      <c r="CE72" s="2985"/>
      <c r="CF72" s="2939">
        <f>+CD72+CD73+CD74+CD75</f>
        <v>0</v>
      </c>
      <c r="CG72" s="2939">
        <f>+CE72+CE73+CE74+CE75</f>
        <v>0</v>
      </c>
      <c r="CH72" s="1201">
        <f>+((CF72*$N$72)*$H$72)/($N$72)</f>
        <v>0</v>
      </c>
      <c r="CI72" s="1201">
        <f>+((CG72*$N$72)*$H$72)/($N$72)</f>
        <v>0</v>
      </c>
      <c r="CJ72" s="2984"/>
      <c r="CK72" s="2986">
        <v>0</v>
      </c>
      <c r="CL72" s="2985"/>
      <c r="CM72" s="2939">
        <f>+CK72+CK73+CK74+CK75</f>
        <v>8.7499999999999994E-2</v>
      </c>
      <c r="CN72" s="2939">
        <f>+CL72+CL73+CL74+CL75</f>
        <v>0</v>
      </c>
      <c r="CO72" s="1201">
        <f>+((CM72*$N$72)*$H$72)/($N$72)</f>
        <v>8.7499999999999981E-2</v>
      </c>
      <c r="CP72" s="1201">
        <f>+((CN72*$N$72)*$H$72)/($N$72)</f>
        <v>0</v>
      </c>
      <c r="CQ72" s="2984"/>
      <c r="CR72" s="2985">
        <v>0</v>
      </c>
      <c r="CS72" s="2984"/>
      <c r="CT72" s="2939">
        <f>+CR72+CR73+CR74+CR75</f>
        <v>0</v>
      </c>
      <c r="CU72" s="2939">
        <f>+CS72+CS73+CS74+CS75</f>
        <v>0</v>
      </c>
      <c r="CV72" s="1201">
        <f>+((CT72*$N$72)*$H$72)/($N$72)</f>
        <v>0</v>
      </c>
      <c r="CW72" s="1201">
        <f>+((CU72*$N$72)*$H$72)/($N$72)</f>
        <v>0</v>
      </c>
      <c r="CX72" s="2956" t="s">
        <v>3066</v>
      </c>
      <c r="CY72" s="2936"/>
      <c r="CZ72" s="2948">
        <f t="shared" si="0"/>
        <v>0.25</v>
      </c>
      <c r="DA72" s="2948">
        <f t="shared" si="0"/>
        <v>0.25</v>
      </c>
      <c r="DB72" s="2949">
        <f t="shared" si="1"/>
        <v>1</v>
      </c>
      <c r="DC72" s="2950">
        <f>+U72+AB72+AI72</f>
        <v>0.42499999999999999</v>
      </c>
      <c r="DD72" s="2950">
        <f>+V72+AC72+AJ72</f>
        <v>0.42499999999999999</v>
      </c>
      <c r="DE72" s="2950">
        <f>+DD72/DC72</f>
        <v>1</v>
      </c>
      <c r="DF72" s="2950">
        <f>+W72+AD72+AK72</f>
        <v>0.42500000000000004</v>
      </c>
      <c r="DG72" s="2950">
        <f>+X72+AE72+AL72</f>
        <v>0.42500000000000004</v>
      </c>
      <c r="DH72" s="2950">
        <f>+DG72/DF72</f>
        <v>1</v>
      </c>
      <c r="DI72" s="2948">
        <f t="shared" si="2"/>
        <v>0.25</v>
      </c>
      <c r="DJ72" s="2951">
        <f t="shared" si="2"/>
        <v>0.25</v>
      </c>
      <c r="DK72" s="2952">
        <f t="shared" si="3"/>
        <v>1</v>
      </c>
      <c r="DL72" s="2950">
        <f>+DC72+AP72+AW72+BD72</f>
        <v>0.82499999999999996</v>
      </c>
      <c r="DM72" s="2950">
        <f>+DD72+AQ72+AX72+BE72</f>
        <v>0.82499999999999996</v>
      </c>
      <c r="DN72" s="2953">
        <f>DM72/DL72</f>
        <v>1</v>
      </c>
      <c r="DO72" s="2950">
        <f>+DF72+AR72+AY72+BF72</f>
        <v>0.82500000000000018</v>
      </c>
      <c r="DP72" s="2950">
        <f>+DG72+AS72+AZ72+BG72</f>
        <v>0.82500000000000018</v>
      </c>
      <c r="DQ72" s="2953">
        <f>+DP72/DO72</f>
        <v>1</v>
      </c>
      <c r="DR72" s="2948">
        <f t="shared" si="4"/>
        <v>0.25</v>
      </c>
      <c r="DS72" s="2948">
        <f t="shared" si="4"/>
        <v>0.25</v>
      </c>
      <c r="DT72" s="2952">
        <f t="shared" si="5"/>
        <v>1</v>
      </c>
      <c r="DU72" s="2950">
        <f>+DL72+BK72+BR72+BY72</f>
        <v>0.91249999999999998</v>
      </c>
      <c r="DV72" s="2950">
        <f>+DM72+BL72+BS72+BZ72</f>
        <v>0.82499999999999996</v>
      </c>
      <c r="DW72" s="2953">
        <f>+DV72/DU72</f>
        <v>0.90410958904109584</v>
      </c>
      <c r="DX72" s="2950">
        <f>+DO72+BM72+BT72+CA72</f>
        <v>0.9125000000000002</v>
      </c>
      <c r="DY72" s="2950">
        <f>+DP72+BN72+BU72+CB72</f>
        <v>0.82500000000000018</v>
      </c>
      <c r="DZ72" s="2953">
        <f>+DY72/DX72</f>
        <v>0.90410958904109584</v>
      </c>
      <c r="EA72" s="2948">
        <f t="shared" si="6"/>
        <v>0.25</v>
      </c>
      <c r="EB72" s="2948">
        <f t="shared" si="6"/>
        <v>0.25</v>
      </c>
      <c r="EC72" s="2952">
        <f t="shared" si="7"/>
        <v>1</v>
      </c>
      <c r="ED72" s="2950">
        <f>+DU72+CF72+CM72+CS72</f>
        <v>1</v>
      </c>
      <c r="EE72" s="2950">
        <f>+DV72+CG72+CN72+CT72</f>
        <v>0.82499999999999996</v>
      </c>
      <c r="EF72" s="2953">
        <f>+EE72/ED72</f>
        <v>0.82499999999999996</v>
      </c>
      <c r="EG72" s="2943">
        <f>+DX72+CH72+CO72+CV72</f>
        <v>1.0000000000000002</v>
      </c>
      <c r="EH72" s="2943">
        <f>+DY72+CI72+CP72+CW72</f>
        <v>0.82500000000000018</v>
      </c>
      <c r="EI72" s="2954">
        <f>+EH72/EG72</f>
        <v>0.82499999999999996</v>
      </c>
    </row>
    <row r="73" spans="1:139" ht="71.25">
      <c r="A73" s="2980"/>
      <c r="B73" s="2980"/>
      <c r="C73" s="2980"/>
      <c r="D73" s="1270"/>
      <c r="E73" s="1201"/>
      <c r="F73" s="1201"/>
      <c r="G73" s="1270"/>
      <c r="H73" s="2950"/>
      <c r="I73" s="1201"/>
      <c r="J73" s="1201"/>
      <c r="K73" s="1201"/>
      <c r="L73" s="1201"/>
      <c r="M73" s="1201"/>
      <c r="N73" s="2936"/>
      <c r="O73" s="2937"/>
      <c r="P73" s="2937"/>
      <c r="Q73" s="2290" t="s">
        <v>3067</v>
      </c>
      <c r="R73" s="2290">
        <v>0.25</v>
      </c>
      <c r="S73" s="2350">
        <v>0</v>
      </c>
      <c r="T73" s="2938">
        <v>0</v>
      </c>
      <c r="U73" s="2939"/>
      <c r="V73" s="2939"/>
      <c r="W73" s="1201"/>
      <c r="X73" s="1201"/>
      <c r="Y73" s="2940" t="s">
        <v>163</v>
      </c>
      <c r="Z73" s="2941">
        <v>0.05</v>
      </c>
      <c r="AA73" s="2942">
        <v>0.05</v>
      </c>
      <c r="AB73" s="2943"/>
      <c r="AC73" s="2943"/>
      <c r="AD73" s="2943"/>
      <c r="AE73" s="2943"/>
      <c r="AF73" s="2940" t="s">
        <v>3068</v>
      </c>
      <c r="AG73" s="2941">
        <v>7.4999999999999997E-2</v>
      </c>
      <c r="AH73" s="2942">
        <v>7.4999999999999997E-2</v>
      </c>
      <c r="AI73" s="2943"/>
      <c r="AJ73" s="2943"/>
      <c r="AK73" s="2943"/>
      <c r="AL73" s="2943"/>
      <c r="AM73" s="2956"/>
      <c r="AN73" s="2941">
        <v>0.125</v>
      </c>
      <c r="AO73" s="2938">
        <v>0.125</v>
      </c>
      <c r="AP73" s="2939"/>
      <c r="AQ73" s="2939"/>
      <c r="AR73" s="2950"/>
      <c r="AS73" s="2966"/>
      <c r="AT73" s="2940" t="s">
        <v>3069</v>
      </c>
      <c r="AU73" s="2941">
        <v>0</v>
      </c>
      <c r="AV73" s="2942">
        <v>0</v>
      </c>
      <c r="AW73" s="2939"/>
      <c r="AX73" s="2939"/>
      <c r="AY73" s="2943"/>
      <c r="AZ73" s="2943"/>
      <c r="BA73" s="2940" t="s">
        <v>163</v>
      </c>
      <c r="BB73" s="2941">
        <v>0</v>
      </c>
      <c r="BC73" s="2940">
        <v>0</v>
      </c>
      <c r="BD73" s="2939"/>
      <c r="BE73" s="2939"/>
      <c r="BF73" s="1201"/>
      <c r="BG73" s="1201"/>
      <c r="BH73" s="2956"/>
      <c r="BI73" s="2941">
        <v>0</v>
      </c>
      <c r="BJ73" s="2940"/>
      <c r="BK73" s="2939"/>
      <c r="BL73" s="2939"/>
      <c r="BM73" s="1201"/>
      <c r="BN73" s="1201"/>
      <c r="BO73" s="2940"/>
      <c r="BP73" s="2941">
        <v>0</v>
      </c>
      <c r="BQ73" s="2940"/>
      <c r="BR73" s="2939"/>
      <c r="BS73" s="2939"/>
      <c r="BT73" s="1201"/>
      <c r="BU73" s="1201"/>
      <c r="BV73" s="2940"/>
      <c r="BW73" s="2941">
        <v>0</v>
      </c>
      <c r="BX73" s="2938"/>
      <c r="BY73" s="2939"/>
      <c r="BZ73" s="2939"/>
      <c r="CA73" s="1201"/>
      <c r="CB73" s="1201"/>
      <c r="CC73" s="2956"/>
      <c r="CD73" s="2941">
        <v>0</v>
      </c>
      <c r="CE73" s="2938"/>
      <c r="CF73" s="2939"/>
      <c r="CG73" s="2939"/>
      <c r="CH73" s="1201"/>
      <c r="CI73" s="1201"/>
      <c r="CJ73" s="2940"/>
      <c r="CK73" s="2941">
        <v>0</v>
      </c>
      <c r="CL73" s="2938"/>
      <c r="CM73" s="2939"/>
      <c r="CN73" s="2939"/>
      <c r="CO73" s="1201"/>
      <c r="CP73" s="1201"/>
      <c r="CQ73" s="2940"/>
      <c r="CR73" s="2350">
        <v>0</v>
      </c>
      <c r="CS73" s="2940"/>
      <c r="CT73" s="2939"/>
      <c r="CU73" s="2939"/>
      <c r="CV73" s="1201"/>
      <c r="CW73" s="1201"/>
      <c r="CX73" s="2956"/>
      <c r="CY73" s="2936"/>
      <c r="CZ73" s="2948">
        <f t="shared" si="0"/>
        <v>0.125</v>
      </c>
      <c r="DA73" s="2948">
        <f t="shared" si="0"/>
        <v>0.125</v>
      </c>
      <c r="DB73" s="2949">
        <f t="shared" si="1"/>
        <v>1</v>
      </c>
      <c r="DC73" s="2950"/>
      <c r="DD73" s="2950"/>
      <c r="DE73" s="2950"/>
      <c r="DF73" s="2950"/>
      <c r="DG73" s="2950"/>
      <c r="DH73" s="2950"/>
      <c r="DI73" s="2948">
        <f t="shared" si="2"/>
        <v>0.25</v>
      </c>
      <c r="DJ73" s="2951">
        <f t="shared" si="2"/>
        <v>0.25</v>
      </c>
      <c r="DK73" s="2952">
        <f t="shared" si="3"/>
        <v>1</v>
      </c>
      <c r="DL73" s="2950"/>
      <c r="DM73" s="2950"/>
      <c r="DN73" s="2953"/>
      <c r="DO73" s="2950"/>
      <c r="DP73" s="2950"/>
      <c r="DQ73" s="2953"/>
      <c r="DR73" s="2948">
        <f t="shared" si="4"/>
        <v>0.25</v>
      </c>
      <c r="DS73" s="2948">
        <f t="shared" si="4"/>
        <v>0.25</v>
      </c>
      <c r="DT73" s="2952">
        <f t="shared" si="5"/>
        <v>1</v>
      </c>
      <c r="DU73" s="2950"/>
      <c r="DV73" s="2950"/>
      <c r="DW73" s="2953"/>
      <c r="DX73" s="2950"/>
      <c r="DY73" s="2950"/>
      <c r="DZ73" s="2953"/>
      <c r="EA73" s="2948">
        <f t="shared" si="6"/>
        <v>0.25</v>
      </c>
      <c r="EB73" s="2948">
        <f t="shared" si="6"/>
        <v>0.25</v>
      </c>
      <c r="EC73" s="2952">
        <f t="shared" si="7"/>
        <v>1</v>
      </c>
      <c r="ED73" s="2950"/>
      <c r="EE73" s="2950"/>
      <c r="EF73" s="2953"/>
      <c r="EG73" s="2943"/>
      <c r="EH73" s="2943"/>
      <c r="EI73" s="2954"/>
    </row>
    <row r="74" spans="1:139" ht="71.25">
      <c r="A74" s="2980"/>
      <c r="B74" s="2980"/>
      <c r="C74" s="2980"/>
      <c r="D74" s="1270"/>
      <c r="E74" s="1201"/>
      <c r="F74" s="1201"/>
      <c r="G74" s="1270"/>
      <c r="H74" s="2950"/>
      <c r="I74" s="1201"/>
      <c r="J74" s="1201"/>
      <c r="K74" s="1201"/>
      <c r="L74" s="1201"/>
      <c r="M74" s="1201"/>
      <c r="N74" s="2936"/>
      <c r="O74" s="2937"/>
      <c r="P74" s="2937"/>
      <c r="Q74" s="2290" t="s">
        <v>3070</v>
      </c>
      <c r="R74" s="2290">
        <v>0.25</v>
      </c>
      <c r="S74" s="2350">
        <v>0</v>
      </c>
      <c r="T74" s="2938">
        <v>0</v>
      </c>
      <c r="U74" s="2939"/>
      <c r="V74" s="2939"/>
      <c r="W74" s="1201"/>
      <c r="X74" s="1201"/>
      <c r="Y74" s="2940" t="s">
        <v>163</v>
      </c>
      <c r="Z74" s="2941">
        <v>0</v>
      </c>
      <c r="AA74" s="2942">
        <v>0</v>
      </c>
      <c r="AB74" s="2943"/>
      <c r="AC74" s="2943"/>
      <c r="AD74" s="2943"/>
      <c r="AE74" s="2943"/>
      <c r="AF74" s="2940" t="s">
        <v>163</v>
      </c>
      <c r="AG74" s="2941">
        <v>0.05</v>
      </c>
      <c r="AH74" s="2942">
        <v>0.05</v>
      </c>
      <c r="AI74" s="2943"/>
      <c r="AJ74" s="2943"/>
      <c r="AK74" s="2943"/>
      <c r="AL74" s="2943"/>
      <c r="AM74" s="2956"/>
      <c r="AN74" s="2941">
        <v>7.4999999999999997E-2</v>
      </c>
      <c r="AO74" s="2938">
        <v>7.4999999999999997E-2</v>
      </c>
      <c r="AP74" s="2939"/>
      <c r="AQ74" s="2939"/>
      <c r="AR74" s="2950"/>
      <c r="AS74" s="2966"/>
      <c r="AT74" s="2940" t="s">
        <v>3069</v>
      </c>
      <c r="AU74" s="2941">
        <v>0.125</v>
      </c>
      <c r="AV74" s="2942">
        <v>0.125</v>
      </c>
      <c r="AW74" s="2939"/>
      <c r="AX74" s="2939"/>
      <c r="AY74" s="2943"/>
      <c r="AZ74" s="2943"/>
      <c r="BA74" s="2940" t="s">
        <v>3069</v>
      </c>
      <c r="BB74" s="2941">
        <v>0</v>
      </c>
      <c r="BC74" s="2940">
        <v>0</v>
      </c>
      <c r="BD74" s="2939"/>
      <c r="BE74" s="2939"/>
      <c r="BF74" s="1201"/>
      <c r="BG74" s="1201"/>
      <c r="BH74" s="2956"/>
      <c r="BI74" s="2941">
        <v>0</v>
      </c>
      <c r="BJ74" s="2940"/>
      <c r="BK74" s="2939"/>
      <c r="BL74" s="2939"/>
      <c r="BM74" s="1201"/>
      <c r="BN74" s="1201"/>
      <c r="BO74" s="2940"/>
      <c r="BP74" s="2941">
        <v>0</v>
      </c>
      <c r="BQ74" s="2940"/>
      <c r="BR74" s="2939"/>
      <c r="BS74" s="2939"/>
      <c r="BT74" s="1201"/>
      <c r="BU74" s="1201"/>
      <c r="BV74" s="2940"/>
      <c r="BW74" s="2941">
        <v>0</v>
      </c>
      <c r="BX74" s="2938"/>
      <c r="BY74" s="2939"/>
      <c r="BZ74" s="2939"/>
      <c r="CA74" s="1201"/>
      <c r="CB74" s="1201"/>
      <c r="CC74" s="2956"/>
      <c r="CD74" s="2941">
        <v>0</v>
      </c>
      <c r="CE74" s="2938"/>
      <c r="CF74" s="2939"/>
      <c r="CG74" s="2939"/>
      <c r="CH74" s="1201"/>
      <c r="CI74" s="1201"/>
      <c r="CJ74" s="2940"/>
      <c r="CK74" s="2941">
        <v>0</v>
      </c>
      <c r="CL74" s="2938"/>
      <c r="CM74" s="2939"/>
      <c r="CN74" s="2939"/>
      <c r="CO74" s="1201"/>
      <c r="CP74" s="1201"/>
      <c r="CQ74" s="2940"/>
      <c r="CR74" s="2350">
        <v>0</v>
      </c>
      <c r="CS74" s="2940"/>
      <c r="CT74" s="2939"/>
      <c r="CU74" s="2939"/>
      <c r="CV74" s="1201"/>
      <c r="CW74" s="1201"/>
      <c r="CX74" s="2956"/>
      <c r="CY74" s="2936"/>
      <c r="CZ74" s="2948">
        <f t="shared" si="0"/>
        <v>0.05</v>
      </c>
      <c r="DA74" s="2948">
        <f t="shared" si="0"/>
        <v>0.05</v>
      </c>
      <c r="DB74" s="2949">
        <f t="shared" si="1"/>
        <v>1</v>
      </c>
      <c r="DC74" s="2950"/>
      <c r="DD74" s="2950"/>
      <c r="DE74" s="2950"/>
      <c r="DF74" s="2950"/>
      <c r="DG74" s="2950"/>
      <c r="DH74" s="2950"/>
      <c r="DI74" s="2948">
        <f t="shared" si="2"/>
        <v>0.25</v>
      </c>
      <c r="DJ74" s="2951">
        <f t="shared" si="2"/>
        <v>0.25</v>
      </c>
      <c r="DK74" s="2952">
        <f t="shared" si="3"/>
        <v>1</v>
      </c>
      <c r="DL74" s="2950"/>
      <c r="DM74" s="2950"/>
      <c r="DN74" s="2953"/>
      <c r="DO74" s="2950"/>
      <c r="DP74" s="2950"/>
      <c r="DQ74" s="2953"/>
      <c r="DR74" s="2948">
        <f t="shared" si="4"/>
        <v>0.25</v>
      </c>
      <c r="DS74" s="2948">
        <f t="shared" si="4"/>
        <v>0.25</v>
      </c>
      <c r="DT74" s="2952">
        <f t="shared" si="5"/>
        <v>1</v>
      </c>
      <c r="DU74" s="2950"/>
      <c r="DV74" s="2950"/>
      <c r="DW74" s="2953"/>
      <c r="DX74" s="2950"/>
      <c r="DY74" s="2950"/>
      <c r="DZ74" s="2953"/>
      <c r="EA74" s="2948">
        <f t="shared" si="6"/>
        <v>0.25</v>
      </c>
      <c r="EB74" s="2948">
        <f t="shared" si="6"/>
        <v>0.25</v>
      </c>
      <c r="EC74" s="2952">
        <f t="shared" si="7"/>
        <v>1</v>
      </c>
      <c r="ED74" s="2950"/>
      <c r="EE74" s="2950"/>
      <c r="EF74" s="2953"/>
      <c r="EG74" s="2943"/>
      <c r="EH74" s="2943"/>
      <c r="EI74" s="2954"/>
    </row>
    <row r="75" spans="1:139" ht="57">
      <c r="A75" s="2980"/>
      <c r="B75" s="2980"/>
      <c r="C75" s="2980"/>
      <c r="D75" s="1270"/>
      <c r="E75" s="1201"/>
      <c r="F75" s="1201"/>
      <c r="G75" s="1270"/>
      <c r="H75" s="2950"/>
      <c r="I75" s="1201"/>
      <c r="J75" s="1201"/>
      <c r="K75" s="1201"/>
      <c r="L75" s="1201"/>
      <c r="M75" s="1201"/>
      <c r="N75" s="2936"/>
      <c r="O75" s="2937"/>
      <c r="P75" s="2937"/>
      <c r="Q75" s="2290" t="s">
        <v>3071</v>
      </c>
      <c r="R75" s="2290">
        <v>0.25</v>
      </c>
      <c r="S75" s="2350">
        <v>0</v>
      </c>
      <c r="T75" s="2938">
        <v>0</v>
      </c>
      <c r="U75" s="2939"/>
      <c r="V75" s="2939"/>
      <c r="W75" s="1201"/>
      <c r="X75" s="1201"/>
      <c r="Y75" s="2940" t="s">
        <v>163</v>
      </c>
      <c r="Z75" s="2941">
        <v>0</v>
      </c>
      <c r="AA75" s="2942">
        <v>0</v>
      </c>
      <c r="AB75" s="2943"/>
      <c r="AC75" s="2943"/>
      <c r="AD75" s="2943"/>
      <c r="AE75" s="2943"/>
      <c r="AF75" s="2940" t="s">
        <v>163</v>
      </c>
      <c r="AG75" s="2941">
        <v>0</v>
      </c>
      <c r="AH75" s="2942">
        <v>0</v>
      </c>
      <c r="AI75" s="2943"/>
      <c r="AJ75" s="2943"/>
      <c r="AK75" s="2943"/>
      <c r="AL75" s="2943"/>
      <c r="AM75" s="2956"/>
      <c r="AN75" s="2941">
        <v>0</v>
      </c>
      <c r="AO75" s="2938">
        <v>0</v>
      </c>
      <c r="AP75" s="2939"/>
      <c r="AQ75" s="2939"/>
      <c r="AR75" s="2950"/>
      <c r="AS75" s="2966"/>
      <c r="AT75" s="2940" t="s">
        <v>163</v>
      </c>
      <c r="AU75" s="2941">
        <v>7.4999999999999997E-2</v>
      </c>
      <c r="AV75" s="2942">
        <v>7.4999999999999997E-2</v>
      </c>
      <c r="AW75" s="2939"/>
      <c r="AX75" s="2939"/>
      <c r="AY75" s="2943"/>
      <c r="AZ75" s="2943"/>
      <c r="BA75" s="2940" t="s">
        <v>3069</v>
      </c>
      <c r="BB75" s="2941">
        <v>0</v>
      </c>
      <c r="BC75" s="2940">
        <v>0</v>
      </c>
      <c r="BD75" s="2939"/>
      <c r="BE75" s="2939"/>
      <c r="BF75" s="1201"/>
      <c r="BG75" s="1201"/>
      <c r="BH75" s="2956"/>
      <c r="BI75" s="2941">
        <v>0</v>
      </c>
      <c r="BJ75" s="2940"/>
      <c r="BK75" s="2939"/>
      <c r="BL75" s="2939"/>
      <c r="BM75" s="1201"/>
      <c r="BN75" s="1201"/>
      <c r="BO75" s="2940"/>
      <c r="BP75" s="2941">
        <v>8.7499999999999994E-2</v>
      </c>
      <c r="BQ75" s="2940"/>
      <c r="BR75" s="2939"/>
      <c r="BS75" s="2939"/>
      <c r="BT75" s="1201"/>
      <c r="BU75" s="1201"/>
      <c r="BV75" s="2940"/>
      <c r="BW75" s="2941">
        <v>0</v>
      </c>
      <c r="BX75" s="2938"/>
      <c r="BY75" s="2939"/>
      <c r="BZ75" s="2939"/>
      <c r="CA75" s="1201"/>
      <c r="CB75" s="1201"/>
      <c r="CC75" s="2956"/>
      <c r="CD75" s="2941">
        <v>0</v>
      </c>
      <c r="CE75" s="2938"/>
      <c r="CF75" s="2939"/>
      <c r="CG75" s="2939"/>
      <c r="CH75" s="1201"/>
      <c r="CI75" s="1201"/>
      <c r="CJ75" s="2940"/>
      <c r="CK75" s="2941">
        <v>8.7499999999999994E-2</v>
      </c>
      <c r="CL75" s="2938"/>
      <c r="CM75" s="2939"/>
      <c r="CN75" s="2939"/>
      <c r="CO75" s="1201"/>
      <c r="CP75" s="1201"/>
      <c r="CQ75" s="2940"/>
      <c r="CR75" s="2350">
        <v>0</v>
      </c>
      <c r="CS75" s="2940"/>
      <c r="CT75" s="2939"/>
      <c r="CU75" s="2939"/>
      <c r="CV75" s="1201"/>
      <c r="CW75" s="1201"/>
      <c r="CX75" s="2956"/>
      <c r="CY75" s="2936"/>
      <c r="CZ75" s="2948">
        <f t="shared" si="0"/>
        <v>0</v>
      </c>
      <c r="DA75" s="2948">
        <f t="shared" si="0"/>
        <v>0</v>
      </c>
      <c r="DB75" s="2949" t="e">
        <f t="shared" si="1"/>
        <v>#DIV/0!</v>
      </c>
      <c r="DC75" s="2950"/>
      <c r="DD75" s="2950"/>
      <c r="DE75" s="2950"/>
      <c r="DF75" s="2950"/>
      <c r="DG75" s="2950"/>
      <c r="DH75" s="2950"/>
      <c r="DI75" s="2948">
        <f t="shared" si="2"/>
        <v>7.4999999999999997E-2</v>
      </c>
      <c r="DJ75" s="2951">
        <f t="shared" si="2"/>
        <v>7.4999999999999997E-2</v>
      </c>
      <c r="DK75" s="2952">
        <f t="shared" si="3"/>
        <v>1</v>
      </c>
      <c r="DL75" s="2950"/>
      <c r="DM75" s="2950"/>
      <c r="DN75" s="2953"/>
      <c r="DO75" s="2950"/>
      <c r="DP75" s="2950"/>
      <c r="DQ75" s="2953"/>
      <c r="DR75" s="2948">
        <f t="shared" si="4"/>
        <v>0.16249999999999998</v>
      </c>
      <c r="DS75" s="2948">
        <f t="shared" si="4"/>
        <v>7.4999999999999997E-2</v>
      </c>
      <c r="DT75" s="2952">
        <f t="shared" si="5"/>
        <v>0.46153846153846156</v>
      </c>
      <c r="DU75" s="2950"/>
      <c r="DV75" s="2950"/>
      <c r="DW75" s="2953"/>
      <c r="DX75" s="2950"/>
      <c r="DY75" s="2950"/>
      <c r="DZ75" s="2953"/>
      <c r="EA75" s="2948">
        <f t="shared" si="6"/>
        <v>0.24999999999999997</v>
      </c>
      <c r="EB75" s="2948">
        <f t="shared" si="6"/>
        <v>7.4999999999999997E-2</v>
      </c>
      <c r="EC75" s="2952">
        <f t="shared" si="7"/>
        <v>0.30000000000000004</v>
      </c>
      <c r="ED75" s="2950"/>
      <c r="EE75" s="2950"/>
      <c r="EF75" s="2953"/>
      <c r="EG75" s="2943"/>
      <c r="EH75" s="2943"/>
      <c r="EI75" s="2954"/>
    </row>
    <row r="76" spans="1:139" ht="71.25">
      <c r="A76" s="2980"/>
      <c r="B76" s="2980"/>
      <c r="C76" s="2980"/>
      <c r="D76" s="1270" t="s">
        <v>945</v>
      </c>
      <c r="E76" s="1201" t="s">
        <v>3058</v>
      </c>
      <c r="F76" s="1201"/>
      <c r="G76" s="1270" t="s">
        <v>1862</v>
      </c>
      <c r="H76" s="2950">
        <v>1</v>
      </c>
      <c r="I76" s="1201"/>
      <c r="J76" s="1201">
        <v>2</v>
      </c>
      <c r="K76" s="1201" t="s">
        <v>3072</v>
      </c>
      <c r="L76" s="1201" t="s">
        <v>3060</v>
      </c>
      <c r="M76" s="1201" t="s">
        <v>3073</v>
      </c>
      <c r="N76" s="2936">
        <v>0.1</v>
      </c>
      <c r="O76" s="2937">
        <v>42767</v>
      </c>
      <c r="P76" s="2937">
        <v>43100</v>
      </c>
      <c r="Q76" s="2290" t="s">
        <v>3074</v>
      </c>
      <c r="R76" s="2290">
        <v>0.25</v>
      </c>
      <c r="S76" s="2350">
        <v>0</v>
      </c>
      <c r="T76" s="2938">
        <v>0</v>
      </c>
      <c r="U76" s="2939">
        <f>+S76+S77+S78+S79</f>
        <v>0</v>
      </c>
      <c r="V76" s="2939">
        <f>+T76+T77+T78+T79</f>
        <v>0</v>
      </c>
      <c r="W76" s="1201">
        <f>+((U76*$N$76)*$H$76)/($N$76)</f>
        <v>0</v>
      </c>
      <c r="X76" s="1201">
        <f>+((V76*$N$72)*$H$72)/($N$72)</f>
        <v>0</v>
      </c>
      <c r="Y76" s="2940" t="s">
        <v>163</v>
      </c>
      <c r="Z76" s="2941">
        <v>0.15</v>
      </c>
      <c r="AA76" s="2942">
        <v>0.15</v>
      </c>
      <c r="AB76" s="2943">
        <f>+Z76+Z77+Z78+Z79</f>
        <v>0.2</v>
      </c>
      <c r="AC76" s="2943">
        <f>+AA76+AA77+AA78+AA79</f>
        <v>0.2</v>
      </c>
      <c r="AD76" s="2943">
        <f>+((AB76*$N$76)*$H$76)/($N$76)</f>
        <v>0.20000000000000004</v>
      </c>
      <c r="AE76" s="2943">
        <f>+((AC76*$N$72)*$H$72)/($N$72)</f>
        <v>0.20000000000000004</v>
      </c>
      <c r="AF76" s="2940" t="s">
        <v>3075</v>
      </c>
      <c r="AG76" s="2941">
        <v>0.1</v>
      </c>
      <c r="AH76" s="2942">
        <v>0.1</v>
      </c>
      <c r="AI76" s="2943">
        <f>+AG76+AG77+AG78+AG79</f>
        <v>0.22499999999999998</v>
      </c>
      <c r="AJ76" s="2943">
        <f>+AH76+AH77+AH78+AH79</f>
        <v>0.22499999999999998</v>
      </c>
      <c r="AK76" s="2943">
        <f>+((AI76*$N$76)*$H$76)/($N$76)</f>
        <v>0.22499999999999998</v>
      </c>
      <c r="AL76" s="2943">
        <f>+((AJ76*$N$72)*$H$72)/($N$72)</f>
        <v>0.22499999999999998</v>
      </c>
      <c r="AM76" s="2956" t="s">
        <v>3076</v>
      </c>
      <c r="AN76" s="2941">
        <v>0</v>
      </c>
      <c r="AO76" s="2938">
        <v>0</v>
      </c>
      <c r="AP76" s="2939">
        <f>+AN76+AN77+AN78+AN79</f>
        <v>0.2</v>
      </c>
      <c r="AQ76" s="2939">
        <f>+AO76+AO77+AO78+AO79</f>
        <v>0.2</v>
      </c>
      <c r="AR76" s="2950">
        <f>+((AP76*$N$76)*$H$76)/($N$76)</f>
        <v>0.20000000000000004</v>
      </c>
      <c r="AS76" s="2966">
        <f>+((AQ76*$N$72)*$H$72)/($N$72)</f>
        <v>0.20000000000000004</v>
      </c>
      <c r="AT76" s="2940" t="s">
        <v>163</v>
      </c>
      <c r="AU76" s="2941">
        <v>0</v>
      </c>
      <c r="AV76" s="2942">
        <v>0</v>
      </c>
      <c r="AW76" s="2939">
        <f>+AU76+AU77+AU78+AU79</f>
        <v>0.2</v>
      </c>
      <c r="AX76" s="2939">
        <f>+AV76+AV77+AV78+AV79</f>
        <v>0.2</v>
      </c>
      <c r="AY76" s="2943">
        <f>+((AW76*$N$76)*$H$76)/($N$76)</f>
        <v>0.20000000000000004</v>
      </c>
      <c r="AZ76" s="2943">
        <f>+((AX76*$N$72)*$H$72)/($N$72)</f>
        <v>0.20000000000000004</v>
      </c>
      <c r="BA76" s="2940" t="s">
        <v>163</v>
      </c>
      <c r="BB76" s="2941">
        <v>0</v>
      </c>
      <c r="BC76" s="2940">
        <v>0</v>
      </c>
      <c r="BD76" s="2939">
        <f>+BB76+BB77+BB78+BB79</f>
        <v>0</v>
      </c>
      <c r="BE76" s="2939">
        <f>+BC76+BC77+BC78+BC79</f>
        <v>0</v>
      </c>
      <c r="BF76" s="1201">
        <f>+((BD76*$N$76)*$H$76)/($N$76)</f>
        <v>0</v>
      </c>
      <c r="BG76" s="1201">
        <f>+((BE76*$N$72)*$H$72)/($N$72)</f>
        <v>0</v>
      </c>
      <c r="BH76" s="2956" t="s">
        <v>3077</v>
      </c>
      <c r="BI76" s="2941">
        <v>0</v>
      </c>
      <c r="BJ76" s="2940"/>
      <c r="BK76" s="2939">
        <f>+BI76+BI77+BI78+BI79</f>
        <v>0</v>
      </c>
      <c r="BL76" s="2939">
        <f>+BJ76+BJ77+BJ78+BJ79</f>
        <v>0</v>
      </c>
      <c r="BM76" s="1201">
        <f>+((BK76*$N$76)*$H$76)/($N$76)</f>
        <v>0</v>
      </c>
      <c r="BN76" s="1201">
        <f>+((BL76*$N$72)*$H$72)/($N$72)</f>
        <v>0</v>
      </c>
      <c r="BO76" s="2940"/>
      <c r="BP76" s="2941">
        <v>0</v>
      </c>
      <c r="BQ76" s="2940"/>
      <c r="BR76" s="2939">
        <f>+BP76+BP77+BP78+BP79</f>
        <v>8.7499999999999994E-2</v>
      </c>
      <c r="BS76" s="2939">
        <f>+BQ76+BQ77+BQ78+BQ79</f>
        <v>0</v>
      </c>
      <c r="BT76" s="1201">
        <f>+((BR76*$N$76)*$H$76)/($N$76)</f>
        <v>8.7499999999999981E-2</v>
      </c>
      <c r="BU76" s="1201">
        <f>+((BS76*$N$72)*$H$72)/($N$72)</f>
        <v>0</v>
      </c>
      <c r="BV76" s="2940"/>
      <c r="BW76" s="2941">
        <v>0</v>
      </c>
      <c r="BX76" s="2938"/>
      <c r="BY76" s="2939">
        <f>+BW76+BW77+BW78+BW79</f>
        <v>0</v>
      </c>
      <c r="BZ76" s="2939">
        <f>+BX76+BX77+BX78+BX79</f>
        <v>0</v>
      </c>
      <c r="CA76" s="1201">
        <f>+((BY76*$N$76)*$H$76)/($N$76)</f>
        <v>0</v>
      </c>
      <c r="CB76" s="1201">
        <f>+((BZ76*$N$72)*$H$72)/($N$72)</f>
        <v>0</v>
      </c>
      <c r="CC76" s="2956" t="s">
        <v>3078</v>
      </c>
      <c r="CD76" s="2941">
        <v>0</v>
      </c>
      <c r="CE76" s="2938"/>
      <c r="CF76" s="2939">
        <f>+CD76+CD77+CD78+CD79</f>
        <v>0</v>
      </c>
      <c r="CG76" s="2939">
        <f>+CE76+CE77+CE78+CE79</f>
        <v>0</v>
      </c>
      <c r="CH76" s="1201">
        <f>+((CF76*$N$76)*$H$76)/($N$76)</f>
        <v>0</v>
      </c>
      <c r="CI76" s="1201">
        <f>+((CG76*$N$72)*$H$72)/($N$72)</f>
        <v>0</v>
      </c>
      <c r="CJ76" s="2940"/>
      <c r="CK76" s="2941">
        <v>0</v>
      </c>
      <c r="CL76" s="2938"/>
      <c r="CM76" s="2939">
        <f>+CK76+CK77+CK78+CK79</f>
        <v>8.7499999999999994E-2</v>
      </c>
      <c r="CN76" s="2939">
        <f>+CL76+CL77+CL78+CL79</f>
        <v>0</v>
      </c>
      <c r="CO76" s="1201">
        <f>+((CM76*$N$76)*$H$76)/($N$76)</f>
        <v>8.7499999999999981E-2</v>
      </c>
      <c r="CP76" s="1201">
        <f>+((CN76*$N$72)*$H$72)/($N$72)</f>
        <v>0</v>
      </c>
      <c r="CQ76" s="2940"/>
      <c r="CR76" s="2350">
        <v>0</v>
      </c>
      <c r="CS76" s="2940"/>
      <c r="CT76" s="2939">
        <f>+CR76+CR77+CR78+CR79</f>
        <v>0</v>
      </c>
      <c r="CU76" s="2939">
        <f>+CS76+CS77+CS78+CS79</f>
        <v>0</v>
      </c>
      <c r="CV76" s="1201">
        <f>+((CT76*$N$76)*$H$76)/($N$76)</f>
        <v>0</v>
      </c>
      <c r="CW76" s="1201">
        <f>+((CU76*$N$72)*$H$72)/($N$72)</f>
        <v>0</v>
      </c>
      <c r="CX76" s="2956" t="s">
        <v>3078</v>
      </c>
      <c r="CY76" s="2936"/>
      <c r="CZ76" s="2948">
        <f t="shared" si="0"/>
        <v>0.25</v>
      </c>
      <c r="DA76" s="2948">
        <f t="shared" si="0"/>
        <v>0.25</v>
      </c>
      <c r="DB76" s="2949">
        <f t="shared" si="1"/>
        <v>1</v>
      </c>
      <c r="DC76" s="2950">
        <f>+U76+AB76+AI76</f>
        <v>0.42499999999999999</v>
      </c>
      <c r="DD76" s="2950">
        <f>+V76+AC76+AJ76</f>
        <v>0.42499999999999999</v>
      </c>
      <c r="DE76" s="2950">
        <f>+DD76/DC76</f>
        <v>1</v>
      </c>
      <c r="DF76" s="2950">
        <f>+W76+AD76+AK76</f>
        <v>0.42500000000000004</v>
      </c>
      <c r="DG76" s="2950">
        <f>+X76+AE76+AL76</f>
        <v>0.42500000000000004</v>
      </c>
      <c r="DH76" s="2950">
        <f>+DG76/DF76</f>
        <v>1</v>
      </c>
      <c r="DI76" s="2948">
        <f t="shared" si="2"/>
        <v>0.25</v>
      </c>
      <c r="DJ76" s="2951">
        <f t="shared" si="2"/>
        <v>0.25</v>
      </c>
      <c r="DK76" s="2952">
        <f t="shared" si="3"/>
        <v>1</v>
      </c>
      <c r="DL76" s="2950">
        <f>+DC76+AP76+AW76+BD76</f>
        <v>0.82499999999999996</v>
      </c>
      <c r="DM76" s="2950">
        <f>+DD76+AQ76+AX76+BE76</f>
        <v>0.82499999999999996</v>
      </c>
      <c r="DN76" s="2953">
        <f>+DM76/DL76</f>
        <v>1</v>
      </c>
      <c r="DO76" s="2950">
        <f>+DF76+AR76+AY76+BF76</f>
        <v>0.82500000000000018</v>
      </c>
      <c r="DP76" s="2950">
        <f>+DG76+AS76+AZ76+BG76</f>
        <v>0.82500000000000018</v>
      </c>
      <c r="DQ76" s="2953">
        <f>+DP76/DO76</f>
        <v>1</v>
      </c>
      <c r="DR76" s="2948">
        <f t="shared" si="4"/>
        <v>0.25</v>
      </c>
      <c r="DS76" s="2948">
        <f t="shared" si="4"/>
        <v>0.25</v>
      </c>
      <c r="DT76" s="2952">
        <f t="shared" si="5"/>
        <v>1</v>
      </c>
      <c r="DU76" s="2950">
        <f>+DL76+BK76+BR76+BY76</f>
        <v>0.91249999999999998</v>
      </c>
      <c r="DV76" s="2950">
        <f>+DM76+BL76+BS76+BZ76</f>
        <v>0.82499999999999996</v>
      </c>
      <c r="DW76" s="2953">
        <f>+DV76/DU76</f>
        <v>0.90410958904109584</v>
      </c>
      <c r="DX76" s="2950">
        <f>+DO76+BM76+BT76+CA76</f>
        <v>0.9125000000000002</v>
      </c>
      <c r="DY76" s="2950">
        <f>+DP76+BN76+BU76+CB76</f>
        <v>0.82500000000000018</v>
      </c>
      <c r="DZ76" s="2953">
        <f>+DY76/DX76</f>
        <v>0.90410958904109584</v>
      </c>
      <c r="EA76" s="2948">
        <f t="shared" si="6"/>
        <v>0.25</v>
      </c>
      <c r="EB76" s="2948">
        <f t="shared" si="6"/>
        <v>0.25</v>
      </c>
      <c r="EC76" s="2952">
        <f t="shared" si="7"/>
        <v>1</v>
      </c>
      <c r="ED76" s="2950">
        <f>+DU76+CF76+CM76+CS76</f>
        <v>1</v>
      </c>
      <c r="EE76" s="2950">
        <f>+DV76+CG76+CN76+CT76</f>
        <v>0.82499999999999996</v>
      </c>
      <c r="EF76" s="2953">
        <f>+EE76/ED76</f>
        <v>0.82499999999999996</v>
      </c>
      <c r="EG76" s="2943">
        <f>+DX76+CH76+CO76+CV76</f>
        <v>1.0000000000000002</v>
      </c>
      <c r="EH76" s="2943">
        <f>+DY76+CI76+CP76+CW76</f>
        <v>0.82500000000000018</v>
      </c>
      <c r="EI76" s="2954">
        <f>+EH76/EG76</f>
        <v>0.82499999999999996</v>
      </c>
    </row>
    <row r="77" spans="1:139" ht="71.25">
      <c r="A77" s="2980"/>
      <c r="B77" s="2980"/>
      <c r="C77" s="2980"/>
      <c r="D77" s="1270"/>
      <c r="E77" s="1201"/>
      <c r="F77" s="1201"/>
      <c r="G77" s="1270"/>
      <c r="H77" s="2950"/>
      <c r="I77" s="1201"/>
      <c r="J77" s="1201"/>
      <c r="K77" s="1201"/>
      <c r="L77" s="1201"/>
      <c r="M77" s="1201"/>
      <c r="N77" s="2936"/>
      <c r="O77" s="2937"/>
      <c r="P77" s="2937"/>
      <c r="Q77" s="2290" t="s">
        <v>3079</v>
      </c>
      <c r="R77" s="2290">
        <v>0.25</v>
      </c>
      <c r="S77" s="2350">
        <v>0</v>
      </c>
      <c r="T77" s="2938">
        <v>0</v>
      </c>
      <c r="U77" s="2939"/>
      <c r="V77" s="2939"/>
      <c r="W77" s="1201"/>
      <c r="X77" s="1201"/>
      <c r="Y77" s="2940" t="s">
        <v>163</v>
      </c>
      <c r="Z77" s="2941">
        <v>0.05</v>
      </c>
      <c r="AA77" s="2942">
        <v>0.05</v>
      </c>
      <c r="AB77" s="2943"/>
      <c r="AC77" s="2943"/>
      <c r="AD77" s="2943"/>
      <c r="AE77" s="2943"/>
      <c r="AF77" s="2940" t="s">
        <v>3080</v>
      </c>
      <c r="AG77" s="2941">
        <v>7.4999999999999997E-2</v>
      </c>
      <c r="AH77" s="2942">
        <v>7.4999999999999997E-2</v>
      </c>
      <c r="AI77" s="2943"/>
      <c r="AJ77" s="2943"/>
      <c r="AK77" s="2943"/>
      <c r="AL77" s="2943"/>
      <c r="AM77" s="2956"/>
      <c r="AN77" s="2941">
        <v>0.125</v>
      </c>
      <c r="AO77" s="2938">
        <v>0.125</v>
      </c>
      <c r="AP77" s="2939"/>
      <c r="AQ77" s="2939"/>
      <c r="AR77" s="2950"/>
      <c r="AS77" s="2966"/>
      <c r="AT77" s="2940" t="s">
        <v>3069</v>
      </c>
      <c r="AU77" s="2941">
        <v>0</v>
      </c>
      <c r="AV77" s="2942">
        <v>0</v>
      </c>
      <c r="AW77" s="2939"/>
      <c r="AX77" s="2939"/>
      <c r="AY77" s="2943"/>
      <c r="AZ77" s="2943"/>
      <c r="BA77" s="2940" t="s">
        <v>163</v>
      </c>
      <c r="BB77" s="2941">
        <v>0</v>
      </c>
      <c r="BC77" s="2940">
        <v>0</v>
      </c>
      <c r="BD77" s="2939"/>
      <c r="BE77" s="2939"/>
      <c r="BF77" s="1201"/>
      <c r="BG77" s="1201"/>
      <c r="BH77" s="2956"/>
      <c r="BI77" s="2941">
        <v>0</v>
      </c>
      <c r="BJ77" s="2940"/>
      <c r="BK77" s="2939"/>
      <c r="BL77" s="2939"/>
      <c r="BM77" s="1201"/>
      <c r="BN77" s="1201"/>
      <c r="BO77" s="2940"/>
      <c r="BP77" s="2941">
        <v>0</v>
      </c>
      <c r="BQ77" s="2940"/>
      <c r="BR77" s="2939"/>
      <c r="BS77" s="2939"/>
      <c r="BT77" s="1201"/>
      <c r="BU77" s="1201"/>
      <c r="BV77" s="2940"/>
      <c r="BW77" s="2941">
        <v>0</v>
      </c>
      <c r="BX77" s="2938"/>
      <c r="BY77" s="2939"/>
      <c r="BZ77" s="2939"/>
      <c r="CA77" s="1201"/>
      <c r="CB77" s="1201"/>
      <c r="CC77" s="2956"/>
      <c r="CD77" s="2941">
        <v>0</v>
      </c>
      <c r="CE77" s="2938"/>
      <c r="CF77" s="2939"/>
      <c r="CG77" s="2939"/>
      <c r="CH77" s="1201"/>
      <c r="CI77" s="1201"/>
      <c r="CJ77" s="2940"/>
      <c r="CK77" s="2941">
        <v>0</v>
      </c>
      <c r="CL77" s="2938"/>
      <c r="CM77" s="2939"/>
      <c r="CN77" s="2939"/>
      <c r="CO77" s="1201"/>
      <c r="CP77" s="1201"/>
      <c r="CQ77" s="2940"/>
      <c r="CR77" s="2350">
        <v>0</v>
      </c>
      <c r="CS77" s="2940"/>
      <c r="CT77" s="2939"/>
      <c r="CU77" s="2939"/>
      <c r="CV77" s="1201"/>
      <c r="CW77" s="1201"/>
      <c r="CX77" s="2956"/>
      <c r="CY77" s="2936"/>
      <c r="CZ77" s="2948">
        <f t="shared" si="0"/>
        <v>0.125</v>
      </c>
      <c r="DA77" s="2948">
        <f t="shared" si="0"/>
        <v>0.125</v>
      </c>
      <c r="DB77" s="2949">
        <f t="shared" si="1"/>
        <v>1</v>
      </c>
      <c r="DC77" s="2950"/>
      <c r="DD77" s="2950"/>
      <c r="DE77" s="2950"/>
      <c r="DF77" s="2950"/>
      <c r="DG77" s="2950"/>
      <c r="DH77" s="2950"/>
      <c r="DI77" s="2948">
        <f t="shared" si="2"/>
        <v>0.25</v>
      </c>
      <c r="DJ77" s="2951">
        <f t="shared" si="2"/>
        <v>0.25</v>
      </c>
      <c r="DK77" s="2952">
        <f t="shared" si="3"/>
        <v>1</v>
      </c>
      <c r="DL77" s="2950"/>
      <c r="DM77" s="2950"/>
      <c r="DN77" s="2953"/>
      <c r="DO77" s="2950"/>
      <c r="DP77" s="2950"/>
      <c r="DQ77" s="2953"/>
      <c r="DR77" s="2948">
        <f t="shared" si="4"/>
        <v>0.25</v>
      </c>
      <c r="DS77" s="2948">
        <f t="shared" si="4"/>
        <v>0.25</v>
      </c>
      <c r="DT77" s="2952">
        <f t="shared" si="5"/>
        <v>1</v>
      </c>
      <c r="DU77" s="2950"/>
      <c r="DV77" s="2950"/>
      <c r="DW77" s="2953"/>
      <c r="DX77" s="2950"/>
      <c r="DY77" s="2950"/>
      <c r="DZ77" s="2953"/>
      <c r="EA77" s="2948">
        <f t="shared" si="6"/>
        <v>0.25</v>
      </c>
      <c r="EB77" s="2948">
        <f t="shared" si="6"/>
        <v>0.25</v>
      </c>
      <c r="EC77" s="2952">
        <f t="shared" si="7"/>
        <v>1</v>
      </c>
      <c r="ED77" s="2950"/>
      <c r="EE77" s="2950"/>
      <c r="EF77" s="2953"/>
      <c r="EG77" s="2943"/>
      <c r="EH77" s="2943"/>
      <c r="EI77" s="2954"/>
    </row>
    <row r="78" spans="1:139" ht="85.5">
      <c r="A78" s="2980"/>
      <c r="B78" s="2980"/>
      <c r="C78" s="2980"/>
      <c r="D78" s="1270"/>
      <c r="E78" s="1201"/>
      <c r="F78" s="1201"/>
      <c r="G78" s="1270"/>
      <c r="H78" s="2950"/>
      <c r="I78" s="1201"/>
      <c r="J78" s="1201"/>
      <c r="K78" s="1201"/>
      <c r="L78" s="1201"/>
      <c r="M78" s="1201"/>
      <c r="N78" s="2936"/>
      <c r="O78" s="2937"/>
      <c r="P78" s="2937"/>
      <c r="Q78" s="2290" t="s">
        <v>3081</v>
      </c>
      <c r="R78" s="2290">
        <v>0.25</v>
      </c>
      <c r="S78" s="2350">
        <v>0</v>
      </c>
      <c r="T78" s="2938">
        <v>0</v>
      </c>
      <c r="U78" s="2939"/>
      <c r="V78" s="2939"/>
      <c r="W78" s="1201"/>
      <c r="X78" s="1201"/>
      <c r="Y78" s="2940" t="s">
        <v>163</v>
      </c>
      <c r="Z78" s="2941">
        <v>0</v>
      </c>
      <c r="AA78" s="2942">
        <v>0</v>
      </c>
      <c r="AB78" s="2943"/>
      <c r="AC78" s="2943"/>
      <c r="AD78" s="2943"/>
      <c r="AE78" s="2943"/>
      <c r="AF78" s="2940" t="s">
        <v>163</v>
      </c>
      <c r="AG78" s="2941">
        <v>0.05</v>
      </c>
      <c r="AH78" s="2942">
        <v>0.05</v>
      </c>
      <c r="AI78" s="2943"/>
      <c r="AJ78" s="2943"/>
      <c r="AK78" s="2943"/>
      <c r="AL78" s="2943"/>
      <c r="AM78" s="2956"/>
      <c r="AN78" s="2941">
        <v>7.4999999999999997E-2</v>
      </c>
      <c r="AO78" s="2938">
        <v>7.4999999999999997E-2</v>
      </c>
      <c r="AP78" s="2939"/>
      <c r="AQ78" s="2939"/>
      <c r="AR78" s="2950"/>
      <c r="AS78" s="2966"/>
      <c r="AT78" s="2940" t="s">
        <v>3069</v>
      </c>
      <c r="AU78" s="2941">
        <v>0.125</v>
      </c>
      <c r="AV78" s="2942">
        <v>0.125</v>
      </c>
      <c r="AW78" s="2939"/>
      <c r="AX78" s="2939"/>
      <c r="AY78" s="2943"/>
      <c r="AZ78" s="2943"/>
      <c r="BA78" s="2940" t="s">
        <v>3069</v>
      </c>
      <c r="BB78" s="2941">
        <v>0</v>
      </c>
      <c r="BC78" s="2940">
        <v>0</v>
      </c>
      <c r="BD78" s="2939"/>
      <c r="BE78" s="2939"/>
      <c r="BF78" s="1201"/>
      <c r="BG78" s="1201"/>
      <c r="BH78" s="2956"/>
      <c r="BI78" s="2941">
        <v>0</v>
      </c>
      <c r="BJ78" s="2940"/>
      <c r="BK78" s="2939"/>
      <c r="BL78" s="2939"/>
      <c r="BM78" s="1201"/>
      <c r="BN78" s="1201"/>
      <c r="BO78" s="2940"/>
      <c r="BP78" s="2941">
        <v>0</v>
      </c>
      <c r="BQ78" s="2940"/>
      <c r="BR78" s="2939"/>
      <c r="BS78" s="2939"/>
      <c r="BT78" s="1201"/>
      <c r="BU78" s="1201"/>
      <c r="BV78" s="2940"/>
      <c r="BW78" s="2941">
        <v>0</v>
      </c>
      <c r="BX78" s="2938"/>
      <c r="BY78" s="2939"/>
      <c r="BZ78" s="2939"/>
      <c r="CA78" s="1201"/>
      <c r="CB78" s="1201"/>
      <c r="CC78" s="2956"/>
      <c r="CD78" s="2941">
        <v>0</v>
      </c>
      <c r="CE78" s="2938"/>
      <c r="CF78" s="2939"/>
      <c r="CG78" s="2939"/>
      <c r="CH78" s="1201"/>
      <c r="CI78" s="1201"/>
      <c r="CJ78" s="2940"/>
      <c r="CK78" s="2941">
        <v>0</v>
      </c>
      <c r="CL78" s="2938"/>
      <c r="CM78" s="2939"/>
      <c r="CN78" s="2939"/>
      <c r="CO78" s="1201"/>
      <c r="CP78" s="1201"/>
      <c r="CQ78" s="2940"/>
      <c r="CR78" s="2350">
        <v>0</v>
      </c>
      <c r="CS78" s="2940"/>
      <c r="CT78" s="2939"/>
      <c r="CU78" s="2939"/>
      <c r="CV78" s="1201"/>
      <c r="CW78" s="1201"/>
      <c r="CX78" s="2956"/>
      <c r="CY78" s="2936"/>
      <c r="CZ78" s="2948">
        <f t="shared" si="0"/>
        <v>0.05</v>
      </c>
      <c r="DA78" s="2948">
        <f t="shared" si="0"/>
        <v>0.05</v>
      </c>
      <c r="DB78" s="2949">
        <f t="shared" si="1"/>
        <v>1</v>
      </c>
      <c r="DC78" s="2950"/>
      <c r="DD78" s="2950"/>
      <c r="DE78" s="2950"/>
      <c r="DF78" s="2950"/>
      <c r="DG78" s="2950"/>
      <c r="DH78" s="2950"/>
      <c r="DI78" s="2948">
        <f t="shared" si="2"/>
        <v>0.25</v>
      </c>
      <c r="DJ78" s="2951">
        <f t="shared" si="2"/>
        <v>0.25</v>
      </c>
      <c r="DK78" s="2952">
        <f t="shared" si="3"/>
        <v>1</v>
      </c>
      <c r="DL78" s="2950"/>
      <c r="DM78" s="2950"/>
      <c r="DN78" s="2953"/>
      <c r="DO78" s="2950"/>
      <c r="DP78" s="2950"/>
      <c r="DQ78" s="2953"/>
      <c r="DR78" s="2948">
        <f t="shared" si="4"/>
        <v>0.25</v>
      </c>
      <c r="DS78" s="2948">
        <f t="shared" si="4"/>
        <v>0.25</v>
      </c>
      <c r="DT78" s="2952">
        <f t="shared" si="5"/>
        <v>1</v>
      </c>
      <c r="DU78" s="2950"/>
      <c r="DV78" s="2950"/>
      <c r="DW78" s="2953"/>
      <c r="DX78" s="2950"/>
      <c r="DY78" s="2950"/>
      <c r="DZ78" s="2953"/>
      <c r="EA78" s="2948">
        <f t="shared" si="6"/>
        <v>0.25</v>
      </c>
      <c r="EB78" s="2948">
        <f t="shared" si="6"/>
        <v>0.25</v>
      </c>
      <c r="EC78" s="2952">
        <f t="shared" si="7"/>
        <v>1</v>
      </c>
      <c r="ED78" s="2950"/>
      <c r="EE78" s="2950"/>
      <c r="EF78" s="2953"/>
      <c r="EG78" s="2943"/>
      <c r="EH78" s="2943"/>
      <c r="EI78" s="2954"/>
    </row>
    <row r="79" spans="1:139" ht="71.25">
      <c r="A79" s="2980"/>
      <c r="B79" s="2980"/>
      <c r="C79" s="2980"/>
      <c r="D79" s="1270"/>
      <c r="E79" s="1201"/>
      <c r="F79" s="1201"/>
      <c r="G79" s="1270"/>
      <c r="H79" s="2950"/>
      <c r="I79" s="1201"/>
      <c r="J79" s="1201"/>
      <c r="K79" s="1201"/>
      <c r="L79" s="1201"/>
      <c r="M79" s="1201"/>
      <c r="N79" s="2936"/>
      <c r="O79" s="2937"/>
      <c r="P79" s="2937"/>
      <c r="Q79" s="2290" t="s">
        <v>3082</v>
      </c>
      <c r="R79" s="2290">
        <v>0.25</v>
      </c>
      <c r="S79" s="2350">
        <v>0</v>
      </c>
      <c r="T79" s="2938">
        <v>0</v>
      </c>
      <c r="U79" s="2939"/>
      <c r="V79" s="2939"/>
      <c r="W79" s="1201"/>
      <c r="X79" s="1201"/>
      <c r="Y79" s="2940" t="s">
        <v>163</v>
      </c>
      <c r="Z79" s="2941">
        <v>0</v>
      </c>
      <c r="AA79" s="2942">
        <v>0</v>
      </c>
      <c r="AB79" s="2943"/>
      <c r="AC79" s="2943"/>
      <c r="AD79" s="2943"/>
      <c r="AE79" s="2943"/>
      <c r="AF79" s="2940" t="s">
        <v>163</v>
      </c>
      <c r="AG79" s="2941">
        <v>0</v>
      </c>
      <c r="AH79" s="2942">
        <v>0</v>
      </c>
      <c r="AI79" s="2943"/>
      <c r="AJ79" s="2943"/>
      <c r="AK79" s="2943"/>
      <c r="AL79" s="2943"/>
      <c r="AM79" s="2956"/>
      <c r="AN79" s="2941">
        <v>0</v>
      </c>
      <c r="AO79" s="2938">
        <v>0</v>
      </c>
      <c r="AP79" s="2939"/>
      <c r="AQ79" s="2939"/>
      <c r="AR79" s="2950"/>
      <c r="AS79" s="2966"/>
      <c r="AT79" s="2940" t="s">
        <v>163</v>
      </c>
      <c r="AU79" s="2941">
        <v>7.4999999999999997E-2</v>
      </c>
      <c r="AV79" s="2942">
        <v>7.4999999999999997E-2</v>
      </c>
      <c r="AW79" s="2939"/>
      <c r="AX79" s="2939"/>
      <c r="AY79" s="2943"/>
      <c r="AZ79" s="2943"/>
      <c r="BA79" s="2940" t="s">
        <v>3069</v>
      </c>
      <c r="BB79" s="2941">
        <v>0</v>
      </c>
      <c r="BC79" s="2940">
        <v>0</v>
      </c>
      <c r="BD79" s="2939"/>
      <c r="BE79" s="2939"/>
      <c r="BF79" s="1201"/>
      <c r="BG79" s="1201"/>
      <c r="BH79" s="2956"/>
      <c r="BI79" s="2941">
        <v>0</v>
      </c>
      <c r="BJ79" s="2940"/>
      <c r="BK79" s="2939"/>
      <c r="BL79" s="2939"/>
      <c r="BM79" s="1201"/>
      <c r="BN79" s="1201"/>
      <c r="BO79" s="2940"/>
      <c r="BP79" s="2941">
        <v>8.7499999999999994E-2</v>
      </c>
      <c r="BQ79" s="2940"/>
      <c r="BR79" s="2939"/>
      <c r="BS79" s="2939"/>
      <c r="BT79" s="1201"/>
      <c r="BU79" s="1201"/>
      <c r="BV79" s="2940"/>
      <c r="BW79" s="2941">
        <v>0</v>
      </c>
      <c r="BX79" s="2938"/>
      <c r="BY79" s="2939"/>
      <c r="BZ79" s="2939"/>
      <c r="CA79" s="1201"/>
      <c r="CB79" s="1201"/>
      <c r="CC79" s="2956"/>
      <c r="CD79" s="2941">
        <v>0</v>
      </c>
      <c r="CE79" s="2938"/>
      <c r="CF79" s="2939"/>
      <c r="CG79" s="2939"/>
      <c r="CH79" s="1201"/>
      <c r="CI79" s="1201"/>
      <c r="CJ79" s="2940"/>
      <c r="CK79" s="2941">
        <v>8.7499999999999994E-2</v>
      </c>
      <c r="CL79" s="2938"/>
      <c r="CM79" s="2939"/>
      <c r="CN79" s="2939"/>
      <c r="CO79" s="1201"/>
      <c r="CP79" s="1201"/>
      <c r="CQ79" s="2940"/>
      <c r="CR79" s="2350">
        <v>0</v>
      </c>
      <c r="CS79" s="2940"/>
      <c r="CT79" s="2939"/>
      <c r="CU79" s="2939"/>
      <c r="CV79" s="1201"/>
      <c r="CW79" s="1201"/>
      <c r="CX79" s="2956"/>
      <c r="CY79" s="2936"/>
      <c r="CZ79" s="2948">
        <f t="shared" si="0"/>
        <v>0</v>
      </c>
      <c r="DA79" s="2948">
        <f t="shared" si="0"/>
        <v>0</v>
      </c>
      <c r="DB79" s="2949" t="e">
        <f t="shared" si="1"/>
        <v>#DIV/0!</v>
      </c>
      <c r="DC79" s="2950"/>
      <c r="DD79" s="2950"/>
      <c r="DE79" s="2950"/>
      <c r="DF79" s="2950"/>
      <c r="DG79" s="2950"/>
      <c r="DH79" s="2950"/>
      <c r="DI79" s="2948">
        <f t="shared" si="2"/>
        <v>7.4999999999999997E-2</v>
      </c>
      <c r="DJ79" s="2951">
        <f t="shared" si="2"/>
        <v>7.4999999999999997E-2</v>
      </c>
      <c r="DK79" s="2952">
        <f t="shared" si="3"/>
        <v>1</v>
      </c>
      <c r="DL79" s="2950"/>
      <c r="DM79" s="2950"/>
      <c r="DN79" s="2953"/>
      <c r="DO79" s="2950"/>
      <c r="DP79" s="2950"/>
      <c r="DQ79" s="2953"/>
      <c r="DR79" s="2948">
        <f t="shared" si="4"/>
        <v>0.16249999999999998</v>
      </c>
      <c r="DS79" s="2948">
        <f t="shared" si="4"/>
        <v>7.4999999999999997E-2</v>
      </c>
      <c r="DT79" s="2952">
        <f t="shared" si="5"/>
        <v>0.46153846153846156</v>
      </c>
      <c r="DU79" s="2950"/>
      <c r="DV79" s="2950"/>
      <c r="DW79" s="2953"/>
      <c r="DX79" s="2950"/>
      <c r="DY79" s="2950"/>
      <c r="DZ79" s="2953"/>
      <c r="EA79" s="2948">
        <f t="shared" si="6"/>
        <v>0.24999999999999997</v>
      </c>
      <c r="EB79" s="2948">
        <f t="shared" si="6"/>
        <v>7.4999999999999997E-2</v>
      </c>
      <c r="EC79" s="2952">
        <f t="shared" si="7"/>
        <v>0.30000000000000004</v>
      </c>
      <c r="ED79" s="2950"/>
      <c r="EE79" s="2950"/>
      <c r="EF79" s="2953"/>
      <c r="EG79" s="2943"/>
      <c r="EH79" s="2943"/>
      <c r="EI79" s="2954"/>
    </row>
    <row r="80" spans="1:139" ht="57">
      <c r="A80" s="2980"/>
      <c r="B80" s="2980"/>
      <c r="C80" s="2980"/>
      <c r="D80" s="2987" t="s">
        <v>945</v>
      </c>
      <c r="E80" s="2980" t="s">
        <v>945</v>
      </c>
      <c r="F80" s="2980"/>
      <c r="G80" s="2987" t="s">
        <v>1862</v>
      </c>
      <c r="H80" s="2950">
        <v>1</v>
      </c>
      <c r="I80" s="2980"/>
      <c r="J80" s="1201">
        <v>3</v>
      </c>
      <c r="K80" s="2980" t="s">
        <v>3083</v>
      </c>
      <c r="L80" s="2980" t="s">
        <v>3084</v>
      </c>
      <c r="M80" s="2980" t="s">
        <v>3085</v>
      </c>
      <c r="N80" s="2988">
        <v>0.2</v>
      </c>
      <c r="O80" s="2989">
        <v>42767</v>
      </c>
      <c r="P80" s="2989">
        <v>43100</v>
      </c>
      <c r="Q80" s="2290" t="s">
        <v>3086</v>
      </c>
      <c r="R80" s="2290">
        <v>0.25</v>
      </c>
      <c r="S80" s="2350">
        <v>0</v>
      </c>
      <c r="T80" s="2938">
        <v>0</v>
      </c>
      <c r="U80" s="2939">
        <f>+S80+S81</f>
        <v>0</v>
      </c>
      <c r="V80" s="2939">
        <f>+T80+T81</f>
        <v>0</v>
      </c>
      <c r="W80" s="1201">
        <f>+((U80*$N$80)*$H$80)/($N$80)</f>
        <v>0</v>
      </c>
      <c r="X80" s="1201">
        <f>+((V80*$N$72)*$H$72)/($N$72)</f>
        <v>0</v>
      </c>
      <c r="Y80" s="2940" t="s">
        <v>163</v>
      </c>
      <c r="Z80" s="2941">
        <v>0.15</v>
      </c>
      <c r="AA80" s="2942">
        <v>0.15</v>
      </c>
      <c r="AB80" s="2943">
        <f>+Z80+Z81</f>
        <v>0.2</v>
      </c>
      <c r="AC80" s="2943">
        <f>+AA80+AA81</f>
        <v>0.2</v>
      </c>
      <c r="AD80" s="2943">
        <f>+((AB80*$N$80)*$H$80)/($N$80)</f>
        <v>0.20000000000000004</v>
      </c>
      <c r="AE80" s="2943">
        <f>+((AC80*$N$72)*$H$72)/($N$72)</f>
        <v>0.20000000000000004</v>
      </c>
      <c r="AF80" s="2940" t="s">
        <v>3087</v>
      </c>
      <c r="AG80" s="2941">
        <v>0.1</v>
      </c>
      <c r="AH80" s="2942">
        <v>0.1</v>
      </c>
      <c r="AI80" s="2943">
        <f>+AG80+AG81</f>
        <v>0.17499999999999999</v>
      </c>
      <c r="AJ80" s="2943">
        <f>+AH80+AH81</f>
        <v>0.17499999999999999</v>
      </c>
      <c r="AK80" s="2943">
        <f>+((AI80*$N$80)*$H$80)/($N$80)</f>
        <v>0.17499999999999996</v>
      </c>
      <c r="AL80" s="2943">
        <f>+((AJ80*$N$72)*$H$72)/($N$72)</f>
        <v>0.17499999999999996</v>
      </c>
      <c r="AM80" s="2956" t="s">
        <v>3088</v>
      </c>
      <c r="AN80" s="2941">
        <v>0</v>
      </c>
      <c r="AO80" s="2938">
        <v>0</v>
      </c>
      <c r="AP80" s="2939">
        <f>+AN80+AN81</f>
        <v>0.125</v>
      </c>
      <c r="AQ80" s="2939">
        <f>+AO80+AO81</f>
        <v>0.125</v>
      </c>
      <c r="AR80" s="2950">
        <f>+((AP80*$N$80)*$H$80)/($N$80)</f>
        <v>0.125</v>
      </c>
      <c r="AS80" s="2966">
        <f>+((AQ80*$N$72)*$H$72)/($N$72)</f>
        <v>0.125</v>
      </c>
      <c r="AT80" s="2940" t="s">
        <v>163</v>
      </c>
      <c r="AU80" s="2941">
        <v>0</v>
      </c>
      <c r="AV80" s="2942">
        <v>0</v>
      </c>
      <c r="AW80" s="2939">
        <f>+AU80+AU81</f>
        <v>0</v>
      </c>
      <c r="AX80" s="2939">
        <f>+AV80+AV81</f>
        <v>0</v>
      </c>
      <c r="AY80" s="2943">
        <f>+((AW80*$N$80)*$H$80)/($N$80)</f>
        <v>0</v>
      </c>
      <c r="AZ80" s="2943">
        <f>+((AX80*$N$72)*$H$72)/($N$72)</f>
        <v>0</v>
      </c>
      <c r="BA80" s="2940" t="s">
        <v>163</v>
      </c>
      <c r="BB80" s="2941">
        <v>0</v>
      </c>
      <c r="BC80" s="2940">
        <v>0</v>
      </c>
      <c r="BD80" s="2939">
        <f>+BB80+BB81</f>
        <v>0</v>
      </c>
      <c r="BE80" s="2939">
        <f>+BC80+BC81</f>
        <v>0</v>
      </c>
      <c r="BF80" s="1201">
        <f>+((BD80*$N$80)*$H$80)/($N$80)</f>
        <v>0</v>
      </c>
      <c r="BG80" s="1201">
        <f>+((BE80*$N$72)*$H$72)/($N$72)</f>
        <v>0</v>
      </c>
      <c r="BH80" s="2956" t="s">
        <v>3089</v>
      </c>
      <c r="BI80" s="2941">
        <v>0</v>
      </c>
      <c r="BJ80" s="2940"/>
      <c r="BK80" s="2939">
        <f>+BI80+BI81</f>
        <v>0</v>
      </c>
      <c r="BL80" s="2939">
        <f>+BJ80+BJ81</f>
        <v>0</v>
      </c>
      <c r="BM80" s="1201">
        <f>+((BK80*$N$80)*$H$80)/($N$80)</f>
        <v>0</v>
      </c>
      <c r="BN80" s="1201">
        <f>+((BL80*$N$72)*$H$72)/($N$72)</f>
        <v>0</v>
      </c>
      <c r="BO80" s="2940"/>
      <c r="BP80" s="2941">
        <v>0</v>
      </c>
      <c r="BQ80" s="2940"/>
      <c r="BR80" s="2939">
        <f>+BP80+BP81</f>
        <v>0</v>
      </c>
      <c r="BS80" s="2939">
        <f>+BQ80+BQ81</f>
        <v>0</v>
      </c>
      <c r="BT80" s="1201">
        <f>+((BR80*$N$80)*$H$80)/($N$80)</f>
        <v>0</v>
      </c>
      <c r="BU80" s="1201">
        <f>+((BS80*$N$72)*$H$72)/($N$72)</f>
        <v>0</v>
      </c>
      <c r="BV80" s="2940"/>
      <c r="BW80" s="2941">
        <v>0</v>
      </c>
      <c r="BX80" s="2938"/>
      <c r="BY80" s="2939">
        <f>+BW80+BW81</f>
        <v>0</v>
      </c>
      <c r="BZ80" s="2939">
        <f>+BX80+BX81</f>
        <v>0</v>
      </c>
      <c r="CA80" s="1201">
        <f>+((BY80*$N$80)*$H$80)/($N$80)</f>
        <v>0</v>
      </c>
      <c r="CB80" s="1201">
        <f>+((BZ80*$N$72)*$H$72)/($N$72)</f>
        <v>0</v>
      </c>
      <c r="CC80" s="2956" t="s">
        <v>3090</v>
      </c>
      <c r="CD80" s="2941">
        <v>0</v>
      </c>
      <c r="CE80" s="2938"/>
      <c r="CF80" s="2939">
        <f>+CD80+CD81</f>
        <v>0</v>
      </c>
      <c r="CG80" s="2939">
        <f>+CE80+CE81</f>
        <v>0</v>
      </c>
      <c r="CH80" s="1201">
        <f>+((CF80*$N$80)*$H$80)/($N$80)</f>
        <v>0</v>
      </c>
      <c r="CI80" s="1201">
        <f>+((CG80*$N$72)*$H$72)/($N$72)</f>
        <v>0</v>
      </c>
      <c r="CJ80" s="2940"/>
      <c r="CK80" s="2941">
        <v>0</v>
      </c>
      <c r="CL80" s="2938"/>
      <c r="CM80" s="2939">
        <f>+CK80+CK81</f>
        <v>0</v>
      </c>
      <c r="CN80" s="2939">
        <f>+CL80+CL81</f>
        <v>0</v>
      </c>
      <c r="CO80" s="1201">
        <f>+((CM80*$N$80)*$H$80)/($N$80)</f>
        <v>0</v>
      </c>
      <c r="CP80" s="1201">
        <f>+((CN80*$N$72)*$H$72)/($N$72)</f>
        <v>0</v>
      </c>
      <c r="CQ80" s="2940"/>
      <c r="CR80" s="2350">
        <v>0</v>
      </c>
      <c r="CS80" s="2940"/>
      <c r="CT80" s="2939">
        <f>+CR80+CR81</f>
        <v>0</v>
      </c>
      <c r="CU80" s="2939">
        <f>+CS80+CS81</f>
        <v>0</v>
      </c>
      <c r="CV80" s="1201">
        <f>+((CT80*$N$80)*$H$80)/($N$80)</f>
        <v>0</v>
      </c>
      <c r="CW80" s="1201">
        <f>+((CU80*$N$72)*$H$72)/($N$72)</f>
        <v>0</v>
      </c>
      <c r="CX80" s="2956" t="s">
        <v>3091</v>
      </c>
      <c r="CY80" s="2936"/>
      <c r="CZ80" s="2948">
        <f t="shared" si="0"/>
        <v>0.25</v>
      </c>
      <c r="DA80" s="2948">
        <f t="shared" si="0"/>
        <v>0.25</v>
      </c>
      <c r="DB80" s="2949">
        <f t="shared" si="1"/>
        <v>1</v>
      </c>
      <c r="DC80" s="2976">
        <f>+U80+AB80+AI80</f>
        <v>0.375</v>
      </c>
      <c r="DD80" s="2976">
        <f>+V80+AC80+AJ80</f>
        <v>0.375</v>
      </c>
      <c r="DE80" s="2976">
        <f>+DD80/DC80</f>
        <v>1</v>
      </c>
      <c r="DF80" s="2950">
        <f>+W80+AD80+AK80</f>
        <v>0.375</v>
      </c>
      <c r="DG80" s="2950">
        <f>+X80+AE80+AL80</f>
        <v>0.375</v>
      </c>
      <c r="DH80" s="2950">
        <f>+DG80/DF80</f>
        <v>1</v>
      </c>
      <c r="DI80" s="2948">
        <f t="shared" si="2"/>
        <v>0.25</v>
      </c>
      <c r="DJ80" s="2951">
        <f t="shared" si="2"/>
        <v>0.25</v>
      </c>
      <c r="DK80" s="2952">
        <f t="shared" si="3"/>
        <v>1</v>
      </c>
      <c r="DL80" s="2976">
        <f>+DC80</f>
        <v>0.375</v>
      </c>
      <c r="DM80" s="2976">
        <f>+DD80</f>
        <v>0.375</v>
      </c>
      <c r="DN80" s="2977">
        <f>+DM80/DL80</f>
        <v>1</v>
      </c>
      <c r="DO80" s="2950">
        <f>+DF80+AR80+AY80+BF80</f>
        <v>0.5</v>
      </c>
      <c r="DP80" s="2950">
        <f>+DG80+AS80+AZ80+BG80</f>
        <v>0.5</v>
      </c>
      <c r="DQ80" s="2953">
        <f>+DP80/DO80</f>
        <v>1</v>
      </c>
      <c r="DR80" s="2948">
        <f t="shared" si="4"/>
        <v>0.25</v>
      </c>
      <c r="DS80" s="2948">
        <f t="shared" si="4"/>
        <v>0.25</v>
      </c>
      <c r="DT80" s="2952">
        <f t="shared" si="5"/>
        <v>1</v>
      </c>
      <c r="DU80" s="2976">
        <f>+DL80+BK80+BR80+BY80</f>
        <v>0.375</v>
      </c>
      <c r="DV80" s="2976">
        <f>+DM80+BL80+BS80+BZ80</f>
        <v>0.375</v>
      </c>
      <c r="DW80" s="2977">
        <f>+DV80/DU80</f>
        <v>1</v>
      </c>
      <c r="DX80" s="2950">
        <f>+DO80+BM80+BT80+CA80</f>
        <v>0.5</v>
      </c>
      <c r="DY80" s="2950">
        <f>+DP80+BN80+BU80+CB80</f>
        <v>0.5</v>
      </c>
      <c r="DZ80" s="2953">
        <f>+DY80/DX80</f>
        <v>1</v>
      </c>
      <c r="EA80" s="2948">
        <f t="shared" si="6"/>
        <v>0.25</v>
      </c>
      <c r="EB80" s="2948">
        <f t="shared" si="6"/>
        <v>0.25</v>
      </c>
      <c r="EC80" s="2952">
        <f t="shared" si="7"/>
        <v>1</v>
      </c>
      <c r="ED80" s="2976">
        <f>+DU80+CF80+CM80+CS80</f>
        <v>0.375</v>
      </c>
      <c r="EE80" s="2976">
        <f>+DV80+CG80+CN80+CT80</f>
        <v>0.375</v>
      </c>
      <c r="EF80" s="2977">
        <f>+EE80/ED80</f>
        <v>1</v>
      </c>
      <c r="EG80" s="2943">
        <f>+DX80+CH80+CO80+CV80</f>
        <v>0.5</v>
      </c>
      <c r="EH80" s="2943">
        <f>+DY80+CI80+CP80+CW80</f>
        <v>0.5</v>
      </c>
      <c r="EI80" s="2954">
        <f>+EH80/EG80</f>
        <v>1</v>
      </c>
    </row>
    <row r="81" spans="1:139" ht="57">
      <c r="A81" s="2980"/>
      <c r="B81" s="2980"/>
      <c r="C81" s="2980"/>
      <c r="D81" s="2987"/>
      <c r="E81" s="2980"/>
      <c r="F81" s="2980"/>
      <c r="G81" s="2987"/>
      <c r="H81" s="2950"/>
      <c r="I81" s="2980"/>
      <c r="J81" s="1201"/>
      <c r="K81" s="2980"/>
      <c r="L81" s="2980"/>
      <c r="M81" s="2980"/>
      <c r="N81" s="2988">
        <v>0.2</v>
      </c>
      <c r="O81" s="2989">
        <v>42767</v>
      </c>
      <c r="P81" s="2989">
        <v>43100</v>
      </c>
      <c r="Q81" s="2290" t="s">
        <v>3092</v>
      </c>
      <c r="R81" s="2290">
        <v>0.25</v>
      </c>
      <c r="S81" s="2350">
        <v>0</v>
      </c>
      <c r="T81" s="2938">
        <v>0</v>
      </c>
      <c r="U81" s="2939"/>
      <c r="V81" s="2939"/>
      <c r="W81" s="1201"/>
      <c r="X81" s="1201"/>
      <c r="Y81" s="2940" t="s">
        <v>163</v>
      </c>
      <c r="Z81" s="2941">
        <v>0.05</v>
      </c>
      <c r="AA81" s="2942">
        <v>0.05</v>
      </c>
      <c r="AB81" s="2943"/>
      <c r="AC81" s="2943"/>
      <c r="AD81" s="2943"/>
      <c r="AE81" s="2943"/>
      <c r="AF81" s="2940" t="s">
        <v>3087</v>
      </c>
      <c r="AG81" s="2941">
        <v>7.4999999999999997E-2</v>
      </c>
      <c r="AH81" s="2942">
        <v>7.4999999999999997E-2</v>
      </c>
      <c r="AI81" s="2943"/>
      <c r="AJ81" s="2943"/>
      <c r="AK81" s="2943"/>
      <c r="AL81" s="2943"/>
      <c r="AM81" s="2956"/>
      <c r="AN81" s="2941">
        <v>0.125</v>
      </c>
      <c r="AO81" s="2938">
        <v>0.125</v>
      </c>
      <c r="AP81" s="2939"/>
      <c r="AQ81" s="2939"/>
      <c r="AR81" s="2950"/>
      <c r="AS81" s="2966"/>
      <c r="AT81" s="2940" t="s">
        <v>3069</v>
      </c>
      <c r="AU81" s="2941">
        <v>0</v>
      </c>
      <c r="AV81" s="2942">
        <v>0</v>
      </c>
      <c r="AW81" s="2939"/>
      <c r="AX81" s="2939"/>
      <c r="AY81" s="2943"/>
      <c r="AZ81" s="2943"/>
      <c r="BA81" s="2940" t="s">
        <v>163</v>
      </c>
      <c r="BB81" s="2941">
        <v>0</v>
      </c>
      <c r="BC81" s="2940">
        <v>0</v>
      </c>
      <c r="BD81" s="2939"/>
      <c r="BE81" s="2939"/>
      <c r="BF81" s="1201"/>
      <c r="BG81" s="1201"/>
      <c r="BH81" s="2956"/>
      <c r="BI81" s="2941">
        <v>0</v>
      </c>
      <c r="BJ81" s="2940"/>
      <c r="BK81" s="2939"/>
      <c r="BL81" s="2939"/>
      <c r="BM81" s="1201"/>
      <c r="BN81" s="1201"/>
      <c r="BO81" s="2940"/>
      <c r="BP81" s="2941">
        <v>0</v>
      </c>
      <c r="BQ81" s="2940"/>
      <c r="BR81" s="2939"/>
      <c r="BS81" s="2939"/>
      <c r="BT81" s="1201"/>
      <c r="BU81" s="1201"/>
      <c r="BV81" s="2940"/>
      <c r="BW81" s="2941">
        <v>0</v>
      </c>
      <c r="BX81" s="2938"/>
      <c r="BY81" s="2939"/>
      <c r="BZ81" s="2939"/>
      <c r="CA81" s="1201"/>
      <c r="CB81" s="1201"/>
      <c r="CC81" s="2956"/>
      <c r="CD81" s="2941">
        <v>0</v>
      </c>
      <c r="CE81" s="2938"/>
      <c r="CF81" s="2939"/>
      <c r="CG81" s="2939"/>
      <c r="CH81" s="1201"/>
      <c r="CI81" s="1201"/>
      <c r="CJ81" s="2940"/>
      <c r="CK81" s="2941">
        <v>0</v>
      </c>
      <c r="CL81" s="2938"/>
      <c r="CM81" s="2939"/>
      <c r="CN81" s="2939"/>
      <c r="CO81" s="1201"/>
      <c r="CP81" s="1201"/>
      <c r="CQ81" s="2940"/>
      <c r="CR81" s="2350">
        <v>0</v>
      </c>
      <c r="CS81" s="2940"/>
      <c r="CT81" s="2939"/>
      <c r="CU81" s="2939"/>
      <c r="CV81" s="1201"/>
      <c r="CW81" s="1201"/>
      <c r="CX81" s="2956"/>
      <c r="CY81" s="2936"/>
      <c r="CZ81" s="2948">
        <f t="shared" si="0"/>
        <v>0.125</v>
      </c>
      <c r="DA81" s="2948">
        <f t="shared" si="0"/>
        <v>0.125</v>
      </c>
      <c r="DB81" s="2949">
        <f t="shared" si="1"/>
        <v>1</v>
      </c>
      <c r="DC81" s="2976"/>
      <c r="DD81" s="2976"/>
      <c r="DE81" s="2976"/>
      <c r="DF81" s="2950"/>
      <c r="DG81" s="2950"/>
      <c r="DH81" s="2950"/>
      <c r="DI81" s="2948">
        <f t="shared" si="2"/>
        <v>0.25</v>
      </c>
      <c r="DJ81" s="2951">
        <f t="shared" si="2"/>
        <v>0.25</v>
      </c>
      <c r="DK81" s="2952">
        <f t="shared" si="3"/>
        <v>1</v>
      </c>
      <c r="DL81" s="2976"/>
      <c r="DM81" s="2976"/>
      <c r="DN81" s="2977"/>
      <c r="DO81" s="2950"/>
      <c r="DP81" s="2950"/>
      <c r="DQ81" s="2953"/>
      <c r="DR81" s="2948">
        <f t="shared" si="4"/>
        <v>0.25</v>
      </c>
      <c r="DS81" s="2948">
        <f t="shared" si="4"/>
        <v>0.25</v>
      </c>
      <c r="DT81" s="2952">
        <f t="shared" si="5"/>
        <v>1</v>
      </c>
      <c r="DU81" s="2976"/>
      <c r="DV81" s="2976"/>
      <c r="DW81" s="2977"/>
      <c r="DX81" s="2950"/>
      <c r="DY81" s="2950"/>
      <c r="DZ81" s="2953"/>
      <c r="EA81" s="2948">
        <f t="shared" si="6"/>
        <v>0.25</v>
      </c>
      <c r="EB81" s="2948">
        <f t="shared" si="6"/>
        <v>0.25</v>
      </c>
      <c r="EC81" s="2952">
        <f t="shared" si="7"/>
        <v>1</v>
      </c>
      <c r="ED81" s="2976"/>
      <c r="EE81" s="2976"/>
      <c r="EF81" s="2977"/>
      <c r="EG81" s="2943"/>
      <c r="EH81" s="2943"/>
      <c r="EI81" s="2954"/>
    </row>
    <row r="82" spans="1:139" ht="57">
      <c r="A82" s="2980"/>
      <c r="B82" s="2980"/>
      <c r="C82" s="2980"/>
      <c r="D82" s="2987"/>
      <c r="E82" s="2980"/>
      <c r="F82" s="2980"/>
      <c r="G82" s="2987"/>
      <c r="H82" s="2950"/>
      <c r="I82" s="2980"/>
      <c r="J82" s="1201"/>
      <c r="K82" s="2980"/>
      <c r="L82" s="2980"/>
      <c r="M82" s="2980"/>
      <c r="N82" s="2988">
        <v>0.2</v>
      </c>
      <c r="O82" s="2989">
        <v>42767</v>
      </c>
      <c r="P82" s="2989">
        <v>43100</v>
      </c>
      <c r="Q82" s="2290" t="s">
        <v>3093</v>
      </c>
      <c r="R82" s="2290">
        <v>0.25</v>
      </c>
      <c r="S82" s="2350">
        <v>0</v>
      </c>
      <c r="T82" s="2938">
        <v>0</v>
      </c>
      <c r="U82" s="2939">
        <f>+S82+S83</f>
        <v>0</v>
      </c>
      <c r="V82" s="2939">
        <f>+T82+T83</f>
        <v>0</v>
      </c>
      <c r="W82" s="1201"/>
      <c r="X82" s="1201"/>
      <c r="Y82" s="2940" t="s">
        <v>163</v>
      </c>
      <c r="Z82" s="2941">
        <v>0.15</v>
      </c>
      <c r="AA82" s="2942">
        <v>0</v>
      </c>
      <c r="AB82" s="2943">
        <f>+Z82+Z83</f>
        <v>0.2</v>
      </c>
      <c r="AC82" s="2943">
        <f>+AA82+AA83</f>
        <v>0</v>
      </c>
      <c r="AD82" s="2943"/>
      <c r="AE82" s="2943"/>
      <c r="AF82" s="2940" t="s">
        <v>3094</v>
      </c>
      <c r="AG82" s="2941">
        <v>0.1</v>
      </c>
      <c r="AH82" s="2942">
        <v>0.1</v>
      </c>
      <c r="AI82" s="2943">
        <f>+AG82+AG83</f>
        <v>0.17499999999999999</v>
      </c>
      <c r="AJ82" s="2943">
        <f>+AH82+AH83</f>
        <v>0.17499999999999999</v>
      </c>
      <c r="AK82" s="2943"/>
      <c r="AL82" s="2943"/>
      <c r="AM82" s="2956" t="s">
        <v>3094</v>
      </c>
      <c r="AN82" s="2941">
        <v>0</v>
      </c>
      <c r="AO82" s="2938">
        <v>0</v>
      </c>
      <c r="AP82" s="2939">
        <f>+AN82+AN83</f>
        <v>0.125</v>
      </c>
      <c r="AQ82" s="2939">
        <f>+AO82+AO83</f>
        <v>0</v>
      </c>
      <c r="AR82" s="2950"/>
      <c r="AS82" s="2966"/>
      <c r="AT82" s="2940" t="s">
        <v>163</v>
      </c>
      <c r="AU82" s="2941">
        <v>0</v>
      </c>
      <c r="AV82" s="2942">
        <v>0</v>
      </c>
      <c r="AW82" s="2939">
        <f>+AU82+AU83</f>
        <v>0</v>
      </c>
      <c r="AX82" s="2939">
        <f>+AV82+AV83</f>
        <v>0</v>
      </c>
      <c r="AY82" s="2943"/>
      <c r="AZ82" s="2943"/>
      <c r="BA82" s="2940" t="s">
        <v>163</v>
      </c>
      <c r="BB82" s="2941">
        <v>0</v>
      </c>
      <c r="BC82" s="2940">
        <v>0</v>
      </c>
      <c r="BD82" s="2939">
        <f>+BB82+BB83</f>
        <v>0</v>
      </c>
      <c r="BE82" s="2939">
        <f>+BC82+BC83</f>
        <v>0</v>
      </c>
      <c r="BF82" s="1201"/>
      <c r="BG82" s="1201"/>
      <c r="BH82" s="2956"/>
      <c r="BI82" s="2941">
        <v>0</v>
      </c>
      <c r="BJ82" s="2940"/>
      <c r="BK82" s="2939">
        <f>+BI82+BI83</f>
        <v>0</v>
      </c>
      <c r="BL82" s="2939">
        <f>+BJ82+BJ83</f>
        <v>0</v>
      </c>
      <c r="BM82" s="1201"/>
      <c r="BN82" s="1201"/>
      <c r="BO82" s="2940"/>
      <c r="BP82" s="2941">
        <v>0</v>
      </c>
      <c r="BQ82" s="2940"/>
      <c r="BR82" s="2939">
        <f>+BP82+BP83</f>
        <v>0</v>
      </c>
      <c r="BS82" s="2939">
        <f>+BQ82+BQ83</f>
        <v>0</v>
      </c>
      <c r="BT82" s="1201"/>
      <c r="BU82" s="1201"/>
      <c r="BV82" s="2940"/>
      <c r="BW82" s="2941">
        <v>0</v>
      </c>
      <c r="BX82" s="2938"/>
      <c r="BY82" s="2939">
        <f>+BW82+BW83</f>
        <v>0</v>
      </c>
      <c r="BZ82" s="2939">
        <f>+BX82+BX83</f>
        <v>0</v>
      </c>
      <c r="CA82" s="1201"/>
      <c r="CB82" s="1201"/>
      <c r="CC82" s="2956" t="s">
        <v>3090</v>
      </c>
      <c r="CD82" s="2941">
        <v>0</v>
      </c>
      <c r="CE82" s="2938"/>
      <c r="CF82" s="2939">
        <f>+CD82+CD83</f>
        <v>0</v>
      </c>
      <c r="CG82" s="2939">
        <f>+CE82+CE83</f>
        <v>0</v>
      </c>
      <c r="CH82" s="1201"/>
      <c r="CI82" s="1201"/>
      <c r="CJ82" s="2940"/>
      <c r="CK82" s="2941">
        <v>0</v>
      </c>
      <c r="CL82" s="2938"/>
      <c r="CM82" s="2939">
        <f>+CK82+CK83</f>
        <v>0</v>
      </c>
      <c r="CN82" s="2939">
        <f>+CL82+CL83</f>
        <v>0</v>
      </c>
      <c r="CO82" s="1201"/>
      <c r="CP82" s="1201"/>
      <c r="CQ82" s="2940"/>
      <c r="CR82" s="2350">
        <v>0</v>
      </c>
      <c r="CS82" s="2940"/>
      <c r="CT82" s="2939">
        <f>+CR82+CR83</f>
        <v>0</v>
      </c>
      <c r="CU82" s="2939">
        <f>+CS82+CS83</f>
        <v>0</v>
      </c>
      <c r="CV82" s="1201"/>
      <c r="CW82" s="1201"/>
      <c r="CX82" s="2956" t="s">
        <v>3091</v>
      </c>
      <c r="CY82" s="2936"/>
      <c r="CZ82" s="2948">
        <f t="shared" si="0"/>
        <v>0.25</v>
      </c>
      <c r="DA82" s="2948">
        <f t="shared" si="0"/>
        <v>0.1</v>
      </c>
      <c r="DB82" s="2949">
        <f t="shared" si="1"/>
        <v>0.4</v>
      </c>
      <c r="DC82" s="2976"/>
      <c r="DD82" s="2976"/>
      <c r="DE82" s="2976"/>
      <c r="DF82" s="2950"/>
      <c r="DG82" s="2950"/>
      <c r="DH82" s="2950"/>
      <c r="DI82" s="2948">
        <f t="shared" si="2"/>
        <v>0.25</v>
      </c>
      <c r="DJ82" s="2951">
        <f t="shared" si="2"/>
        <v>0.1</v>
      </c>
      <c r="DK82" s="2952">
        <f t="shared" si="3"/>
        <v>0.4</v>
      </c>
      <c r="DL82" s="2976"/>
      <c r="DM82" s="2976"/>
      <c r="DN82" s="2977"/>
      <c r="DO82" s="2950"/>
      <c r="DP82" s="2950"/>
      <c r="DQ82" s="2953"/>
      <c r="DR82" s="2948">
        <f t="shared" si="4"/>
        <v>0.25</v>
      </c>
      <c r="DS82" s="2948">
        <f t="shared" si="4"/>
        <v>0.1</v>
      </c>
      <c r="DT82" s="2952">
        <f t="shared" si="5"/>
        <v>0.4</v>
      </c>
      <c r="DU82" s="2976"/>
      <c r="DV82" s="2976"/>
      <c r="DW82" s="2977"/>
      <c r="DX82" s="2950"/>
      <c r="DY82" s="2950"/>
      <c r="DZ82" s="2953"/>
      <c r="EA82" s="2948">
        <f t="shared" si="6"/>
        <v>0.25</v>
      </c>
      <c r="EB82" s="2948">
        <f t="shared" si="6"/>
        <v>0.1</v>
      </c>
      <c r="EC82" s="2952">
        <f t="shared" si="7"/>
        <v>0.4</v>
      </c>
      <c r="ED82" s="2976"/>
      <c r="EE82" s="2976"/>
      <c r="EF82" s="2977"/>
      <c r="EG82" s="2943"/>
      <c r="EH82" s="2943"/>
      <c r="EI82" s="2954"/>
    </row>
    <row r="83" spans="1:139" ht="57">
      <c r="A83" s="2980"/>
      <c r="B83" s="2980"/>
      <c r="C83" s="2980"/>
      <c r="D83" s="2987"/>
      <c r="E83" s="2980"/>
      <c r="F83" s="2980"/>
      <c r="G83" s="2987"/>
      <c r="H83" s="2950"/>
      <c r="I83" s="2980"/>
      <c r="J83" s="1201"/>
      <c r="K83" s="2980"/>
      <c r="L83" s="2980"/>
      <c r="M83" s="2980"/>
      <c r="N83" s="2988">
        <v>0.2</v>
      </c>
      <c r="O83" s="2989">
        <v>42767</v>
      </c>
      <c r="P83" s="2989">
        <v>43100</v>
      </c>
      <c r="Q83" s="1204" t="s">
        <v>3095</v>
      </c>
      <c r="R83" s="2290">
        <v>0.25</v>
      </c>
      <c r="S83" s="2350">
        <v>0</v>
      </c>
      <c r="T83" s="2938">
        <v>0</v>
      </c>
      <c r="U83" s="2939"/>
      <c r="V83" s="2939"/>
      <c r="W83" s="1201"/>
      <c r="X83" s="1201"/>
      <c r="Y83" s="2940" t="s">
        <v>163</v>
      </c>
      <c r="Z83" s="2941">
        <v>0.05</v>
      </c>
      <c r="AA83" s="2942">
        <v>0</v>
      </c>
      <c r="AB83" s="2943"/>
      <c r="AC83" s="2943"/>
      <c r="AD83" s="2943"/>
      <c r="AE83" s="2943"/>
      <c r="AF83" s="2940" t="s">
        <v>3094</v>
      </c>
      <c r="AG83" s="2941">
        <v>7.4999999999999997E-2</v>
      </c>
      <c r="AH83" s="2942">
        <v>7.4999999999999997E-2</v>
      </c>
      <c r="AI83" s="2943"/>
      <c r="AJ83" s="2943"/>
      <c r="AK83" s="2943"/>
      <c r="AL83" s="2943"/>
      <c r="AM83" s="2990"/>
      <c r="AN83" s="2941">
        <v>0.125</v>
      </c>
      <c r="AO83" s="2938">
        <v>0</v>
      </c>
      <c r="AP83" s="2939"/>
      <c r="AQ83" s="2939"/>
      <c r="AR83" s="2950"/>
      <c r="AS83" s="2966"/>
      <c r="AT83" s="2940" t="s">
        <v>2892</v>
      </c>
      <c r="AU83" s="2941">
        <v>0</v>
      </c>
      <c r="AV83" s="2942">
        <v>0</v>
      </c>
      <c r="AW83" s="2939"/>
      <c r="AX83" s="2939"/>
      <c r="AY83" s="2943"/>
      <c r="AZ83" s="2943"/>
      <c r="BA83" s="2940" t="s">
        <v>163</v>
      </c>
      <c r="BB83" s="2941">
        <v>0</v>
      </c>
      <c r="BC83" s="2940">
        <v>0</v>
      </c>
      <c r="BD83" s="2939"/>
      <c r="BE83" s="2939"/>
      <c r="BF83" s="1201"/>
      <c r="BG83" s="1201"/>
      <c r="BH83" s="2956"/>
      <c r="BI83" s="2941">
        <v>0</v>
      </c>
      <c r="BJ83" s="2940"/>
      <c r="BK83" s="2939"/>
      <c r="BL83" s="2939"/>
      <c r="BM83" s="1201"/>
      <c r="BN83" s="1201"/>
      <c r="BO83" s="2940"/>
      <c r="BP83" s="2941">
        <v>0</v>
      </c>
      <c r="BQ83" s="2940"/>
      <c r="BR83" s="2939"/>
      <c r="BS83" s="2939"/>
      <c r="BT83" s="1201"/>
      <c r="BU83" s="1201"/>
      <c r="BV83" s="2940"/>
      <c r="BW83" s="2941">
        <v>0</v>
      </c>
      <c r="BX83" s="2938"/>
      <c r="BY83" s="2939"/>
      <c r="BZ83" s="2939"/>
      <c r="CA83" s="1201"/>
      <c r="CB83" s="1201"/>
      <c r="CC83" s="2956"/>
      <c r="CD83" s="2941">
        <v>0</v>
      </c>
      <c r="CE83" s="2938"/>
      <c r="CF83" s="2939"/>
      <c r="CG83" s="2939"/>
      <c r="CH83" s="1201"/>
      <c r="CI83" s="1201"/>
      <c r="CJ83" s="2940"/>
      <c r="CK83" s="2941">
        <v>0</v>
      </c>
      <c r="CL83" s="2938"/>
      <c r="CM83" s="2939"/>
      <c r="CN83" s="2939"/>
      <c r="CO83" s="1201"/>
      <c r="CP83" s="1201"/>
      <c r="CQ83" s="2940"/>
      <c r="CR83" s="2350">
        <v>0</v>
      </c>
      <c r="CS83" s="2940"/>
      <c r="CT83" s="2939"/>
      <c r="CU83" s="2939"/>
      <c r="CV83" s="1201"/>
      <c r="CW83" s="1201"/>
      <c r="CX83" s="2956"/>
      <c r="CY83" s="2936"/>
      <c r="CZ83" s="2948">
        <f>+S83+Z83+AG83</f>
        <v>0.125</v>
      </c>
      <c r="DA83" s="2948">
        <f>+T83+AA83+AH83</f>
        <v>7.4999999999999997E-2</v>
      </c>
      <c r="DB83" s="2949">
        <f t="shared" si="1"/>
        <v>0.6</v>
      </c>
      <c r="DC83" s="2976"/>
      <c r="DD83" s="2976"/>
      <c r="DE83" s="2976"/>
      <c r="DF83" s="2950"/>
      <c r="DG83" s="2950"/>
      <c r="DH83" s="2950"/>
      <c r="DI83" s="2948">
        <f t="shared" si="2"/>
        <v>0.25</v>
      </c>
      <c r="DJ83" s="2951">
        <f t="shared" si="2"/>
        <v>7.4999999999999997E-2</v>
      </c>
      <c r="DK83" s="2952">
        <f t="shared" si="3"/>
        <v>0.3</v>
      </c>
      <c r="DL83" s="2976"/>
      <c r="DM83" s="2976"/>
      <c r="DN83" s="2977"/>
      <c r="DO83" s="2950"/>
      <c r="DP83" s="2950"/>
      <c r="DQ83" s="2953"/>
      <c r="DR83" s="2948">
        <f t="shared" si="4"/>
        <v>0.25</v>
      </c>
      <c r="DS83" s="2948">
        <f t="shared" si="4"/>
        <v>7.4999999999999997E-2</v>
      </c>
      <c r="DT83" s="2952">
        <f t="shared" si="5"/>
        <v>0.3</v>
      </c>
      <c r="DU83" s="2976"/>
      <c r="DV83" s="2976"/>
      <c r="DW83" s="2977"/>
      <c r="DX83" s="2950"/>
      <c r="DY83" s="2950"/>
      <c r="DZ83" s="2953"/>
      <c r="EA83" s="2948">
        <f t="shared" si="6"/>
        <v>0.25</v>
      </c>
      <c r="EB83" s="2948">
        <f t="shared" si="6"/>
        <v>7.4999999999999997E-2</v>
      </c>
      <c r="EC83" s="2952">
        <f t="shared" si="7"/>
        <v>0.3</v>
      </c>
      <c r="ED83" s="2976"/>
      <c r="EE83" s="2976"/>
      <c r="EF83" s="2977"/>
      <c r="EG83" s="2943"/>
      <c r="EH83" s="2943"/>
      <c r="EI83" s="2954"/>
    </row>
    <row r="85" spans="1:139">
      <c r="S85" s="2991"/>
      <c r="T85" s="2991"/>
      <c r="U85" s="230"/>
      <c r="V85" s="230"/>
      <c r="W85" s="230"/>
      <c r="X85" s="230"/>
      <c r="Y85" s="230"/>
      <c r="Z85" s="2659"/>
      <c r="AA85" s="2659"/>
      <c r="AB85" s="2992"/>
      <c r="AC85" s="2992"/>
      <c r="AD85" s="2992"/>
      <c r="AE85" s="2992"/>
      <c r="AF85" s="230"/>
      <c r="AG85" s="230"/>
      <c r="AH85" s="2659"/>
      <c r="AI85" s="2992"/>
      <c r="AJ85" s="2992"/>
      <c r="AK85" s="2992"/>
      <c r="AL85" s="2992"/>
      <c r="AM85" s="230"/>
      <c r="AN85" s="230"/>
      <c r="AO85" s="230"/>
      <c r="AP85" s="230"/>
      <c r="AQ85" s="230"/>
      <c r="AR85" s="235"/>
      <c r="AS85" s="2993"/>
      <c r="AT85" s="230"/>
      <c r="AU85" s="230"/>
      <c r="AV85" s="2659"/>
      <c r="AW85" s="230"/>
      <c r="AX85" s="230"/>
      <c r="AY85" s="2992"/>
      <c r="AZ85" s="2992"/>
      <c r="BA85" s="230"/>
      <c r="BB85" s="230"/>
      <c r="BC85" s="230"/>
      <c r="BD85" s="230"/>
      <c r="BE85" s="230"/>
      <c r="BF85" s="230"/>
      <c r="BG85" s="230"/>
      <c r="BH85" s="230"/>
      <c r="BI85" s="230"/>
      <c r="BJ85" s="230"/>
      <c r="BK85" s="230"/>
      <c r="BL85" s="230"/>
      <c r="BM85" s="230"/>
      <c r="BN85" s="230"/>
      <c r="BO85" s="230"/>
      <c r="BP85" s="230"/>
      <c r="BQ85" s="230"/>
      <c r="BR85" s="230"/>
      <c r="BS85" s="230"/>
      <c r="BT85" s="230"/>
      <c r="BU85" s="230"/>
      <c r="BV85" s="230"/>
      <c r="BW85" s="230"/>
      <c r="BX85" s="230"/>
      <c r="BY85" s="230"/>
      <c r="BZ85" s="230"/>
      <c r="CA85" s="230"/>
      <c r="CB85" s="230"/>
      <c r="CC85" s="230"/>
      <c r="CD85" s="230"/>
      <c r="CE85" s="230"/>
      <c r="CF85" s="230"/>
      <c r="CG85" s="230"/>
      <c r="CH85" s="230"/>
      <c r="CI85" s="230"/>
      <c r="CJ85" s="230"/>
      <c r="CK85" s="2659"/>
      <c r="CL85" s="230"/>
      <c r="CM85" s="230"/>
      <c r="CN85" s="230"/>
      <c r="CO85" s="230"/>
      <c r="CP85" s="230"/>
      <c r="CQ85" s="230"/>
      <c r="CR85" s="230"/>
      <c r="CS85" s="230"/>
      <c r="CT85" s="230"/>
      <c r="CU85" s="230"/>
      <c r="CV85" s="230"/>
      <c r="CW85" s="230"/>
      <c r="CX85" s="230"/>
      <c r="CY85" s="230"/>
      <c r="CZ85" s="230"/>
      <c r="DA85" s="230"/>
      <c r="DB85" s="230"/>
    </row>
  </sheetData>
  <mergeCells count="1493">
    <mergeCell ref="EG80:EG83"/>
    <mergeCell ref="EH80:EH83"/>
    <mergeCell ref="EI80:EI83"/>
    <mergeCell ref="U82:U83"/>
    <mergeCell ref="V82:V83"/>
    <mergeCell ref="AB82:AB83"/>
    <mergeCell ref="AC82:AC83"/>
    <mergeCell ref="AI82:AI83"/>
    <mergeCell ref="AJ82:AJ83"/>
    <mergeCell ref="AM82:AM83"/>
    <mergeCell ref="DX80:DX83"/>
    <mergeCell ref="DY80:DY83"/>
    <mergeCell ref="DZ80:DZ83"/>
    <mergeCell ref="ED80:ED83"/>
    <mergeCell ref="EE80:EE83"/>
    <mergeCell ref="EF80:EF83"/>
    <mergeCell ref="DO80:DO83"/>
    <mergeCell ref="DP80:DP83"/>
    <mergeCell ref="DQ80:DQ83"/>
    <mergeCell ref="DU80:DU83"/>
    <mergeCell ref="DV80:DV83"/>
    <mergeCell ref="DW80:DW83"/>
    <mergeCell ref="DF80:DF83"/>
    <mergeCell ref="DG80:DG83"/>
    <mergeCell ref="DH80:DH83"/>
    <mergeCell ref="DL80:DL83"/>
    <mergeCell ref="DM80:DM83"/>
    <mergeCell ref="DN80:DN83"/>
    <mergeCell ref="CW80:CW83"/>
    <mergeCell ref="CX80:CX81"/>
    <mergeCell ref="CY80:CY81"/>
    <mergeCell ref="DC80:DC83"/>
    <mergeCell ref="DD80:DD83"/>
    <mergeCell ref="DE80:DE83"/>
    <mergeCell ref="CX82:CX83"/>
    <mergeCell ref="CY82:CY83"/>
    <mergeCell ref="CN80:CN81"/>
    <mergeCell ref="CO80:CO83"/>
    <mergeCell ref="CP80:CP83"/>
    <mergeCell ref="CT80:CT81"/>
    <mergeCell ref="CU80:CU81"/>
    <mergeCell ref="CV80:CV83"/>
    <mergeCell ref="CN82:CN83"/>
    <mergeCell ref="CT82:CT83"/>
    <mergeCell ref="CU82:CU83"/>
    <mergeCell ref="CC80:CC81"/>
    <mergeCell ref="CF80:CF81"/>
    <mergeCell ref="CG80:CG81"/>
    <mergeCell ref="CH80:CH83"/>
    <mergeCell ref="CI80:CI83"/>
    <mergeCell ref="CM80:CM81"/>
    <mergeCell ref="CC82:CC83"/>
    <mergeCell ref="CF82:CF83"/>
    <mergeCell ref="CG82:CG83"/>
    <mergeCell ref="CM82:CM83"/>
    <mergeCell ref="BT80:BT83"/>
    <mergeCell ref="BU80:BU83"/>
    <mergeCell ref="BY80:BY81"/>
    <mergeCell ref="BZ80:BZ81"/>
    <mergeCell ref="CA80:CA83"/>
    <mergeCell ref="CB80:CB83"/>
    <mergeCell ref="BY82:BY83"/>
    <mergeCell ref="BZ82:BZ83"/>
    <mergeCell ref="BK80:BK81"/>
    <mergeCell ref="BL80:BL81"/>
    <mergeCell ref="BM80:BM83"/>
    <mergeCell ref="BN80:BN83"/>
    <mergeCell ref="BR80:BR81"/>
    <mergeCell ref="BS80:BS81"/>
    <mergeCell ref="BK82:BK83"/>
    <mergeCell ref="BL82:BL83"/>
    <mergeCell ref="BR82:BR83"/>
    <mergeCell ref="BS82:BS83"/>
    <mergeCell ref="AZ80:AZ83"/>
    <mergeCell ref="BD80:BD81"/>
    <mergeCell ref="BE80:BE81"/>
    <mergeCell ref="BF80:BF83"/>
    <mergeCell ref="BG80:BG83"/>
    <mergeCell ref="BH80:BH81"/>
    <mergeCell ref="BD82:BD83"/>
    <mergeCell ref="BE82:BE83"/>
    <mergeCell ref="BH82:BH83"/>
    <mergeCell ref="AQ80:AQ81"/>
    <mergeCell ref="AR80:AR83"/>
    <mergeCell ref="AS80:AS83"/>
    <mergeCell ref="AW80:AW81"/>
    <mergeCell ref="AX80:AX81"/>
    <mergeCell ref="AY80:AY83"/>
    <mergeCell ref="AQ82:AQ83"/>
    <mergeCell ref="AW82:AW83"/>
    <mergeCell ref="AX82:AX83"/>
    <mergeCell ref="AI80:AI81"/>
    <mergeCell ref="AJ80:AJ81"/>
    <mergeCell ref="AK80:AK83"/>
    <mergeCell ref="AL80:AL83"/>
    <mergeCell ref="AM80:AM81"/>
    <mergeCell ref="AP80:AP81"/>
    <mergeCell ref="AP82:AP83"/>
    <mergeCell ref="W80:W83"/>
    <mergeCell ref="X80:X83"/>
    <mergeCell ref="AB80:AB81"/>
    <mergeCell ref="AC80:AC81"/>
    <mergeCell ref="AD80:AD83"/>
    <mergeCell ref="AE80:AE83"/>
    <mergeCell ref="J80:J83"/>
    <mergeCell ref="K80:K83"/>
    <mergeCell ref="L80:L83"/>
    <mergeCell ref="M80:M83"/>
    <mergeCell ref="U80:U81"/>
    <mergeCell ref="V80:V81"/>
    <mergeCell ref="D80:D83"/>
    <mergeCell ref="E80:E83"/>
    <mergeCell ref="F80:F83"/>
    <mergeCell ref="G80:G83"/>
    <mergeCell ref="H80:H83"/>
    <mergeCell ref="I80:I83"/>
    <mergeCell ref="ED76:ED79"/>
    <mergeCell ref="EE76:EE79"/>
    <mergeCell ref="EF76:EF79"/>
    <mergeCell ref="EG76:EG79"/>
    <mergeCell ref="EH76:EH79"/>
    <mergeCell ref="EI76:EI79"/>
    <mergeCell ref="DU76:DU79"/>
    <mergeCell ref="DV76:DV79"/>
    <mergeCell ref="DW76:DW79"/>
    <mergeCell ref="DX76:DX79"/>
    <mergeCell ref="DY76:DY79"/>
    <mergeCell ref="DZ76:DZ79"/>
    <mergeCell ref="DL76:DL79"/>
    <mergeCell ref="DM76:DM79"/>
    <mergeCell ref="DN76:DN79"/>
    <mergeCell ref="DO76:DO79"/>
    <mergeCell ref="DP76:DP79"/>
    <mergeCell ref="DQ76:DQ79"/>
    <mergeCell ref="DC76:DC79"/>
    <mergeCell ref="DD76:DD79"/>
    <mergeCell ref="DE76:DE79"/>
    <mergeCell ref="DF76:DF79"/>
    <mergeCell ref="DG76:DG79"/>
    <mergeCell ref="DH76:DH79"/>
    <mergeCell ref="CT76:CT79"/>
    <mergeCell ref="CU76:CU79"/>
    <mergeCell ref="CV76:CV79"/>
    <mergeCell ref="CW76:CW79"/>
    <mergeCell ref="CX76:CX79"/>
    <mergeCell ref="CY76:CY79"/>
    <mergeCell ref="CH76:CH79"/>
    <mergeCell ref="CI76:CI79"/>
    <mergeCell ref="CM76:CM79"/>
    <mergeCell ref="CN76:CN79"/>
    <mergeCell ref="CO76:CO79"/>
    <mergeCell ref="CP76:CP79"/>
    <mergeCell ref="BZ76:BZ79"/>
    <mergeCell ref="CA76:CA79"/>
    <mergeCell ref="CB76:CB79"/>
    <mergeCell ref="CC76:CC79"/>
    <mergeCell ref="CF76:CF79"/>
    <mergeCell ref="CG76:CG79"/>
    <mergeCell ref="BN76:BN79"/>
    <mergeCell ref="BR76:BR79"/>
    <mergeCell ref="BS76:BS79"/>
    <mergeCell ref="BT76:BT79"/>
    <mergeCell ref="BU76:BU79"/>
    <mergeCell ref="BY76:BY79"/>
    <mergeCell ref="BF76:BF79"/>
    <mergeCell ref="BG76:BG79"/>
    <mergeCell ref="BH76:BH79"/>
    <mergeCell ref="BK76:BK79"/>
    <mergeCell ref="BL76:BL79"/>
    <mergeCell ref="BM76:BM79"/>
    <mergeCell ref="AW76:AW79"/>
    <mergeCell ref="AX76:AX79"/>
    <mergeCell ref="AY76:AY79"/>
    <mergeCell ref="AZ76:AZ79"/>
    <mergeCell ref="BD76:BD79"/>
    <mergeCell ref="BE76:BE79"/>
    <mergeCell ref="AL76:AL79"/>
    <mergeCell ref="AM76:AM79"/>
    <mergeCell ref="AP76:AP79"/>
    <mergeCell ref="AQ76:AQ79"/>
    <mergeCell ref="AR76:AR79"/>
    <mergeCell ref="AS76:AS79"/>
    <mergeCell ref="AC76:AC79"/>
    <mergeCell ref="AD76:AD79"/>
    <mergeCell ref="AE76:AE79"/>
    <mergeCell ref="AI76:AI79"/>
    <mergeCell ref="AJ76:AJ79"/>
    <mergeCell ref="AK76:AK79"/>
    <mergeCell ref="P76:P79"/>
    <mergeCell ref="U76:U79"/>
    <mergeCell ref="V76:V79"/>
    <mergeCell ref="W76:W79"/>
    <mergeCell ref="X76:X79"/>
    <mergeCell ref="AB76:AB79"/>
    <mergeCell ref="J76:J79"/>
    <mergeCell ref="K76:K79"/>
    <mergeCell ref="L76:L79"/>
    <mergeCell ref="M76:M79"/>
    <mergeCell ref="N76:N79"/>
    <mergeCell ref="O76:O79"/>
    <mergeCell ref="D76:D79"/>
    <mergeCell ref="E76:E79"/>
    <mergeCell ref="F76:F79"/>
    <mergeCell ref="G76:G79"/>
    <mergeCell ref="H76:H79"/>
    <mergeCell ref="I76:I79"/>
    <mergeCell ref="ED72:ED75"/>
    <mergeCell ref="EE72:EE75"/>
    <mergeCell ref="EF72:EF75"/>
    <mergeCell ref="EG72:EG75"/>
    <mergeCell ref="EH72:EH75"/>
    <mergeCell ref="EI72:EI75"/>
    <mergeCell ref="DU72:DU75"/>
    <mergeCell ref="DV72:DV75"/>
    <mergeCell ref="DW72:DW75"/>
    <mergeCell ref="DX72:DX75"/>
    <mergeCell ref="DY72:DY75"/>
    <mergeCell ref="DZ72:DZ75"/>
    <mergeCell ref="DL72:DL75"/>
    <mergeCell ref="DM72:DM75"/>
    <mergeCell ref="DN72:DN75"/>
    <mergeCell ref="DO72:DO75"/>
    <mergeCell ref="DP72:DP75"/>
    <mergeCell ref="DQ72:DQ75"/>
    <mergeCell ref="DC72:DC75"/>
    <mergeCell ref="DD72:DD75"/>
    <mergeCell ref="DE72:DE75"/>
    <mergeCell ref="DF72:DF75"/>
    <mergeCell ref="DG72:DG75"/>
    <mergeCell ref="DH72:DH75"/>
    <mergeCell ref="CT72:CT75"/>
    <mergeCell ref="CU72:CU75"/>
    <mergeCell ref="CV72:CV75"/>
    <mergeCell ref="CW72:CW75"/>
    <mergeCell ref="CX72:CX75"/>
    <mergeCell ref="CY72:CY75"/>
    <mergeCell ref="CH72:CH75"/>
    <mergeCell ref="CI72:CI75"/>
    <mergeCell ref="CM72:CM75"/>
    <mergeCell ref="CN72:CN75"/>
    <mergeCell ref="CO72:CO75"/>
    <mergeCell ref="CP72:CP75"/>
    <mergeCell ref="BZ72:BZ75"/>
    <mergeCell ref="CA72:CA75"/>
    <mergeCell ref="CB72:CB75"/>
    <mergeCell ref="CC72:CC75"/>
    <mergeCell ref="CF72:CF75"/>
    <mergeCell ref="CG72:CG75"/>
    <mergeCell ref="BN72:BN75"/>
    <mergeCell ref="BR72:BR75"/>
    <mergeCell ref="BS72:BS75"/>
    <mergeCell ref="BT72:BT75"/>
    <mergeCell ref="BU72:BU75"/>
    <mergeCell ref="BY72:BY75"/>
    <mergeCell ref="BF72:BF75"/>
    <mergeCell ref="BG72:BG75"/>
    <mergeCell ref="BH72:BH75"/>
    <mergeCell ref="BK72:BK75"/>
    <mergeCell ref="BL72:BL75"/>
    <mergeCell ref="BM72:BM75"/>
    <mergeCell ref="AW72:AW75"/>
    <mergeCell ref="AX72:AX75"/>
    <mergeCell ref="AY72:AY75"/>
    <mergeCell ref="AZ72:AZ75"/>
    <mergeCell ref="BD72:BD75"/>
    <mergeCell ref="BE72:BE75"/>
    <mergeCell ref="AL72:AL75"/>
    <mergeCell ref="AM72:AM75"/>
    <mergeCell ref="AP72:AP75"/>
    <mergeCell ref="AQ72:AQ75"/>
    <mergeCell ref="AR72:AR75"/>
    <mergeCell ref="AS72:AS75"/>
    <mergeCell ref="AC72:AC75"/>
    <mergeCell ref="AD72:AD75"/>
    <mergeCell ref="AE72:AE75"/>
    <mergeCell ref="AI72:AI75"/>
    <mergeCell ref="AJ72:AJ75"/>
    <mergeCell ref="AK72:AK75"/>
    <mergeCell ref="P72:P75"/>
    <mergeCell ref="U72:U75"/>
    <mergeCell ref="V72:V75"/>
    <mergeCell ref="W72:W75"/>
    <mergeCell ref="X72:X75"/>
    <mergeCell ref="AB72:AB75"/>
    <mergeCell ref="J72:J75"/>
    <mergeCell ref="K72:K75"/>
    <mergeCell ref="L72:L75"/>
    <mergeCell ref="M72:M75"/>
    <mergeCell ref="N72:N75"/>
    <mergeCell ref="O72:O75"/>
    <mergeCell ref="EF69:EF71"/>
    <mergeCell ref="A72:A83"/>
    <mergeCell ref="B72:B83"/>
    <mergeCell ref="C72:C83"/>
    <mergeCell ref="D72:D75"/>
    <mergeCell ref="E72:E75"/>
    <mergeCell ref="F72:F75"/>
    <mergeCell ref="G72:G75"/>
    <mergeCell ref="H72:H75"/>
    <mergeCell ref="I72:I75"/>
    <mergeCell ref="DM69:DM71"/>
    <mergeCell ref="DN69:DN71"/>
    <mergeCell ref="DU69:DU71"/>
    <mergeCell ref="DV69:DV71"/>
    <mergeCell ref="DW69:DW71"/>
    <mergeCell ref="ED69:ED71"/>
    <mergeCell ref="CU69:CU71"/>
    <mergeCell ref="CX69:CX70"/>
    <mergeCell ref="CY69:CY71"/>
    <mergeCell ref="DC69:DC71"/>
    <mergeCell ref="DD69:DD71"/>
    <mergeCell ref="DE69:DE71"/>
    <mergeCell ref="CC69:CC70"/>
    <mergeCell ref="CF69:CF71"/>
    <mergeCell ref="CG69:CG71"/>
    <mergeCell ref="CM69:CM71"/>
    <mergeCell ref="CN69:CN71"/>
    <mergeCell ref="CT69:CT71"/>
    <mergeCell ref="BK69:BK71"/>
    <mergeCell ref="BL69:BL71"/>
    <mergeCell ref="BR69:BR71"/>
    <mergeCell ref="BS69:BS71"/>
    <mergeCell ref="BY69:BY71"/>
    <mergeCell ref="BZ69:BZ71"/>
    <mergeCell ref="AP69:AP71"/>
    <mergeCell ref="AQ69:AQ71"/>
    <mergeCell ref="AW69:AW71"/>
    <mergeCell ref="AX69:AX71"/>
    <mergeCell ref="BD69:BD71"/>
    <mergeCell ref="BE69:BE71"/>
    <mergeCell ref="P69:P71"/>
    <mergeCell ref="U69:U71"/>
    <mergeCell ref="V69:V71"/>
    <mergeCell ref="AB69:AB71"/>
    <mergeCell ref="AC69:AC71"/>
    <mergeCell ref="AI69:AI71"/>
    <mergeCell ref="J69:J71"/>
    <mergeCell ref="K69:K71"/>
    <mergeCell ref="L69:L71"/>
    <mergeCell ref="M69:M71"/>
    <mergeCell ref="N69:N71"/>
    <mergeCell ref="O69:O71"/>
    <mergeCell ref="J65:J68"/>
    <mergeCell ref="K65:K68"/>
    <mergeCell ref="L65:L68"/>
    <mergeCell ref="M65:M68"/>
    <mergeCell ref="N65:N68"/>
    <mergeCell ref="O65:O68"/>
    <mergeCell ref="ED62:ED64"/>
    <mergeCell ref="EE62:EE64"/>
    <mergeCell ref="EF62:EF64"/>
    <mergeCell ref="EG62:EG71"/>
    <mergeCell ref="EH62:EH71"/>
    <mergeCell ref="EI62:EI71"/>
    <mergeCell ref="ED65:ED68"/>
    <mergeCell ref="EE65:EE68"/>
    <mergeCell ref="EF65:EF68"/>
    <mergeCell ref="EE69:EE71"/>
    <mergeCell ref="DU62:DU64"/>
    <mergeCell ref="DV62:DV64"/>
    <mergeCell ref="DW62:DW64"/>
    <mergeCell ref="DX62:DX71"/>
    <mergeCell ref="DY62:DY71"/>
    <mergeCell ref="DZ62:DZ71"/>
    <mergeCell ref="DU65:DU68"/>
    <mergeCell ref="DV65:DV68"/>
    <mergeCell ref="DW65:DW68"/>
    <mergeCell ref="DL62:DL64"/>
    <mergeCell ref="DM62:DM64"/>
    <mergeCell ref="DN62:DN64"/>
    <mergeCell ref="DO62:DO71"/>
    <mergeCell ref="DP62:DP71"/>
    <mergeCell ref="DQ62:DQ71"/>
    <mergeCell ref="DL65:DL68"/>
    <mergeCell ref="DM65:DM68"/>
    <mergeCell ref="DN65:DN68"/>
    <mergeCell ref="DL69:DL71"/>
    <mergeCell ref="DC62:DC64"/>
    <mergeCell ref="DD62:DD64"/>
    <mergeCell ref="DE62:DE64"/>
    <mergeCell ref="DF62:DF71"/>
    <mergeCell ref="DG62:DG71"/>
    <mergeCell ref="DH62:DH71"/>
    <mergeCell ref="DC65:DC68"/>
    <mergeCell ref="DD65:DD68"/>
    <mergeCell ref="DE65:DE68"/>
    <mergeCell ref="CT62:CT64"/>
    <mergeCell ref="CU62:CU64"/>
    <mergeCell ref="CV62:CV71"/>
    <mergeCell ref="CW62:CW71"/>
    <mergeCell ref="CX62:CX64"/>
    <mergeCell ref="CY62:CY64"/>
    <mergeCell ref="CT65:CT68"/>
    <mergeCell ref="CU65:CU68"/>
    <mergeCell ref="CX65:CX68"/>
    <mergeCell ref="CY65:CY68"/>
    <mergeCell ref="CH62:CH71"/>
    <mergeCell ref="CI62:CI71"/>
    <mergeCell ref="CM62:CM64"/>
    <mergeCell ref="CN62:CN64"/>
    <mergeCell ref="CO62:CO71"/>
    <mergeCell ref="CP62:CP71"/>
    <mergeCell ref="CM65:CM68"/>
    <mergeCell ref="CN65:CN68"/>
    <mergeCell ref="BZ62:BZ64"/>
    <mergeCell ref="CA62:CA71"/>
    <mergeCell ref="CB62:CB71"/>
    <mergeCell ref="CC62:CC64"/>
    <mergeCell ref="CF62:CF64"/>
    <mergeCell ref="CG62:CG64"/>
    <mergeCell ref="BZ65:BZ68"/>
    <mergeCell ref="CC65:CC68"/>
    <mergeCell ref="CF65:CF68"/>
    <mergeCell ref="CG65:CG68"/>
    <mergeCell ref="BN62:BN71"/>
    <mergeCell ref="BR62:BR64"/>
    <mergeCell ref="BS62:BS64"/>
    <mergeCell ref="BT62:BT71"/>
    <mergeCell ref="BU62:BU71"/>
    <mergeCell ref="BY62:BY64"/>
    <mergeCell ref="BR65:BR68"/>
    <mergeCell ref="BS65:BS68"/>
    <mergeCell ref="BY65:BY68"/>
    <mergeCell ref="BF62:BF71"/>
    <mergeCell ref="BG62:BG71"/>
    <mergeCell ref="BH62:BH64"/>
    <mergeCell ref="BK62:BK64"/>
    <mergeCell ref="BL62:BL64"/>
    <mergeCell ref="BM62:BM71"/>
    <mergeCell ref="BH65:BH68"/>
    <mergeCell ref="BK65:BK68"/>
    <mergeCell ref="BL65:BL68"/>
    <mergeCell ref="BH69:BH70"/>
    <mergeCell ref="AW62:AW64"/>
    <mergeCell ref="AX62:AX64"/>
    <mergeCell ref="AY62:AY71"/>
    <mergeCell ref="AZ62:AZ71"/>
    <mergeCell ref="BD62:BD64"/>
    <mergeCell ref="BE62:BE64"/>
    <mergeCell ref="AW65:AW68"/>
    <mergeCell ref="AX65:AX68"/>
    <mergeCell ref="BD65:BD68"/>
    <mergeCell ref="BE65:BE68"/>
    <mergeCell ref="AL62:AL71"/>
    <mergeCell ref="AM62:AM64"/>
    <mergeCell ref="AP62:AP64"/>
    <mergeCell ref="AQ62:AQ64"/>
    <mergeCell ref="AR62:AR71"/>
    <mergeCell ref="AS62:AS71"/>
    <mergeCell ref="AM65:AM68"/>
    <mergeCell ref="AP65:AP68"/>
    <mergeCell ref="AQ65:AQ68"/>
    <mergeCell ref="AM69:AM70"/>
    <mergeCell ref="AC62:AC64"/>
    <mergeCell ref="AD62:AD71"/>
    <mergeCell ref="AE62:AE71"/>
    <mergeCell ref="AI62:AI64"/>
    <mergeCell ref="AJ62:AJ64"/>
    <mergeCell ref="AK62:AK71"/>
    <mergeCell ref="AC65:AC68"/>
    <mergeCell ref="AI65:AI68"/>
    <mergeCell ref="AJ65:AJ68"/>
    <mergeCell ref="AJ69:AJ71"/>
    <mergeCell ref="P62:P64"/>
    <mergeCell ref="U62:U64"/>
    <mergeCell ref="V62:V64"/>
    <mergeCell ref="W62:W71"/>
    <mergeCell ref="X62:X71"/>
    <mergeCell ref="AB62:AB64"/>
    <mergeCell ref="P65:P68"/>
    <mergeCell ref="U65:U68"/>
    <mergeCell ref="V65:V68"/>
    <mergeCell ref="AB65:AB68"/>
    <mergeCell ref="J62:J64"/>
    <mergeCell ref="K62:K64"/>
    <mergeCell ref="L62:L64"/>
    <mergeCell ref="M62:M64"/>
    <mergeCell ref="N62:N64"/>
    <mergeCell ref="O62:O64"/>
    <mergeCell ref="D62:D71"/>
    <mergeCell ref="E62:E71"/>
    <mergeCell ref="F62:F71"/>
    <mergeCell ref="G62:G71"/>
    <mergeCell ref="H62:H71"/>
    <mergeCell ref="I62:I71"/>
    <mergeCell ref="J60:J61"/>
    <mergeCell ref="K60:K61"/>
    <mergeCell ref="L60:L61"/>
    <mergeCell ref="M60:M61"/>
    <mergeCell ref="N60:N61"/>
    <mergeCell ref="O60:O61"/>
    <mergeCell ref="ED56:ED59"/>
    <mergeCell ref="EE56:EE59"/>
    <mergeCell ref="EF56:EF59"/>
    <mergeCell ref="EG56:EG61"/>
    <mergeCell ref="EH56:EH61"/>
    <mergeCell ref="EI56:EI61"/>
    <mergeCell ref="ED60:ED61"/>
    <mergeCell ref="EE60:EE61"/>
    <mergeCell ref="EF60:EF61"/>
    <mergeCell ref="DU56:DU59"/>
    <mergeCell ref="DV56:DV59"/>
    <mergeCell ref="DW56:DW59"/>
    <mergeCell ref="DX56:DX61"/>
    <mergeCell ref="DY56:DY61"/>
    <mergeCell ref="DZ56:DZ61"/>
    <mergeCell ref="DU60:DU61"/>
    <mergeCell ref="DV60:DV61"/>
    <mergeCell ref="DW60:DW61"/>
    <mergeCell ref="DL56:DL59"/>
    <mergeCell ref="DM56:DM59"/>
    <mergeCell ref="DN56:DN59"/>
    <mergeCell ref="DO56:DO61"/>
    <mergeCell ref="DP56:DP61"/>
    <mergeCell ref="DQ56:DQ61"/>
    <mergeCell ref="DL60:DL61"/>
    <mergeCell ref="DM60:DM61"/>
    <mergeCell ref="DN60:DN61"/>
    <mergeCell ref="DC56:DC59"/>
    <mergeCell ref="DD56:DD59"/>
    <mergeCell ref="DE56:DE59"/>
    <mergeCell ref="DF56:DF61"/>
    <mergeCell ref="DG56:DG61"/>
    <mergeCell ref="DH56:DH61"/>
    <mergeCell ref="DC60:DC61"/>
    <mergeCell ref="DD60:DD61"/>
    <mergeCell ref="DE60:DE61"/>
    <mergeCell ref="CT56:CT59"/>
    <mergeCell ref="CU56:CU59"/>
    <mergeCell ref="CV56:CV61"/>
    <mergeCell ref="CW56:CW61"/>
    <mergeCell ref="CX56:CX59"/>
    <mergeCell ref="CY56:CY59"/>
    <mergeCell ref="CT60:CT61"/>
    <mergeCell ref="CU60:CU61"/>
    <mergeCell ref="CX60:CX61"/>
    <mergeCell ref="CY60:CY61"/>
    <mergeCell ref="CH56:CH61"/>
    <mergeCell ref="CI56:CI61"/>
    <mergeCell ref="CM56:CM59"/>
    <mergeCell ref="CN56:CN59"/>
    <mergeCell ref="CO56:CO61"/>
    <mergeCell ref="CP56:CP61"/>
    <mergeCell ref="CM60:CM61"/>
    <mergeCell ref="CN60:CN61"/>
    <mergeCell ref="BZ56:BZ59"/>
    <mergeCell ref="CA56:CA61"/>
    <mergeCell ref="CB56:CB61"/>
    <mergeCell ref="CC56:CC59"/>
    <mergeCell ref="CF56:CF59"/>
    <mergeCell ref="CG56:CG59"/>
    <mergeCell ref="BZ60:BZ61"/>
    <mergeCell ref="CC60:CC61"/>
    <mergeCell ref="CF60:CF61"/>
    <mergeCell ref="CG60:CG61"/>
    <mergeCell ref="BN56:BN61"/>
    <mergeCell ref="BR56:BR59"/>
    <mergeCell ref="BS56:BS59"/>
    <mergeCell ref="BT56:BT61"/>
    <mergeCell ref="BU56:BU61"/>
    <mergeCell ref="BY56:BY59"/>
    <mergeCell ref="BR60:BR61"/>
    <mergeCell ref="BS60:BS61"/>
    <mergeCell ref="BY60:BY61"/>
    <mergeCell ref="BF56:BF61"/>
    <mergeCell ref="BG56:BG61"/>
    <mergeCell ref="BH56:BH59"/>
    <mergeCell ref="BK56:BK59"/>
    <mergeCell ref="BL56:BL59"/>
    <mergeCell ref="BM56:BM61"/>
    <mergeCell ref="BH60:BH61"/>
    <mergeCell ref="BK60:BK61"/>
    <mergeCell ref="BL60:BL61"/>
    <mergeCell ref="AW56:AW59"/>
    <mergeCell ref="AX56:AX59"/>
    <mergeCell ref="AY56:AY61"/>
    <mergeCell ref="AZ56:AZ61"/>
    <mergeCell ref="BD56:BD59"/>
    <mergeCell ref="BE56:BE59"/>
    <mergeCell ref="AW60:AW61"/>
    <mergeCell ref="AX60:AX61"/>
    <mergeCell ref="BD60:BD61"/>
    <mergeCell ref="BE60:BE61"/>
    <mergeCell ref="AL56:AL61"/>
    <mergeCell ref="AM56:AM59"/>
    <mergeCell ref="AP56:AP59"/>
    <mergeCell ref="AQ56:AQ59"/>
    <mergeCell ref="AR56:AR61"/>
    <mergeCell ref="AS56:AS61"/>
    <mergeCell ref="AM60:AM61"/>
    <mergeCell ref="AP60:AP61"/>
    <mergeCell ref="AQ60:AQ61"/>
    <mergeCell ref="AC56:AC59"/>
    <mergeCell ref="AD56:AD61"/>
    <mergeCell ref="AE56:AE61"/>
    <mergeCell ref="AI56:AI59"/>
    <mergeCell ref="AJ56:AJ59"/>
    <mergeCell ref="AK56:AK61"/>
    <mergeCell ref="AC60:AC61"/>
    <mergeCell ref="AI60:AI61"/>
    <mergeCell ref="AJ60:AJ61"/>
    <mergeCell ref="P56:P59"/>
    <mergeCell ref="U56:U59"/>
    <mergeCell ref="V56:V59"/>
    <mergeCell ref="W56:W61"/>
    <mergeCell ref="X56:X61"/>
    <mergeCell ref="AB56:AB59"/>
    <mergeCell ref="P60:P61"/>
    <mergeCell ref="U60:U61"/>
    <mergeCell ref="V60:V61"/>
    <mergeCell ref="AB60:AB61"/>
    <mergeCell ref="J56:J59"/>
    <mergeCell ref="K56:K59"/>
    <mergeCell ref="L56:L59"/>
    <mergeCell ref="M56:M59"/>
    <mergeCell ref="N56:N59"/>
    <mergeCell ref="O56:O59"/>
    <mergeCell ref="D56:D61"/>
    <mergeCell ref="E56:E61"/>
    <mergeCell ref="F56:F61"/>
    <mergeCell ref="G56:G61"/>
    <mergeCell ref="H56:H61"/>
    <mergeCell ref="I56:I61"/>
    <mergeCell ref="J54:J55"/>
    <mergeCell ref="K54:K55"/>
    <mergeCell ref="L54:L55"/>
    <mergeCell ref="M54:M55"/>
    <mergeCell ref="N54:N55"/>
    <mergeCell ref="O54:O55"/>
    <mergeCell ref="ED51:ED53"/>
    <mergeCell ref="EE51:EE53"/>
    <mergeCell ref="EF51:EF53"/>
    <mergeCell ref="EG51:EG55"/>
    <mergeCell ref="EH51:EH55"/>
    <mergeCell ref="EI51:EI55"/>
    <mergeCell ref="ED54:ED55"/>
    <mergeCell ref="EE54:EE55"/>
    <mergeCell ref="EF54:EF55"/>
    <mergeCell ref="DU51:DU53"/>
    <mergeCell ref="DV51:DV53"/>
    <mergeCell ref="DW51:DW53"/>
    <mergeCell ref="DX51:DX55"/>
    <mergeCell ref="DY51:DY55"/>
    <mergeCell ref="DZ51:DZ55"/>
    <mergeCell ref="DU54:DU55"/>
    <mergeCell ref="DV54:DV55"/>
    <mergeCell ref="DW54:DW55"/>
    <mergeCell ref="DL51:DL53"/>
    <mergeCell ref="DM51:DM53"/>
    <mergeCell ref="DN51:DN53"/>
    <mergeCell ref="DO51:DO55"/>
    <mergeCell ref="DP51:DP55"/>
    <mergeCell ref="DQ51:DQ55"/>
    <mergeCell ref="DL54:DL55"/>
    <mergeCell ref="DM54:DM55"/>
    <mergeCell ref="DN54:DN55"/>
    <mergeCell ref="DC51:DC53"/>
    <mergeCell ref="DD51:DD53"/>
    <mergeCell ref="DE51:DE53"/>
    <mergeCell ref="DF51:DF55"/>
    <mergeCell ref="DG51:DG55"/>
    <mergeCell ref="DH51:DH55"/>
    <mergeCell ref="DC54:DC55"/>
    <mergeCell ref="DD54:DD55"/>
    <mergeCell ref="DE54:DE55"/>
    <mergeCell ref="CT51:CT53"/>
    <mergeCell ref="CU51:CU53"/>
    <mergeCell ref="CV51:CV55"/>
    <mergeCell ref="CW51:CW55"/>
    <mergeCell ref="CX51:CX53"/>
    <mergeCell ref="CY51:CY53"/>
    <mergeCell ref="CT54:CT55"/>
    <mergeCell ref="CU54:CU55"/>
    <mergeCell ref="CX54:CX55"/>
    <mergeCell ref="CY54:CY55"/>
    <mergeCell ref="CH51:CH55"/>
    <mergeCell ref="CI51:CI55"/>
    <mergeCell ref="CM51:CM53"/>
    <mergeCell ref="CN51:CN53"/>
    <mergeCell ref="CO51:CO55"/>
    <mergeCell ref="CP51:CP55"/>
    <mergeCell ref="CM54:CM55"/>
    <mergeCell ref="CN54:CN55"/>
    <mergeCell ref="BZ51:BZ53"/>
    <mergeCell ref="CA51:CA55"/>
    <mergeCell ref="CB51:CB55"/>
    <mergeCell ref="CC51:CC53"/>
    <mergeCell ref="CF51:CF53"/>
    <mergeCell ref="CG51:CG53"/>
    <mergeCell ref="BZ54:BZ55"/>
    <mergeCell ref="CC54:CC55"/>
    <mergeCell ref="CF54:CF55"/>
    <mergeCell ref="CG54:CG55"/>
    <mergeCell ref="BN51:BN55"/>
    <mergeCell ref="BR51:BR53"/>
    <mergeCell ref="BS51:BS53"/>
    <mergeCell ref="BT51:BT55"/>
    <mergeCell ref="BU51:BU55"/>
    <mergeCell ref="BY51:BY53"/>
    <mergeCell ref="BR54:BR55"/>
    <mergeCell ref="BS54:BS55"/>
    <mergeCell ref="BY54:BY55"/>
    <mergeCell ref="BF51:BF55"/>
    <mergeCell ref="BG51:BG55"/>
    <mergeCell ref="BH51:BH53"/>
    <mergeCell ref="BK51:BK53"/>
    <mergeCell ref="BL51:BL53"/>
    <mergeCell ref="BM51:BM55"/>
    <mergeCell ref="BH54:BH55"/>
    <mergeCell ref="BK54:BK55"/>
    <mergeCell ref="BL54:BL55"/>
    <mergeCell ref="AW51:AW53"/>
    <mergeCell ref="AX51:AX53"/>
    <mergeCell ref="AY51:AY55"/>
    <mergeCell ref="AZ51:AZ55"/>
    <mergeCell ref="BD51:BD53"/>
    <mergeCell ref="BE51:BE53"/>
    <mergeCell ref="AW54:AW55"/>
    <mergeCell ref="AX54:AX55"/>
    <mergeCell ref="BD54:BD55"/>
    <mergeCell ref="BE54:BE55"/>
    <mergeCell ref="AL51:AL55"/>
    <mergeCell ref="AM51:AM53"/>
    <mergeCell ref="AP51:AP53"/>
    <mergeCell ref="AQ51:AQ53"/>
    <mergeCell ref="AR51:AR55"/>
    <mergeCell ref="AS51:AS55"/>
    <mergeCell ref="AM54:AM55"/>
    <mergeCell ref="AP54:AP55"/>
    <mergeCell ref="AQ54:AQ55"/>
    <mergeCell ref="AC51:AC53"/>
    <mergeCell ref="AD51:AD55"/>
    <mergeCell ref="AE51:AE55"/>
    <mergeCell ref="AI51:AI53"/>
    <mergeCell ref="AJ51:AJ53"/>
    <mergeCell ref="AK51:AK55"/>
    <mergeCell ref="AC54:AC55"/>
    <mergeCell ref="AI54:AI55"/>
    <mergeCell ref="AJ54:AJ55"/>
    <mergeCell ref="P51:P53"/>
    <mergeCell ref="U51:U53"/>
    <mergeCell ref="V51:V53"/>
    <mergeCell ref="W51:W55"/>
    <mergeCell ref="X51:X55"/>
    <mergeCell ref="AB51:AB53"/>
    <mergeCell ref="P54:P55"/>
    <mergeCell ref="U54:U55"/>
    <mergeCell ref="V54:V55"/>
    <mergeCell ref="AB54:AB55"/>
    <mergeCell ref="J51:J53"/>
    <mergeCell ref="K51:K53"/>
    <mergeCell ref="L51:L53"/>
    <mergeCell ref="M51:M53"/>
    <mergeCell ref="N51:N53"/>
    <mergeCell ref="O51:O53"/>
    <mergeCell ref="EF49:EF50"/>
    <mergeCell ref="A51:A71"/>
    <mergeCell ref="B51:B71"/>
    <mergeCell ref="C51:C71"/>
    <mergeCell ref="D51:D55"/>
    <mergeCell ref="E51:E55"/>
    <mergeCell ref="F51:F55"/>
    <mergeCell ref="G51:G55"/>
    <mergeCell ref="H51:H55"/>
    <mergeCell ref="I51:I55"/>
    <mergeCell ref="DM49:DM50"/>
    <mergeCell ref="DN49:DN50"/>
    <mergeCell ref="DU49:DU50"/>
    <mergeCell ref="DV49:DV50"/>
    <mergeCell ref="DW49:DW50"/>
    <mergeCell ref="ED49:ED50"/>
    <mergeCell ref="CU49:CU50"/>
    <mergeCell ref="CX49:CX50"/>
    <mergeCell ref="CY49:CY50"/>
    <mergeCell ref="DC49:DC50"/>
    <mergeCell ref="DD49:DD50"/>
    <mergeCell ref="DE49:DE50"/>
    <mergeCell ref="BY49:BY50"/>
    <mergeCell ref="BZ49:BZ50"/>
    <mergeCell ref="CC49:CC50"/>
    <mergeCell ref="CF49:CF50"/>
    <mergeCell ref="CG49:CG50"/>
    <mergeCell ref="CM49:CM50"/>
    <mergeCell ref="AX49:AX50"/>
    <mergeCell ref="BD49:BD50"/>
    <mergeCell ref="BE49:BE50"/>
    <mergeCell ref="BH49:BH50"/>
    <mergeCell ref="BK49:BK50"/>
    <mergeCell ref="BL49:BL50"/>
    <mergeCell ref="AC49:AC50"/>
    <mergeCell ref="AI49:AI50"/>
    <mergeCell ref="AJ49:AJ50"/>
    <mergeCell ref="AM49:AM50"/>
    <mergeCell ref="AP49:AP50"/>
    <mergeCell ref="AQ49:AQ50"/>
    <mergeCell ref="N49:N50"/>
    <mergeCell ref="O49:O50"/>
    <mergeCell ref="P49:P50"/>
    <mergeCell ref="U49:U50"/>
    <mergeCell ref="V49:V50"/>
    <mergeCell ref="AB49:AB50"/>
    <mergeCell ref="EI43:EI50"/>
    <mergeCell ref="J46:J48"/>
    <mergeCell ref="K46:K48"/>
    <mergeCell ref="L46:L48"/>
    <mergeCell ref="M46:M48"/>
    <mergeCell ref="N46:N48"/>
    <mergeCell ref="O46:O48"/>
    <mergeCell ref="P46:P48"/>
    <mergeCell ref="U46:U48"/>
    <mergeCell ref="V46:V48"/>
    <mergeCell ref="DZ43:DZ50"/>
    <mergeCell ref="ED43:ED45"/>
    <mergeCell ref="EE43:EE45"/>
    <mergeCell ref="EF43:EF45"/>
    <mergeCell ref="EG43:EG50"/>
    <mergeCell ref="EH43:EH50"/>
    <mergeCell ref="ED46:ED48"/>
    <mergeCell ref="EE46:EE48"/>
    <mergeCell ref="EF46:EF48"/>
    <mergeCell ref="EE49:EE50"/>
    <mergeCell ref="DQ43:DQ50"/>
    <mergeCell ref="DU43:DU45"/>
    <mergeCell ref="DV43:DV45"/>
    <mergeCell ref="DW43:DW45"/>
    <mergeCell ref="DX43:DX50"/>
    <mergeCell ref="DY43:DY50"/>
    <mergeCell ref="DU46:DU48"/>
    <mergeCell ref="DV46:DV48"/>
    <mergeCell ref="DW46:DW48"/>
    <mergeCell ref="DH43:DH50"/>
    <mergeCell ref="DL43:DL45"/>
    <mergeCell ref="DM43:DM45"/>
    <mergeCell ref="DN43:DN45"/>
    <mergeCell ref="DO43:DO50"/>
    <mergeCell ref="DP43:DP50"/>
    <mergeCell ref="DL46:DL48"/>
    <mergeCell ref="DM46:DM48"/>
    <mergeCell ref="DN46:DN48"/>
    <mergeCell ref="DL49:DL50"/>
    <mergeCell ref="CY43:CY45"/>
    <mergeCell ref="DC43:DC45"/>
    <mergeCell ref="DD43:DD45"/>
    <mergeCell ref="DE43:DE45"/>
    <mergeCell ref="DF43:DF50"/>
    <mergeCell ref="DG43:DG50"/>
    <mergeCell ref="CY46:CY48"/>
    <mergeCell ref="DC46:DC48"/>
    <mergeCell ref="DD46:DD48"/>
    <mergeCell ref="DE46:DE48"/>
    <mergeCell ref="CP43:CP50"/>
    <mergeCell ref="CT43:CT45"/>
    <mergeCell ref="CU43:CU45"/>
    <mergeCell ref="CV43:CV50"/>
    <mergeCell ref="CW43:CW50"/>
    <mergeCell ref="CX43:CX45"/>
    <mergeCell ref="CT46:CT48"/>
    <mergeCell ref="CU46:CU48"/>
    <mergeCell ref="CX46:CX48"/>
    <mergeCell ref="CT49:CT50"/>
    <mergeCell ref="CG43:CG45"/>
    <mergeCell ref="CH43:CH50"/>
    <mergeCell ref="CI43:CI50"/>
    <mergeCell ref="CM43:CM45"/>
    <mergeCell ref="CN43:CN45"/>
    <mergeCell ref="CO43:CO50"/>
    <mergeCell ref="CG46:CG48"/>
    <mergeCell ref="CM46:CM48"/>
    <mergeCell ref="CN46:CN48"/>
    <mergeCell ref="CN49:CN50"/>
    <mergeCell ref="BY43:BY45"/>
    <mergeCell ref="BZ43:BZ45"/>
    <mergeCell ref="CA43:CA50"/>
    <mergeCell ref="CB43:CB50"/>
    <mergeCell ref="CC43:CC45"/>
    <mergeCell ref="CF43:CF45"/>
    <mergeCell ref="BY46:BY48"/>
    <mergeCell ref="BZ46:BZ48"/>
    <mergeCell ref="CC46:CC48"/>
    <mergeCell ref="CF46:CF48"/>
    <mergeCell ref="BM43:BM50"/>
    <mergeCell ref="BN43:BN50"/>
    <mergeCell ref="BR43:BR45"/>
    <mergeCell ref="BS43:BS45"/>
    <mergeCell ref="BT43:BT50"/>
    <mergeCell ref="BU43:BU50"/>
    <mergeCell ref="BR46:BR48"/>
    <mergeCell ref="BS46:BS48"/>
    <mergeCell ref="BR49:BR50"/>
    <mergeCell ref="BS49:BS50"/>
    <mergeCell ref="BE43:BE45"/>
    <mergeCell ref="BF43:BF50"/>
    <mergeCell ref="BG43:BG50"/>
    <mergeCell ref="BH43:BH45"/>
    <mergeCell ref="BK43:BK45"/>
    <mergeCell ref="BL43:BL45"/>
    <mergeCell ref="BE46:BE48"/>
    <mergeCell ref="BH46:BH48"/>
    <mergeCell ref="BK46:BK48"/>
    <mergeCell ref="BL46:BL48"/>
    <mergeCell ref="AS43:AS50"/>
    <mergeCell ref="AW43:AW45"/>
    <mergeCell ref="AX43:AX45"/>
    <mergeCell ref="AY43:AY50"/>
    <mergeCell ref="AZ43:AZ50"/>
    <mergeCell ref="BD43:BD45"/>
    <mergeCell ref="AW46:AW48"/>
    <mergeCell ref="AX46:AX48"/>
    <mergeCell ref="BD46:BD48"/>
    <mergeCell ref="AW49:AW50"/>
    <mergeCell ref="AK43:AK50"/>
    <mergeCell ref="AL43:AL50"/>
    <mergeCell ref="AM43:AM45"/>
    <mergeCell ref="AP43:AP45"/>
    <mergeCell ref="AQ43:AQ45"/>
    <mergeCell ref="AR43:AR50"/>
    <mergeCell ref="AM46:AM48"/>
    <mergeCell ref="AP46:AP48"/>
    <mergeCell ref="AQ46:AQ48"/>
    <mergeCell ref="AB43:AB45"/>
    <mergeCell ref="AC43:AC45"/>
    <mergeCell ref="AD43:AD50"/>
    <mergeCell ref="AE43:AE50"/>
    <mergeCell ref="AI43:AI45"/>
    <mergeCell ref="AJ43:AJ45"/>
    <mergeCell ref="AB46:AB48"/>
    <mergeCell ref="AC46:AC48"/>
    <mergeCell ref="AI46:AI48"/>
    <mergeCell ref="AJ46:AJ48"/>
    <mergeCell ref="O43:O45"/>
    <mergeCell ref="P43:P45"/>
    <mergeCell ref="U43:U45"/>
    <mergeCell ref="V43:V45"/>
    <mergeCell ref="W43:W50"/>
    <mergeCell ref="X43:X50"/>
    <mergeCell ref="I43:I50"/>
    <mergeCell ref="J43:J45"/>
    <mergeCell ref="K43:K45"/>
    <mergeCell ref="L43:L45"/>
    <mergeCell ref="M43:M45"/>
    <mergeCell ref="N43:N45"/>
    <mergeCell ref="J49:J50"/>
    <mergeCell ref="K49:K50"/>
    <mergeCell ref="L49:L50"/>
    <mergeCell ref="M49:M50"/>
    <mergeCell ref="EE40:EE42"/>
    <mergeCell ref="EF40:EF42"/>
    <mergeCell ref="A43:A50"/>
    <mergeCell ref="B43:B50"/>
    <mergeCell ref="C43:C50"/>
    <mergeCell ref="D43:D50"/>
    <mergeCell ref="E43:E50"/>
    <mergeCell ref="F43:F50"/>
    <mergeCell ref="G43:G50"/>
    <mergeCell ref="H43:H50"/>
    <mergeCell ref="CX40:CX42"/>
    <mergeCell ref="CY40:CY42"/>
    <mergeCell ref="DC40:DC42"/>
    <mergeCell ref="DD40:DD42"/>
    <mergeCell ref="DE40:DE42"/>
    <mergeCell ref="DL40:DL42"/>
    <mergeCell ref="CC40:CC42"/>
    <mergeCell ref="CF40:CF42"/>
    <mergeCell ref="CG40:CG42"/>
    <mergeCell ref="CM40:CM42"/>
    <mergeCell ref="CN40:CN42"/>
    <mergeCell ref="CT40:CT42"/>
    <mergeCell ref="BH40:BH42"/>
    <mergeCell ref="BK40:BK42"/>
    <mergeCell ref="BL40:BL42"/>
    <mergeCell ref="BR40:BR42"/>
    <mergeCell ref="BS40:BS42"/>
    <mergeCell ref="BY40:BY42"/>
    <mergeCell ref="AM40:AM42"/>
    <mergeCell ref="AP40:AP42"/>
    <mergeCell ref="AQ40:AQ42"/>
    <mergeCell ref="AW40:AW42"/>
    <mergeCell ref="AX40:AX42"/>
    <mergeCell ref="BD40:BD42"/>
    <mergeCell ref="M40:M42"/>
    <mergeCell ref="N40:N42"/>
    <mergeCell ref="O40:O42"/>
    <mergeCell ref="P40:P42"/>
    <mergeCell ref="U40:U42"/>
    <mergeCell ref="V40:V42"/>
    <mergeCell ref="DE38:DE39"/>
    <mergeCell ref="DL38:DL39"/>
    <mergeCell ref="DM38:DM39"/>
    <mergeCell ref="DN38:DN39"/>
    <mergeCell ref="DU38:DU39"/>
    <mergeCell ref="DV38:DV39"/>
    <mergeCell ref="U38:U39"/>
    <mergeCell ref="V38:V39"/>
    <mergeCell ref="AB38:AB39"/>
    <mergeCell ref="AC38:AC39"/>
    <mergeCell ref="AI38:AI39"/>
    <mergeCell ref="AJ38:AJ39"/>
    <mergeCell ref="EG34:EG42"/>
    <mergeCell ref="EH34:EH42"/>
    <mergeCell ref="EI34:EI42"/>
    <mergeCell ref="J38:J39"/>
    <mergeCell ref="K38:K39"/>
    <mergeCell ref="L38:L39"/>
    <mergeCell ref="M38:M39"/>
    <mergeCell ref="N38:N39"/>
    <mergeCell ref="O38:O39"/>
    <mergeCell ref="P38:P39"/>
    <mergeCell ref="DX34:DX42"/>
    <mergeCell ref="DY34:DY42"/>
    <mergeCell ref="DZ34:DZ42"/>
    <mergeCell ref="ED34:ED37"/>
    <mergeCell ref="EE34:EE37"/>
    <mergeCell ref="EF34:EF37"/>
    <mergeCell ref="ED38:ED39"/>
    <mergeCell ref="EE38:EE39"/>
    <mergeCell ref="EF38:EF39"/>
    <mergeCell ref="ED40:ED42"/>
    <mergeCell ref="DO34:DO42"/>
    <mergeCell ref="DP34:DP42"/>
    <mergeCell ref="DQ34:DQ42"/>
    <mergeCell ref="DU34:DU37"/>
    <mergeCell ref="DV34:DV37"/>
    <mergeCell ref="DW34:DW37"/>
    <mergeCell ref="DW38:DW39"/>
    <mergeCell ref="DU40:DU42"/>
    <mergeCell ref="DV40:DV42"/>
    <mergeCell ref="DW40:DW42"/>
    <mergeCell ref="DF34:DF42"/>
    <mergeCell ref="DG34:DG42"/>
    <mergeCell ref="DH34:DH42"/>
    <mergeCell ref="DL34:DL37"/>
    <mergeCell ref="DM34:DM37"/>
    <mergeCell ref="DN34:DN37"/>
    <mergeCell ref="DM40:DM42"/>
    <mergeCell ref="DN40:DN42"/>
    <mergeCell ref="CW34:CW42"/>
    <mergeCell ref="CX34:CX37"/>
    <mergeCell ref="CY34:CY37"/>
    <mergeCell ref="DC34:DC37"/>
    <mergeCell ref="DD34:DD37"/>
    <mergeCell ref="DE34:DE37"/>
    <mergeCell ref="CX38:CX39"/>
    <mergeCell ref="CY38:CY39"/>
    <mergeCell ref="DC38:DC39"/>
    <mergeCell ref="DD38:DD39"/>
    <mergeCell ref="CN34:CN37"/>
    <mergeCell ref="CO34:CO42"/>
    <mergeCell ref="CP34:CP42"/>
    <mergeCell ref="CT34:CT37"/>
    <mergeCell ref="CU34:CU37"/>
    <mergeCell ref="CV34:CV42"/>
    <mergeCell ref="CN38:CN39"/>
    <mergeCell ref="CT38:CT39"/>
    <mergeCell ref="CU38:CU39"/>
    <mergeCell ref="CU40:CU42"/>
    <mergeCell ref="CC34:CC37"/>
    <mergeCell ref="CF34:CF37"/>
    <mergeCell ref="CG34:CG37"/>
    <mergeCell ref="CH34:CH42"/>
    <mergeCell ref="CI34:CI42"/>
    <mergeCell ref="CM34:CM37"/>
    <mergeCell ref="CC38:CC39"/>
    <mergeCell ref="CF38:CF39"/>
    <mergeCell ref="CG38:CG39"/>
    <mergeCell ref="CM38:CM39"/>
    <mergeCell ref="BT34:BT42"/>
    <mergeCell ref="BU34:BU42"/>
    <mergeCell ref="BY34:BY37"/>
    <mergeCell ref="BZ34:BZ37"/>
    <mergeCell ref="CA34:CA42"/>
    <mergeCell ref="CB34:CB42"/>
    <mergeCell ref="BY38:BY39"/>
    <mergeCell ref="BZ38:BZ39"/>
    <mergeCell ref="BZ40:BZ42"/>
    <mergeCell ref="BK34:BK37"/>
    <mergeCell ref="BL34:BL37"/>
    <mergeCell ref="BM34:BM42"/>
    <mergeCell ref="BN34:BN42"/>
    <mergeCell ref="BR34:BR37"/>
    <mergeCell ref="BS34:BS37"/>
    <mergeCell ref="BK38:BK39"/>
    <mergeCell ref="BL38:BL39"/>
    <mergeCell ref="BR38:BR39"/>
    <mergeCell ref="BS38:BS39"/>
    <mergeCell ref="AZ34:AZ42"/>
    <mergeCell ref="BD34:BD37"/>
    <mergeCell ref="BE34:BE37"/>
    <mergeCell ref="BF34:BF42"/>
    <mergeCell ref="BG34:BG42"/>
    <mergeCell ref="BH34:BH37"/>
    <mergeCell ref="BD38:BD39"/>
    <mergeCell ref="BE38:BE39"/>
    <mergeCell ref="BH38:BH39"/>
    <mergeCell ref="BE40:BE42"/>
    <mergeCell ref="AQ34:AQ37"/>
    <mergeCell ref="AR34:AR42"/>
    <mergeCell ref="AS34:AS42"/>
    <mergeCell ref="AW34:AW37"/>
    <mergeCell ref="AX34:AX37"/>
    <mergeCell ref="AY34:AY42"/>
    <mergeCell ref="AQ38:AQ39"/>
    <mergeCell ref="AW38:AW39"/>
    <mergeCell ref="AX38:AX39"/>
    <mergeCell ref="AI34:AI37"/>
    <mergeCell ref="AJ34:AJ37"/>
    <mergeCell ref="AK34:AK42"/>
    <mergeCell ref="AL34:AL42"/>
    <mergeCell ref="AM34:AM37"/>
    <mergeCell ref="AP34:AP37"/>
    <mergeCell ref="AM38:AM39"/>
    <mergeCell ref="AP38:AP39"/>
    <mergeCell ref="AI40:AI42"/>
    <mergeCell ref="AJ40:AJ42"/>
    <mergeCell ref="W34:W42"/>
    <mergeCell ref="X34:X42"/>
    <mergeCell ref="AB34:AB37"/>
    <mergeCell ref="AC34:AC37"/>
    <mergeCell ref="AD34:AD42"/>
    <mergeCell ref="AE34:AE42"/>
    <mergeCell ref="AB40:AB42"/>
    <mergeCell ref="AC40:AC42"/>
    <mergeCell ref="M34:M37"/>
    <mergeCell ref="N34:N37"/>
    <mergeCell ref="O34:O37"/>
    <mergeCell ref="P34:P37"/>
    <mergeCell ref="U34:U37"/>
    <mergeCell ref="V34:V37"/>
    <mergeCell ref="G34:G42"/>
    <mergeCell ref="H34:H42"/>
    <mergeCell ref="I34:I42"/>
    <mergeCell ref="J34:J37"/>
    <mergeCell ref="K34:K37"/>
    <mergeCell ref="L34:L37"/>
    <mergeCell ref="J40:J42"/>
    <mergeCell ref="K40:K42"/>
    <mergeCell ref="L40:L42"/>
    <mergeCell ref="A34:A42"/>
    <mergeCell ref="B34:B42"/>
    <mergeCell ref="C34:C42"/>
    <mergeCell ref="D34:D42"/>
    <mergeCell ref="E34:E42"/>
    <mergeCell ref="F34:F42"/>
    <mergeCell ref="J32:J33"/>
    <mergeCell ref="K32:K33"/>
    <mergeCell ref="L32:L33"/>
    <mergeCell ref="M32:M33"/>
    <mergeCell ref="N32:N33"/>
    <mergeCell ref="O32:O33"/>
    <mergeCell ref="ED30:ED31"/>
    <mergeCell ref="EE30:EE31"/>
    <mergeCell ref="EF30:EF31"/>
    <mergeCell ref="EG30:EG33"/>
    <mergeCell ref="EH30:EH33"/>
    <mergeCell ref="EI30:EI33"/>
    <mergeCell ref="ED32:ED33"/>
    <mergeCell ref="EE32:EE33"/>
    <mergeCell ref="EF32:EF33"/>
    <mergeCell ref="DU30:DU31"/>
    <mergeCell ref="DV30:DV31"/>
    <mergeCell ref="DW30:DW31"/>
    <mergeCell ref="DX30:DX33"/>
    <mergeCell ref="DY30:DY33"/>
    <mergeCell ref="DZ30:DZ33"/>
    <mergeCell ref="DU32:DU33"/>
    <mergeCell ref="DV32:DV33"/>
    <mergeCell ref="DW32:DW33"/>
    <mergeCell ref="DL30:DL31"/>
    <mergeCell ref="DM30:DM31"/>
    <mergeCell ref="DN30:DN31"/>
    <mergeCell ref="DO30:DO33"/>
    <mergeCell ref="DP30:DP33"/>
    <mergeCell ref="DQ30:DQ33"/>
    <mergeCell ref="DL32:DL33"/>
    <mergeCell ref="DM32:DM33"/>
    <mergeCell ref="DN32:DN33"/>
    <mergeCell ref="DC30:DC31"/>
    <mergeCell ref="DD30:DD31"/>
    <mergeCell ref="DE30:DE31"/>
    <mergeCell ref="DF30:DF33"/>
    <mergeCell ref="DG30:DG33"/>
    <mergeCell ref="DH30:DH33"/>
    <mergeCell ref="DC32:DC33"/>
    <mergeCell ref="DD32:DD33"/>
    <mergeCell ref="DE32:DE33"/>
    <mergeCell ref="CT30:CT31"/>
    <mergeCell ref="CU30:CU31"/>
    <mergeCell ref="CV30:CV33"/>
    <mergeCell ref="CW30:CW33"/>
    <mergeCell ref="CX30:CX31"/>
    <mergeCell ref="CY30:CY31"/>
    <mergeCell ref="CT32:CT33"/>
    <mergeCell ref="CU32:CU33"/>
    <mergeCell ref="CX32:CX33"/>
    <mergeCell ref="CY32:CY33"/>
    <mergeCell ref="CH30:CH33"/>
    <mergeCell ref="CI30:CI33"/>
    <mergeCell ref="CM30:CM31"/>
    <mergeCell ref="CN30:CN31"/>
    <mergeCell ref="CO30:CO33"/>
    <mergeCell ref="CP30:CP33"/>
    <mergeCell ref="CM32:CM33"/>
    <mergeCell ref="CN32:CN33"/>
    <mergeCell ref="BZ30:BZ31"/>
    <mergeCell ref="CA30:CA33"/>
    <mergeCell ref="CB30:CB33"/>
    <mergeCell ref="CC30:CC31"/>
    <mergeCell ref="CF30:CF31"/>
    <mergeCell ref="CG30:CG31"/>
    <mergeCell ref="BZ32:BZ33"/>
    <mergeCell ref="CC32:CC33"/>
    <mergeCell ref="CF32:CF33"/>
    <mergeCell ref="CG32:CG33"/>
    <mergeCell ref="BN30:BN33"/>
    <mergeCell ref="BR30:BR31"/>
    <mergeCell ref="BS30:BS31"/>
    <mergeCell ref="BT30:BT33"/>
    <mergeCell ref="BU30:BU33"/>
    <mergeCell ref="BY30:BY31"/>
    <mergeCell ref="BR32:BR33"/>
    <mergeCell ref="BS32:BS33"/>
    <mergeCell ref="BY32:BY33"/>
    <mergeCell ref="BF30:BF33"/>
    <mergeCell ref="BG30:BG33"/>
    <mergeCell ref="BH30:BH31"/>
    <mergeCell ref="BK30:BK31"/>
    <mergeCell ref="BL30:BL31"/>
    <mergeCell ref="BM30:BM33"/>
    <mergeCell ref="BH32:BH33"/>
    <mergeCell ref="BK32:BK33"/>
    <mergeCell ref="BL32:BL33"/>
    <mergeCell ref="AW30:AW31"/>
    <mergeCell ref="AX30:AX31"/>
    <mergeCell ref="AY30:AY33"/>
    <mergeCell ref="AZ30:AZ33"/>
    <mergeCell ref="BD30:BD31"/>
    <mergeCell ref="BE30:BE31"/>
    <mergeCell ref="AW32:AW33"/>
    <mergeCell ref="AX32:AX33"/>
    <mergeCell ref="BD32:BD33"/>
    <mergeCell ref="BE32:BE33"/>
    <mergeCell ref="AL30:AL33"/>
    <mergeCell ref="AM30:AM31"/>
    <mergeCell ref="AP30:AP31"/>
    <mergeCell ref="AQ30:AQ31"/>
    <mergeCell ref="AR30:AR33"/>
    <mergeCell ref="AS30:AS33"/>
    <mergeCell ref="AM32:AM33"/>
    <mergeCell ref="AP32:AP33"/>
    <mergeCell ref="AQ32:AQ33"/>
    <mergeCell ref="AC30:AC31"/>
    <mergeCell ref="AD30:AD33"/>
    <mergeCell ref="AE30:AE33"/>
    <mergeCell ref="AI30:AI31"/>
    <mergeCell ref="AJ30:AJ31"/>
    <mergeCell ref="AK30:AK33"/>
    <mergeCell ref="AC32:AC33"/>
    <mergeCell ref="AI32:AI33"/>
    <mergeCell ref="AJ32:AJ33"/>
    <mergeCell ref="P30:P31"/>
    <mergeCell ref="U30:U31"/>
    <mergeCell ref="V30:V31"/>
    <mergeCell ref="W30:W33"/>
    <mergeCell ref="X30:X33"/>
    <mergeCell ref="AB30:AB31"/>
    <mergeCell ref="P32:P33"/>
    <mergeCell ref="U32:U33"/>
    <mergeCell ref="V32:V33"/>
    <mergeCell ref="AB32:AB33"/>
    <mergeCell ref="J30:J31"/>
    <mergeCell ref="K30:K31"/>
    <mergeCell ref="L30:L31"/>
    <mergeCell ref="M30:M31"/>
    <mergeCell ref="N30:N31"/>
    <mergeCell ref="O30:O31"/>
    <mergeCell ref="D30:D33"/>
    <mergeCell ref="E30:E33"/>
    <mergeCell ref="F30:F33"/>
    <mergeCell ref="G30:G33"/>
    <mergeCell ref="H30:H33"/>
    <mergeCell ref="I30:I33"/>
    <mergeCell ref="DE26:DE29"/>
    <mergeCell ref="DL26:DL29"/>
    <mergeCell ref="DM26:DM29"/>
    <mergeCell ref="DN26:DN29"/>
    <mergeCell ref="DU26:DU29"/>
    <mergeCell ref="DV26:DV29"/>
    <mergeCell ref="U26:U29"/>
    <mergeCell ref="V26:V29"/>
    <mergeCell ref="AB26:AB29"/>
    <mergeCell ref="AC26:AC29"/>
    <mergeCell ref="AI26:AI29"/>
    <mergeCell ref="AJ26:AJ29"/>
    <mergeCell ref="EG21:EG29"/>
    <mergeCell ref="EH21:EH29"/>
    <mergeCell ref="EI21:EI29"/>
    <mergeCell ref="J26:J29"/>
    <mergeCell ref="K26:K29"/>
    <mergeCell ref="L26:L29"/>
    <mergeCell ref="M26:M29"/>
    <mergeCell ref="N26:N29"/>
    <mergeCell ref="O26:O29"/>
    <mergeCell ref="P26:P29"/>
    <mergeCell ref="DX21:DX29"/>
    <mergeCell ref="DY21:DY29"/>
    <mergeCell ref="DZ21:DZ29"/>
    <mergeCell ref="ED21:ED25"/>
    <mergeCell ref="EE21:EE25"/>
    <mergeCell ref="EF21:EF25"/>
    <mergeCell ref="ED26:ED29"/>
    <mergeCell ref="EE26:EE29"/>
    <mergeCell ref="EF26:EF29"/>
    <mergeCell ref="DO21:DO29"/>
    <mergeCell ref="DP21:DP29"/>
    <mergeCell ref="DQ21:DQ29"/>
    <mergeCell ref="DU21:DU25"/>
    <mergeCell ref="DV21:DV25"/>
    <mergeCell ref="DW21:DW25"/>
    <mergeCell ref="DW26:DW29"/>
    <mergeCell ref="DF21:DF29"/>
    <mergeCell ref="DG21:DG29"/>
    <mergeCell ref="DH21:DH29"/>
    <mergeCell ref="DL21:DL25"/>
    <mergeCell ref="DM21:DM25"/>
    <mergeCell ref="DN21:DN25"/>
    <mergeCell ref="CW21:CW29"/>
    <mergeCell ref="CX21:CX25"/>
    <mergeCell ref="CY21:CY25"/>
    <mergeCell ref="DC21:DC25"/>
    <mergeCell ref="DD21:DD25"/>
    <mergeCell ref="DE21:DE25"/>
    <mergeCell ref="CX26:CX29"/>
    <mergeCell ref="CY26:CY29"/>
    <mergeCell ref="DC26:DC29"/>
    <mergeCell ref="DD26:DD29"/>
    <mergeCell ref="CN21:CN25"/>
    <mergeCell ref="CO21:CO29"/>
    <mergeCell ref="CP21:CP29"/>
    <mergeCell ref="CT21:CT25"/>
    <mergeCell ref="CU21:CU25"/>
    <mergeCell ref="CV21:CV29"/>
    <mergeCell ref="CN26:CN29"/>
    <mergeCell ref="CT26:CT29"/>
    <mergeCell ref="CU26:CU29"/>
    <mergeCell ref="CC21:CC25"/>
    <mergeCell ref="CF21:CF25"/>
    <mergeCell ref="CG21:CG25"/>
    <mergeCell ref="CH21:CH29"/>
    <mergeCell ref="CI21:CI29"/>
    <mergeCell ref="CM21:CM25"/>
    <mergeCell ref="CC26:CC29"/>
    <mergeCell ref="CF26:CF29"/>
    <mergeCell ref="CG26:CG29"/>
    <mergeCell ref="CM26:CM29"/>
    <mergeCell ref="BT21:BT29"/>
    <mergeCell ref="BU21:BU29"/>
    <mergeCell ref="BY21:BY25"/>
    <mergeCell ref="BZ21:BZ25"/>
    <mergeCell ref="CA21:CA29"/>
    <mergeCell ref="CB21:CB29"/>
    <mergeCell ref="BY26:BY29"/>
    <mergeCell ref="BZ26:BZ29"/>
    <mergeCell ref="BK21:BK25"/>
    <mergeCell ref="BL21:BL25"/>
    <mergeCell ref="BM21:BM29"/>
    <mergeCell ref="BN21:BN29"/>
    <mergeCell ref="BR21:BR25"/>
    <mergeCell ref="BS21:BS25"/>
    <mergeCell ref="BK26:BK29"/>
    <mergeCell ref="BL26:BL29"/>
    <mergeCell ref="BR26:BR29"/>
    <mergeCell ref="BS26:BS29"/>
    <mergeCell ref="AZ21:AZ29"/>
    <mergeCell ref="BD21:BD25"/>
    <mergeCell ref="BE21:BE25"/>
    <mergeCell ref="BF21:BF29"/>
    <mergeCell ref="BG21:BG29"/>
    <mergeCell ref="BH21:BH25"/>
    <mergeCell ref="BD26:BD29"/>
    <mergeCell ref="BE26:BE29"/>
    <mergeCell ref="BH26:BH29"/>
    <mergeCell ref="AQ21:AQ25"/>
    <mergeCell ref="AR21:AR29"/>
    <mergeCell ref="AS21:AS29"/>
    <mergeCell ref="AW21:AW25"/>
    <mergeCell ref="AX21:AX25"/>
    <mergeCell ref="AY21:AY29"/>
    <mergeCell ref="AQ26:AQ29"/>
    <mergeCell ref="AW26:AW29"/>
    <mergeCell ref="AX26:AX29"/>
    <mergeCell ref="AI21:AI25"/>
    <mergeCell ref="AJ21:AJ25"/>
    <mergeCell ref="AK21:AK29"/>
    <mergeCell ref="AL21:AL29"/>
    <mergeCell ref="AM21:AM25"/>
    <mergeCell ref="AP21:AP25"/>
    <mergeCell ref="AM26:AM29"/>
    <mergeCell ref="AP26:AP29"/>
    <mergeCell ref="W21:W29"/>
    <mergeCell ref="X21:X29"/>
    <mergeCell ref="AB21:AB25"/>
    <mergeCell ref="AC21:AC25"/>
    <mergeCell ref="AD21:AD29"/>
    <mergeCell ref="AE21:AE29"/>
    <mergeCell ref="M21:M25"/>
    <mergeCell ref="N21:N25"/>
    <mergeCell ref="O21:O25"/>
    <mergeCell ref="P21:P25"/>
    <mergeCell ref="U21:U25"/>
    <mergeCell ref="V21:V25"/>
    <mergeCell ref="G21:G29"/>
    <mergeCell ref="H21:H29"/>
    <mergeCell ref="I21:I29"/>
    <mergeCell ref="J21:J25"/>
    <mergeCell ref="K21:K25"/>
    <mergeCell ref="L21:L25"/>
    <mergeCell ref="DX19:DZ19"/>
    <mergeCell ref="EA19:EC19"/>
    <mergeCell ref="ED19:EF19"/>
    <mergeCell ref="EG19:EI19"/>
    <mergeCell ref="A21:A33"/>
    <mergeCell ref="B21:B33"/>
    <mergeCell ref="C21:C33"/>
    <mergeCell ref="D21:D29"/>
    <mergeCell ref="E21:E29"/>
    <mergeCell ref="F21:F29"/>
    <mergeCell ref="Q19:Q20"/>
    <mergeCell ref="R19:R20"/>
    <mergeCell ref="CZ19:DB19"/>
    <mergeCell ref="DC19:DE19"/>
    <mergeCell ref="DF19:DH19"/>
    <mergeCell ref="DI19:DK19"/>
    <mergeCell ref="EA18:EI18"/>
    <mergeCell ref="D19:D20"/>
    <mergeCell ref="E19:E20"/>
    <mergeCell ref="F19:F20"/>
    <mergeCell ref="G19:G20"/>
    <mergeCell ref="H19:H20"/>
    <mergeCell ref="I19:I20"/>
    <mergeCell ref="J19:J20"/>
    <mergeCell ref="K19:K20"/>
    <mergeCell ref="L19:L20"/>
    <mergeCell ref="CK18:CQ19"/>
    <mergeCell ref="CR18:CW19"/>
    <mergeCell ref="CX18:CX20"/>
    <mergeCell ref="CZ18:DH18"/>
    <mergeCell ref="DI18:DQ18"/>
    <mergeCell ref="DR18:DZ18"/>
    <mergeCell ref="DL19:DN19"/>
    <mergeCell ref="DO19:DQ19"/>
    <mergeCell ref="DR19:DT19"/>
    <mergeCell ref="DU19:DW19"/>
    <mergeCell ref="BH18:BH20"/>
    <mergeCell ref="BI18:BO19"/>
    <mergeCell ref="BP18:BV19"/>
    <mergeCell ref="BW18:CB19"/>
    <mergeCell ref="CC18:CC20"/>
    <mergeCell ref="CD18:CJ19"/>
    <mergeCell ref="Z18:AF19"/>
    <mergeCell ref="AG18:AL19"/>
    <mergeCell ref="AM18:AM20"/>
    <mergeCell ref="AN18:AT19"/>
    <mergeCell ref="AU18:BA19"/>
    <mergeCell ref="BB18:BG19"/>
    <mergeCell ref="A18:B20"/>
    <mergeCell ref="C18:C20"/>
    <mergeCell ref="D18:I18"/>
    <mergeCell ref="J18:P18"/>
    <mergeCell ref="Q18:R18"/>
    <mergeCell ref="S18:Y19"/>
    <mergeCell ref="M19:M20"/>
    <mergeCell ref="N19:N20"/>
    <mergeCell ref="O19:O20"/>
    <mergeCell ref="P19:P20"/>
    <mergeCell ref="A11:B11"/>
    <mergeCell ref="C11:F11"/>
    <mergeCell ref="A12:B12"/>
    <mergeCell ref="C12:F12"/>
    <mergeCell ref="A13:B14"/>
    <mergeCell ref="D13:E13"/>
    <mergeCell ref="F13:F14"/>
    <mergeCell ref="D14:E14"/>
    <mergeCell ref="A8:B8"/>
    <mergeCell ref="C8:F8"/>
    <mergeCell ref="A9:B9"/>
    <mergeCell ref="C9:F9"/>
    <mergeCell ref="A10:B10"/>
    <mergeCell ref="C10:F10"/>
    <mergeCell ref="A5:B5"/>
    <mergeCell ref="C5:F5"/>
    <mergeCell ref="A6:B6"/>
    <mergeCell ref="C6:F6"/>
    <mergeCell ref="A7:B7"/>
    <mergeCell ref="C7:F7"/>
  </mergeCells>
  <dataValidations count="4">
    <dataValidation allowBlank="1" showInputMessage="1" showErrorMessage="1" prompt="EVIDENCIAS ENTREGADAS: Se debe diligenciar por actividad los entregables que dan cuenta del avance en el periodo, estos deben ser coherente con lo programado y ejecutado en el periodo. " sqref="BA20 CQ20 CJ20 CC18:CC20 BO20 BV20 BH18:BH20"/>
    <dataValidation allowBlank="1" showInputMessage="1" showErrorMessage="1" prompt="EVIDENCIAS ENTREGADAS: Se debe diligenciar por actividad los entregables que dan cuenta del avance en el periodo, estos deben ser coherente con lo programado y ejecutado en el periodo." sqref="Y20 CX18:CX20 AT20 AM18:AM20 AF20"/>
    <dataValidation allowBlank="1" showInputMessage="1" showErrorMessage="1" prompt="El seguimiento se realizará a partir de las tareas, de acuerdo con el avance presentado el formato automáticamente calculará el avance para las actividades y metas al periodo del reporte y de la vigencia. " sqref="Y18:Y19 AT18:AT19 AF18:AF19 CQ18:CQ19 BA18:BA19 CJ18:CJ19 BV18:BV19 BO18:BO19 CR18:CW20 BB18:BG20 AU18:AZ20 BI18:BN20 BW18:CB20 BP18:BU20 CD18:CI20 CK18:CP20 AG18:AL20 Z18:AE20 AN18:AS20 S18:X20"/>
    <dataValidation allowBlank="1" showInputMessage="1" showErrorMessage="1" prompt="Verificar que los objetivos, metas, actividades y tareas correspondan con lo programado en el Plan de Acción y Ficha EBI. No se deben modificar esta información." sqref="H18:H19 I18:R20 A18:G20"/>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'[9]Listas desplegables'!#REF!</xm:f>
          </x14:formula1>
          <xm:sqref>G14:H14 F13 C6:C12 G6:H9 D13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I55"/>
  <sheetViews>
    <sheetView zoomScale="85" zoomScaleNormal="85" workbookViewId="0">
      <selection activeCell="K9" sqref="K9"/>
    </sheetView>
  </sheetViews>
  <sheetFormatPr baseColWidth="10" defaultRowHeight="15"/>
  <cols>
    <col min="1" max="2" width="28.5703125" customWidth="1"/>
  </cols>
  <sheetData>
    <row r="1" spans="1:139" ht="15.75">
      <c r="A1" s="2660"/>
      <c r="B1" s="2660"/>
      <c r="C1" s="2661"/>
      <c r="D1" s="2662"/>
      <c r="E1" s="2661"/>
      <c r="F1" s="2661"/>
      <c r="G1" s="2661"/>
      <c r="H1" s="2661"/>
      <c r="I1" s="2661"/>
      <c r="J1" s="2661"/>
      <c r="K1" s="2661"/>
      <c r="L1" s="2661"/>
      <c r="M1" s="2661"/>
      <c r="N1" s="2661"/>
      <c r="O1" s="2661"/>
      <c r="P1" s="2661"/>
      <c r="Q1" s="2661"/>
      <c r="R1" s="2661"/>
      <c r="S1" s="2661"/>
      <c r="T1" s="2661"/>
      <c r="U1" s="2661"/>
      <c r="V1" s="2661"/>
      <c r="W1" s="2661"/>
      <c r="X1" s="2661"/>
      <c r="Y1" s="2661"/>
      <c r="Z1" s="2661"/>
      <c r="AA1" s="2661"/>
      <c r="AB1" s="2661"/>
      <c r="AC1" s="2661"/>
      <c r="AD1" s="2661"/>
      <c r="AE1" s="2661"/>
      <c r="AF1" s="2661"/>
      <c r="AG1" s="2661"/>
      <c r="AH1" s="2661"/>
      <c r="AI1" s="2661"/>
      <c r="AJ1" s="2661"/>
      <c r="AK1" s="2661"/>
      <c r="AL1" s="2661"/>
      <c r="AM1" s="2661"/>
      <c r="AN1" s="2661"/>
      <c r="AO1" s="2661"/>
      <c r="AP1" s="2661"/>
      <c r="AQ1" s="2661"/>
      <c r="AR1" s="2661"/>
      <c r="AS1" s="2661"/>
      <c r="AT1" s="2661"/>
      <c r="AU1" s="2661"/>
      <c r="AV1" s="2661"/>
      <c r="AW1" s="2661"/>
      <c r="AX1" s="2661"/>
      <c r="AY1" s="2661"/>
      <c r="AZ1" s="2661"/>
      <c r="BA1" s="2661"/>
      <c r="BB1" s="2661"/>
      <c r="BC1" s="2661"/>
      <c r="BD1" s="2661"/>
      <c r="BE1" s="2661"/>
      <c r="BF1" s="2661"/>
      <c r="BG1" s="2661"/>
      <c r="BH1" s="2661"/>
      <c r="BI1" s="2661"/>
      <c r="BJ1" s="2661"/>
      <c r="BK1" s="2661"/>
      <c r="BL1" s="2661"/>
      <c r="BM1" s="2661"/>
      <c r="BN1" s="2661"/>
      <c r="BO1" s="2661"/>
      <c r="BP1" s="2661"/>
      <c r="BQ1" s="2661"/>
      <c r="BR1" s="2661"/>
      <c r="BS1" s="2661"/>
      <c r="BT1" s="2661"/>
      <c r="BU1" s="2661"/>
      <c r="BV1" s="2661"/>
      <c r="BW1" s="2661"/>
      <c r="BX1" s="2661"/>
      <c r="BY1" s="2661"/>
      <c r="BZ1" s="2661"/>
      <c r="CA1" s="2661"/>
      <c r="CB1" s="2661"/>
      <c r="CC1" s="2661"/>
      <c r="CD1" s="2661"/>
      <c r="CE1" s="2661"/>
      <c r="CF1" s="2661"/>
      <c r="CG1" s="2661"/>
      <c r="CH1" s="2661"/>
      <c r="CI1" s="2661"/>
      <c r="CJ1" s="2661"/>
      <c r="CK1" s="2661"/>
      <c r="CL1" s="2661"/>
      <c r="CM1" s="2661"/>
      <c r="CN1" s="2661"/>
      <c r="CO1" s="2661"/>
      <c r="CP1" s="2661"/>
      <c r="CQ1" s="2661"/>
      <c r="CR1" s="2661"/>
      <c r="CS1" s="2661"/>
      <c r="CT1" s="2661"/>
      <c r="CU1" s="2661"/>
      <c r="CV1" s="2661"/>
      <c r="CW1" s="2661"/>
      <c r="CX1" s="2661"/>
      <c r="CY1" s="2661"/>
      <c r="CZ1" s="2662"/>
      <c r="DA1" s="2662"/>
      <c r="DB1" s="2662"/>
      <c r="DC1" s="2662"/>
      <c r="DD1" s="2662"/>
      <c r="DE1" s="2662"/>
      <c r="DF1" s="2662"/>
      <c r="DG1" s="2662"/>
      <c r="DH1" s="2662"/>
      <c r="DI1" s="2662"/>
      <c r="DJ1" s="2662"/>
      <c r="DK1" s="2662"/>
      <c r="DL1" s="2662"/>
      <c r="DM1" s="2662"/>
      <c r="DN1" s="2662"/>
      <c r="DO1" s="2662"/>
      <c r="DP1" s="2662"/>
      <c r="DQ1" s="2662"/>
      <c r="DR1" s="2662"/>
      <c r="DS1" s="2662"/>
      <c r="DT1" s="2662"/>
      <c r="DU1" s="2662"/>
      <c r="DV1" s="2662"/>
      <c r="DW1" s="2662"/>
      <c r="DX1" s="2662"/>
      <c r="DY1" s="2662"/>
      <c r="DZ1" s="2662"/>
      <c r="EA1" s="2662"/>
      <c r="EB1" s="2662"/>
      <c r="EC1" s="2662"/>
      <c r="ED1" s="2662"/>
      <c r="EE1" s="2662"/>
      <c r="EF1" s="2662"/>
      <c r="EG1" s="2662"/>
      <c r="EH1" s="2662"/>
      <c r="EI1" s="2662"/>
    </row>
    <row r="2" spans="1:139" ht="15.75">
      <c r="A2" s="2660"/>
      <c r="B2" s="2660"/>
      <c r="C2" s="2661"/>
      <c r="D2" s="2662"/>
      <c r="E2" s="2661"/>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c r="AO2" s="2661"/>
      <c r="AP2" s="2661"/>
      <c r="AQ2" s="2661"/>
      <c r="AR2" s="2661"/>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c r="BP2" s="2661"/>
      <c r="BQ2" s="2661"/>
      <c r="BR2" s="2661"/>
      <c r="BS2" s="2661"/>
      <c r="BT2" s="2661"/>
      <c r="BU2" s="2661"/>
      <c r="BV2" s="2661"/>
      <c r="BW2" s="2661"/>
      <c r="BX2" s="2661"/>
      <c r="BY2" s="2661"/>
      <c r="BZ2" s="2661"/>
      <c r="CA2" s="2661"/>
      <c r="CB2" s="2661"/>
      <c r="CC2" s="2661"/>
      <c r="CD2" s="2661"/>
      <c r="CE2" s="2661"/>
      <c r="CF2" s="2661"/>
      <c r="CG2" s="2661"/>
      <c r="CH2" s="2661"/>
      <c r="CI2" s="2661"/>
      <c r="CJ2" s="2661"/>
      <c r="CK2" s="2661"/>
      <c r="CL2" s="2661"/>
      <c r="CM2" s="2661"/>
      <c r="CN2" s="2661"/>
      <c r="CO2" s="2661"/>
      <c r="CP2" s="2661"/>
      <c r="CQ2" s="2661"/>
      <c r="CR2" s="2661"/>
      <c r="CS2" s="2661"/>
      <c r="CT2" s="2661"/>
      <c r="CU2" s="2661"/>
      <c r="CV2" s="2661"/>
      <c r="CW2" s="2661"/>
      <c r="CX2" s="2661"/>
      <c r="CY2" s="2661"/>
      <c r="CZ2" s="2662"/>
      <c r="DA2" s="2662"/>
      <c r="DB2" s="2662"/>
      <c r="DC2" s="2662"/>
      <c r="DD2" s="2662"/>
      <c r="DE2" s="2662"/>
      <c r="DF2" s="2662"/>
      <c r="DG2" s="2662"/>
      <c r="DH2" s="2662"/>
      <c r="DI2" s="2662"/>
      <c r="DJ2" s="2662"/>
      <c r="DK2" s="2662"/>
      <c r="DL2" s="2662"/>
      <c r="DM2" s="2662"/>
      <c r="DN2" s="2662"/>
      <c r="DO2" s="2662"/>
      <c r="DP2" s="2662"/>
      <c r="DQ2" s="2662"/>
      <c r="DR2" s="2662"/>
      <c r="DS2" s="2662"/>
      <c r="DT2" s="2662"/>
      <c r="DU2" s="2662"/>
      <c r="DV2" s="2662"/>
      <c r="DW2" s="2662"/>
      <c r="DX2" s="2662"/>
      <c r="DY2" s="2662"/>
      <c r="DZ2" s="2662"/>
      <c r="EA2" s="2662"/>
      <c r="EB2" s="2662"/>
      <c r="EC2" s="2662"/>
      <c r="ED2" s="2662"/>
      <c r="EE2" s="2662"/>
      <c r="EF2" s="2662"/>
      <c r="EG2" s="2662"/>
      <c r="EH2" s="2662"/>
      <c r="EI2" s="2662"/>
    </row>
    <row r="3" spans="1:139" ht="15.75">
      <c r="A3" s="2661"/>
      <c r="B3" s="2661"/>
      <c r="C3" s="2661"/>
      <c r="D3" s="2662"/>
      <c r="E3" s="2661"/>
      <c r="F3" s="2661"/>
      <c r="G3" s="2661"/>
      <c r="H3" s="2661"/>
      <c r="I3" s="2661"/>
      <c r="J3" s="2661"/>
      <c r="K3" s="2661"/>
      <c r="L3" s="2661"/>
      <c r="M3" s="2661"/>
      <c r="N3" s="2661"/>
      <c r="O3" s="2661"/>
      <c r="P3" s="2661"/>
      <c r="Q3" s="2661"/>
      <c r="R3" s="2661"/>
      <c r="S3" s="2661"/>
      <c r="T3" s="2661"/>
      <c r="U3" s="2661"/>
      <c r="V3" s="2661"/>
      <c r="W3" s="2661"/>
      <c r="X3" s="2661"/>
      <c r="Y3" s="2661"/>
      <c r="Z3" s="2661"/>
      <c r="AA3" s="2661"/>
      <c r="AB3" s="2661"/>
      <c r="AC3" s="2661"/>
      <c r="AD3" s="2661"/>
      <c r="AE3" s="2661"/>
      <c r="AF3" s="2661"/>
      <c r="AG3" s="2661"/>
      <c r="AH3" s="2661"/>
      <c r="AI3" s="2661"/>
      <c r="AJ3" s="2661"/>
      <c r="AK3" s="2661"/>
      <c r="AL3" s="2661"/>
      <c r="AM3" s="2661"/>
      <c r="AN3" s="2661"/>
      <c r="AO3" s="2661"/>
      <c r="AP3" s="2661"/>
      <c r="AQ3" s="2661"/>
      <c r="AR3" s="2661"/>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c r="BP3" s="2661"/>
      <c r="BQ3" s="2661"/>
      <c r="BR3" s="2661"/>
      <c r="BS3" s="2661"/>
      <c r="BT3" s="2661"/>
      <c r="BU3" s="2661"/>
      <c r="BV3" s="2661"/>
      <c r="BW3" s="2661"/>
      <c r="BX3" s="2661"/>
      <c r="BY3" s="2661"/>
      <c r="BZ3" s="2661"/>
      <c r="CA3" s="2661"/>
      <c r="CB3" s="2661"/>
      <c r="CC3" s="2661"/>
      <c r="CD3" s="2661"/>
      <c r="CE3" s="2661"/>
      <c r="CF3" s="2661"/>
      <c r="CG3" s="2661"/>
      <c r="CH3" s="2661"/>
      <c r="CI3" s="2661"/>
      <c r="CJ3" s="2661"/>
      <c r="CK3" s="2661"/>
      <c r="CL3" s="2661"/>
      <c r="CM3" s="2661"/>
      <c r="CN3" s="2661"/>
      <c r="CO3" s="2661"/>
      <c r="CP3" s="2661"/>
      <c r="CQ3" s="2661"/>
      <c r="CR3" s="2661"/>
      <c r="CS3" s="2661"/>
      <c r="CT3" s="2661"/>
      <c r="CU3" s="2661"/>
      <c r="CV3" s="2661"/>
      <c r="CW3" s="2661"/>
      <c r="CX3" s="2661"/>
      <c r="CY3" s="2661"/>
      <c r="CZ3" s="2662"/>
      <c r="DA3" s="2662"/>
      <c r="DB3" s="2662"/>
      <c r="DC3" s="2662"/>
      <c r="DD3" s="2662"/>
      <c r="DE3" s="2662"/>
      <c r="DF3" s="2662"/>
      <c r="DG3" s="2662"/>
      <c r="DH3" s="2662"/>
      <c r="DI3" s="2662"/>
      <c r="DJ3" s="2662"/>
      <c r="DK3" s="2662"/>
      <c r="DL3" s="2662"/>
      <c r="DM3" s="2662"/>
      <c r="DN3" s="2662"/>
      <c r="DO3" s="2662"/>
      <c r="DP3" s="2662"/>
      <c r="DQ3" s="2662"/>
      <c r="DR3" s="2662"/>
      <c r="DS3" s="2662"/>
      <c r="DT3" s="2662"/>
      <c r="DU3" s="2662"/>
      <c r="DV3" s="2662"/>
      <c r="DW3" s="2662"/>
      <c r="DX3" s="2662"/>
      <c r="DY3" s="2662"/>
      <c r="DZ3" s="2662"/>
      <c r="EA3" s="2662"/>
      <c r="EB3" s="2662"/>
      <c r="EC3" s="2662"/>
      <c r="ED3" s="2662"/>
      <c r="EE3" s="2662"/>
      <c r="EF3" s="2662"/>
      <c r="EG3" s="2662"/>
      <c r="EH3" s="2662"/>
      <c r="EI3" s="2662"/>
    </row>
    <row r="4" spans="1:139" ht="15.75">
      <c r="A4" s="2661"/>
      <c r="B4" s="2661"/>
      <c r="C4" s="2661"/>
      <c r="D4" s="2662"/>
      <c r="E4" s="2661"/>
      <c r="F4" s="2661"/>
      <c r="G4" s="2661"/>
      <c r="H4" s="2661"/>
      <c r="I4" s="2661"/>
      <c r="J4" s="2661"/>
      <c r="K4" s="2661"/>
      <c r="L4" s="2661"/>
      <c r="M4" s="2661"/>
      <c r="N4" s="2661"/>
      <c r="O4" s="2661"/>
      <c r="P4" s="2661"/>
      <c r="Q4" s="2661"/>
      <c r="R4" s="2661"/>
      <c r="S4" s="2661"/>
      <c r="T4" s="2661"/>
      <c r="U4" s="2661"/>
      <c r="V4" s="2661"/>
      <c r="W4" s="2661"/>
      <c r="X4" s="2661"/>
      <c r="Y4" s="2661"/>
      <c r="Z4" s="2661"/>
      <c r="AA4" s="2661"/>
      <c r="AB4" s="2661"/>
      <c r="AC4" s="2661"/>
      <c r="AD4" s="2661"/>
      <c r="AE4" s="2661"/>
      <c r="AF4" s="2661"/>
      <c r="AG4" s="2661"/>
      <c r="AH4" s="2661"/>
      <c r="AI4" s="2661"/>
      <c r="AJ4" s="2661"/>
      <c r="AK4" s="2661"/>
      <c r="AL4" s="2661"/>
      <c r="AM4" s="2661"/>
      <c r="AN4" s="2661"/>
      <c r="AO4" s="2661"/>
      <c r="AP4" s="2661"/>
      <c r="AQ4" s="2661"/>
      <c r="AR4" s="2661"/>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c r="BP4" s="2661"/>
      <c r="BQ4" s="2661"/>
      <c r="BR4" s="2661"/>
      <c r="BS4" s="2661"/>
      <c r="BT4" s="2661"/>
      <c r="BU4" s="2661"/>
      <c r="BV4" s="2661"/>
      <c r="BW4" s="2661"/>
      <c r="BX4" s="2661"/>
      <c r="BY4" s="2661"/>
      <c r="BZ4" s="2661"/>
      <c r="CA4" s="2661"/>
      <c r="CB4" s="2661"/>
      <c r="CC4" s="2661"/>
      <c r="CD4" s="2661"/>
      <c r="CE4" s="2661"/>
      <c r="CF4" s="2661"/>
      <c r="CG4" s="2661"/>
      <c r="CH4" s="2661"/>
      <c r="CI4" s="2661"/>
      <c r="CJ4" s="2661"/>
      <c r="CK4" s="2661"/>
      <c r="CL4" s="2661"/>
      <c r="CM4" s="2661"/>
      <c r="CN4" s="2661"/>
      <c r="CO4" s="2661"/>
      <c r="CP4" s="2661"/>
      <c r="CQ4" s="2661"/>
      <c r="CR4" s="2661"/>
      <c r="CS4" s="2661"/>
      <c r="CT4" s="2661"/>
      <c r="CU4" s="2661"/>
      <c r="CV4" s="2661"/>
      <c r="CW4" s="2661"/>
      <c r="CX4" s="2661"/>
      <c r="CY4" s="2661"/>
      <c r="CZ4" s="2662"/>
      <c r="DA4" s="2662"/>
      <c r="DB4" s="2662"/>
      <c r="DC4" s="2662"/>
      <c r="DD4" s="2662"/>
      <c r="DE4" s="2662"/>
      <c r="DF4" s="2662"/>
      <c r="DG4" s="2662"/>
      <c r="DH4" s="2662"/>
      <c r="DI4" s="2662"/>
      <c r="DJ4" s="2662"/>
      <c r="DK4" s="2662"/>
      <c r="DL4" s="2662"/>
      <c r="DM4" s="2662"/>
      <c r="DN4" s="2662"/>
      <c r="DO4" s="2662"/>
      <c r="DP4" s="2662"/>
      <c r="DQ4" s="2662"/>
      <c r="DR4" s="2662"/>
      <c r="DS4" s="2662"/>
      <c r="DT4" s="2662"/>
      <c r="DU4" s="2662"/>
      <c r="DV4" s="2662"/>
      <c r="DW4" s="2662"/>
      <c r="DX4" s="2662"/>
      <c r="DY4" s="2662"/>
      <c r="DZ4" s="2662"/>
      <c r="EA4" s="2662"/>
      <c r="EB4" s="2662"/>
      <c r="EC4" s="2662"/>
      <c r="ED4" s="2662"/>
      <c r="EE4" s="2662"/>
      <c r="EF4" s="2662"/>
      <c r="EG4" s="2662"/>
      <c r="EH4" s="2662"/>
      <c r="EI4" s="2662"/>
    </row>
    <row r="5" spans="1:139" ht="15.75">
      <c r="A5" s="2663" t="s">
        <v>0</v>
      </c>
      <c r="B5" s="2664"/>
      <c r="C5" s="2665" t="s">
        <v>1</v>
      </c>
      <c r="D5" s="2666"/>
      <c r="E5" s="2666"/>
      <c r="F5" s="2667"/>
      <c r="G5" s="2661"/>
      <c r="H5" s="2661"/>
      <c r="I5" s="2661"/>
      <c r="J5" s="2668"/>
      <c r="K5" s="2661"/>
      <c r="L5" s="2661"/>
      <c r="M5" s="2661"/>
      <c r="N5" s="2661"/>
      <c r="O5" s="2661"/>
      <c r="P5" s="2661"/>
      <c r="Q5" s="2661"/>
      <c r="R5" s="2661"/>
      <c r="S5" s="2661"/>
      <c r="T5" s="2661"/>
      <c r="U5" s="2661"/>
      <c r="V5" s="2661"/>
      <c r="W5" s="2661"/>
      <c r="X5" s="2661"/>
      <c r="Y5" s="2661"/>
      <c r="Z5" s="2661"/>
      <c r="AA5" s="2661"/>
      <c r="AB5" s="2661"/>
      <c r="AC5" s="2661"/>
      <c r="AD5" s="2661"/>
      <c r="AE5" s="2661"/>
      <c r="AF5" s="2661"/>
      <c r="AG5" s="2661"/>
      <c r="AH5" s="2661"/>
      <c r="AI5" s="2661"/>
      <c r="AJ5" s="2661"/>
      <c r="AK5" s="2661"/>
      <c r="AL5" s="2661"/>
      <c r="AM5" s="2661"/>
      <c r="AN5" s="2661"/>
      <c r="AO5" s="2661"/>
      <c r="AP5" s="2661"/>
      <c r="AQ5" s="2661"/>
      <c r="AR5" s="2661"/>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c r="BP5" s="2661"/>
      <c r="BQ5" s="2661"/>
      <c r="BR5" s="2661"/>
      <c r="BS5" s="2661"/>
      <c r="BT5" s="2661"/>
      <c r="BU5" s="2661"/>
      <c r="BV5" s="2661"/>
      <c r="BW5" s="2661"/>
      <c r="BX5" s="2661"/>
      <c r="BY5" s="2661"/>
      <c r="BZ5" s="2661"/>
      <c r="CA5" s="2661"/>
      <c r="CB5" s="2661"/>
      <c r="CC5" s="2661"/>
      <c r="CD5" s="2661"/>
      <c r="CE5" s="2661"/>
      <c r="CF5" s="2661"/>
      <c r="CG5" s="2661"/>
      <c r="CH5" s="2661"/>
      <c r="CI5" s="2661"/>
      <c r="CJ5" s="2661"/>
      <c r="CK5" s="2661"/>
      <c r="CL5" s="2661"/>
      <c r="CM5" s="2661"/>
      <c r="CN5" s="2661"/>
      <c r="CO5" s="2661"/>
      <c r="CP5" s="2661"/>
      <c r="CQ5" s="2661"/>
      <c r="CR5" s="2661"/>
      <c r="CS5" s="2661"/>
      <c r="CT5" s="2661"/>
      <c r="CU5" s="2661"/>
      <c r="CV5" s="2661"/>
      <c r="CW5" s="2661"/>
      <c r="CX5" s="2661"/>
      <c r="CY5" s="2661"/>
      <c r="CZ5" s="2662"/>
      <c r="DA5" s="2662"/>
      <c r="DB5" s="2662"/>
      <c r="DC5" s="2662"/>
      <c r="DD5" s="2662"/>
      <c r="DE5" s="2662"/>
      <c r="DF5" s="2662"/>
      <c r="DG5" s="2662"/>
      <c r="DH5" s="2662"/>
      <c r="DI5" s="2662"/>
      <c r="DJ5" s="2662"/>
      <c r="DK5" s="2662"/>
      <c r="DL5" s="2662"/>
      <c r="DM5" s="2662"/>
      <c r="DN5" s="2662"/>
      <c r="DO5" s="2662"/>
      <c r="DP5" s="2662"/>
      <c r="DQ5" s="2662"/>
      <c r="DR5" s="2662"/>
      <c r="DS5" s="2662"/>
      <c r="DT5" s="2662"/>
      <c r="DU5" s="2662"/>
      <c r="DV5" s="2662"/>
      <c r="DW5" s="2662"/>
      <c r="DX5" s="2662"/>
      <c r="DY5" s="2662"/>
      <c r="DZ5" s="2662"/>
      <c r="EA5" s="2662"/>
      <c r="EB5" s="2662"/>
      <c r="EC5" s="2662"/>
      <c r="ED5" s="2662"/>
      <c r="EE5" s="2662"/>
      <c r="EF5" s="2662"/>
      <c r="EG5" s="2662"/>
      <c r="EH5" s="2662"/>
      <c r="EI5" s="2662"/>
    </row>
    <row r="6" spans="1:139" ht="15.75">
      <c r="A6" s="2663" t="s">
        <v>2</v>
      </c>
      <c r="B6" s="2664"/>
      <c r="C6" s="2669" t="s">
        <v>384</v>
      </c>
      <c r="D6" s="2670"/>
      <c r="E6" s="2670"/>
      <c r="F6" s="2671"/>
      <c r="G6" s="2672"/>
      <c r="H6" s="2672"/>
      <c r="I6" s="2661"/>
      <c r="J6" s="2668"/>
      <c r="K6" s="2661"/>
      <c r="L6" s="2661"/>
      <c r="M6" s="2661"/>
      <c r="N6" s="2661"/>
      <c r="O6" s="2661"/>
      <c r="P6" s="2661"/>
      <c r="Q6" s="2661"/>
      <c r="R6" s="2661"/>
      <c r="S6" s="2661"/>
      <c r="T6" s="2661"/>
      <c r="U6" s="2661"/>
      <c r="V6" s="2661"/>
      <c r="W6" s="2661"/>
      <c r="X6" s="2661"/>
      <c r="Y6" s="2661"/>
      <c r="Z6" s="2661"/>
      <c r="AA6" s="2661"/>
      <c r="AB6" s="2661"/>
      <c r="AC6" s="2661"/>
      <c r="AD6" s="2661"/>
      <c r="AE6" s="2661"/>
      <c r="AF6" s="2661"/>
      <c r="AG6" s="2661"/>
      <c r="AH6" s="2661"/>
      <c r="AI6" s="2661"/>
      <c r="AJ6" s="2661"/>
      <c r="AK6" s="2661"/>
      <c r="AL6" s="2661"/>
      <c r="AM6" s="2661"/>
      <c r="AN6" s="2661"/>
      <c r="AO6" s="2661"/>
      <c r="AP6" s="2661"/>
      <c r="AQ6" s="2661"/>
      <c r="AR6" s="2661"/>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c r="BP6" s="2661"/>
      <c r="BQ6" s="2661"/>
      <c r="BR6" s="2661"/>
      <c r="BS6" s="2661"/>
      <c r="BT6" s="2661"/>
      <c r="BU6" s="2661"/>
      <c r="BV6" s="2661"/>
      <c r="BW6" s="2661"/>
      <c r="BX6" s="2661"/>
      <c r="BY6" s="2661"/>
      <c r="BZ6" s="2661"/>
      <c r="CA6" s="2661"/>
      <c r="CB6" s="2661"/>
      <c r="CC6" s="2661"/>
      <c r="CD6" s="2661"/>
      <c r="CE6" s="2661"/>
      <c r="CF6" s="2661"/>
      <c r="CG6" s="2661"/>
      <c r="CH6" s="2661"/>
      <c r="CI6" s="2661"/>
      <c r="CJ6" s="2661"/>
      <c r="CK6" s="2661"/>
      <c r="CL6" s="2661"/>
      <c r="CM6" s="2661"/>
      <c r="CN6" s="2661"/>
      <c r="CO6" s="2661"/>
      <c r="CP6" s="2661"/>
      <c r="CQ6" s="2661"/>
      <c r="CR6" s="2661"/>
      <c r="CS6" s="2661"/>
      <c r="CT6" s="2661"/>
      <c r="CU6" s="2661"/>
      <c r="CV6" s="2661"/>
      <c r="CW6" s="2661"/>
      <c r="CX6" s="2661"/>
      <c r="CY6" s="2661"/>
      <c r="CZ6" s="2662"/>
      <c r="DA6" s="2662"/>
      <c r="DB6" s="2662"/>
      <c r="DC6" s="2662"/>
      <c r="DD6" s="2662"/>
      <c r="DE6" s="2662"/>
      <c r="DF6" s="2662"/>
      <c r="DG6" s="2662"/>
      <c r="DH6" s="2662"/>
      <c r="DI6" s="2662"/>
      <c r="DJ6" s="2662"/>
      <c r="DK6" s="2662"/>
      <c r="DL6" s="2662"/>
      <c r="DM6" s="2662"/>
      <c r="DN6" s="2662"/>
      <c r="DO6" s="2662"/>
      <c r="DP6" s="2662"/>
      <c r="DQ6" s="2662"/>
      <c r="DR6" s="2662"/>
      <c r="DS6" s="2662"/>
      <c r="DT6" s="2662"/>
      <c r="DU6" s="2662"/>
      <c r="DV6" s="2662"/>
      <c r="DW6" s="2662"/>
      <c r="DX6" s="2662"/>
      <c r="DY6" s="2662"/>
      <c r="DZ6" s="2662"/>
      <c r="EA6" s="2662"/>
      <c r="EB6" s="2662"/>
      <c r="EC6" s="2662"/>
      <c r="ED6" s="2662"/>
      <c r="EE6" s="2662"/>
      <c r="EF6" s="2662"/>
      <c r="EG6" s="2662"/>
      <c r="EH6" s="2662"/>
      <c r="EI6" s="2662"/>
    </row>
    <row r="7" spans="1:139" ht="15.75">
      <c r="A7" s="2663" t="s">
        <v>4</v>
      </c>
      <c r="B7" s="2664"/>
      <c r="C7" s="2669" t="s">
        <v>385</v>
      </c>
      <c r="D7" s="2670"/>
      <c r="E7" s="2670"/>
      <c r="F7" s="2671"/>
      <c r="G7" s="2672"/>
      <c r="H7" s="2672"/>
      <c r="I7" s="2661"/>
      <c r="J7" s="2668"/>
      <c r="K7" s="2661"/>
      <c r="L7" s="2661"/>
      <c r="M7" s="2661"/>
      <c r="N7" s="2661"/>
      <c r="O7" s="2661"/>
      <c r="P7" s="2661"/>
      <c r="Q7" s="2661"/>
      <c r="R7" s="2661"/>
      <c r="S7" s="2661"/>
      <c r="T7" s="2661"/>
      <c r="U7" s="2661"/>
      <c r="V7" s="2661"/>
      <c r="W7" s="2661"/>
      <c r="X7" s="2661"/>
      <c r="Y7" s="2661"/>
      <c r="Z7" s="2661"/>
      <c r="AA7" s="2661"/>
      <c r="AB7" s="2661"/>
      <c r="AC7" s="2661"/>
      <c r="AD7" s="2661"/>
      <c r="AE7" s="2661"/>
      <c r="AF7" s="2661"/>
      <c r="AG7" s="2661"/>
      <c r="AH7" s="2661"/>
      <c r="AI7" s="2661"/>
      <c r="AJ7" s="2661"/>
      <c r="AK7" s="2661"/>
      <c r="AL7" s="2661"/>
      <c r="AM7" s="2661"/>
      <c r="AN7" s="2661"/>
      <c r="AO7" s="2661"/>
      <c r="AP7" s="2661"/>
      <c r="AQ7" s="2661"/>
      <c r="AR7" s="2661"/>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c r="BP7" s="2661"/>
      <c r="BQ7" s="2661"/>
      <c r="BR7" s="2661"/>
      <c r="BS7" s="2661"/>
      <c r="BT7" s="2661"/>
      <c r="BU7" s="2661"/>
      <c r="BV7" s="2661"/>
      <c r="BW7" s="2661"/>
      <c r="BX7" s="2661"/>
      <c r="BY7" s="2661"/>
      <c r="BZ7" s="2661"/>
      <c r="CA7" s="2661"/>
      <c r="CB7" s="2661"/>
      <c r="CC7" s="2661"/>
      <c r="CD7" s="2661"/>
      <c r="CE7" s="2661"/>
      <c r="CF7" s="2661"/>
      <c r="CG7" s="2661"/>
      <c r="CH7" s="2661"/>
      <c r="CI7" s="2661"/>
      <c r="CJ7" s="2661"/>
      <c r="CK7" s="2661"/>
      <c r="CL7" s="2661"/>
      <c r="CM7" s="2661"/>
      <c r="CN7" s="2661"/>
      <c r="CO7" s="2661"/>
      <c r="CP7" s="2661"/>
      <c r="CQ7" s="2661"/>
      <c r="CR7" s="2661"/>
      <c r="CS7" s="2661"/>
      <c r="CT7" s="2661"/>
      <c r="CU7" s="2661"/>
      <c r="CV7" s="2661"/>
      <c r="CW7" s="2661"/>
      <c r="CX7" s="2661"/>
      <c r="CY7" s="2661"/>
      <c r="CZ7" s="2662"/>
      <c r="DA7" s="2662"/>
      <c r="DB7" s="2662"/>
      <c r="DC7" s="2662"/>
      <c r="DD7" s="2662"/>
      <c r="DE7" s="2662"/>
      <c r="DF7" s="2662"/>
      <c r="DG7" s="2662"/>
      <c r="DH7" s="2662"/>
      <c r="DI7" s="2662"/>
      <c r="DJ7" s="2662"/>
      <c r="DK7" s="2662"/>
      <c r="DL7" s="2662"/>
      <c r="DM7" s="2662"/>
      <c r="DN7" s="2662"/>
      <c r="DO7" s="2662"/>
      <c r="DP7" s="2662"/>
      <c r="DQ7" s="2662"/>
      <c r="DR7" s="2662"/>
      <c r="DS7" s="2662"/>
      <c r="DT7" s="2662"/>
      <c r="DU7" s="2662"/>
      <c r="DV7" s="2662"/>
      <c r="DW7" s="2662"/>
      <c r="DX7" s="2662"/>
      <c r="DY7" s="2662"/>
      <c r="DZ7" s="2662"/>
      <c r="EA7" s="2662"/>
      <c r="EB7" s="2662"/>
      <c r="EC7" s="2662"/>
      <c r="ED7" s="2662"/>
      <c r="EE7" s="2662"/>
      <c r="EF7" s="2662"/>
      <c r="EG7" s="2662"/>
      <c r="EH7" s="2662"/>
      <c r="EI7" s="2662"/>
    </row>
    <row r="8" spans="1:139" ht="15.75">
      <c r="A8" s="2663" t="s">
        <v>6</v>
      </c>
      <c r="B8" s="2664"/>
      <c r="C8" s="2669" t="s">
        <v>2713</v>
      </c>
      <c r="D8" s="2670"/>
      <c r="E8" s="2670"/>
      <c r="F8" s="2671"/>
      <c r="G8" s="2672"/>
      <c r="H8" s="2672"/>
      <c r="I8" s="2661"/>
      <c r="J8" s="2668"/>
      <c r="K8" s="2661"/>
      <c r="L8" s="2661"/>
      <c r="M8" s="2661"/>
      <c r="N8" s="2661"/>
      <c r="O8" s="2661"/>
      <c r="P8" s="2661"/>
      <c r="Q8" s="2661"/>
      <c r="R8" s="2661"/>
      <c r="S8" s="2661"/>
      <c r="T8" s="2661"/>
      <c r="U8" s="2661"/>
      <c r="V8" s="2661"/>
      <c r="W8" s="2661"/>
      <c r="X8" s="2661"/>
      <c r="Y8" s="2661"/>
      <c r="Z8" s="2661"/>
      <c r="AA8" s="2661"/>
      <c r="AB8" s="2661"/>
      <c r="AC8" s="2661"/>
      <c r="AD8" s="2661"/>
      <c r="AE8" s="2661"/>
      <c r="AF8" s="2661"/>
      <c r="AG8" s="2661"/>
      <c r="AH8" s="2661"/>
      <c r="AI8" s="2661"/>
      <c r="AJ8" s="2661"/>
      <c r="AK8" s="2661"/>
      <c r="AL8" s="2661"/>
      <c r="AM8" s="2661"/>
      <c r="AN8" s="2661"/>
      <c r="AO8" s="2661"/>
      <c r="AP8" s="2661"/>
      <c r="AQ8" s="2661"/>
      <c r="AR8" s="2661"/>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c r="BP8" s="2661"/>
      <c r="BQ8" s="2661"/>
      <c r="BR8" s="2661"/>
      <c r="BS8" s="2661"/>
      <c r="BT8" s="2661"/>
      <c r="BU8" s="2661"/>
      <c r="BV8" s="2661"/>
      <c r="BW8" s="2661"/>
      <c r="BX8" s="2661"/>
      <c r="BY8" s="2661"/>
      <c r="BZ8" s="2661"/>
      <c r="CA8" s="2661"/>
      <c r="CB8" s="2661"/>
      <c r="CC8" s="2661"/>
      <c r="CD8" s="2661"/>
      <c r="CE8" s="2661"/>
      <c r="CF8" s="2661"/>
      <c r="CG8" s="2661"/>
      <c r="CH8" s="2661"/>
      <c r="CI8" s="2661"/>
      <c r="CJ8" s="2661"/>
      <c r="CK8" s="2661"/>
      <c r="CL8" s="2661"/>
      <c r="CM8" s="2661"/>
      <c r="CN8" s="2661"/>
      <c r="CO8" s="2661"/>
      <c r="CP8" s="2661"/>
      <c r="CQ8" s="2661"/>
      <c r="CR8" s="2661"/>
      <c r="CS8" s="2661"/>
      <c r="CT8" s="2661"/>
      <c r="CU8" s="2661"/>
      <c r="CV8" s="2661"/>
      <c r="CW8" s="2661"/>
      <c r="CX8" s="2661"/>
      <c r="CY8" s="2661"/>
      <c r="CZ8" s="2662"/>
      <c r="DA8" s="2662"/>
      <c r="DB8" s="2662"/>
      <c r="DC8" s="2662"/>
      <c r="DD8" s="2662"/>
      <c r="DE8" s="2662"/>
      <c r="DF8" s="2662"/>
      <c r="DG8" s="2662"/>
      <c r="DH8" s="2662"/>
      <c r="DI8" s="2662"/>
      <c r="DJ8" s="2662"/>
      <c r="DK8" s="2662"/>
      <c r="DL8" s="2662"/>
      <c r="DM8" s="2662"/>
      <c r="DN8" s="2662"/>
      <c r="DO8" s="2662"/>
      <c r="DP8" s="2662"/>
      <c r="DQ8" s="2662"/>
      <c r="DR8" s="2662"/>
      <c r="DS8" s="2662"/>
      <c r="DT8" s="2662"/>
      <c r="DU8" s="2662"/>
      <c r="DV8" s="2662"/>
      <c r="DW8" s="2662"/>
      <c r="DX8" s="2662"/>
      <c r="DY8" s="2662"/>
      <c r="DZ8" s="2662"/>
      <c r="EA8" s="2662"/>
      <c r="EB8" s="2662"/>
      <c r="EC8" s="2662"/>
      <c r="ED8" s="2662"/>
      <c r="EE8" s="2662"/>
      <c r="EF8" s="2662"/>
      <c r="EG8" s="2662"/>
      <c r="EH8" s="2662"/>
      <c r="EI8" s="2662"/>
    </row>
    <row r="9" spans="1:139" ht="15.75">
      <c r="A9" s="2663" t="s">
        <v>8</v>
      </c>
      <c r="B9" s="2664"/>
      <c r="C9" s="2669" t="s">
        <v>2714</v>
      </c>
      <c r="D9" s="2670"/>
      <c r="E9" s="2670"/>
      <c r="F9" s="2671"/>
      <c r="G9" s="2673"/>
      <c r="H9" s="2673"/>
      <c r="I9" s="2674"/>
      <c r="J9" s="2661"/>
      <c r="K9" s="2661"/>
      <c r="L9" s="2661"/>
      <c r="M9" s="2661"/>
      <c r="N9" s="2661"/>
      <c r="O9" s="2661"/>
      <c r="P9" s="2661"/>
      <c r="Q9" s="2661"/>
      <c r="R9" s="2661"/>
      <c r="S9" s="2661"/>
      <c r="T9" s="2661"/>
      <c r="U9" s="2661"/>
      <c r="V9" s="2661"/>
      <c r="W9" s="2661"/>
      <c r="X9" s="2661"/>
      <c r="Y9" s="2661"/>
      <c r="Z9" s="2661"/>
      <c r="AA9" s="2661"/>
      <c r="AB9" s="2661"/>
      <c r="AC9" s="2661"/>
      <c r="AD9" s="2661"/>
      <c r="AE9" s="2661"/>
      <c r="AF9" s="2661"/>
      <c r="AG9" s="2661"/>
      <c r="AH9" s="2661"/>
      <c r="AI9" s="2661"/>
      <c r="AJ9" s="2661"/>
      <c r="AK9" s="2661"/>
      <c r="AL9" s="2661"/>
      <c r="AM9" s="2661"/>
      <c r="AN9" s="2661"/>
      <c r="AO9" s="2661"/>
      <c r="AP9" s="2661"/>
      <c r="AQ9" s="2661"/>
      <c r="AR9" s="2661"/>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c r="BP9" s="2661"/>
      <c r="BQ9" s="2661"/>
      <c r="BR9" s="2661"/>
      <c r="BS9" s="2661"/>
      <c r="BT9" s="2661"/>
      <c r="BU9" s="2661"/>
      <c r="BV9" s="2661"/>
      <c r="BW9" s="2661"/>
      <c r="BX9" s="2661"/>
      <c r="BY9" s="2661"/>
      <c r="BZ9" s="2661"/>
      <c r="CA9" s="2661"/>
      <c r="CB9" s="2661"/>
      <c r="CC9" s="2661"/>
      <c r="CD9" s="2661"/>
      <c r="CE9" s="2661"/>
      <c r="CF9" s="2661"/>
      <c r="CG9" s="2661"/>
      <c r="CH9" s="2661"/>
      <c r="CI9" s="2661"/>
      <c r="CJ9" s="2661"/>
      <c r="CK9" s="2661"/>
      <c r="CL9" s="2661"/>
      <c r="CM9" s="2661"/>
      <c r="CN9" s="2661"/>
      <c r="CO9" s="2661"/>
      <c r="CP9" s="2661"/>
      <c r="CQ9" s="2661"/>
      <c r="CR9" s="2661"/>
      <c r="CS9" s="2661"/>
      <c r="CT9" s="2661"/>
      <c r="CU9" s="2661"/>
      <c r="CV9" s="2661"/>
      <c r="CW9" s="2661"/>
      <c r="CX9" s="2661"/>
      <c r="CY9" s="2661"/>
      <c r="CZ9" s="2662"/>
      <c r="DA9" s="2662"/>
      <c r="DB9" s="2662"/>
      <c r="DC9" s="2662"/>
      <c r="DD9" s="2662"/>
      <c r="DE9" s="2662"/>
      <c r="DF9" s="2662"/>
      <c r="DG9" s="2662"/>
      <c r="DH9" s="2662"/>
      <c r="DI9" s="2662"/>
      <c r="DJ9" s="2662"/>
      <c r="DK9" s="2662"/>
      <c r="DL9" s="2662"/>
      <c r="DM9" s="2662"/>
      <c r="DN9" s="2662"/>
      <c r="DO9" s="2662"/>
      <c r="DP9" s="2662"/>
      <c r="DQ9" s="2662"/>
      <c r="DR9" s="2662"/>
      <c r="DS9" s="2662"/>
      <c r="DT9" s="2662"/>
      <c r="DU9" s="2662"/>
      <c r="DV9" s="2662"/>
      <c r="DW9" s="2662"/>
      <c r="DX9" s="2662"/>
      <c r="DY9" s="2662"/>
      <c r="DZ9" s="2662"/>
      <c r="EA9" s="2662"/>
      <c r="EB9" s="2662"/>
      <c r="EC9" s="2662"/>
      <c r="ED9" s="2662"/>
      <c r="EE9" s="2662"/>
      <c r="EF9" s="2662"/>
      <c r="EG9" s="2662"/>
      <c r="EH9" s="2662"/>
      <c r="EI9" s="2662"/>
    </row>
    <row r="10" spans="1:139" ht="15.75">
      <c r="A10" s="2663" t="s">
        <v>10</v>
      </c>
      <c r="B10" s="2664"/>
      <c r="C10" s="2669" t="s">
        <v>387</v>
      </c>
      <c r="D10" s="2670"/>
      <c r="E10" s="2670"/>
      <c r="F10" s="2671"/>
      <c r="G10" s="2675"/>
      <c r="H10" s="2675"/>
      <c r="I10" s="2674"/>
      <c r="J10" s="2661"/>
      <c r="K10" s="2661"/>
      <c r="L10" s="2661"/>
      <c r="M10" s="2661"/>
      <c r="N10" s="2661"/>
      <c r="O10" s="2661"/>
      <c r="P10" s="2661"/>
      <c r="Q10" s="2661"/>
      <c r="R10" s="2661"/>
      <c r="S10" s="2661"/>
      <c r="T10" s="2661"/>
      <c r="U10" s="2661"/>
      <c r="V10" s="2661"/>
      <c r="W10" s="2661"/>
      <c r="X10" s="2661"/>
      <c r="Y10" s="2661"/>
      <c r="Z10" s="2661"/>
      <c r="AA10" s="2661"/>
      <c r="AB10" s="2661"/>
      <c r="AC10" s="2661"/>
      <c r="AD10" s="2661"/>
      <c r="AE10" s="2661"/>
      <c r="AF10" s="2661"/>
      <c r="AG10" s="2661"/>
      <c r="AH10" s="2661"/>
      <c r="AI10" s="2661"/>
      <c r="AJ10" s="2661"/>
      <c r="AK10" s="2661"/>
      <c r="AL10" s="2661"/>
      <c r="AM10" s="2661"/>
      <c r="AN10" s="2661"/>
      <c r="AO10" s="2661"/>
      <c r="AP10" s="2661"/>
      <c r="AQ10" s="2661"/>
      <c r="AR10" s="2661"/>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c r="BP10" s="2661"/>
      <c r="BQ10" s="2661"/>
      <c r="BR10" s="2661"/>
      <c r="BS10" s="2661"/>
      <c r="BT10" s="2661"/>
      <c r="BU10" s="2661"/>
      <c r="BV10" s="2661"/>
      <c r="BW10" s="2661"/>
      <c r="BX10" s="2661"/>
      <c r="BY10" s="2661"/>
      <c r="BZ10" s="2661"/>
      <c r="CA10" s="2661"/>
      <c r="CB10" s="2661"/>
      <c r="CC10" s="2661"/>
      <c r="CD10" s="2661"/>
      <c r="CE10" s="2661"/>
      <c r="CF10" s="2661"/>
      <c r="CG10" s="2661"/>
      <c r="CH10" s="2661"/>
      <c r="CI10" s="2661"/>
      <c r="CJ10" s="2661"/>
      <c r="CK10" s="2661"/>
      <c r="CL10" s="2661"/>
      <c r="CM10" s="2661"/>
      <c r="CN10" s="2661"/>
      <c r="CO10" s="2661"/>
      <c r="CP10" s="2661"/>
      <c r="CQ10" s="2661"/>
      <c r="CR10" s="2661"/>
      <c r="CS10" s="2661"/>
      <c r="CT10" s="2661"/>
      <c r="CU10" s="2661"/>
      <c r="CV10" s="2661"/>
      <c r="CW10" s="2661"/>
      <c r="CX10" s="2661"/>
      <c r="CY10" s="2661"/>
      <c r="CZ10" s="2662"/>
      <c r="DA10" s="2662"/>
      <c r="DB10" s="2662"/>
      <c r="DC10" s="2662"/>
      <c r="DD10" s="2662"/>
      <c r="DE10" s="2662"/>
      <c r="DF10" s="2662"/>
      <c r="DG10" s="2662"/>
      <c r="DH10" s="2662"/>
      <c r="DI10" s="2662"/>
      <c r="DJ10" s="2662"/>
      <c r="DK10" s="2662"/>
      <c r="DL10" s="2662"/>
      <c r="DM10" s="2662"/>
      <c r="DN10" s="2662"/>
      <c r="DO10" s="2662"/>
      <c r="DP10" s="2662"/>
      <c r="DQ10" s="2662"/>
      <c r="DR10" s="2662"/>
      <c r="DS10" s="2662"/>
      <c r="DT10" s="2662"/>
      <c r="DU10" s="2662"/>
      <c r="DV10" s="2662"/>
      <c r="DW10" s="2662"/>
      <c r="DX10" s="2662"/>
      <c r="DY10" s="2662"/>
      <c r="DZ10" s="2662"/>
      <c r="EA10" s="2662"/>
      <c r="EB10" s="2662"/>
      <c r="EC10" s="2662"/>
      <c r="ED10" s="2662"/>
      <c r="EE10" s="2662"/>
      <c r="EF10" s="2662"/>
      <c r="EG10" s="2662"/>
      <c r="EH10" s="2662"/>
      <c r="EI10" s="2662"/>
    </row>
    <row r="11" spans="1:139" ht="15.75">
      <c r="A11" s="2663" t="s">
        <v>12</v>
      </c>
      <c r="B11" s="2664"/>
      <c r="C11" s="2669" t="s">
        <v>2715</v>
      </c>
      <c r="D11" s="2670"/>
      <c r="E11" s="2670"/>
      <c r="F11" s="2671"/>
      <c r="G11" s="2675"/>
      <c r="H11" s="2675"/>
      <c r="I11" s="2674"/>
      <c r="J11" s="2661"/>
      <c r="K11" s="2661"/>
      <c r="L11" s="2661"/>
      <c r="M11" s="2661"/>
      <c r="N11" s="2661"/>
      <c r="O11" s="2661"/>
      <c r="P11" s="2661"/>
      <c r="Q11" s="2661"/>
      <c r="R11" s="2661"/>
      <c r="S11" s="2661"/>
      <c r="T11" s="2661"/>
      <c r="U11" s="2661"/>
      <c r="V11" s="2661"/>
      <c r="W11" s="2661"/>
      <c r="X11" s="2661"/>
      <c r="Y11" s="2661"/>
      <c r="Z11" s="2661"/>
      <c r="AA11" s="2661"/>
      <c r="AB11" s="2661"/>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c r="CF11" s="2661"/>
      <c r="CG11" s="2661"/>
      <c r="CH11" s="2661"/>
      <c r="CI11" s="2661"/>
      <c r="CJ11" s="2661"/>
      <c r="CK11" s="2661"/>
      <c r="CL11" s="2661"/>
      <c r="CM11" s="2661"/>
      <c r="CN11" s="2661"/>
      <c r="CO11" s="2661"/>
      <c r="CP11" s="2661"/>
      <c r="CQ11" s="2661"/>
      <c r="CR11" s="2661"/>
      <c r="CS11" s="2661"/>
      <c r="CT11" s="2661"/>
      <c r="CU11" s="2661"/>
      <c r="CV11" s="2661"/>
      <c r="CW11" s="2661"/>
      <c r="CX11" s="2661"/>
      <c r="CY11" s="2661"/>
      <c r="CZ11" s="2662"/>
      <c r="DA11" s="2662"/>
      <c r="DB11" s="2662"/>
      <c r="DC11" s="2662"/>
      <c r="DD11" s="2662"/>
      <c r="DE11" s="2662"/>
      <c r="DF11" s="2662"/>
      <c r="DG11" s="2662"/>
      <c r="DH11" s="2662"/>
      <c r="DI11" s="2662"/>
      <c r="DJ11" s="2662"/>
      <c r="DK11" s="2662"/>
      <c r="DL11" s="2662"/>
      <c r="DM11" s="2662"/>
      <c r="DN11" s="2662"/>
      <c r="DO11" s="2662"/>
      <c r="DP11" s="2662"/>
      <c r="DQ11" s="2662"/>
      <c r="DR11" s="2662"/>
      <c r="DS11" s="2662"/>
      <c r="DT11" s="2662"/>
      <c r="DU11" s="2662"/>
      <c r="DV11" s="2662"/>
      <c r="DW11" s="2662"/>
      <c r="DX11" s="2662"/>
      <c r="DY11" s="2662"/>
      <c r="DZ11" s="2662"/>
      <c r="EA11" s="2662"/>
      <c r="EB11" s="2662"/>
      <c r="EC11" s="2662"/>
      <c r="ED11" s="2662"/>
      <c r="EE11" s="2662"/>
      <c r="EF11" s="2662"/>
      <c r="EG11" s="2662"/>
      <c r="EH11" s="2662"/>
      <c r="EI11" s="2662"/>
    </row>
    <row r="12" spans="1:139" ht="15.75">
      <c r="A12" s="2663" t="s">
        <v>14</v>
      </c>
      <c r="B12" s="2664"/>
      <c r="C12" s="2669" t="s">
        <v>467</v>
      </c>
      <c r="D12" s="2670"/>
      <c r="E12" s="2670"/>
      <c r="F12" s="2671"/>
      <c r="G12" s="2675"/>
      <c r="H12" s="2675"/>
      <c r="I12" s="2674"/>
      <c r="J12" s="2661"/>
      <c r="K12" s="2661"/>
      <c r="L12" s="2661"/>
      <c r="M12" s="2661"/>
      <c r="N12" s="2661"/>
      <c r="O12" s="2661"/>
      <c r="P12" s="2661"/>
      <c r="Q12" s="2661"/>
      <c r="R12" s="2661"/>
      <c r="S12" s="2661"/>
      <c r="T12" s="2661"/>
      <c r="U12" s="2661"/>
      <c r="V12" s="2661"/>
      <c r="W12" s="2661"/>
      <c r="X12" s="2661"/>
      <c r="Y12" s="2661"/>
      <c r="Z12" s="2661"/>
      <c r="AA12" s="2661"/>
      <c r="AB12" s="2661"/>
      <c r="AC12" s="2661"/>
      <c r="AD12" s="2661"/>
      <c r="AE12" s="2661"/>
      <c r="AF12" s="2661"/>
      <c r="AG12" s="2661"/>
      <c r="AH12" s="2661"/>
      <c r="AI12" s="2661"/>
      <c r="AJ12" s="2661"/>
      <c r="AK12" s="2661"/>
      <c r="AL12" s="2661"/>
      <c r="AM12" s="2661"/>
      <c r="AN12" s="2661"/>
      <c r="AO12" s="2661"/>
      <c r="AP12" s="2661"/>
      <c r="AQ12" s="2661"/>
      <c r="AR12" s="2661"/>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c r="BP12" s="2661"/>
      <c r="BQ12" s="2661"/>
      <c r="BR12" s="2661"/>
      <c r="BS12" s="2661"/>
      <c r="BT12" s="2661"/>
      <c r="BU12" s="2661"/>
      <c r="BV12" s="2661"/>
      <c r="BW12" s="2661"/>
      <c r="BX12" s="2661"/>
      <c r="BY12" s="2661"/>
      <c r="BZ12" s="2661"/>
      <c r="CA12" s="2661"/>
      <c r="CB12" s="2661"/>
      <c r="CC12" s="2661"/>
      <c r="CD12" s="2661"/>
      <c r="CE12" s="2661"/>
      <c r="CF12" s="2661"/>
      <c r="CG12" s="2661"/>
      <c r="CH12" s="2661"/>
      <c r="CI12" s="2661"/>
      <c r="CJ12" s="2661"/>
      <c r="CK12" s="2661"/>
      <c r="CL12" s="2661"/>
      <c r="CM12" s="2661"/>
      <c r="CN12" s="2661"/>
      <c r="CO12" s="2661"/>
      <c r="CP12" s="2661"/>
      <c r="CQ12" s="2661"/>
      <c r="CR12" s="2661"/>
      <c r="CS12" s="2661"/>
      <c r="CT12" s="2661"/>
      <c r="CU12" s="2661"/>
      <c r="CV12" s="2661"/>
      <c r="CW12" s="2661"/>
      <c r="CX12" s="2661"/>
      <c r="CY12" s="2661"/>
      <c r="CZ12" s="2662"/>
      <c r="DA12" s="2662"/>
      <c r="DB12" s="2662"/>
      <c r="DC12" s="2662"/>
      <c r="DD12" s="2662"/>
      <c r="DE12" s="2662"/>
      <c r="DF12" s="2662"/>
      <c r="DG12" s="2662"/>
      <c r="DH12" s="2662"/>
      <c r="DI12" s="2662"/>
      <c r="DJ12" s="2662"/>
      <c r="DK12" s="2662"/>
      <c r="DL12" s="2662"/>
      <c r="DM12" s="2662"/>
      <c r="DN12" s="2662"/>
      <c r="DO12" s="2662"/>
      <c r="DP12" s="2662"/>
      <c r="DQ12" s="2662"/>
      <c r="DR12" s="2662"/>
      <c r="DS12" s="2662"/>
      <c r="DT12" s="2662"/>
      <c r="DU12" s="2662"/>
      <c r="DV12" s="2662"/>
      <c r="DW12" s="2662"/>
      <c r="DX12" s="2662"/>
      <c r="DY12" s="2662"/>
      <c r="DZ12" s="2662"/>
      <c r="EA12" s="2662"/>
      <c r="EB12" s="2662"/>
      <c r="EC12" s="2662"/>
      <c r="ED12" s="2662"/>
      <c r="EE12" s="2662"/>
      <c r="EF12" s="2662"/>
      <c r="EG12" s="2662"/>
      <c r="EH12" s="2662"/>
      <c r="EI12" s="2662"/>
    </row>
    <row r="13" spans="1:139" ht="15.75">
      <c r="A13" s="2676" t="s">
        <v>16</v>
      </c>
      <c r="B13" s="2677"/>
      <c r="C13" s="2678" t="s">
        <v>17</v>
      </c>
      <c r="D13" s="2679" t="s">
        <v>18</v>
      </c>
      <c r="E13" s="2679"/>
      <c r="F13" s="2279">
        <v>2017</v>
      </c>
      <c r="G13" s="2680"/>
      <c r="H13" s="2680"/>
      <c r="I13" s="2674"/>
      <c r="J13" s="2661"/>
      <c r="K13" s="2661"/>
      <c r="L13" s="2661"/>
      <c r="M13" s="2661"/>
      <c r="N13" s="2661"/>
      <c r="O13" s="2661"/>
      <c r="P13" s="2661"/>
      <c r="Q13" s="2661"/>
      <c r="R13" s="2661"/>
      <c r="S13" s="2661"/>
      <c r="T13" s="2661"/>
      <c r="U13" s="2661"/>
      <c r="V13" s="2661"/>
      <c r="W13" s="2661"/>
      <c r="X13" s="2661"/>
      <c r="Y13" s="2661"/>
      <c r="Z13" s="2661"/>
      <c r="AA13" s="2661"/>
      <c r="AB13" s="2661"/>
      <c r="AC13" s="2661"/>
      <c r="AD13" s="2661"/>
      <c r="AE13" s="2661"/>
      <c r="AF13" s="2661"/>
      <c r="AG13" s="2661"/>
      <c r="AH13" s="2661"/>
      <c r="AI13" s="2661"/>
      <c r="AJ13" s="2661"/>
      <c r="AK13" s="2661"/>
      <c r="AL13" s="2661"/>
      <c r="AM13" s="2661"/>
      <c r="AN13" s="2661"/>
      <c r="AO13" s="2661"/>
      <c r="AP13" s="2661"/>
      <c r="AQ13" s="2661"/>
      <c r="AR13" s="2661"/>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c r="BP13" s="2661"/>
      <c r="BQ13" s="2661"/>
      <c r="BR13" s="2661"/>
      <c r="BS13" s="2661"/>
      <c r="BT13" s="2661"/>
      <c r="BU13" s="2661"/>
      <c r="BV13" s="2661"/>
      <c r="BW13" s="2661"/>
      <c r="BX13" s="2661"/>
      <c r="BY13" s="2661"/>
      <c r="BZ13" s="2661"/>
      <c r="CA13" s="2661"/>
      <c r="CB13" s="2661"/>
      <c r="CC13" s="2661"/>
      <c r="CD13" s="2661"/>
      <c r="CE13" s="2661"/>
      <c r="CF13" s="2661"/>
      <c r="CG13" s="2661"/>
      <c r="CH13" s="2661"/>
      <c r="CI13" s="2661"/>
      <c r="CJ13" s="2661"/>
      <c r="CK13" s="2661"/>
      <c r="CL13" s="2661"/>
      <c r="CM13" s="2661"/>
      <c r="CN13" s="2661"/>
      <c r="CO13" s="2661"/>
      <c r="CP13" s="2661"/>
      <c r="CQ13" s="2661"/>
      <c r="CR13" s="2661"/>
      <c r="CS13" s="2661"/>
      <c r="CT13" s="2661"/>
      <c r="CU13" s="2661"/>
      <c r="CV13" s="2661"/>
      <c r="CW13" s="2661"/>
      <c r="CX13" s="2661"/>
      <c r="CY13" s="2661"/>
      <c r="CZ13" s="2662"/>
      <c r="DA13" s="2662"/>
      <c r="DB13" s="2662"/>
      <c r="DC13" s="2662"/>
      <c r="DD13" s="2662"/>
      <c r="DE13" s="2662"/>
      <c r="DF13" s="2662"/>
      <c r="DG13" s="2662"/>
      <c r="DH13" s="2662"/>
      <c r="DI13" s="2662"/>
      <c r="DJ13" s="2662"/>
      <c r="DK13" s="2662"/>
      <c r="DL13" s="2662"/>
      <c r="DM13" s="2662"/>
      <c r="DN13" s="2662"/>
      <c r="DO13" s="2662"/>
      <c r="DP13" s="2662"/>
      <c r="DQ13" s="2662"/>
      <c r="DR13" s="2662"/>
      <c r="DS13" s="2662"/>
      <c r="DT13" s="2662"/>
      <c r="DU13" s="2662"/>
      <c r="DV13" s="2662"/>
      <c r="DW13" s="2662"/>
      <c r="DX13" s="2662"/>
      <c r="DY13" s="2662"/>
      <c r="DZ13" s="2662"/>
      <c r="EA13" s="2662"/>
      <c r="EB13" s="2662"/>
      <c r="EC13" s="2662"/>
      <c r="ED13" s="2662"/>
      <c r="EE13" s="2662"/>
      <c r="EF13" s="2662"/>
      <c r="EG13" s="2662"/>
      <c r="EH13" s="2662"/>
      <c r="EI13" s="2662"/>
    </row>
    <row r="14" spans="1:139" ht="15.75">
      <c r="A14" s="2681"/>
      <c r="B14" s="2682"/>
      <c r="C14" s="2683" t="s">
        <v>19</v>
      </c>
      <c r="D14" s="2679" t="s">
        <v>389</v>
      </c>
      <c r="E14" s="2679"/>
      <c r="F14" s="2279"/>
      <c r="G14" s="2662"/>
      <c r="H14" s="2662"/>
      <c r="I14" s="2661"/>
      <c r="J14" s="2661"/>
      <c r="K14" s="2661"/>
      <c r="L14" s="2661"/>
      <c r="M14" s="2661"/>
      <c r="N14" s="2661"/>
      <c r="O14" s="2661"/>
      <c r="P14" s="2661"/>
      <c r="Q14" s="2661"/>
      <c r="R14" s="2661"/>
      <c r="S14" s="2661"/>
      <c r="T14" s="2661"/>
      <c r="U14" s="2661"/>
      <c r="V14" s="2661"/>
      <c r="W14" s="2661"/>
      <c r="X14" s="2661"/>
      <c r="Y14" s="2661"/>
      <c r="Z14" s="2661"/>
      <c r="AA14" s="2661"/>
      <c r="AB14" s="2661"/>
      <c r="AC14" s="2661"/>
      <c r="AD14" s="2661"/>
      <c r="AE14" s="2661"/>
      <c r="AF14" s="2661"/>
      <c r="AG14" s="2661"/>
      <c r="AH14" s="2661"/>
      <c r="AI14" s="2661"/>
      <c r="AJ14" s="2661"/>
      <c r="AK14" s="2661"/>
      <c r="AL14" s="2661"/>
      <c r="AM14" s="2661"/>
      <c r="AN14" s="2661"/>
      <c r="AO14" s="2661"/>
      <c r="AP14" s="2661"/>
      <c r="AQ14" s="2661"/>
      <c r="AR14" s="2661"/>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c r="BP14" s="2661"/>
      <c r="BQ14" s="2661"/>
      <c r="BR14" s="2661"/>
      <c r="BS14" s="2661"/>
      <c r="BT14" s="2661"/>
      <c r="BU14" s="2661"/>
      <c r="BV14" s="2661"/>
      <c r="BW14" s="2661"/>
      <c r="BX14" s="2661"/>
      <c r="BY14" s="2661"/>
      <c r="BZ14" s="2661"/>
      <c r="CA14" s="2661"/>
      <c r="CB14" s="2661"/>
      <c r="CC14" s="2661"/>
      <c r="CD14" s="2661"/>
      <c r="CE14" s="2661"/>
      <c r="CF14" s="2661"/>
      <c r="CG14" s="2661"/>
      <c r="CH14" s="2661"/>
      <c r="CI14" s="2661"/>
      <c r="CJ14" s="2661"/>
      <c r="CK14" s="2661"/>
      <c r="CL14" s="2661"/>
      <c r="CM14" s="2661"/>
      <c r="CN14" s="2661"/>
      <c r="CO14" s="2661"/>
      <c r="CP14" s="2661"/>
      <c r="CQ14" s="2661"/>
      <c r="CR14" s="2661"/>
      <c r="CS14" s="2661"/>
      <c r="CT14" s="2661"/>
      <c r="CU14" s="2661"/>
      <c r="CV14" s="2661"/>
      <c r="CW14" s="2661"/>
      <c r="CX14" s="2661"/>
      <c r="CY14" s="2661"/>
      <c r="CZ14" s="2662"/>
      <c r="DA14" s="2662"/>
      <c r="DB14" s="2662"/>
      <c r="DC14" s="2662"/>
      <c r="DD14" s="2662"/>
      <c r="DE14" s="2662"/>
      <c r="DF14" s="2662"/>
      <c r="DG14" s="2662"/>
      <c r="DH14" s="2662"/>
      <c r="DI14" s="2662"/>
      <c r="DJ14" s="2662"/>
      <c r="DK14" s="2662"/>
      <c r="DL14" s="2662"/>
      <c r="DM14" s="2662"/>
      <c r="DN14" s="2662"/>
      <c r="DO14" s="2662"/>
      <c r="DP14" s="2662"/>
      <c r="DQ14" s="2662"/>
      <c r="DR14" s="2662"/>
      <c r="DS14" s="2662"/>
      <c r="DT14" s="2662"/>
      <c r="DU14" s="2662"/>
      <c r="DV14" s="2662"/>
      <c r="DW14" s="2662"/>
      <c r="DX14" s="2662"/>
      <c r="DY14" s="2662"/>
      <c r="DZ14" s="2662"/>
      <c r="EA14" s="2662"/>
      <c r="EB14" s="2662"/>
      <c r="EC14" s="2662"/>
      <c r="ED14" s="2662"/>
      <c r="EE14" s="2662"/>
      <c r="EF14" s="2662"/>
      <c r="EG14" s="2662"/>
      <c r="EH14" s="2662"/>
      <c r="EI14" s="2662"/>
    </row>
    <row r="15" spans="1:139" ht="15.75">
      <c r="A15" s="2684"/>
      <c r="B15" s="2685"/>
      <c r="C15" s="2685"/>
      <c r="D15" s="2686"/>
      <c r="E15" s="2687"/>
      <c r="F15" s="2687"/>
      <c r="G15" s="2687"/>
      <c r="H15" s="2687"/>
      <c r="I15" s="2687"/>
      <c r="J15" s="2688"/>
      <c r="K15" s="2689"/>
      <c r="L15" s="2689"/>
      <c r="M15" s="2689"/>
      <c r="N15" s="2689"/>
      <c r="O15" s="2690"/>
      <c r="P15" s="2690"/>
      <c r="Q15" s="2691"/>
      <c r="R15" s="2692"/>
      <c r="S15" s="2691"/>
      <c r="T15" s="2691"/>
      <c r="U15" s="2691"/>
      <c r="V15" s="2691"/>
      <c r="W15" s="2691"/>
      <c r="X15" s="2691"/>
      <c r="Y15" s="2691"/>
      <c r="Z15" s="2691"/>
      <c r="AA15" s="2691"/>
      <c r="AB15" s="2691"/>
      <c r="AC15" s="2691"/>
      <c r="AD15" s="2691"/>
      <c r="AE15" s="2691"/>
      <c r="AF15" s="2691"/>
      <c r="AG15" s="2691"/>
      <c r="AH15" s="2691"/>
      <c r="AI15" s="2691"/>
      <c r="AJ15" s="2691"/>
      <c r="AK15" s="2691"/>
      <c r="AL15" s="2691"/>
      <c r="AM15" s="2691"/>
      <c r="AN15" s="2691"/>
      <c r="AO15" s="2691"/>
      <c r="AP15" s="2691"/>
      <c r="AQ15" s="2691"/>
      <c r="AR15" s="2691"/>
      <c r="AS15" s="2691"/>
      <c r="AT15" s="2691"/>
      <c r="AU15" s="2691"/>
      <c r="AV15" s="2691"/>
      <c r="AW15" s="2691"/>
      <c r="AX15" s="2691"/>
      <c r="AY15" s="2691"/>
      <c r="AZ15" s="2691"/>
      <c r="BA15" s="2691"/>
      <c r="BB15" s="2691"/>
      <c r="BC15" s="2691"/>
      <c r="BD15" s="2691"/>
      <c r="BE15" s="2691"/>
      <c r="BF15" s="2691"/>
      <c r="BG15" s="2691"/>
      <c r="BH15" s="2691"/>
      <c r="BI15" s="2691"/>
      <c r="BJ15" s="2691"/>
      <c r="BK15" s="2691"/>
      <c r="BL15" s="2691"/>
      <c r="BM15" s="2691"/>
      <c r="BN15" s="2691"/>
      <c r="BO15" s="2691"/>
      <c r="BP15" s="2691"/>
      <c r="BQ15" s="2691"/>
      <c r="BR15" s="2691"/>
      <c r="BS15" s="2691"/>
      <c r="BT15" s="2691"/>
      <c r="BU15" s="2691"/>
      <c r="BV15" s="2691"/>
      <c r="BW15" s="2691"/>
      <c r="BX15" s="2691"/>
      <c r="BY15" s="2691"/>
      <c r="BZ15" s="2691"/>
      <c r="CA15" s="2691"/>
      <c r="CB15" s="2691"/>
      <c r="CC15" s="2691"/>
      <c r="CD15" s="2691"/>
      <c r="CE15" s="2691"/>
      <c r="CF15" s="2691"/>
      <c r="CG15" s="2691"/>
      <c r="CH15" s="2691"/>
      <c r="CI15" s="2691"/>
      <c r="CJ15" s="2691"/>
      <c r="CK15" s="2691"/>
      <c r="CL15" s="2691"/>
      <c r="CM15" s="2691"/>
      <c r="CN15" s="2691"/>
      <c r="CO15" s="2691"/>
      <c r="CP15" s="2691"/>
      <c r="CQ15" s="2691"/>
      <c r="CR15" s="2691"/>
      <c r="CS15" s="2691"/>
      <c r="CT15" s="2691"/>
      <c r="CU15" s="2691"/>
      <c r="CV15" s="2691"/>
      <c r="CW15" s="2691"/>
      <c r="CX15" s="2691"/>
      <c r="CY15" s="2691"/>
      <c r="CZ15" s="2693"/>
      <c r="DA15" s="2693"/>
      <c r="DB15" s="2693"/>
      <c r="DC15" s="2693"/>
      <c r="DD15" s="2693"/>
      <c r="DE15" s="2693"/>
      <c r="DF15" s="2693"/>
      <c r="DG15" s="2693"/>
      <c r="DH15" s="2693"/>
      <c r="DI15" s="2693"/>
      <c r="DJ15" s="2693"/>
      <c r="DK15" s="2693"/>
      <c r="DL15" s="2693"/>
      <c r="DM15" s="2693"/>
      <c r="DN15" s="2693"/>
      <c r="DO15" s="2693"/>
      <c r="DP15" s="2693"/>
      <c r="DQ15" s="2693"/>
      <c r="DR15" s="2693"/>
      <c r="DS15" s="2693"/>
      <c r="DT15" s="2693"/>
      <c r="DU15" s="2693"/>
      <c r="DV15" s="2693"/>
      <c r="DW15" s="2693"/>
      <c r="DX15" s="2693"/>
      <c r="DY15" s="2693"/>
      <c r="DZ15" s="2693"/>
      <c r="EA15" s="2693"/>
      <c r="EB15" s="2693"/>
      <c r="EC15" s="2693"/>
      <c r="ED15" s="2693"/>
      <c r="EE15" s="2693"/>
      <c r="EF15" s="2693"/>
      <c r="EG15" s="2693"/>
      <c r="EH15" s="2693"/>
      <c r="EI15" s="2693"/>
    </row>
    <row r="16" spans="1:139" ht="15.75">
      <c r="A16" s="2684"/>
      <c r="B16" s="2685"/>
      <c r="C16" s="2685"/>
      <c r="D16" s="2686"/>
      <c r="E16" s="2687"/>
      <c r="F16" s="2687"/>
      <c r="G16" s="2687"/>
      <c r="H16" s="2687"/>
      <c r="I16" s="2687"/>
      <c r="J16" s="2688"/>
      <c r="K16" s="2689"/>
      <c r="L16" s="2689"/>
      <c r="M16" s="2689"/>
      <c r="N16" s="2689"/>
      <c r="O16" s="2690"/>
      <c r="P16" s="2690"/>
      <c r="Q16" s="2691"/>
      <c r="R16" s="2692"/>
      <c r="S16" s="2691"/>
      <c r="T16" s="2691"/>
      <c r="U16" s="2691"/>
      <c r="V16" s="2691"/>
      <c r="W16" s="2691"/>
      <c r="X16" s="2691"/>
      <c r="Y16" s="2691"/>
      <c r="Z16" s="2691"/>
      <c r="AA16" s="2691"/>
      <c r="AB16" s="2691"/>
      <c r="AC16" s="2691"/>
      <c r="AD16" s="2691"/>
      <c r="AE16" s="2691"/>
      <c r="AF16" s="2691"/>
      <c r="AG16" s="2691"/>
      <c r="AH16" s="2691"/>
      <c r="AI16" s="2691"/>
      <c r="AJ16" s="2691"/>
      <c r="AK16" s="2691"/>
      <c r="AL16" s="2691"/>
      <c r="AM16" s="2691"/>
      <c r="AN16" s="2691"/>
      <c r="AO16" s="2691"/>
      <c r="AP16" s="2691"/>
      <c r="AQ16" s="2691"/>
      <c r="AR16" s="2691"/>
      <c r="AS16" s="2691"/>
      <c r="AT16" s="2691"/>
      <c r="AU16" s="2691"/>
      <c r="AV16" s="2691"/>
      <c r="AW16" s="2691"/>
      <c r="AX16" s="2691"/>
      <c r="AY16" s="2691"/>
      <c r="AZ16" s="2691"/>
      <c r="BA16" s="2691"/>
      <c r="BB16" s="2691"/>
      <c r="BC16" s="2691"/>
      <c r="BD16" s="2691"/>
      <c r="BE16" s="2691"/>
      <c r="BF16" s="2691"/>
      <c r="BG16" s="2691"/>
      <c r="BH16" s="2691"/>
      <c r="BI16" s="2691"/>
      <c r="BJ16" s="2691"/>
      <c r="BK16" s="2691"/>
      <c r="BL16" s="2691"/>
      <c r="BM16" s="2691"/>
      <c r="BN16" s="2691"/>
      <c r="BO16" s="2691"/>
      <c r="BP16" s="2691"/>
      <c r="BQ16" s="2691"/>
      <c r="BR16" s="2691"/>
      <c r="BS16" s="2691"/>
      <c r="BT16" s="2691"/>
      <c r="BU16" s="2691"/>
      <c r="BV16" s="2691"/>
      <c r="BW16" s="2691"/>
      <c r="BX16" s="2691"/>
      <c r="BY16" s="2691"/>
      <c r="BZ16" s="2691"/>
      <c r="CA16" s="2691"/>
      <c r="CB16" s="2691"/>
      <c r="CC16" s="2691"/>
      <c r="CD16" s="2691"/>
      <c r="CE16" s="2691"/>
      <c r="CF16" s="2691"/>
      <c r="CG16" s="2691"/>
      <c r="CH16" s="2691"/>
      <c r="CI16" s="2691"/>
      <c r="CJ16" s="2691"/>
      <c r="CK16" s="2691"/>
      <c r="CL16" s="2691"/>
      <c r="CM16" s="2691"/>
      <c r="CN16" s="2691"/>
      <c r="CO16" s="2691"/>
      <c r="CP16" s="2691"/>
      <c r="CQ16" s="2691"/>
      <c r="CR16" s="2691"/>
      <c r="CS16" s="2691"/>
      <c r="CT16" s="2691"/>
      <c r="CU16" s="2691"/>
      <c r="CV16" s="2691"/>
      <c r="CW16" s="2691"/>
      <c r="CX16" s="2691"/>
      <c r="CY16" s="2691"/>
      <c r="CZ16" s="2693"/>
      <c r="DA16" s="2693"/>
      <c r="DB16" s="2693"/>
      <c r="DC16" s="2693"/>
      <c r="DD16" s="2693"/>
      <c r="DE16" s="2693"/>
      <c r="DF16" s="2693"/>
      <c r="DG16" s="2693"/>
      <c r="DH16" s="2693"/>
      <c r="DI16" s="2693"/>
      <c r="DJ16" s="2693"/>
      <c r="DK16" s="2693"/>
      <c r="DL16" s="2693"/>
      <c r="DM16" s="2693"/>
      <c r="DN16" s="2693"/>
      <c r="DO16" s="2693"/>
      <c r="DP16" s="2693"/>
      <c r="DQ16" s="2693"/>
      <c r="DR16" s="2693"/>
      <c r="DS16" s="2693"/>
      <c r="DT16" s="2693"/>
      <c r="DU16" s="2693"/>
      <c r="DV16" s="2693"/>
      <c r="DW16" s="2693"/>
      <c r="DX16" s="2693"/>
      <c r="DY16" s="2693"/>
      <c r="DZ16" s="2693"/>
      <c r="EA16" s="2693"/>
      <c r="EB16" s="2693"/>
      <c r="EC16" s="2693"/>
      <c r="ED16" s="2693"/>
      <c r="EE16" s="2693"/>
      <c r="EF16" s="2693"/>
      <c r="EG16" s="2693"/>
      <c r="EH16" s="2693"/>
      <c r="EI16" s="2693"/>
    </row>
    <row r="17" spans="1:139">
      <c r="A17" s="2694" t="s">
        <v>21</v>
      </c>
      <c r="B17" s="2684"/>
      <c r="C17" s="2691"/>
      <c r="D17" s="2693"/>
      <c r="E17" s="2691"/>
      <c r="F17" s="2691"/>
      <c r="G17" s="2689"/>
      <c r="H17" s="2689"/>
      <c r="I17" s="2689"/>
      <c r="J17" s="2688"/>
      <c r="K17" s="2689"/>
      <c r="L17" s="2689"/>
      <c r="M17" s="2689"/>
      <c r="N17" s="2689"/>
      <c r="O17" s="2690"/>
      <c r="P17" s="2690"/>
      <c r="Q17" s="2691"/>
      <c r="R17" s="2692"/>
      <c r="S17" s="2691"/>
      <c r="T17" s="2691"/>
      <c r="U17" s="2691"/>
      <c r="V17" s="2691"/>
      <c r="W17" s="2691"/>
      <c r="X17" s="2691"/>
      <c r="Y17" s="2691"/>
      <c r="Z17" s="2691"/>
      <c r="AA17" s="2691"/>
      <c r="AB17" s="2691"/>
      <c r="AC17" s="2691"/>
      <c r="AD17" s="2691"/>
      <c r="AE17" s="2691"/>
      <c r="AF17" s="2691"/>
      <c r="AG17" s="2691"/>
      <c r="AH17" s="2691"/>
      <c r="AI17" s="2691"/>
      <c r="AJ17" s="2691"/>
      <c r="AK17" s="2691"/>
      <c r="AL17" s="2691"/>
      <c r="AM17" s="2691"/>
      <c r="AN17" s="2691"/>
      <c r="AO17" s="2691"/>
      <c r="AP17" s="2691"/>
      <c r="AQ17" s="2691"/>
      <c r="AR17" s="2691"/>
      <c r="AS17" s="2691"/>
      <c r="AT17" s="2691"/>
      <c r="AU17" s="2691"/>
      <c r="AV17" s="2691"/>
      <c r="AW17" s="2691"/>
      <c r="AX17" s="2691"/>
      <c r="AY17" s="2691"/>
      <c r="AZ17" s="2691"/>
      <c r="BA17" s="2691"/>
      <c r="BB17" s="2691"/>
      <c r="BC17" s="2691"/>
      <c r="BD17" s="2691"/>
      <c r="BE17" s="2691"/>
      <c r="BF17" s="2691"/>
      <c r="BG17" s="2691"/>
      <c r="BH17" s="2691"/>
      <c r="BI17" s="2691"/>
      <c r="BJ17" s="2691"/>
      <c r="BK17" s="2691"/>
      <c r="BL17" s="2691"/>
      <c r="BM17" s="2691"/>
      <c r="BN17" s="2691"/>
      <c r="BO17" s="2691"/>
      <c r="BP17" s="2691"/>
      <c r="BQ17" s="2691"/>
      <c r="BR17" s="2691"/>
      <c r="BS17" s="2691"/>
      <c r="BT17" s="2691"/>
      <c r="BU17" s="2691"/>
      <c r="BV17" s="2691"/>
      <c r="BW17" s="2691"/>
      <c r="BX17" s="2691"/>
      <c r="BY17" s="2691"/>
      <c r="BZ17" s="2691"/>
      <c r="CA17" s="2691"/>
      <c r="CB17" s="2691"/>
      <c r="CC17" s="2691"/>
      <c r="CD17" s="2691"/>
      <c r="CE17" s="2691"/>
      <c r="CF17" s="2691"/>
      <c r="CG17" s="2691"/>
      <c r="CH17" s="2691"/>
      <c r="CI17" s="2691"/>
      <c r="CJ17" s="2691"/>
      <c r="CK17" s="2691"/>
      <c r="CL17" s="2691"/>
      <c r="CM17" s="2691"/>
      <c r="CN17" s="2691"/>
      <c r="CO17" s="2691"/>
      <c r="CP17" s="2691"/>
      <c r="CQ17" s="2691"/>
      <c r="CR17" s="2691"/>
      <c r="CS17" s="2691"/>
      <c r="CT17" s="2691"/>
      <c r="CU17" s="2691"/>
      <c r="CV17" s="2691"/>
      <c r="CW17" s="2691"/>
      <c r="CX17" s="2691"/>
      <c r="CY17" s="2691"/>
      <c r="CZ17" s="2695" t="s">
        <v>22</v>
      </c>
      <c r="DA17" s="2693"/>
      <c r="DB17" s="2693"/>
      <c r="DC17" s="2693"/>
      <c r="DD17" s="2693"/>
      <c r="DE17" s="2693"/>
      <c r="DF17" s="2693"/>
      <c r="DG17" s="2693"/>
      <c r="DH17" s="2693"/>
      <c r="DI17" s="2693"/>
      <c r="DJ17" s="2693"/>
      <c r="DK17" s="2693"/>
      <c r="DL17" s="2693"/>
      <c r="DM17" s="2693"/>
      <c r="DN17" s="2693"/>
      <c r="DO17" s="2693"/>
      <c r="DP17" s="2693"/>
      <c r="DQ17" s="2693"/>
      <c r="DR17" s="2693"/>
      <c r="DS17" s="2693"/>
      <c r="DT17" s="2693"/>
      <c r="DU17" s="2693"/>
      <c r="DV17" s="2693"/>
      <c r="DW17" s="2693"/>
      <c r="DX17" s="2693"/>
      <c r="DY17" s="2693"/>
      <c r="DZ17" s="2693"/>
      <c r="EA17" s="2693"/>
      <c r="EB17" s="2693"/>
      <c r="EC17" s="2693"/>
      <c r="ED17" s="2693"/>
      <c r="EE17" s="2693"/>
      <c r="EF17" s="2693"/>
      <c r="EG17" s="2693"/>
      <c r="EH17" s="2693"/>
      <c r="EI17" s="2693"/>
    </row>
    <row r="18" spans="1:139" ht="15.75">
      <c r="A18" s="2696" t="s">
        <v>23</v>
      </c>
      <c r="B18" s="2696"/>
      <c r="C18" s="2696" t="s">
        <v>24</v>
      </c>
      <c r="D18" s="2696" t="s">
        <v>25</v>
      </c>
      <c r="E18" s="2696"/>
      <c r="F18" s="2696"/>
      <c r="G18" s="2696"/>
      <c r="H18" s="2696"/>
      <c r="I18" s="2696"/>
      <c r="J18" s="2697" t="s">
        <v>26</v>
      </c>
      <c r="K18" s="2697"/>
      <c r="L18" s="2697"/>
      <c r="M18" s="2697"/>
      <c r="N18" s="2697"/>
      <c r="O18" s="2697"/>
      <c r="P18" s="2697"/>
      <c r="Q18" s="2696" t="s">
        <v>27</v>
      </c>
      <c r="R18" s="2696"/>
      <c r="S18" s="2698" t="s">
        <v>28</v>
      </c>
      <c r="T18" s="2698"/>
      <c r="U18" s="2698"/>
      <c r="V18" s="2698"/>
      <c r="W18" s="2698"/>
      <c r="X18" s="2698"/>
      <c r="Y18" s="2698"/>
      <c r="Z18" s="2698" t="s">
        <v>29</v>
      </c>
      <c r="AA18" s="2698"/>
      <c r="AB18" s="2698"/>
      <c r="AC18" s="2698"/>
      <c r="AD18" s="2698"/>
      <c r="AE18" s="2698"/>
      <c r="AF18" s="2698"/>
      <c r="AG18" s="2698" t="s">
        <v>30</v>
      </c>
      <c r="AH18" s="2698"/>
      <c r="AI18" s="2698"/>
      <c r="AJ18" s="2698"/>
      <c r="AK18" s="2698"/>
      <c r="AL18" s="2698"/>
      <c r="AM18" s="2699" t="s">
        <v>31</v>
      </c>
      <c r="AN18" s="2698" t="s">
        <v>32</v>
      </c>
      <c r="AO18" s="2698"/>
      <c r="AP18" s="2698"/>
      <c r="AQ18" s="2698"/>
      <c r="AR18" s="2698"/>
      <c r="AS18" s="2698"/>
      <c r="AT18" s="2698"/>
      <c r="AU18" s="2698" t="s">
        <v>33</v>
      </c>
      <c r="AV18" s="2698"/>
      <c r="AW18" s="2698"/>
      <c r="AX18" s="2698"/>
      <c r="AY18" s="2698"/>
      <c r="AZ18" s="2698"/>
      <c r="BA18" s="2698"/>
      <c r="BB18" s="2698" t="s">
        <v>34</v>
      </c>
      <c r="BC18" s="2698"/>
      <c r="BD18" s="2698"/>
      <c r="BE18" s="2698"/>
      <c r="BF18" s="2698"/>
      <c r="BG18" s="2698"/>
      <c r="BH18" s="2699" t="s">
        <v>35</v>
      </c>
      <c r="BI18" s="2698" t="s">
        <v>36</v>
      </c>
      <c r="BJ18" s="2698"/>
      <c r="BK18" s="2698"/>
      <c r="BL18" s="2698"/>
      <c r="BM18" s="2698"/>
      <c r="BN18" s="2698"/>
      <c r="BO18" s="2698"/>
      <c r="BP18" s="2698" t="s">
        <v>37</v>
      </c>
      <c r="BQ18" s="2698"/>
      <c r="BR18" s="2698"/>
      <c r="BS18" s="2698"/>
      <c r="BT18" s="2698"/>
      <c r="BU18" s="2698"/>
      <c r="BV18" s="2698"/>
      <c r="BW18" s="2698" t="s">
        <v>38</v>
      </c>
      <c r="BX18" s="2698"/>
      <c r="BY18" s="2698"/>
      <c r="BZ18" s="2698"/>
      <c r="CA18" s="2698"/>
      <c r="CB18" s="2698"/>
      <c r="CC18" s="2699" t="s">
        <v>39</v>
      </c>
      <c r="CD18" s="2698" t="s">
        <v>40</v>
      </c>
      <c r="CE18" s="2698"/>
      <c r="CF18" s="2698"/>
      <c r="CG18" s="2698"/>
      <c r="CH18" s="2698"/>
      <c r="CI18" s="2698"/>
      <c r="CJ18" s="2698"/>
      <c r="CK18" s="2698" t="s">
        <v>41</v>
      </c>
      <c r="CL18" s="2698"/>
      <c r="CM18" s="2698"/>
      <c r="CN18" s="2698"/>
      <c r="CO18" s="2698"/>
      <c r="CP18" s="2698"/>
      <c r="CQ18" s="2698"/>
      <c r="CR18" s="2698" t="s">
        <v>42</v>
      </c>
      <c r="CS18" s="2698"/>
      <c r="CT18" s="2698"/>
      <c r="CU18" s="2698"/>
      <c r="CV18" s="2698"/>
      <c r="CW18" s="2698"/>
      <c r="CX18" s="2699" t="s">
        <v>43</v>
      </c>
      <c r="CY18" s="2700"/>
      <c r="CZ18" s="2701" t="s">
        <v>44</v>
      </c>
      <c r="DA18" s="2701"/>
      <c r="DB18" s="2701"/>
      <c r="DC18" s="2701"/>
      <c r="DD18" s="2701"/>
      <c r="DE18" s="2701"/>
      <c r="DF18" s="2701"/>
      <c r="DG18" s="2701"/>
      <c r="DH18" s="2701"/>
      <c r="DI18" s="2701" t="s">
        <v>45</v>
      </c>
      <c r="DJ18" s="2701"/>
      <c r="DK18" s="2701"/>
      <c r="DL18" s="2701"/>
      <c r="DM18" s="2701"/>
      <c r="DN18" s="2701"/>
      <c r="DO18" s="2701"/>
      <c r="DP18" s="2701"/>
      <c r="DQ18" s="2701"/>
      <c r="DR18" s="2701" t="s">
        <v>46</v>
      </c>
      <c r="DS18" s="2701"/>
      <c r="DT18" s="2701"/>
      <c r="DU18" s="2701"/>
      <c r="DV18" s="2701"/>
      <c r="DW18" s="2701"/>
      <c r="DX18" s="2701"/>
      <c r="DY18" s="2701"/>
      <c r="DZ18" s="2701"/>
      <c r="EA18" s="2701" t="s">
        <v>47</v>
      </c>
      <c r="EB18" s="2701"/>
      <c r="EC18" s="2701"/>
      <c r="ED18" s="2701"/>
      <c r="EE18" s="2701"/>
      <c r="EF18" s="2701"/>
      <c r="EG18" s="2701"/>
      <c r="EH18" s="2701"/>
      <c r="EI18" s="2701"/>
    </row>
    <row r="19" spans="1:139" ht="15.75">
      <c r="A19" s="2696"/>
      <c r="B19" s="2696"/>
      <c r="C19" s="2696"/>
      <c r="D19" s="2696" t="s">
        <v>48</v>
      </c>
      <c r="E19" s="2696" t="s">
        <v>49</v>
      </c>
      <c r="F19" s="2696" t="s">
        <v>50</v>
      </c>
      <c r="G19" s="2696" t="s">
        <v>51</v>
      </c>
      <c r="H19" s="2696" t="s">
        <v>52</v>
      </c>
      <c r="I19" s="2696" t="s">
        <v>53</v>
      </c>
      <c r="J19" s="2702" t="s">
        <v>54</v>
      </c>
      <c r="K19" s="2702" t="s">
        <v>55</v>
      </c>
      <c r="L19" s="2702" t="s">
        <v>56</v>
      </c>
      <c r="M19" s="2702" t="s">
        <v>57</v>
      </c>
      <c r="N19" s="2702" t="s">
        <v>58</v>
      </c>
      <c r="O19" s="2702" t="s">
        <v>59</v>
      </c>
      <c r="P19" s="2702" t="s">
        <v>60</v>
      </c>
      <c r="Q19" s="2696" t="s">
        <v>61</v>
      </c>
      <c r="R19" s="2696" t="s">
        <v>62</v>
      </c>
      <c r="S19" s="2698"/>
      <c r="T19" s="2698"/>
      <c r="U19" s="2698"/>
      <c r="V19" s="2698"/>
      <c r="W19" s="2698"/>
      <c r="X19" s="2698"/>
      <c r="Y19" s="2698"/>
      <c r="Z19" s="2698"/>
      <c r="AA19" s="2698"/>
      <c r="AB19" s="2698"/>
      <c r="AC19" s="2698"/>
      <c r="AD19" s="2698"/>
      <c r="AE19" s="2698"/>
      <c r="AF19" s="2698"/>
      <c r="AG19" s="2698"/>
      <c r="AH19" s="2698"/>
      <c r="AI19" s="2698"/>
      <c r="AJ19" s="2698"/>
      <c r="AK19" s="2698"/>
      <c r="AL19" s="2698"/>
      <c r="AM19" s="2699"/>
      <c r="AN19" s="2698"/>
      <c r="AO19" s="2698"/>
      <c r="AP19" s="2698"/>
      <c r="AQ19" s="2698"/>
      <c r="AR19" s="2698"/>
      <c r="AS19" s="2698"/>
      <c r="AT19" s="2698"/>
      <c r="AU19" s="2698"/>
      <c r="AV19" s="2698"/>
      <c r="AW19" s="2698"/>
      <c r="AX19" s="2698"/>
      <c r="AY19" s="2698"/>
      <c r="AZ19" s="2698"/>
      <c r="BA19" s="2698"/>
      <c r="BB19" s="2698"/>
      <c r="BC19" s="2698"/>
      <c r="BD19" s="2698"/>
      <c r="BE19" s="2698"/>
      <c r="BF19" s="2698"/>
      <c r="BG19" s="2698"/>
      <c r="BH19" s="2699"/>
      <c r="BI19" s="2698"/>
      <c r="BJ19" s="2698"/>
      <c r="BK19" s="2698"/>
      <c r="BL19" s="2698"/>
      <c r="BM19" s="2698"/>
      <c r="BN19" s="2698"/>
      <c r="BO19" s="2698"/>
      <c r="BP19" s="2698"/>
      <c r="BQ19" s="2698"/>
      <c r="BR19" s="2698"/>
      <c r="BS19" s="2698"/>
      <c r="BT19" s="2698"/>
      <c r="BU19" s="2698"/>
      <c r="BV19" s="2698"/>
      <c r="BW19" s="2698"/>
      <c r="BX19" s="2698"/>
      <c r="BY19" s="2698"/>
      <c r="BZ19" s="2698"/>
      <c r="CA19" s="2698"/>
      <c r="CB19" s="2698"/>
      <c r="CC19" s="2699"/>
      <c r="CD19" s="2698"/>
      <c r="CE19" s="2698"/>
      <c r="CF19" s="2698"/>
      <c r="CG19" s="2698"/>
      <c r="CH19" s="2698"/>
      <c r="CI19" s="2698"/>
      <c r="CJ19" s="2698"/>
      <c r="CK19" s="2698"/>
      <c r="CL19" s="2698"/>
      <c r="CM19" s="2698"/>
      <c r="CN19" s="2698"/>
      <c r="CO19" s="2698"/>
      <c r="CP19" s="2698"/>
      <c r="CQ19" s="2698"/>
      <c r="CR19" s="2698"/>
      <c r="CS19" s="2698"/>
      <c r="CT19" s="2698"/>
      <c r="CU19" s="2698"/>
      <c r="CV19" s="2698"/>
      <c r="CW19" s="2698"/>
      <c r="CX19" s="2699"/>
      <c r="CY19" s="2700"/>
      <c r="CZ19" s="2703" t="s">
        <v>63</v>
      </c>
      <c r="DA19" s="2703"/>
      <c r="DB19" s="2703"/>
      <c r="DC19" s="2704" t="s">
        <v>64</v>
      </c>
      <c r="DD19" s="2704"/>
      <c r="DE19" s="2704"/>
      <c r="DF19" s="2705" t="s">
        <v>65</v>
      </c>
      <c r="DG19" s="2705"/>
      <c r="DH19" s="2705"/>
      <c r="DI19" s="2703" t="s">
        <v>63</v>
      </c>
      <c r="DJ19" s="2703"/>
      <c r="DK19" s="2703"/>
      <c r="DL19" s="2704" t="s">
        <v>64</v>
      </c>
      <c r="DM19" s="2704"/>
      <c r="DN19" s="2704"/>
      <c r="DO19" s="2705" t="s">
        <v>65</v>
      </c>
      <c r="DP19" s="2705"/>
      <c r="DQ19" s="2705"/>
      <c r="DR19" s="2703" t="s">
        <v>63</v>
      </c>
      <c r="DS19" s="2703"/>
      <c r="DT19" s="2703"/>
      <c r="DU19" s="2704" t="s">
        <v>64</v>
      </c>
      <c r="DV19" s="2704"/>
      <c r="DW19" s="2704"/>
      <c r="DX19" s="2705" t="s">
        <v>65</v>
      </c>
      <c r="DY19" s="2705"/>
      <c r="DZ19" s="2705"/>
      <c r="EA19" s="2703" t="s">
        <v>63</v>
      </c>
      <c r="EB19" s="2703"/>
      <c r="EC19" s="2703"/>
      <c r="ED19" s="2704" t="s">
        <v>64</v>
      </c>
      <c r="EE19" s="2704"/>
      <c r="EF19" s="2704"/>
      <c r="EG19" s="2705" t="s">
        <v>65</v>
      </c>
      <c r="EH19" s="2705"/>
      <c r="EI19" s="2705"/>
    </row>
    <row r="20" spans="1:139" ht="63">
      <c r="A20" s="2696"/>
      <c r="B20" s="2696"/>
      <c r="C20" s="2696"/>
      <c r="D20" s="2696"/>
      <c r="E20" s="2696"/>
      <c r="F20" s="2696"/>
      <c r="G20" s="2696"/>
      <c r="H20" s="2696"/>
      <c r="I20" s="2696"/>
      <c r="J20" s="2697"/>
      <c r="K20" s="2706"/>
      <c r="L20" s="2706"/>
      <c r="M20" s="2706"/>
      <c r="N20" s="2702"/>
      <c r="O20" s="2702"/>
      <c r="P20" s="2702"/>
      <c r="Q20" s="2696"/>
      <c r="R20" s="2696"/>
      <c r="S20" s="2707" t="s">
        <v>66</v>
      </c>
      <c r="T20" s="2708" t="s">
        <v>67</v>
      </c>
      <c r="U20" s="2709" t="s">
        <v>68</v>
      </c>
      <c r="V20" s="2708" t="s">
        <v>69</v>
      </c>
      <c r="W20" s="2707" t="s">
        <v>70</v>
      </c>
      <c r="X20" s="2708" t="s">
        <v>71</v>
      </c>
      <c r="Y20" s="2710" t="s">
        <v>72</v>
      </c>
      <c r="Z20" s="2707" t="s">
        <v>66</v>
      </c>
      <c r="AA20" s="2708" t="s">
        <v>67</v>
      </c>
      <c r="AB20" s="2709" t="s">
        <v>68</v>
      </c>
      <c r="AC20" s="2708" t="s">
        <v>69</v>
      </c>
      <c r="AD20" s="2707" t="s">
        <v>70</v>
      </c>
      <c r="AE20" s="2708" t="s">
        <v>71</v>
      </c>
      <c r="AF20" s="2710" t="s">
        <v>72</v>
      </c>
      <c r="AG20" s="2707" t="s">
        <v>66</v>
      </c>
      <c r="AH20" s="2708" t="s">
        <v>67</v>
      </c>
      <c r="AI20" s="2709" t="s">
        <v>68</v>
      </c>
      <c r="AJ20" s="2708" t="s">
        <v>69</v>
      </c>
      <c r="AK20" s="2707" t="s">
        <v>70</v>
      </c>
      <c r="AL20" s="2708" t="s">
        <v>71</v>
      </c>
      <c r="AM20" s="2699"/>
      <c r="AN20" s="2707" t="s">
        <v>66</v>
      </c>
      <c r="AO20" s="2708" t="s">
        <v>67</v>
      </c>
      <c r="AP20" s="2709" t="s">
        <v>68</v>
      </c>
      <c r="AQ20" s="2708" t="s">
        <v>69</v>
      </c>
      <c r="AR20" s="2707" t="s">
        <v>70</v>
      </c>
      <c r="AS20" s="2708" t="s">
        <v>71</v>
      </c>
      <c r="AT20" s="2710" t="s">
        <v>72</v>
      </c>
      <c r="AU20" s="2707" t="s">
        <v>66</v>
      </c>
      <c r="AV20" s="2708" t="s">
        <v>67</v>
      </c>
      <c r="AW20" s="2709" t="s">
        <v>68</v>
      </c>
      <c r="AX20" s="2708" t="s">
        <v>69</v>
      </c>
      <c r="AY20" s="2707" t="s">
        <v>70</v>
      </c>
      <c r="AZ20" s="2708" t="s">
        <v>71</v>
      </c>
      <c r="BA20" s="2710" t="s">
        <v>72</v>
      </c>
      <c r="BB20" s="2707" t="s">
        <v>66</v>
      </c>
      <c r="BC20" s="2708" t="s">
        <v>67</v>
      </c>
      <c r="BD20" s="2709" t="s">
        <v>68</v>
      </c>
      <c r="BE20" s="2708" t="s">
        <v>69</v>
      </c>
      <c r="BF20" s="2707" t="s">
        <v>70</v>
      </c>
      <c r="BG20" s="2708" t="s">
        <v>71</v>
      </c>
      <c r="BH20" s="2699"/>
      <c r="BI20" s="2707" t="s">
        <v>66</v>
      </c>
      <c r="BJ20" s="2708" t="s">
        <v>67</v>
      </c>
      <c r="BK20" s="2709" t="s">
        <v>68</v>
      </c>
      <c r="BL20" s="2708" t="s">
        <v>69</v>
      </c>
      <c r="BM20" s="2707" t="s">
        <v>70</v>
      </c>
      <c r="BN20" s="2708" t="s">
        <v>71</v>
      </c>
      <c r="BO20" s="2710" t="s">
        <v>72</v>
      </c>
      <c r="BP20" s="2707" t="s">
        <v>66</v>
      </c>
      <c r="BQ20" s="2708" t="s">
        <v>67</v>
      </c>
      <c r="BR20" s="2709" t="s">
        <v>68</v>
      </c>
      <c r="BS20" s="2708" t="s">
        <v>69</v>
      </c>
      <c r="BT20" s="2707" t="s">
        <v>70</v>
      </c>
      <c r="BU20" s="2708" t="s">
        <v>71</v>
      </c>
      <c r="BV20" s="2710" t="s">
        <v>72</v>
      </c>
      <c r="BW20" s="2707" t="s">
        <v>66</v>
      </c>
      <c r="BX20" s="2708" t="s">
        <v>67</v>
      </c>
      <c r="BY20" s="2709" t="s">
        <v>68</v>
      </c>
      <c r="BZ20" s="2708" t="s">
        <v>69</v>
      </c>
      <c r="CA20" s="2707" t="s">
        <v>70</v>
      </c>
      <c r="CB20" s="2708" t="s">
        <v>71</v>
      </c>
      <c r="CC20" s="2699"/>
      <c r="CD20" s="2707" t="s">
        <v>66</v>
      </c>
      <c r="CE20" s="2708" t="s">
        <v>67</v>
      </c>
      <c r="CF20" s="2709" t="s">
        <v>68</v>
      </c>
      <c r="CG20" s="2708" t="s">
        <v>69</v>
      </c>
      <c r="CH20" s="2707" t="s">
        <v>70</v>
      </c>
      <c r="CI20" s="2708" t="s">
        <v>71</v>
      </c>
      <c r="CJ20" s="2710" t="s">
        <v>72</v>
      </c>
      <c r="CK20" s="2707" t="s">
        <v>66</v>
      </c>
      <c r="CL20" s="2708" t="s">
        <v>67</v>
      </c>
      <c r="CM20" s="2709" t="s">
        <v>68</v>
      </c>
      <c r="CN20" s="2708" t="s">
        <v>69</v>
      </c>
      <c r="CO20" s="2707" t="s">
        <v>70</v>
      </c>
      <c r="CP20" s="2708" t="s">
        <v>71</v>
      </c>
      <c r="CQ20" s="2710" t="s">
        <v>72</v>
      </c>
      <c r="CR20" s="2707" t="s">
        <v>66</v>
      </c>
      <c r="CS20" s="2708" t="s">
        <v>67</v>
      </c>
      <c r="CT20" s="2709" t="s">
        <v>68</v>
      </c>
      <c r="CU20" s="2708" t="s">
        <v>69</v>
      </c>
      <c r="CV20" s="2707" t="s">
        <v>70</v>
      </c>
      <c r="CW20" s="2708" t="s">
        <v>71</v>
      </c>
      <c r="CX20" s="2699"/>
      <c r="CY20" s="2700"/>
      <c r="CZ20" s="2707" t="s">
        <v>73</v>
      </c>
      <c r="DA20" s="2707" t="s">
        <v>74</v>
      </c>
      <c r="DB20" s="2707" t="s">
        <v>75</v>
      </c>
      <c r="DC20" s="2711" t="s">
        <v>68</v>
      </c>
      <c r="DD20" s="2711" t="s">
        <v>69</v>
      </c>
      <c r="DE20" s="2711" t="s">
        <v>75</v>
      </c>
      <c r="DF20" s="2712" t="s">
        <v>76</v>
      </c>
      <c r="DG20" s="2712" t="s">
        <v>74</v>
      </c>
      <c r="DH20" s="2713" t="s">
        <v>75</v>
      </c>
      <c r="DI20" s="2707" t="s">
        <v>73</v>
      </c>
      <c r="DJ20" s="2707" t="s">
        <v>74</v>
      </c>
      <c r="DK20" s="2707" t="s">
        <v>75</v>
      </c>
      <c r="DL20" s="2711" t="s">
        <v>68</v>
      </c>
      <c r="DM20" s="2711" t="s">
        <v>69</v>
      </c>
      <c r="DN20" s="2711" t="s">
        <v>75</v>
      </c>
      <c r="DO20" s="2712" t="s">
        <v>76</v>
      </c>
      <c r="DP20" s="2712" t="s">
        <v>74</v>
      </c>
      <c r="DQ20" s="2713" t="s">
        <v>75</v>
      </c>
      <c r="DR20" s="2707" t="s">
        <v>73</v>
      </c>
      <c r="DS20" s="2707" t="s">
        <v>74</v>
      </c>
      <c r="DT20" s="2707" t="s">
        <v>75</v>
      </c>
      <c r="DU20" s="2711" t="s">
        <v>68</v>
      </c>
      <c r="DV20" s="2711" t="s">
        <v>69</v>
      </c>
      <c r="DW20" s="2711" t="s">
        <v>75</v>
      </c>
      <c r="DX20" s="2712" t="s">
        <v>76</v>
      </c>
      <c r="DY20" s="2712" t="s">
        <v>74</v>
      </c>
      <c r="DZ20" s="2713" t="s">
        <v>75</v>
      </c>
      <c r="EA20" s="2707" t="s">
        <v>73</v>
      </c>
      <c r="EB20" s="2707" t="s">
        <v>74</v>
      </c>
      <c r="EC20" s="2707" t="s">
        <v>75</v>
      </c>
      <c r="ED20" s="2711" t="s">
        <v>68</v>
      </c>
      <c r="EE20" s="2711" t="s">
        <v>69</v>
      </c>
      <c r="EF20" s="2711" t="s">
        <v>75</v>
      </c>
      <c r="EG20" s="2712" t="s">
        <v>76</v>
      </c>
      <c r="EH20" s="2712" t="s">
        <v>74</v>
      </c>
      <c r="EI20" s="2713" t="s">
        <v>75</v>
      </c>
    </row>
    <row r="21" spans="1:139" ht="409.5">
      <c r="A21" s="2714" t="s">
        <v>1149</v>
      </c>
      <c r="B21" s="2715"/>
      <c r="C21" s="2716" t="s">
        <v>2716</v>
      </c>
      <c r="D21" s="2717">
        <v>1</v>
      </c>
      <c r="E21" s="2716" t="s">
        <v>2717</v>
      </c>
      <c r="F21" s="2718">
        <v>87651</v>
      </c>
      <c r="G21" s="2719" t="s">
        <v>78</v>
      </c>
      <c r="H21" s="2720">
        <v>1</v>
      </c>
      <c r="I21" s="2720">
        <v>0.15</v>
      </c>
      <c r="J21" s="2721">
        <v>1</v>
      </c>
      <c r="K21" s="2722" t="s">
        <v>2718</v>
      </c>
      <c r="L21" s="2723" t="s">
        <v>2719</v>
      </c>
      <c r="M21" s="2716" t="s">
        <v>2720</v>
      </c>
      <c r="N21" s="2724">
        <v>0.1</v>
      </c>
      <c r="O21" s="2725">
        <v>42917</v>
      </c>
      <c r="P21" s="2725">
        <v>42947</v>
      </c>
      <c r="Q21" s="2726" t="s">
        <v>2721</v>
      </c>
      <c r="R21" s="2727">
        <v>0.7</v>
      </c>
      <c r="S21" s="2728">
        <v>0</v>
      </c>
      <c r="T21" s="2729"/>
      <c r="U21" s="2730">
        <f>+S21+S22</f>
        <v>0</v>
      </c>
      <c r="V21" s="2731">
        <f>+T21+T22</f>
        <v>0</v>
      </c>
      <c r="W21" s="2731">
        <f>+(((U21*$N$21)+(U23*$N$23))*$H$21)/($N$21+$N$23)</f>
        <v>0</v>
      </c>
      <c r="X21" s="2731">
        <f>+(((V21*$N$21)+(V23*$N$23))*$H$21)/($N$21+$N$23)</f>
        <v>0</v>
      </c>
      <c r="Y21" s="2732"/>
      <c r="Z21" s="2727">
        <v>0</v>
      </c>
      <c r="AA21" s="2729"/>
      <c r="AB21" s="2730">
        <f>+Z21+Z22</f>
        <v>0</v>
      </c>
      <c r="AC21" s="2731">
        <f>+AA21+AA22</f>
        <v>0</v>
      </c>
      <c r="AD21" s="2731">
        <f>+(((AB21*$N$21)+(AB23*$N$23))*$H$21)/($N$21+$N$23)</f>
        <v>1.6666666666666666E-2</v>
      </c>
      <c r="AE21" s="2731">
        <f>+(((AC21*$N$21)+(AC23*$N$23))*$H$21)/($N$21+$N$23)</f>
        <v>1.6666666666666666E-2</v>
      </c>
      <c r="AF21" s="2733"/>
      <c r="AG21" s="2727">
        <v>0</v>
      </c>
      <c r="AH21" s="2729"/>
      <c r="AI21" s="2730">
        <f>+AG21+AG22</f>
        <v>0</v>
      </c>
      <c r="AJ21" s="2731">
        <f>+AH21+AH22</f>
        <v>0</v>
      </c>
      <c r="AK21" s="2731">
        <f>+(((AI21*$N$21)+(AI23*$N$23))*$H$21)/($N$21+$N$23)</f>
        <v>0.16666666666666666</v>
      </c>
      <c r="AL21" s="2731">
        <f>+(((AJ21*$N$21)+(AJ23*$N$23))*$H$21)/($N$21+$N$23)</f>
        <v>8.3333333333333329E-2</v>
      </c>
      <c r="AM21" s="2734"/>
      <c r="AN21" s="2727">
        <v>0</v>
      </c>
      <c r="AO21" s="2729"/>
      <c r="AP21" s="2730">
        <f>+AN21+AN22</f>
        <v>0</v>
      </c>
      <c r="AQ21" s="2731">
        <f>+AO21+AO22</f>
        <v>0</v>
      </c>
      <c r="AR21" s="2731">
        <f>+(((AP21*N21)+(AP23*N23))*H21)/(N21+N23)</f>
        <v>0</v>
      </c>
      <c r="AS21" s="2731">
        <f>+(((AQ21*N21)+(AQ23*N23))*H21)/(N21+N23)</f>
        <v>0</v>
      </c>
      <c r="AT21" s="2735"/>
      <c r="AU21" s="2727">
        <v>0</v>
      </c>
      <c r="AV21" s="2729"/>
      <c r="AW21" s="2730">
        <f>+AU21+AU22</f>
        <v>0</v>
      </c>
      <c r="AX21" s="2731">
        <f>+AV21+AV22</f>
        <v>0</v>
      </c>
      <c r="AY21" s="2731">
        <f>+(((AW21*N21)+(AW23*N23))*H21)/(N21+N23)</f>
        <v>0</v>
      </c>
      <c r="AZ21" s="2731">
        <f>+(((AX21*N21)+(AX23*N23))*H21)/(N21+N23)</f>
        <v>0</v>
      </c>
      <c r="BA21" s="2735"/>
      <c r="BB21" s="2727">
        <v>0</v>
      </c>
      <c r="BC21" s="2729"/>
      <c r="BD21" s="2730">
        <f>+BB21+BB22</f>
        <v>0</v>
      </c>
      <c r="BE21" s="2731">
        <f>+BC21+BC22</f>
        <v>0</v>
      </c>
      <c r="BF21" s="2731">
        <f>+(((BD21*N21)+(BD23*N23))*H21)/(N21+N23)</f>
        <v>0.05</v>
      </c>
      <c r="BG21" s="2731">
        <f>+(((BE21*N21)+(BE23*N23))*H21)/(N21+N23)</f>
        <v>3.3333333333333333E-2</v>
      </c>
      <c r="BH21" s="2734"/>
      <c r="BI21" s="2727">
        <v>0.7</v>
      </c>
      <c r="BJ21" s="2729"/>
      <c r="BK21" s="2730">
        <f>+BI21+BI22</f>
        <v>0.7</v>
      </c>
      <c r="BL21" s="2731">
        <f>+BJ21+BJ22</f>
        <v>0</v>
      </c>
      <c r="BM21" s="2731">
        <f>+(((BK21*N21)+(BK23*N23))*H21)/(N21+N23)</f>
        <v>0.46666666666666656</v>
      </c>
      <c r="BN21" s="2731">
        <f>+(((BL21*N21)+(BL23*N23))*H21)/(N21+N23)</f>
        <v>0</v>
      </c>
      <c r="BO21" s="2735" t="s">
        <v>2719</v>
      </c>
      <c r="BP21" s="2727">
        <v>0</v>
      </c>
      <c r="BQ21" s="2729"/>
      <c r="BR21" s="2730">
        <f>+BP21+BP22</f>
        <v>0</v>
      </c>
      <c r="BS21" s="2731">
        <f>+BQ21+BQ22</f>
        <v>0</v>
      </c>
      <c r="BT21" s="2731">
        <f>+(((BR21*N21)+(BR23*N23))*H21)/(N21+N23)</f>
        <v>0</v>
      </c>
      <c r="BU21" s="2731">
        <f>+(((BS21*N21)+(BS23*N23))*H21)/(N21+N23)</f>
        <v>0</v>
      </c>
      <c r="BV21" s="2735"/>
      <c r="BW21" s="2727">
        <v>0</v>
      </c>
      <c r="BX21" s="2729"/>
      <c r="BY21" s="2730">
        <f>+BW21+BW22</f>
        <v>0.15</v>
      </c>
      <c r="BZ21" s="2731">
        <f>+BX21+BX22</f>
        <v>0</v>
      </c>
      <c r="CA21" s="2731">
        <f>+((($BY$21*$N$21)+($BY$23*$N$23))*$H$21)/($N$21+$N$23)</f>
        <v>0.14999999999999997</v>
      </c>
      <c r="CB21" s="2731">
        <f>+((($BZ$21*$N$21)+($BZ$23*$N$23))*$H$21)/($N$21+$N$23)</f>
        <v>0</v>
      </c>
      <c r="CC21" s="2734"/>
      <c r="CD21" s="2727">
        <v>0</v>
      </c>
      <c r="CE21" s="2729"/>
      <c r="CF21" s="2730">
        <f>+CD21+CD22</f>
        <v>0</v>
      </c>
      <c r="CG21" s="2731">
        <f>+CE21+CE22</f>
        <v>0</v>
      </c>
      <c r="CH21" s="2731">
        <f>+(((CF21*$N$21)+(CF23*$N$23))*$H$21)/($N$21+$N$23)</f>
        <v>0</v>
      </c>
      <c r="CI21" s="2731">
        <f>+(((CG21*$N$21)+(CG23*$N$23))*$H$21)/($N$21+$N$23)</f>
        <v>0</v>
      </c>
      <c r="CJ21" s="2735"/>
      <c r="CK21" s="2727">
        <v>0</v>
      </c>
      <c r="CL21" s="2729"/>
      <c r="CM21" s="2730">
        <f>+CK21+CK22</f>
        <v>0</v>
      </c>
      <c r="CN21" s="2731">
        <f>+CL21+CL22</f>
        <v>0</v>
      </c>
      <c r="CO21" s="2731">
        <f>+(((CM21*$N$21)+(CM23*$N$23))*$H$21)/($N$21+$N$23)</f>
        <v>0</v>
      </c>
      <c r="CP21" s="2731">
        <f>+((($CN$21*$N$21)+($CN$23*$N$23))*$H$21)/($N$21+$N$23)</f>
        <v>0</v>
      </c>
      <c r="CQ21" s="2735"/>
      <c r="CR21" s="2727">
        <v>0</v>
      </c>
      <c r="CS21" s="2729"/>
      <c r="CT21" s="2730">
        <f>+CR21+CR22</f>
        <v>0.15</v>
      </c>
      <c r="CU21" s="2731">
        <f>+CS21+CS22</f>
        <v>0</v>
      </c>
      <c r="CV21" s="2731">
        <f>+(((CT21*$N$21)+(CT23*$N$23))*$H$21)/($N$21+$N$23)</f>
        <v>0.14999999999999997</v>
      </c>
      <c r="CW21" s="2731">
        <f>+(((CU21*$N$21)+(CU23*$N$23))*$H$21)/($N$21+$N$23)</f>
        <v>0</v>
      </c>
      <c r="CX21" s="2734"/>
      <c r="CY21" s="2700"/>
      <c r="CZ21" s="2736">
        <f t="shared" ref="CZ21:DA45" si="0">+S21+Z21+AG21</f>
        <v>0</v>
      </c>
      <c r="DA21" s="2736">
        <f t="shared" si="0"/>
        <v>0</v>
      </c>
      <c r="DB21" s="2737" t="e">
        <f>+DA21/CZ21</f>
        <v>#DIV/0!</v>
      </c>
      <c r="DC21" s="2731">
        <f>+U21+AB21+AI21</f>
        <v>0</v>
      </c>
      <c r="DD21" s="2731">
        <f>+V21+AC21+AJ21</f>
        <v>0</v>
      </c>
      <c r="DE21" s="2738" t="e">
        <f>+DD21/DC21</f>
        <v>#DIV/0!</v>
      </c>
      <c r="DF21" s="2731">
        <f>+W21+AD21+AK21</f>
        <v>0.18333333333333332</v>
      </c>
      <c r="DG21" s="2731">
        <f>+X21+AE21+AL21</f>
        <v>9.9999999999999992E-2</v>
      </c>
      <c r="DH21" s="2739">
        <f>+DG21/DF21</f>
        <v>0.54545454545454541</v>
      </c>
      <c r="DI21" s="2736">
        <f t="shared" ref="DI21:DJ55" si="1">+S21+Z21+AG21+AN21+AU21+BB21</f>
        <v>0</v>
      </c>
      <c r="DJ21" s="2736">
        <f t="shared" si="1"/>
        <v>0</v>
      </c>
      <c r="DK21" s="2737" t="e">
        <f>+DJ21/DI21</f>
        <v>#DIV/0!</v>
      </c>
      <c r="DL21" s="2731">
        <f>+U21+AB21+AI21+AP21+AW21+BD21</f>
        <v>0</v>
      </c>
      <c r="DM21" s="2731">
        <f>+V21+AC21+AJ21+AQ21+AX21+BE21</f>
        <v>0</v>
      </c>
      <c r="DN21" s="2738" t="e">
        <f>+DM21/DL21</f>
        <v>#DIV/0!</v>
      </c>
      <c r="DO21" s="2731">
        <f>+W21+AD21+AK21+AR21+AY21+BF21</f>
        <v>0.23333333333333334</v>
      </c>
      <c r="DP21" s="2731">
        <f>+X21+AE21+AL21+AS21+AZ21+BG21</f>
        <v>0.13333333333333333</v>
      </c>
      <c r="DQ21" s="2739">
        <f>+DP21/DO21</f>
        <v>0.5714285714285714</v>
      </c>
      <c r="DR21" s="2736">
        <f>+$S$21+$Z$21+$AG$21+$AN$21+$AU$21+$BB$21+$BI$21+$BP$21+$BW$21</f>
        <v>0.7</v>
      </c>
      <c r="DS21" s="2736">
        <f>+$T$21+$AA$21+$AH$21+$AO$21+$AV$21+$BC$21+$BJ$21+$BQ$21+$BX$21</f>
        <v>0</v>
      </c>
      <c r="DT21" s="2737">
        <f>+DS21/DR21</f>
        <v>0</v>
      </c>
      <c r="DU21" s="2731">
        <f>+$U$21+$AB$21+$AI$21+$AP$21+$AW$21+$BD$21+$BK$21+$BR$21+$BY$21</f>
        <v>0.85</v>
      </c>
      <c r="DV21" s="2731">
        <f>+$V$21+$AC$21+$AJ$21+$AQ$21+$AX$21+$BE$21+$BL$21+$BS$21+$BZ$21</f>
        <v>0</v>
      </c>
      <c r="DW21" s="2738">
        <f>+DV21/DU21</f>
        <v>0</v>
      </c>
      <c r="DX21" s="2731">
        <f>+$W$21+$AD$21+$AK$21+$AR$21+$AY$21+$BF$21+$BM$21+$BT$21+$CA$21</f>
        <v>0.84999999999999987</v>
      </c>
      <c r="DY21" s="2731">
        <f>+X21+AE21+AL21+AS21+AZ21+BG21+BN21+BU21+CB21</f>
        <v>0.13333333333333333</v>
      </c>
      <c r="DZ21" s="2739">
        <f>+DY21/DX21</f>
        <v>0.15686274509803924</v>
      </c>
      <c r="EA21" s="2736">
        <f>+$S$21+$Z$21+$AG$21+$AN$21+$AU$21+$BB$21+$BI$21+$BP$21+$BW$21+$CD$21+$CK$21+$CR$21</f>
        <v>0.7</v>
      </c>
      <c r="EB21" s="2736">
        <f>+$T$21+$AA$21+$AH$21+$AO$21+$AV$21+$BC$21+$BJ$21+$BQ$21+$BX$21+$CE$21+$CL$21+$CS$21</f>
        <v>0</v>
      </c>
      <c r="EC21" s="2737">
        <f>+EB21/EA21</f>
        <v>0</v>
      </c>
      <c r="ED21" s="2731">
        <f>+$U$21+$AB$21+$AI$21+$AP$21+$AW$21+$BD$21+$BK$21+$BR$21+$BY$21+$CF$21+$CM$21+$CT$21</f>
        <v>1</v>
      </c>
      <c r="EE21" s="2731">
        <f>+$V$21+$AC$21+$AJ$21+$AQ$21+$AX$21+$BE$21+$BL$21+$BS$21+$BZ$21+$CG$21+$CN$21+$CU$21</f>
        <v>0</v>
      </c>
      <c r="EF21" s="2738">
        <f>+EE21/ED21</f>
        <v>0</v>
      </c>
      <c r="EG21" s="2731">
        <f>+$W$21+$AD$21+$AK$21+$AR$21+$AY$21+$BF$21+$BM$21+$BT$21+$CA$21+$CH$21+$CO$21+$CV$21</f>
        <v>0.99999999999999978</v>
      </c>
      <c r="EH21" s="2731">
        <f>+$X$21+$AE$21+$AL$21+$AS$21+$AZ$21+$BG$21+$BN$21+$BU$21+$CB$21+$CI$21+$CP$21+$CW$21</f>
        <v>0.13333333333333333</v>
      </c>
      <c r="EI21" s="2739">
        <f>+EH21/EG21</f>
        <v>0.13333333333333336</v>
      </c>
    </row>
    <row r="22" spans="1:139" ht="409.5">
      <c r="A22" s="2714" t="s">
        <v>1149</v>
      </c>
      <c r="B22" s="2715"/>
      <c r="C22" s="2716" t="s">
        <v>2716</v>
      </c>
      <c r="D22" s="2717">
        <v>1</v>
      </c>
      <c r="E22" s="2716" t="s">
        <v>2717</v>
      </c>
      <c r="F22" s="2718"/>
      <c r="G22" s="2719"/>
      <c r="H22" s="2740"/>
      <c r="I22" s="2740"/>
      <c r="J22" s="2721"/>
      <c r="K22" s="2722"/>
      <c r="L22" s="2723" t="s">
        <v>2722</v>
      </c>
      <c r="M22" s="2716" t="s">
        <v>2720</v>
      </c>
      <c r="N22" s="2724"/>
      <c r="O22" s="2725">
        <v>42979</v>
      </c>
      <c r="P22" s="2725">
        <v>43100</v>
      </c>
      <c r="Q22" s="2723" t="s">
        <v>2723</v>
      </c>
      <c r="R22" s="2727">
        <v>0.3</v>
      </c>
      <c r="S22" s="2728">
        <v>0</v>
      </c>
      <c r="T22" s="2729"/>
      <c r="U22" s="2730"/>
      <c r="V22" s="2731"/>
      <c r="W22" s="2731"/>
      <c r="X22" s="2731"/>
      <c r="Y22" s="2732"/>
      <c r="Z22" s="2727">
        <v>0</v>
      </c>
      <c r="AA22" s="2729"/>
      <c r="AB22" s="2730"/>
      <c r="AC22" s="2731"/>
      <c r="AD22" s="2731"/>
      <c r="AE22" s="2731"/>
      <c r="AF22" s="2733"/>
      <c r="AG22" s="2727">
        <v>0</v>
      </c>
      <c r="AH22" s="2729"/>
      <c r="AI22" s="2730"/>
      <c r="AJ22" s="2731"/>
      <c r="AK22" s="2731"/>
      <c r="AL22" s="2731"/>
      <c r="AM22" s="2734"/>
      <c r="AN22" s="2727">
        <v>0</v>
      </c>
      <c r="AO22" s="2729"/>
      <c r="AP22" s="2730"/>
      <c r="AQ22" s="2731"/>
      <c r="AR22" s="2731"/>
      <c r="AS22" s="2731"/>
      <c r="AT22" s="2735"/>
      <c r="AU22" s="2727">
        <v>0</v>
      </c>
      <c r="AV22" s="2729"/>
      <c r="AW22" s="2730"/>
      <c r="AX22" s="2731"/>
      <c r="AY22" s="2731"/>
      <c r="AZ22" s="2731"/>
      <c r="BA22" s="2735"/>
      <c r="BB22" s="2727">
        <v>0</v>
      </c>
      <c r="BC22" s="2729"/>
      <c r="BD22" s="2730"/>
      <c r="BE22" s="2731"/>
      <c r="BF22" s="2731"/>
      <c r="BG22" s="2731"/>
      <c r="BH22" s="2734"/>
      <c r="BI22" s="2727">
        <v>0</v>
      </c>
      <c r="BJ22" s="2729"/>
      <c r="BK22" s="2730"/>
      <c r="BL22" s="2731"/>
      <c r="BM22" s="2731"/>
      <c r="BN22" s="2731"/>
      <c r="BO22" s="2735"/>
      <c r="BP22" s="2727">
        <v>0</v>
      </c>
      <c r="BQ22" s="2729"/>
      <c r="BR22" s="2730"/>
      <c r="BS22" s="2731"/>
      <c r="BT22" s="2731"/>
      <c r="BU22" s="2731"/>
      <c r="BV22" s="2735"/>
      <c r="BW22" s="2727">
        <v>0.15</v>
      </c>
      <c r="BX22" s="2729"/>
      <c r="BY22" s="2730"/>
      <c r="BZ22" s="2731"/>
      <c r="CA22" s="2731"/>
      <c r="CB22" s="2731"/>
      <c r="CC22" s="2734" t="s">
        <v>2722</v>
      </c>
      <c r="CD22" s="2727">
        <v>0</v>
      </c>
      <c r="CE22" s="2729"/>
      <c r="CF22" s="2730"/>
      <c r="CG22" s="2731"/>
      <c r="CH22" s="2731"/>
      <c r="CI22" s="2731"/>
      <c r="CJ22" s="2735"/>
      <c r="CK22" s="2727">
        <v>0</v>
      </c>
      <c r="CL22" s="2729"/>
      <c r="CM22" s="2730"/>
      <c r="CN22" s="2731"/>
      <c r="CO22" s="2731"/>
      <c r="CP22" s="2731"/>
      <c r="CQ22" s="2735"/>
      <c r="CR22" s="2727">
        <v>0.15</v>
      </c>
      <c r="CS22" s="2729"/>
      <c r="CT22" s="2730"/>
      <c r="CU22" s="2731"/>
      <c r="CV22" s="2731"/>
      <c r="CW22" s="2731"/>
      <c r="CX22" s="2734" t="s">
        <v>2722</v>
      </c>
      <c r="CY22" s="2700"/>
      <c r="CZ22" s="2736">
        <f t="shared" si="0"/>
        <v>0</v>
      </c>
      <c r="DA22" s="2736">
        <f t="shared" si="0"/>
        <v>0</v>
      </c>
      <c r="DB22" s="2737" t="e">
        <f>+DA22/CZ22</f>
        <v>#DIV/0!</v>
      </c>
      <c r="DC22" s="2731"/>
      <c r="DD22" s="2731"/>
      <c r="DE22" s="2738"/>
      <c r="DF22" s="2731"/>
      <c r="DG22" s="2731"/>
      <c r="DH22" s="2741"/>
      <c r="DI22" s="2736">
        <f t="shared" si="1"/>
        <v>0</v>
      </c>
      <c r="DJ22" s="2736">
        <f t="shared" si="1"/>
        <v>0</v>
      </c>
      <c r="DK22" s="2737" t="e">
        <f>+DJ22/DI22</f>
        <v>#DIV/0!</v>
      </c>
      <c r="DL22" s="2731"/>
      <c r="DM22" s="2731"/>
      <c r="DN22" s="2738"/>
      <c r="DO22" s="2731"/>
      <c r="DP22" s="2731"/>
      <c r="DQ22" s="2741"/>
      <c r="DR22" s="2736">
        <f>+$S$22+$Z$22+$AG$22+$AN$22+$AU$22+$BB$22+$BI$22+$BP$22+$BW$22</f>
        <v>0.15</v>
      </c>
      <c r="DS22" s="2736">
        <f>+$T$22+$AA$22+$AH$22+$AO$22+$AV$22+$BC$22+$BJ$22+$BQ$22+$BX$22</f>
        <v>0</v>
      </c>
      <c r="DT22" s="2737">
        <f>+DS22/DR22</f>
        <v>0</v>
      </c>
      <c r="DU22" s="2731"/>
      <c r="DV22" s="2731"/>
      <c r="DW22" s="2738"/>
      <c r="DX22" s="2731"/>
      <c r="DY22" s="2731"/>
      <c r="DZ22" s="2741"/>
      <c r="EA22" s="2736">
        <f>+$S$22+$Z$22+$AG$22+$AN$22+$AU$22+$BB$22+$BI$22+$BP$22+$BW$22+$CD$22+$CK$22+$CR$22</f>
        <v>0.3</v>
      </c>
      <c r="EB22" s="2736">
        <f>+$T$22+$AA$22+$AH$22+$AO$22+$AV$22+$BC$22+$BJ$22+$BQ$22+$BX$22+$CE$22+$CL$22+$CS$22</f>
        <v>0</v>
      </c>
      <c r="EC22" s="2737">
        <f>+EB22/EA22</f>
        <v>0</v>
      </c>
      <c r="ED22" s="2731"/>
      <c r="EE22" s="2731"/>
      <c r="EF22" s="2738"/>
      <c r="EG22" s="2731"/>
      <c r="EH22" s="2731"/>
      <c r="EI22" s="2741"/>
    </row>
    <row r="23" spans="1:139" ht="409.5">
      <c r="A23" s="2714" t="s">
        <v>1149</v>
      </c>
      <c r="B23" s="2715"/>
      <c r="C23" s="2716" t="s">
        <v>2716</v>
      </c>
      <c r="D23" s="2717">
        <v>1</v>
      </c>
      <c r="E23" s="2716" t="s">
        <v>2717</v>
      </c>
      <c r="F23" s="2718"/>
      <c r="G23" s="2719"/>
      <c r="H23" s="2740"/>
      <c r="I23" s="2740"/>
      <c r="J23" s="2721">
        <v>2</v>
      </c>
      <c r="K23" s="2722" t="s">
        <v>2724</v>
      </c>
      <c r="L23" s="2723" t="s">
        <v>2725</v>
      </c>
      <c r="M23" s="2742" t="s">
        <v>2720</v>
      </c>
      <c r="N23" s="2724">
        <v>0.05</v>
      </c>
      <c r="O23" s="2743">
        <v>42767</v>
      </c>
      <c r="P23" s="2743">
        <v>43100</v>
      </c>
      <c r="Q23" s="2744" t="s">
        <v>2726</v>
      </c>
      <c r="R23" s="2745">
        <v>0.6</v>
      </c>
      <c r="S23" s="2746">
        <v>0</v>
      </c>
      <c r="T23" s="2729"/>
      <c r="U23" s="2730">
        <f>+S23+S24</f>
        <v>0</v>
      </c>
      <c r="V23" s="2731">
        <f>+T23+T24</f>
        <v>0</v>
      </c>
      <c r="W23" s="2731"/>
      <c r="X23" s="2731"/>
      <c r="Y23" s="2747"/>
      <c r="Z23" s="2745">
        <v>0.05</v>
      </c>
      <c r="AA23" s="2729">
        <v>0.05</v>
      </c>
      <c r="AB23" s="2730">
        <f>+Z23+Z24</f>
        <v>0.05</v>
      </c>
      <c r="AC23" s="2731">
        <f>+AA23+AA24</f>
        <v>0.05</v>
      </c>
      <c r="AD23" s="2731"/>
      <c r="AE23" s="2731"/>
      <c r="AF23" s="2733" t="s">
        <v>2727</v>
      </c>
      <c r="AG23" s="2745">
        <v>0.4</v>
      </c>
      <c r="AH23" s="2729">
        <v>0.2</v>
      </c>
      <c r="AI23" s="2730">
        <f>+AG23+AG24</f>
        <v>0.5</v>
      </c>
      <c r="AJ23" s="2731">
        <f>+AH23+AH24</f>
        <v>0.25</v>
      </c>
      <c r="AK23" s="2731"/>
      <c r="AL23" s="2731"/>
      <c r="AM23" s="2734" t="s">
        <v>2728</v>
      </c>
      <c r="AN23" s="2745">
        <v>0</v>
      </c>
      <c r="AO23" s="2729"/>
      <c r="AP23" s="2730">
        <f>+AN23+AN24</f>
        <v>0</v>
      </c>
      <c r="AQ23" s="2731">
        <f>+AO23+AO24</f>
        <v>0</v>
      </c>
      <c r="AR23" s="2731"/>
      <c r="AS23" s="2731"/>
      <c r="AT23" s="2735"/>
      <c r="AU23" s="2745">
        <v>0</v>
      </c>
      <c r="AV23" s="2729"/>
      <c r="AW23" s="2730">
        <f>+AU23+AU24</f>
        <v>0</v>
      </c>
      <c r="AX23" s="2731">
        <f>+AV23+AV24</f>
        <v>0</v>
      </c>
      <c r="AY23" s="2731"/>
      <c r="AZ23" s="2731"/>
      <c r="BA23" s="2735"/>
      <c r="BB23" s="2745">
        <v>0.05</v>
      </c>
      <c r="BC23" s="2729">
        <v>0</v>
      </c>
      <c r="BD23" s="2730">
        <f>+BB23+BB24</f>
        <v>0.15000000000000002</v>
      </c>
      <c r="BE23" s="2731">
        <f>+BC23+BC24</f>
        <v>0.1</v>
      </c>
      <c r="BF23" s="2731"/>
      <c r="BG23" s="2731"/>
      <c r="BH23" s="2734" t="s">
        <v>2729</v>
      </c>
      <c r="BI23" s="2745">
        <v>0</v>
      </c>
      <c r="BJ23" s="2729"/>
      <c r="BK23" s="2730">
        <f>+BI23+BI24</f>
        <v>0</v>
      </c>
      <c r="BL23" s="2731">
        <f>+BJ23+BJ24</f>
        <v>0</v>
      </c>
      <c r="BM23" s="2731"/>
      <c r="BN23" s="2731"/>
      <c r="BO23" s="2735"/>
      <c r="BP23" s="2745">
        <v>0</v>
      </c>
      <c r="BQ23" s="2729"/>
      <c r="BR23" s="2730">
        <f>+BP23+BP24</f>
        <v>0</v>
      </c>
      <c r="BS23" s="2731">
        <f>+BQ23+BQ24</f>
        <v>0</v>
      </c>
      <c r="BT23" s="2731"/>
      <c r="BU23" s="2731"/>
      <c r="BV23" s="2735"/>
      <c r="BW23" s="2745">
        <v>0.05</v>
      </c>
      <c r="BX23" s="2729"/>
      <c r="BY23" s="2730">
        <f>+BW23+BW24</f>
        <v>0.15000000000000002</v>
      </c>
      <c r="BZ23" s="2731">
        <f>+BX23+BX24</f>
        <v>0</v>
      </c>
      <c r="CA23" s="2731"/>
      <c r="CB23" s="2731"/>
      <c r="CC23" s="2748" t="s">
        <v>2730</v>
      </c>
      <c r="CD23" s="2745">
        <v>0</v>
      </c>
      <c r="CE23" s="2729"/>
      <c r="CF23" s="2730">
        <f>+CD23+CD24</f>
        <v>0</v>
      </c>
      <c r="CG23" s="2731">
        <f>+CE23+CE24</f>
        <v>0</v>
      </c>
      <c r="CH23" s="2731"/>
      <c r="CI23" s="2731"/>
      <c r="CJ23" s="2735"/>
      <c r="CK23" s="2745">
        <v>0</v>
      </c>
      <c r="CL23" s="2729"/>
      <c r="CM23" s="2730">
        <f>+CK23+CK24</f>
        <v>0</v>
      </c>
      <c r="CN23" s="2731">
        <f>+CL23+CL24</f>
        <v>0</v>
      </c>
      <c r="CO23" s="2731"/>
      <c r="CP23" s="2731"/>
      <c r="CQ23" s="2735"/>
      <c r="CR23" s="2745">
        <v>0.05</v>
      </c>
      <c r="CS23" s="2729"/>
      <c r="CT23" s="2730">
        <f>+CR23+CR24</f>
        <v>0.15000000000000002</v>
      </c>
      <c r="CU23" s="2731">
        <f>+CS23+CS24</f>
        <v>0</v>
      </c>
      <c r="CV23" s="2731"/>
      <c r="CW23" s="2731"/>
      <c r="CX23" s="2734" t="s">
        <v>2730</v>
      </c>
      <c r="CY23" s="2700"/>
      <c r="CZ23" s="2736">
        <f t="shared" si="0"/>
        <v>0.45</v>
      </c>
      <c r="DA23" s="2736">
        <f t="shared" si="0"/>
        <v>0.25</v>
      </c>
      <c r="DB23" s="2737">
        <f>+DA23/CZ23</f>
        <v>0.55555555555555558</v>
      </c>
      <c r="DC23" s="2731">
        <f>+U23+AB23+AI23</f>
        <v>0.55000000000000004</v>
      </c>
      <c r="DD23" s="2731">
        <f>+V23+AC23+AJ23</f>
        <v>0.3</v>
      </c>
      <c r="DE23" s="2731">
        <f>+DD23/DC23</f>
        <v>0.54545454545454541</v>
      </c>
      <c r="DF23" s="2731"/>
      <c r="DG23" s="2731"/>
      <c r="DH23" s="2741"/>
      <c r="DI23" s="2736">
        <f t="shared" si="1"/>
        <v>0.5</v>
      </c>
      <c r="DJ23" s="2736">
        <f t="shared" si="1"/>
        <v>0.25</v>
      </c>
      <c r="DK23" s="2737">
        <f>+DJ23/DI23</f>
        <v>0.5</v>
      </c>
      <c r="DL23" s="2731">
        <f>+U23+AB23+AI23+AP23+AW23+BD23</f>
        <v>0.70000000000000007</v>
      </c>
      <c r="DM23" s="2731">
        <f>+V23+AC23+AJ23+AQ23+AX23+BE23</f>
        <v>0.4</v>
      </c>
      <c r="DN23" s="2731">
        <f>+DM23/DL23</f>
        <v>0.5714285714285714</v>
      </c>
      <c r="DO23" s="2731"/>
      <c r="DP23" s="2731"/>
      <c r="DQ23" s="2741"/>
      <c r="DR23" s="2736">
        <f>+$S$23+$Z$23+$AG$23+$AN$23+$AU$23+$BB$23+$BI$23+$BP$23+$BW$23</f>
        <v>0.55000000000000004</v>
      </c>
      <c r="DS23" s="2736">
        <f>+$T$23+$AA$23+$AH$23+$AO$23+$AV$23+$BC$23+$BJ$23+$BQ$23+$BX$23</f>
        <v>0.25</v>
      </c>
      <c r="DT23" s="2737">
        <f>+DS23/DR23</f>
        <v>0.45454545454545453</v>
      </c>
      <c r="DU23" s="2731">
        <f>+$U$23+$AB$23+$AI$23+$AP$23+$AW$23+$BD$23+$BK$23+$BR$23+$BY$23</f>
        <v>0.85000000000000009</v>
      </c>
      <c r="DV23" s="2731">
        <f>+$V$23+$AC$23+$AJ$23+$AQ$23+$AX$23+$BE$23+$BL$23+$BS$23+$BZ$23</f>
        <v>0.4</v>
      </c>
      <c r="DW23" s="2731">
        <f>+DV23/DU23</f>
        <v>0.47058823529411764</v>
      </c>
      <c r="DX23" s="2731"/>
      <c r="DY23" s="2731"/>
      <c r="DZ23" s="2741"/>
      <c r="EA23" s="2736">
        <f>+$S$23+$Z$23+$AG$23+$AN$23+$AU$23+$BB$23+$BI$23+$BP$23+$BW$23+$CD$23+$CK$23+$CR$23</f>
        <v>0.60000000000000009</v>
      </c>
      <c r="EB23" s="2736">
        <f>+$T$23+$AA$23+$AH$23+$AO$23+$AV$23+$BC$23+$BJ$23+$BQ$23+$BX$23+$CE$23+$CL$23+$CS$23</f>
        <v>0.25</v>
      </c>
      <c r="EC23" s="2737">
        <f>+EB23/EA23</f>
        <v>0.41666666666666663</v>
      </c>
      <c r="ED23" s="2731">
        <f>+$U$23+$AB$23+$AI$23+$AP$23+$AW$23+$BD$23+$BK$23+$BR$23+$BY$23+$CF$23+$CM$23+$CT$23</f>
        <v>1</v>
      </c>
      <c r="EE23" s="2731">
        <f>+$V$23+$AC$23+$AJ$23+$AQ$23+$AX$23+$BE$23+$BL$23+$BS$23+$BZ$23+$CG$23+$CN$23+$CU$23</f>
        <v>0.4</v>
      </c>
      <c r="EF23" s="2731">
        <f>+EE23/ED23</f>
        <v>0.4</v>
      </c>
      <c r="EG23" s="2731"/>
      <c r="EH23" s="2731"/>
      <c r="EI23" s="2741"/>
    </row>
    <row r="24" spans="1:139" ht="409.5">
      <c r="A24" s="2714" t="s">
        <v>1149</v>
      </c>
      <c r="B24" s="2715"/>
      <c r="C24" s="2716" t="s">
        <v>2716</v>
      </c>
      <c r="D24" s="2717">
        <v>1</v>
      </c>
      <c r="E24" s="2716" t="s">
        <v>2717</v>
      </c>
      <c r="F24" s="2718"/>
      <c r="G24" s="2719"/>
      <c r="H24" s="2749"/>
      <c r="I24" s="2749"/>
      <c r="J24" s="2721"/>
      <c r="K24" s="2722"/>
      <c r="L24" s="2723" t="s">
        <v>2731</v>
      </c>
      <c r="M24" s="2716" t="s">
        <v>2720</v>
      </c>
      <c r="N24" s="2724"/>
      <c r="O24" s="2725">
        <v>42795</v>
      </c>
      <c r="P24" s="2725">
        <v>43100</v>
      </c>
      <c r="Q24" s="2744" t="s">
        <v>2732</v>
      </c>
      <c r="R24" s="2727">
        <v>0.4</v>
      </c>
      <c r="S24" s="2728">
        <v>0</v>
      </c>
      <c r="T24" s="2729"/>
      <c r="U24" s="2730"/>
      <c r="V24" s="2731"/>
      <c r="W24" s="2731"/>
      <c r="X24" s="2731"/>
      <c r="Y24" s="2732"/>
      <c r="Z24" s="2727">
        <v>0</v>
      </c>
      <c r="AA24" s="2729"/>
      <c r="AB24" s="2730"/>
      <c r="AC24" s="2731"/>
      <c r="AD24" s="2731"/>
      <c r="AE24" s="2731"/>
      <c r="AF24" s="2733"/>
      <c r="AG24" s="2727">
        <v>0.1</v>
      </c>
      <c r="AH24" s="2729">
        <v>0.05</v>
      </c>
      <c r="AI24" s="2730"/>
      <c r="AJ24" s="2731"/>
      <c r="AK24" s="2731"/>
      <c r="AL24" s="2731"/>
      <c r="AM24" s="2734" t="s">
        <v>2733</v>
      </c>
      <c r="AN24" s="2727"/>
      <c r="AO24" s="2729"/>
      <c r="AP24" s="2730"/>
      <c r="AQ24" s="2731"/>
      <c r="AR24" s="2731"/>
      <c r="AS24" s="2731"/>
      <c r="AT24" s="2735"/>
      <c r="AU24" s="2727">
        <v>0</v>
      </c>
      <c r="AV24" s="2729"/>
      <c r="AW24" s="2730"/>
      <c r="AX24" s="2731"/>
      <c r="AY24" s="2731"/>
      <c r="AZ24" s="2731"/>
      <c r="BA24" s="2735"/>
      <c r="BB24" s="2727">
        <v>0.1</v>
      </c>
      <c r="BC24" s="2750">
        <v>0.1</v>
      </c>
      <c r="BD24" s="2730"/>
      <c r="BE24" s="2731"/>
      <c r="BF24" s="2731"/>
      <c r="BG24" s="2731"/>
      <c r="BH24" s="2734" t="s">
        <v>2733</v>
      </c>
      <c r="BI24" s="2727">
        <v>0</v>
      </c>
      <c r="BJ24" s="2729"/>
      <c r="BK24" s="2730"/>
      <c r="BL24" s="2731"/>
      <c r="BM24" s="2731"/>
      <c r="BN24" s="2731"/>
      <c r="BO24" s="2735"/>
      <c r="BP24" s="2727">
        <v>0</v>
      </c>
      <c r="BQ24" s="2729"/>
      <c r="BR24" s="2730"/>
      <c r="BS24" s="2731"/>
      <c r="BT24" s="2731"/>
      <c r="BU24" s="2731"/>
      <c r="BV24" s="2735" t="s">
        <v>2734</v>
      </c>
      <c r="BW24" s="2727">
        <v>0.1</v>
      </c>
      <c r="BX24" s="2729"/>
      <c r="BY24" s="2730"/>
      <c r="BZ24" s="2731"/>
      <c r="CA24" s="2731"/>
      <c r="CB24" s="2731"/>
      <c r="CC24" s="2734" t="s">
        <v>2733</v>
      </c>
      <c r="CD24" s="2727">
        <v>0</v>
      </c>
      <c r="CE24" s="2729"/>
      <c r="CF24" s="2730"/>
      <c r="CG24" s="2731"/>
      <c r="CH24" s="2731"/>
      <c r="CI24" s="2731"/>
      <c r="CJ24" s="2735"/>
      <c r="CK24" s="2727">
        <v>0</v>
      </c>
      <c r="CL24" s="2729"/>
      <c r="CM24" s="2730"/>
      <c r="CN24" s="2731"/>
      <c r="CO24" s="2731"/>
      <c r="CP24" s="2731"/>
      <c r="CQ24" s="2735"/>
      <c r="CR24" s="2727">
        <v>0.1</v>
      </c>
      <c r="CS24" s="2729"/>
      <c r="CT24" s="2730"/>
      <c r="CU24" s="2731"/>
      <c r="CV24" s="2731"/>
      <c r="CW24" s="2731"/>
      <c r="CX24" s="2734" t="s">
        <v>2733</v>
      </c>
      <c r="CY24" s="2700"/>
      <c r="CZ24" s="2736">
        <f t="shared" si="0"/>
        <v>0.1</v>
      </c>
      <c r="DA24" s="2736">
        <f t="shared" si="0"/>
        <v>0.05</v>
      </c>
      <c r="DB24" s="2737">
        <f t="shared" ref="DB24:DB45" si="2">+DA24/CZ24</f>
        <v>0.5</v>
      </c>
      <c r="DC24" s="2731"/>
      <c r="DD24" s="2731"/>
      <c r="DE24" s="2731"/>
      <c r="DF24" s="2731"/>
      <c r="DG24" s="2731"/>
      <c r="DH24" s="2751"/>
      <c r="DI24" s="2736">
        <f t="shared" si="1"/>
        <v>0.2</v>
      </c>
      <c r="DJ24" s="2736">
        <f t="shared" si="1"/>
        <v>0.15000000000000002</v>
      </c>
      <c r="DK24" s="2737">
        <f>+DJ24/DI24</f>
        <v>0.75000000000000011</v>
      </c>
      <c r="DL24" s="2731"/>
      <c r="DM24" s="2731"/>
      <c r="DN24" s="2731"/>
      <c r="DO24" s="2731"/>
      <c r="DP24" s="2731"/>
      <c r="DQ24" s="2751"/>
      <c r="DR24" s="2736">
        <f>+$S$24+$Z$24+$AG$24+$AN$24+$AU$24+$BB$24+$BI$24+$BP$24+$BW$24</f>
        <v>0.30000000000000004</v>
      </c>
      <c r="DS24" s="2736">
        <f>+$T$24+$AA$24+$AH$24+$AO$24+$AV$24+$BC$24+$BJ$24+$BQ$24+$BX$24</f>
        <v>0.15000000000000002</v>
      </c>
      <c r="DT24" s="2737">
        <f>+DS24/DR24</f>
        <v>0.5</v>
      </c>
      <c r="DU24" s="2731"/>
      <c r="DV24" s="2731"/>
      <c r="DW24" s="2731"/>
      <c r="DX24" s="2731"/>
      <c r="DY24" s="2731"/>
      <c r="DZ24" s="2751"/>
      <c r="EA24" s="2736">
        <f>+$S$24+$Z$24+$AG$24+$AN$24+$AU$24+$BB$24+$BI$24+$BP$24+$BW$24+$CD$24+$CK$24+$CR$24</f>
        <v>0.4</v>
      </c>
      <c r="EB24" s="2736">
        <f>+$T$24+$AA$24+$AH$24+$AO$24+$AV$24+$BC$24+$BJ$24+$BQ$24+$BX$24+$CE$24+$CL$24+$CS$24</f>
        <v>0.15000000000000002</v>
      </c>
      <c r="EC24" s="2737">
        <f>+EB24/EA24</f>
        <v>0.37500000000000006</v>
      </c>
      <c r="ED24" s="2731"/>
      <c r="EE24" s="2731"/>
      <c r="EF24" s="2731"/>
      <c r="EG24" s="2731"/>
      <c r="EH24" s="2731"/>
      <c r="EI24" s="2751"/>
    </row>
    <row r="25" spans="1:139" ht="409.5">
      <c r="A25" s="2714" t="s">
        <v>1149</v>
      </c>
      <c r="B25" s="2715"/>
      <c r="C25" s="2716" t="s">
        <v>2716</v>
      </c>
      <c r="D25" s="2752">
        <v>2</v>
      </c>
      <c r="E25" s="2716" t="s">
        <v>2735</v>
      </c>
      <c r="F25" s="2738">
        <v>1</v>
      </c>
      <c r="G25" s="2719" t="s">
        <v>78</v>
      </c>
      <c r="H25" s="2720">
        <v>1</v>
      </c>
      <c r="I25" s="2720">
        <v>0.15</v>
      </c>
      <c r="J25" s="2721">
        <v>3</v>
      </c>
      <c r="K25" s="2722" t="s">
        <v>2736</v>
      </c>
      <c r="L25" s="2753" t="s">
        <v>2737</v>
      </c>
      <c r="M25" s="2754" t="s">
        <v>2738</v>
      </c>
      <c r="N25" s="2724">
        <v>0.05</v>
      </c>
      <c r="O25" s="2725">
        <v>42736</v>
      </c>
      <c r="P25" s="2743">
        <v>43100</v>
      </c>
      <c r="Q25" s="2726" t="s">
        <v>2739</v>
      </c>
      <c r="R25" s="2727">
        <v>0.2</v>
      </c>
      <c r="S25" s="2728">
        <v>0.01</v>
      </c>
      <c r="T25" s="2755">
        <v>5.0000000000000001E-3</v>
      </c>
      <c r="U25" s="2730">
        <f>+S25+S26+S27+S28</f>
        <v>0.04</v>
      </c>
      <c r="V25" s="2731">
        <f>+T25+T26+T27+T28</f>
        <v>0.03</v>
      </c>
      <c r="W25" s="2756">
        <f>+((($U$25*$N$25)+($U$29*$N$29)+($U$32*$N$32))*$H$25)/($N$25+$N$29+$N$32)</f>
        <v>1.3333333333333332E-2</v>
      </c>
      <c r="X25" s="2756">
        <f>+((($V$25*$N$25)+($V$29*$N$29)+($V$32*$N$32))*$H$25)/($N$25+$N$29+$N$32)</f>
        <v>9.9999999999999985E-3</v>
      </c>
      <c r="Y25" s="2757" t="s">
        <v>2740</v>
      </c>
      <c r="Z25" s="2727">
        <v>0.01</v>
      </c>
      <c r="AA25" s="2755">
        <v>7.0000000000000001E-3</v>
      </c>
      <c r="AB25" s="2730">
        <f>+Z25+Z26+Z27+Z28</f>
        <v>6.0000000000000005E-2</v>
      </c>
      <c r="AC25" s="2731">
        <f>+AA25+AA26+AA27+AA28</f>
        <v>4.4000000000000004E-2</v>
      </c>
      <c r="AD25" s="2756">
        <f>+((($AB$25*$N$25)+($AB$29*$N$29)+($AB$32*$N$32))*$H$25)/($N$25+$N$29+$N$32)</f>
        <v>3.6666666666666674E-2</v>
      </c>
      <c r="AE25" s="2756">
        <f>+((($AC$25*$N$25)+($AC$29*$N$29)+($AC$32*$N$32))*$H$25)/($N$25+$N$29+$N$32)</f>
        <v>2.8000000000000001E-2</v>
      </c>
      <c r="AF25" s="2733" t="s">
        <v>2740</v>
      </c>
      <c r="AG25" s="2727">
        <v>0.02</v>
      </c>
      <c r="AH25" s="2729">
        <v>0.01</v>
      </c>
      <c r="AI25" s="2730">
        <f>+AG25+AG26+AG27+AG28</f>
        <v>0.21</v>
      </c>
      <c r="AJ25" s="2731">
        <f>+AH25+AH26+AH27+AH28</f>
        <v>0.14800000000000002</v>
      </c>
      <c r="AK25" s="2756">
        <f>+((($AI$25*$N$25)+($AI$29*$N$29)+($AI$32*$N$32))*$H$25)/($N$25+$N$29+$N$32)</f>
        <v>0.21999999999999997</v>
      </c>
      <c r="AL25" s="2756">
        <f>+((($AJ$25*$N$25)+($AJ$29*$N$29)+($AJ$32*$N$32))*$H$25)/($N$25+$N$29+$N$32)</f>
        <v>0.10266666666666666</v>
      </c>
      <c r="AM25" s="2734" t="s">
        <v>2740</v>
      </c>
      <c r="AN25" s="2727">
        <v>0.02</v>
      </c>
      <c r="AO25" s="2729">
        <v>0.02</v>
      </c>
      <c r="AP25" s="2730">
        <f>+AN25+AN26+AN27+AN28</f>
        <v>0.06</v>
      </c>
      <c r="AQ25" s="2731">
        <f>+AO25+AO26+AO27+AO28</f>
        <v>0.06</v>
      </c>
      <c r="AR25" s="2756">
        <f>+(((AP25*N25)+(AP29*N29)+(AP32*N32))*H25)/(N25+N29+N32)</f>
        <v>6.6666666666666666E-2</v>
      </c>
      <c r="AS25" s="2758">
        <f>+(((AQ25*N25)+(AQ29*N29)+(AQ32*N32))*H25)/(N25+N29+N32)</f>
        <v>5.333333333333333E-2</v>
      </c>
      <c r="AT25" s="2735" t="s">
        <v>2740</v>
      </c>
      <c r="AU25" s="2727">
        <v>0.02</v>
      </c>
      <c r="AV25" s="2729">
        <v>0.02</v>
      </c>
      <c r="AW25" s="2730">
        <f>+AU25+AU26+AU27+AU28</f>
        <v>0.06</v>
      </c>
      <c r="AX25" s="2731">
        <f>+AV25+AV26+AV27+AV28</f>
        <v>0.06</v>
      </c>
      <c r="AY25" s="2756">
        <f>+((($AW$25*$N$25)+($AW$29*$N$29)+($AW$32*$N$32))*$H$25)/($N$25+$N$29+$N$32)</f>
        <v>6.6666666666666666E-2</v>
      </c>
      <c r="AZ25" s="2756">
        <f>+(((AX25*N25)+(AX29*N29)+(AX32*N32))*H25)/(N25+N29+N32)</f>
        <v>5.333333333333333E-2</v>
      </c>
      <c r="BA25" s="2735" t="s">
        <v>2740</v>
      </c>
      <c r="BB25" s="2727">
        <v>0.02</v>
      </c>
      <c r="BC25" s="2729">
        <v>0.02</v>
      </c>
      <c r="BD25" s="2730">
        <f>+BB25+BB26+BB27+BB28</f>
        <v>0.13</v>
      </c>
      <c r="BE25" s="2731">
        <f>+BC25+BC26+BC27+BC28</f>
        <v>0.13</v>
      </c>
      <c r="BF25" s="2756">
        <f>+(((BD25*N25)+(BD29*N29)+(BD32*N32))*H25)/(N25+N29+N32)</f>
        <v>0.10666666666666666</v>
      </c>
      <c r="BG25" s="2756">
        <f>+(((BE25*N25)+(BE29*N29)+(BE32*N32))*H25)/(N25+N29+N32)</f>
        <v>9.3333333333333338E-2</v>
      </c>
      <c r="BH25" s="2734" t="s">
        <v>2740</v>
      </c>
      <c r="BI25" s="2727">
        <v>0.02</v>
      </c>
      <c r="BJ25" s="2729"/>
      <c r="BK25" s="2730">
        <f>+BI25+BI26+BI27+BI28</f>
        <v>0.06</v>
      </c>
      <c r="BL25" s="2731">
        <f>+BJ25+BJ26+BJ27+BJ28</f>
        <v>0</v>
      </c>
      <c r="BM25" s="2756">
        <f>+(((BK25*N25)+(BK29*N29)+(BK32*N32))*H25)/(N25+N29+N32)</f>
        <v>8.3333333333333329E-2</v>
      </c>
      <c r="BN25" s="2756">
        <f>+(((BL25*N25)+(BL29*N29)+(BL32*N32))*H25)/(N25+N29+N32)</f>
        <v>0</v>
      </c>
      <c r="BO25" s="2735" t="s">
        <v>2740</v>
      </c>
      <c r="BP25" s="2727">
        <v>0.02</v>
      </c>
      <c r="BQ25" s="2729"/>
      <c r="BR25" s="2730">
        <f>+BP25+BP26+BP27+BP28</f>
        <v>0.06</v>
      </c>
      <c r="BS25" s="2731">
        <f>+BQ25+BQ26+BQ27+BQ28</f>
        <v>0</v>
      </c>
      <c r="BT25" s="2756">
        <f>+(((BR25*N25)+(BR29*N29)+(BR32*N32))*H25)/(N25+N29+N32)</f>
        <v>0.1333333333333333</v>
      </c>
      <c r="BU25" s="2756">
        <f>+(((BS25*N25)+(BS29*N29)+(BS32*N32))*H25)/(N25+N29+N32)</f>
        <v>0</v>
      </c>
      <c r="BV25" s="2735" t="s">
        <v>2740</v>
      </c>
      <c r="BW25" s="2727">
        <v>0.02</v>
      </c>
      <c r="BX25" s="2729"/>
      <c r="BY25" s="2730">
        <f>+BW25+BW26+BW27+BW28</f>
        <v>0.09</v>
      </c>
      <c r="BZ25" s="2731">
        <f>+BX25+BX26+BX27+BX28</f>
        <v>0</v>
      </c>
      <c r="CA25" s="2756">
        <f>+((($BY$25*$N$25)+($BY$29*$N$29)+($BY$32*$N$32))*$H$25)/($N$25+$N$29+$N$32)</f>
        <v>9.3333333333333324E-2</v>
      </c>
      <c r="CB25" s="2756">
        <f>+((($BZ$25*$N$25)+($BZ$29*$N$29)+($BZ$32*$N$32))*$H$25)/($N$25+$N$29+$N$32)</f>
        <v>0</v>
      </c>
      <c r="CC25" s="2734" t="s">
        <v>2740</v>
      </c>
      <c r="CD25" s="2727">
        <v>0.02</v>
      </c>
      <c r="CE25" s="2729"/>
      <c r="CF25" s="2730">
        <f>+CD25+CD26+CD27+CD28</f>
        <v>0.06</v>
      </c>
      <c r="CG25" s="2731">
        <f>+CE25+CE26+CE27+CE28</f>
        <v>0</v>
      </c>
      <c r="CH25" s="2756">
        <f>+((($CF$25*$N$25)+($CF$29*$N$29)+($CF$32*$N$32))*$H$25)/($N$25+$N$29+$N$32)</f>
        <v>3.6666666666666667E-2</v>
      </c>
      <c r="CI25" s="2756">
        <f>+((($CG$25*$N$25)+($CG$29*$N$29)+($CG$32*$N$32))*$H$25)/($N$25+$N$29+$N$32)</f>
        <v>0</v>
      </c>
      <c r="CJ25" s="2735" t="s">
        <v>2740</v>
      </c>
      <c r="CK25" s="2727">
        <v>0.01</v>
      </c>
      <c r="CL25" s="2729"/>
      <c r="CM25" s="2730">
        <f>+CK25+CK26+CK27+CK28</f>
        <v>0.05</v>
      </c>
      <c r="CN25" s="2731">
        <f>+CL25+CL26+CL27+CL28</f>
        <v>0</v>
      </c>
      <c r="CO25" s="2756">
        <f>+((($CM$25*$N$25)+($CM$29*$N$29)+($CM$32*$N$32))*$H$25)/($N$25+$N$29+$N$32)</f>
        <v>3.3333333333333333E-2</v>
      </c>
      <c r="CP25" s="2756">
        <f>+((($CN$25*$N$25)+($CN$29*$N$29)+($CN$32*$N$32))*$H$25)/($N$25+$N$29+$N$32)</f>
        <v>0</v>
      </c>
      <c r="CQ25" s="2735" t="s">
        <v>2740</v>
      </c>
      <c r="CR25" s="2727">
        <v>0.01</v>
      </c>
      <c r="CS25" s="2729"/>
      <c r="CT25" s="2730">
        <f>+CR25+CR26+CR27+CR28</f>
        <v>0.12</v>
      </c>
      <c r="CU25" s="2731">
        <f>+CS25+CS26+CS27+CS28</f>
        <v>0</v>
      </c>
      <c r="CV25" s="2756">
        <f>+((($CT$25*$N$25)+($CT$29*$N$29)+($CT$32*$N$32))*$H$25)/($N$25+$N$29+$N$32)</f>
        <v>0.10999999999999999</v>
      </c>
      <c r="CW25" s="2756">
        <f>+((($CU$25*$N$25)+($CU$29*$N$29)+($CU$32*$N$32))*$H$25)/($N$25+$N$29+$N$32)</f>
        <v>0</v>
      </c>
      <c r="CX25" s="2734" t="s">
        <v>2740</v>
      </c>
      <c r="CY25" s="2700"/>
      <c r="CZ25" s="2736">
        <f t="shared" si="0"/>
        <v>0.04</v>
      </c>
      <c r="DA25" s="2736">
        <f t="shared" si="0"/>
        <v>2.1999999999999999E-2</v>
      </c>
      <c r="DB25" s="2737">
        <f t="shared" si="2"/>
        <v>0.54999999999999993</v>
      </c>
      <c r="DC25" s="2731">
        <f>+U25+AB25+AI25</f>
        <v>0.31</v>
      </c>
      <c r="DD25" s="2731">
        <f>+V25+AC25+AJ25</f>
        <v>0.22200000000000003</v>
      </c>
      <c r="DE25" s="2738">
        <f>+DD25/DC25</f>
        <v>0.71612903225806457</v>
      </c>
      <c r="DF25" s="2731">
        <f>+W25+AD25+AK25</f>
        <v>0.26999999999999996</v>
      </c>
      <c r="DG25" s="2731">
        <f>+X25+AE25+AL25</f>
        <v>0.14066666666666666</v>
      </c>
      <c r="DH25" s="2739">
        <f>+DG25/DF25</f>
        <v>0.5209876543209877</v>
      </c>
      <c r="DI25" s="2736">
        <f t="shared" si="1"/>
        <v>0.1</v>
      </c>
      <c r="DJ25" s="2736">
        <f t="shared" si="1"/>
        <v>8.2000000000000003E-2</v>
      </c>
      <c r="DK25" s="2737">
        <f t="shared" ref="DK25:DK45" si="3">+DJ25/DI25</f>
        <v>0.82</v>
      </c>
      <c r="DL25" s="2731">
        <f>+U25+AB25+AI25+AP25+AW25+BD25</f>
        <v>0.56000000000000005</v>
      </c>
      <c r="DM25" s="2731">
        <f>+V25+AC25+AJ25+AQ25+AX25+BE25</f>
        <v>0.47200000000000003</v>
      </c>
      <c r="DN25" s="2738">
        <f>+DM25/DL25</f>
        <v>0.84285714285714286</v>
      </c>
      <c r="DO25" s="2731">
        <f>+W25+AD25+AK25+AR25+AY25+BF25</f>
        <v>0.5099999999999999</v>
      </c>
      <c r="DP25" s="2731">
        <f>+X25+AE25+AL25+AS25+AZ25+BG25</f>
        <v>0.34066666666666667</v>
      </c>
      <c r="DQ25" s="2739">
        <f>+DP25/DO25</f>
        <v>0.66797385620915051</v>
      </c>
      <c r="DR25" s="2736">
        <f>+$S$25+$Z$25+$AG$25+$AN$25+$AU$25+$BB$25+$BI$25+$BP$25+$BW$25</f>
        <v>0.16</v>
      </c>
      <c r="DS25" s="2736">
        <f>+$T$25+$AA$25+$AH$25+$AO$25+$AV$25+$BC$25+$BJ$25+$BQ$25+$BX$25</f>
        <v>8.2000000000000003E-2</v>
      </c>
      <c r="DT25" s="2737">
        <f t="shared" ref="DT25:DT45" si="4">+DS25/DR25</f>
        <v>0.51249999999999996</v>
      </c>
      <c r="DU25" s="2731">
        <f>+$U$25+$AB$25+$AI$25+$AP$25+$AW$25+$BD$25+$BK$25+$BR$25+$BY$25</f>
        <v>0.77000000000000013</v>
      </c>
      <c r="DV25" s="2731">
        <f>+$V$25+$AC$25+$AJ$25+$AQ$25+$AX$25+$BE$25+$BL$25+$BS$25+$BZ$25</f>
        <v>0.47200000000000003</v>
      </c>
      <c r="DW25" s="2738">
        <f>+DV25/DU25</f>
        <v>0.61298701298701297</v>
      </c>
      <c r="DX25" s="2731">
        <f>+$W$25+$AD$25+$AK$25+$AR$25+$AY$25+$BF$25+$BM$25+$BT$25+$CA$25</f>
        <v>0.81999999999999984</v>
      </c>
      <c r="DY25" s="2731">
        <f>+X25+AE25+AL25+AS25+AZ25+BG25+BN25+BU25+CB25</f>
        <v>0.34066666666666667</v>
      </c>
      <c r="DZ25" s="2739">
        <f>+DY25/DX25</f>
        <v>0.41544715447154479</v>
      </c>
      <c r="EA25" s="2736">
        <f>+$S$25+$Z$25+$AG$25+$AN$25+$AU$25+$BB$25+$BI$25+$BP$25+$BW$25+$CD$25+$CK$25+$CR$25</f>
        <v>0.2</v>
      </c>
      <c r="EB25" s="2736">
        <f>+$T$25+$AA$25+$AH$25+$AO$25+$AV$25+$BC$25+$BJ$25+$BQ$25+$BX$25+$CE$25+$CL$25+$CS$25</f>
        <v>8.2000000000000003E-2</v>
      </c>
      <c r="EC25" s="2737">
        <f t="shared" ref="EC25:EC45" si="5">+EB25/EA25</f>
        <v>0.41</v>
      </c>
      <c r="ED25" s="2731">
        <f>+$U$25+$AB$25+$AI$25+$AP$25+$AW$25+$BD$25+$BK$25+$BR$25+$BY$25+$CF$25+$CM$25+$CT$25</f>
        <v>1</v>
      </c>
      <c r="EE25" s="2731">
        <f>+$V$25+$AC$25+$AJ$25+$AQ$25+$AX$25+$BE$25+$BL$25+$BS$25+$BZ$25+$CG$25+$CN$25+$CU$25</f>
        <v>0.47200000000000003</v>
      </c>
      <c r="EF25" s="2738">
        <f>+EE25/ED25</f>
        <v>0.47200000000000003</v>
      </c>
      <c r="EG25" s="2731">
        <f>+$W$25+$AD$25+$AK$25+$AR$25+$AY$25+$BF$25+$BM$25+$BT$25+$CA$25+$CH$25+$CO$25+$CV$25</f>
        <v>0.99999999999999978</v>
      </c>
      <c r="EH25" s="2731">
        <f>+$X$25+$AE$25+$AL$25+$AS$25+$AZ$25+$BG$25+$BN$25+$BU$25+$CB$25+$CI$25+$CP$25+$CW$25</f>
        <v>0.34066666666666667</v>
      </c>
      <c r="EI25" s="2739">
        <f>+EH25/EG25</f>
        <v>0.34066666666666673</v>
      </c>
    </row>
    <row r="26" spans="1:139" ht="409.5">
      <c r="A26" s="2714" t="s">
        <v>1149</v>
      </c>
      <c r="B26" s="2715"/>
      <c r="C26" s="2716" t="s">
        <v>2716</v>
      </c>
      <c r="D26" s="2752">
        <v>2</v>
      </c>
      <c r="E26" s="2716" t="s">
        <v>2735</v>
      </c>
      <c r="F26" s="2738"/>
      <c r="G26" s="2719"/>
      <c r="H26" s="2740"/>
      <c r="I26" s="2740"/>
      <c r="J26" s="2721"/>
      <c r="K26" s="2722"/>
      <c r="L26" s="2753" t="s">
        <v>2741</v>
      </c>
      <c r="M26" s="2754" t="s">
        <v>2738</v>
      </c>
      <c r="N26" s="2724"/>
      <c r="O26" s="2725">
        <v>42736</v>
      </c>
      <c r="P26" s="2743">
        <v>43100</v>
      </c>
      <c r="Q26" s="2726" t="s">
        <v>2742</v>
      </c>
      <c r="R26" s="2727">
        <v>0.2</v>
      </c>
      <c r="S26" s="2728">
        <v>0.01</v>
      </c>
      <c r="T26" s="2729">
        <v>0.01</v>
      </c>
      <c r="U26" s="2730"/>
      <c r="V26" s="2731"/>
      <c r="W26" s="2756"/>
      <c r="X26" s="2756"/>
      <c r="Y26" s="2759" t="s">
        <v>2743</v>
      </c>
      <c r="Z26" s="2727">
        <v>0.01</v>
      </c>
      <c r="AA26" s="2755">
        <v>7.0000000000000001E-3</v>
      </c>
      <c r="AB26" s="2730"/>
      <c r="AC26" s="2731"/>
      <c r="AD26" s="2756"/>
      <c r="AE26" s="2756"/>
      <c r="AF26" s="2733" t="s">
        <v>2743</v>
      </c>
      <c r="AG26" s="2727">
        <v>0.01</v>
      </c>
      <c r="AH26" s="2755">
        <v>8.0000000000000002E-3</v>
      </c>
      <c r="AI26" s="2730"/>
      <c r="AJ26" s="2731"/>
      <c r="AK26" s="2756"/>
      <c r="AL26" s="2756"/>
      <c r="AM26" s="2734" t="s">
        <v>2743</v>
      </c>
      <c r="AN26" s="2760">
        <v>0.01</v>
      </c>
      <c r="AO26" s="2729">
        <v>0.01</v>
      </c>
      <c r="AP26" s="2730"/>
      <c r="AQ26" s="2731"/>
      <c r="AR26" s="2756"/>
      <c r="AS26" s="2758"/>
      <c r="AT26" s="2735" t="s">
        <v>2743</v>
      </c>
      <c r="AU26" s="2760">
        <v>0.01</v>
      </c>
      <c r="AV26" s="2729">
        <v>0.01</v>
      </c>
      <c r="AW26" s="2730"/>
      <c r="AX26" s="2731"/>
      <c r="AY26" s="2756"/>
      <c r="AZ26" s="2756"/>
      <c r="BA26" s="2735" t="s">
        <v>2743</v>
      </c>
      <c r="BB26" s="2760">
        <v>0.05</v>
      </c>
      <c r="BC26" s="2729">
        <v>0.05</v>
      </c>
      <c r="BD26" s="2730"/>
      <c r="BE26" s="2731"/>
      <c r="BF26" s="2756"/>
      <c r="BG26" s="2756"/>
      <c r="BH26" s="2734" t="s">
        <v>2743</v>
      </c>
      <c r="BI26" s="2760">
        <v>0.01</v>
      </c>
      <c r="BJ26" s="2729"/>
      <c r="BK26" s="2730"/>
      <c r="BL26" s="2731"/>
      <c r="BM26" s="2756"/>
      <c r="BN26" s="2756"/>
      <c r="BO26" s="2735" t="s">
        <v>2743</v>
      </c>
      <c r="BP26" s="2760">
        <v>0.01</v>
      </c>
      <c r="BQ26" s="2729"/>
      <c r="BR26" s="2730"/>
      <c r="BS26" s="2731"/>
      <c r="BT26" s="2756"/>
      <c r="BU26" s="2756"/>
      <c r="BV26" s="2735" t="s">
        <v>2743</v>
      </c>
      <c r="BW26" s="2760">
        <v>0.01</v>
      </c>
      <c r="BX26" s="2729"/>
      <c r="BY26" s="2730"/>
      <c r="BZ26" s="2731"/>
      <c r="CA26" s="2756"/>
      <c r="CB26" s="2756"/>
      <c r="CC26" s="2734" t="s">
        <v>2743</v>
      </c>
      <c r="CD26" s="2760">
        <v>0.01</v>
      </c>
      <c r="CE26" s="2729"/>
      <c r="CF26" s="2730"/>
      <c r="CG26" s="2731"/>
      <c r="CH26" s="2756"/>
      <c r="CI26" s="2756"/>
      <c r="CJ26" s="2735" t="s">
        <v>2743</v>
      </c>
      <c r="CK26" s="2760">
        <v>0.01</v>
      </c>
      <c r="CL26" s="2729"/>
      <c r="CM26" s="2730"/>
      <c r="CN26" s="2731"/>
      <c r="CO26" s="2756"/>
      <c r="CP26" s="2756"/>
      <c r="CQ26" s="2735" t="s">
        <v>2743</v>
      </c>
      <c r="CR26" s="2727">
        <v>0.05</v>
      </c>
      <c r="CS26" s="2729"/>
      <c r="CT26" s="2730"/>
      <c r="CU26" s="2731"/>
      <c r="CV26" s="2756"/>
      <c r="CW26" s="2756"/>
      <c r="CX26" s="2734" t="s">
        <v>2743</v>
      </c>
      <c r="CY26" s="2700"/>
      <c r="CZ26" s="2736">
        <f t="shared" si="0"/>
        <v>0.03</v>
      </c>
      <c r="DA26" s="2736">
        <f t="shared" si="0"/>
        <v>2.5000000000000001E-2</v>
      </c>
      <c r="DB26" s="2737">
        <f t="shared" si="2"/>
        <v>0.83333333333333337</v>
      </c>
      <c r="DC26" s="2731"/>
      <c r="DD26" s="2731"/>
      <c r="DE26" s="2738"/>
      <c r="DF26" s="2731"/>
      <c r="DG26" s="2731"/>
      <c r="DH26" s="2741"/>
      <c r="DI26" s="2736">
        <f t="shared" si="1"/>
        <v>0.1</v>
      </c>
      <c r="DJ26" s="2736">
        <f t="shared" si="1"/>
        <v>9.5000000000000001E-2</v>
      </c>
      <c r="DK26" s="2737">
        <f t="shared" si="3"/>
        <v>0.95</v>
      </c>
      <c r="DL26" s="2731"/>
      <c r="DM26" s="2731"/>
      <c r="DN26" s="2738"/>
      <c r="DO26" s="2731"/>
      <c r="DP26" s="2731"/>
      <c r="DQ26" s="2741"/>
      <c r="DR26" s="2736">
        <f>+$S$26+$Z$26+$AG$26+$AN$26+$AU$26+$BB$26+$BI$26+$BP$26+$BW$26</f>
        <v>0.13</v>
      </c>
      <c r="DS26" s="2736">
        <f>+$T$26+$AA$26+$AH$26+$AO$26+$AV$26+$BC$26+$BJ$26+$BQ$26+$BX$26</f>
        <v>9.5000000000000001E-2</v>
      </c>
      <c r="DT26" s="2737">
        <f t="shared" si="4"/>
        <v>0.73076923076923073</v>
      </c>
      <c r="DU26" s="2731"/>
      <c r="DV26" s="2731"/>
      <c r="DW26" s="2738"/>
      <c r="DX26" s="2731"/>
      <c r="DY26" s="2731"/>
      <c r="DZ26" s="2741"/>
      <c r="EA26" s="2736">
        <f>+$S$26+$Z$26+$AG$26+$AN$26+$AU$26+$BB$26+$BI$26+$BP$26+$BW$26+$CD$26+$CK$26+$CR$26</f>
        <v>0.2</v>
      </c>
      <c r="EB26" s="2736">
        <f>+$T$26+$AA$26+$AH$26+$AO$26+$AV$26+$BC$26+$BJ$26+$BQ$26+$BX$26+$CE$26+$CL$26+$CS$26</f>
        <v>9.5000000000000001E-2</v>
      </c>
      <c r="EC26" s="2737">
        <f t="shared" si="5"/>
        <v>0.47499999999999998</v>
      </c>
      <c r="ED26" s="2731"/>
      <c r="EE26" s="2731"/>
      <c r="EF26" s="2738"/>
      <c r="EG26" s="2731"/>
      <c r="EH26" s="2731"/>
      <c r="EI26" s="2741"/>
    </row>
    <row r="27" spans="1:139" ht="409.5">
      <c r="A27" s="2714" t="s">
        <v>1149</v>
      </c>
      <c r="B27" s="2715"/>
      <c r="C27" s="2716" t="s">
        <v>2716</v>
      </c>
      <c r="D27" s="2752">
        <v>2</v>
      </c>
      <c r="E27" s="2716" t="s">
        <v>2735</v>
      </c>
      <c r="F27" s="2738"/>
      <c r="G27" s="2719"/>
      <c r="H27" s="2740"/>
      <c r="I27" s="2740"/>
      <c r="J27" s="2721"/>
      <c r="K27" s="2722"/>
      <c r="L27" s="2753" t="s">
        <v>2744</v>
      </c>
      <c r="M27" s="2754" t="s">
        <v>2738</v>
      </c>
      <c r="N27" s="2724"/>
      <c r="O27" s="2725">
        <v>42736</v>
      </c>
      <c r="P27" s="2743">
        <v>43100</v>
      </c>
      <c r="Q27" s="2726" t="s">
        <v>2745</v>
      </c>
      <c r="R27" s="2727">
        <v>0.35</v>
      </c>
      <c r="S27" s="2728">
        <v>0.02</v>
      </c>
      <c r="T27" s="2755">
        <v>1.4999999999999999E-2</v>
      </c>
      <c r="U27" s="2730"/>
      <c r="V27" s="2731"/>
      <c r="W27" s="2756"/>
      <c r="X27" s="2756"/>
      <c r="Y27" s="2759" t="s">
        <v>2746</v>
      </c>
      <c r="Z27" s="2727">
        <v>0.03</v>
      </c>
      <c r="AA27" s="2729">
        <v>0.02</v>
      </c>
      <c r="AB27" s="2730"/>
      <c r="AC27" s="2731"/>
      <c r="AD27" s="2756"/>
      <c r="AE27" s="2756"/>
      <c r="AF27" s="2733" t="s">
        <v>2746</v>
      </c>
      <c r="AG27" s="2727">
        <v>0.03</v>
      </c>
      <c r="AH27" s="2729">
        <v>0.03</v>
      </c>
      <c r="AI27" s="2730"/>
      <c r="AJ27" s="2731"/>
      <c r="AK27" s="2756"/>
      <c r="AL27" s="2756"/>
      <c r="AM27" s="2734" t="s">
        <v>2746</v>
      </c>
      <c r="AN27" s="2727">
        <v>0.03</v>
      </c>
      <c r="AO27" s="2729">
        <v>0.03</v>
      </c>
      <c r="AP27" s="2730"/>
      <c r="AQ27" s="2731"/>
      <c r="AR27" s="2756"/>
      <c r="AS27" s="2758"/>
      <c r="AT27" s="2735" t="s">
        <v>2746</v>
      </c>
      <c r="AU27" s="2727">
        <v>0.03</v>
      </c>
      <c r="AV27" s="2729">
        <v>0.03</v>
      </c>
      <c r="AW27" s="2730"/>
      <c r="AX27" s="2731"/>
      <c r="AY27" s="2756"/>
      <c r="AZ27" s="2756"/>
      <c r="BA27" s="2735" t="s">
        <v>2746</v>
      </c>
      <c r="BB27" s="2727">
        <v>0.03</v>
      </c>
      <c r="BC27" s="2729">
        <v>0.03</v>
      </c>
      <c r="BD27" s="2730"/>
      <c r="BE27" s="2731"/>
      <c r="BF27" s="2756"/>
      <c r="BG27" s="2756"/>
      <c r="BH27" s="2734" t="s">
        <v>2746</v>
      </c>
      <c r="BI27" s="2727">
        <v>0.03</v>
      </c>
      <c r="BJ27" s="2729"/>
      <c r="BK27" s="2730"/>
      <c r="BL27" s="2731"/>
      <c r="BM27" s="2756"/>
      <c r="BN27" s="2756"/>
      <c r="BO27" s="2735" t="s">
        <v>2746</v>
      </c>
      <c r="BP27" s="2727">
        <v>0.03</v>
      </c>
      <c r="BQ27" s="2729"/>
      <c r="BR27" s="2730"/>
      <c r="BS27" s="2731"/>
      <c r="BT27" s="2756"/>
      <c r="BU27" s="2756"/>
      <c r="BV27" s="2735" t="s">
        <v>2746</v>
      </c>
      <c r="BW27" s="2727">
        <v>0.03</v>
      </c>
      <c r="BX27" s="2729"/>
      <c r="BY27" s="2730"/>
      <c r="BZ27" s="2731"/>
      <c r="CA27" s="2756"/>
      <c r="CB27" s="2756"/>
      <c r="CC27" s="2734" t="s">
        <v>2746</v>
      </c>
      <c r="CD27" s="2727">
        <v>0.03</v>
      </c>
      <c r="CE27" s="2729"/>
      <c r="CF27" s="2730"/>
      <c r="CG27" s="2731"/>
      <c r="CH27" s="2756"/>
      <c r="CI27" s="2756"/>
      <c r="CJ27" s="2735" t="s">
        <v>2746</v>
      </c>
      <c r="CK27" s="2727">
        <v>0.03</v>
      </c>
      <c r="CL27" s="2729"/>
      <c r="CM27" s="2730"/>
      <c r="CN27" s="2731"/>
      <c r="CO27" s="2756"/>
      <c r="CP27" s="2756"/>
      <c r="CQ27" s="2735" t="s">
        <v>2746</v>
      </c>
      <c r="CR27" s="2727">
        <v>0.03</v>
      </c>
      <c r="CS27" s="2729"/>
      <c r="CT27" s="2730"/>
      <c r="CU27" s="2731"/>
      <c r="CV27" s="2756"/>
      <c r="CW27" s="2756"/>
      <c r="CX27" s="2734" t="s">
        <v>2746</v>
      </c>
      <c r="CY27" s="2700"/>
      <c r="CZ27" s="2736">
        <f t="shared" si="0"/>
        <v>0.08</v>
      </c>
      <c r="DA27" s="2736">
        <f t="shared" si="0"/>
        <v>6.5000000000000002E-2</v>
      </c>
      <c r="DB27" s="2737">
        <f t="shared" si="2"/>
        <v>0.8125</v>
      </c>
      <c r="DC27" s="2731"/>
      <c r="DD27" s="2731"/>
      <c r="DE27" s="2738"/>
      <c r="DF27" s="2731"/>
      <c r="DG27" s="2731"/>
      <c r="DH27" s="2741"/>
      <c r="DI27" s="2736">
        <f t="shared" si="1"/>
        <v>0.17</v>
      </c>
      <c r="DJ27" s="2736">
        <f t="shared" si="1"/>
        <v>0.155</v>
      </c>
      <c r="DK27" s="2737">
        <f t="shared" si="3"/>
        <v>0.91176470588235292</v>
      </c>
      <c r="DL27" s="2731"/>
      <c r="DM27" s="2731"/>
      <c r="DN27" s="2738"/>
      <c r="DO27" s="2731"/>
      <c r="DP27" s="2731"/>
      <c r="DQ27" s="2741"/>
      <c r="DR27" s="2736">
        <f>+$S$27+$Z$27+$AG$27+$AN$27+$AU$27+$BB$27+$BI$27+$BP$27+$BW$27</f>
        <v>0.26</v>
      </c>
      <c r="DS27" s="2736">
        <f>+$T$27+$AA$27+$AH$27+$AO$27+$AV$27+$BC$27+$BJ$27+$BQ$27+$BX$27</f>
        <v>0.155</v>
      </c>
      <c r="DT27" s="2737">
        <f t="shared" si="4"/>
        <v>0.59615384615384615</v>
      </c>
      <c r="DU27" s="2731"/>
      <c r="DV27" s="2731"/>
      <c r="DW27" s="2738"/>
      <c r="DX27" s="2731"/>
      <c r="DY27" s="2731"/>
      <c r="DZ27" s="2741"/>
      <c r="EA27" s="2736">
        <f>+$S$27+$Z$27+$AG$27+$AN$27+$AU$27+$BB$27+$BI$27+$BP$27+$BW$27+$CD$27+$CK$27+$CR$27</f>
        <v>0.35000000000000009</v>
      </c>
      <c r="EB27" s="2736">
        <f>+$T$27+$AA$27+$AH$27+$AO$27+$AV$27+$BC$27+$BJ$27+$BQ$27+$BX$27+$CE$27+$CL$27+$CS$27</f>
        <v>0.155</v>
      </c>
      <c r="EC27" s="2737">
        <f t="shared" si="5"/>
        <v>0.44285714285714273</v>
      </c>
      <c r="ED27" s="2731"/>
      <c r="EE27" s="2731"/>
      <c r="EF27" s="2738"/>
      <c r="EG27" s="2731"/>
      <c r="EH27" s="2731"/>
      <c r="EI27" s="2741"/>
    </row>
    <row r="28" spans="1:139" ht="409.5">
      <c r="A28" s="2714" t="s">
        <v>1149</v>
      </c>
      <c r="B28" s="2715"/>
      <c r="C28" s="2716" t="s">
        <v>2716</v>
      </c>
      <c r="D28" s="2752">
        <v>2</v>
      </c>
      <c r="E28" s="2716" t="s">
        <v>2735</v>
      </c>
      <c r="F28" s="2738"/>
      <c r="G28" s="2719"/>
      <c r="H28" s="2740"/>
      <c r="I28" s="2740"/>
      <c r="J28" s="2721"/>
      <c r="K28" s="2722"/>
      <c r="L28" s="2761" t="s">
        <v>2747</v>
      </c>
      <c r="M28" s="2761" t="s">
        <v>2738</v>
      </c>
      <c r="N28" s="2724"/>
      <c r="O28" s="2743">
        <v>42767</v>
      </c>
      <c r="P28" s="2743">
        <v>43100</v>
      </c>
      <c r="Q28" s="2744" t="s">
        <v>2748</v>
      </c>
      <c r="R28" s="2745">
        <v>0.25</v>
      </c>
      <c r="S28" s="2746">
        <v>0</v>
      </c>
      <c r="T28" s="2729">
        <v>0</v>
      </c>
      <c r="U28" s="2730"/>
      <c r="V28" s="2731"/>
      <c r="W28" s="2756"/>
      <c r="X28" s="2756"/>
      <c r="Y28" s="2762"/>
      <c r="Z28" s="2745">
        <v>0.01</v>
      </c>
      <c r="AA28" s="2729">
        <v>0.01</v>
      </c>
      <c r="AB28" s="2730"/>
      <c r="AC28" s="2731"/>
      <c r="AD28" s="2756"/>
      <c r="AE28" s="2756"/>
      <c r="AF28" s="2733" t="s">
        <v>2727</v>
      </c>
      <c r="AG28" s="2745">
        <v>0.15</v>
      </c>
      <c r="AH28" s="2729">
        <v>0.1</v>
      </c>
      <c r="AI28" s="2730"/>
      <c r="AJ28" s="2731"/>
      <c r="AK28" s="2756"/>
      <c r="AL28" s="2756"/>
      <c r="AM28" s="2734" t="s">
        <v>2728</v>
      </c>
      <c r="AN28" s="2745">
        <v>0</v>
      </c>
      <c r="AO28" s="2729">
        <v>0</v>
      </c>
      <c r="AP28" s="2730"/>
      <c r="AQ28" s="2731"/>
      <c r="AR28" s="2756"/>
      <c r="AS28" s="2758"/>
      <c r="AT28" s="2735"/>
      <c r="AU28" s="2745">
        <v>0</v>
      </c>
      <c r="AV28" s="2729">
        <v>0</v>
      </c>
      <c r="AW28" s="2730"/>
      <c r="AX28" s="2731"/>
      <c r="AY28" s="2756"/>
      <c r="AZ28" s="2756"/>
      <c r="BA28" s="2735"/>
      <c r="BB28" s="2745">
        <v>0.03</v>
      </c>
      <c r="BC28" s="2750">
        <v>0.03</v>
      </c>
      <c r="BD28" s="2730"/>
      <c r="BE28" s="2731"/>
      <c r="BF28" s="2756"/>
      <c r="BG28" s="2756"/>
      <c r="BH28" s="2734" t="s">
        <v>2730</v>
      </c>
      <c r="BI28" s="2745">
        <v>0</v>
      </c>
      <c r="BJ28" s="2729"/>
      <c r="BK28" s="2730"/>
      <c r="BL28" s="2731"/>
      <c r="BM28" s="2756"/>
      <c r="BN28" s="2756"/>
      <c r="BO28" s="2735"/>
      <c r="BP28" s="2745">
        <v>0</v>
      </c>
      <c r="BQ28" s="2729"/>
      <c r="BR28" s="2730"/>
      <c r="BS28" s="2731"/>
      <c r="BT28" s="2756"/>
      <c r="BU28" s="2756"/>
      <c r="BV28" s="2735"/>
      <c r="BW28" s="2745">
        <v>0.03</v>
      </c>
      <c r="BX28" s="2729"/>
      <c r="BY28" s="2730"/>
      <c r="BZ28" s="2731"/>
      <c r="CA28" s="2756"/>
      <c r="CB28" s="2756"/>
      <c r="CC28" s="2734" t="s">
        <v>2730</v>
      </c>
      <c r="CD28" s="2745">
        <v>0</v>
      </c>
      <c r="CE28" s="2729"/>
      <c r="CF28" s="2730"/>
      <c r="CG28" s="2731"/>
      <c r="CH28" s="2756"/>
      <c r="CI28" s="2756"/>
      <c r="CJ28" s="2735"/>
      <c r="CK28" s="2745">
        <v>0</v>
      </c>
      <c r="CL28" s="2729"/>
      <c r="CM28" s="2730"/>
      <c r="CN28" s="2731"/>
      <c r="CO28" s="2756"/>
      <c r="CP28" s="2756"/>
      <c r="CQ28" s="2735"/>
      <c r="CR28" s="2745">
        <v>0.03</v>
      </c>
      <c r="CS28" s="2729"/>
      <c r="CT28" s="2730"/>
      <c r="CU28" s="2731"/>
      <c r="CV28" s="2756"/>
      <c r="CW28" s="2756"/>
      <c r="CX28" s="2734" t="s">
        <v>2730</v>
      </c>
      <c r="CY28" s="2700"/>
      <c r="CZ28" s="2736">
        <f t="shared" si="0"/>
        <v>0.16</v>
      </c>
      <c r="DA28" s="2736">
        <f t="shared" si="0"/>
        <v>0.11</v>
      </c>
      <c r="DB28" s="2737">
        <f t="shared" si="2"/>
        <v>0.6875</v>
      </c>
      <c r="DC28" s="2731"/>
      <c r="DD28" s="2731"/>
      <c r="DE28" s="2738"/>
      <c r="DF28" s="2731"/>
      <c r="DG28" s="2731"/>
      <c r="DH28" s="2741"/>
      <c r="DI28" s="2736">
        <f t="shared" si="1"/>
        <v>0.19</v>
      </c>
      <c r="DJ28" s="2736">
        <f t="shared" si="1"/>
        <v>0.14000000000000001</v>
      </c>
      <c r="DK28" s="2737">
        <f t="shared" si="3"/>
        <v>0.73684210526315796</v>
      </c>
      <c r="DL28" s="2731"/>
      <c r="DM28" s="2731"/>
      <c r="DN28" s="2738"/>
      <c r="DO28" s="2731"/>
      <c r="DP28" s="2731"/>
      <c r="DQ28" s="2741"/>
      <c r="DR28" s="2736">
        <f>+$S$28+$Z$28+$AG$28+$AN$28+$AU$28+$BB$28+$BI$28+$BP$28+$BW$28</f>
        <v>0.22</v>
      </c>
      <c r="DS28" s="2736">
        <f>+$T$28+$AA$28+$AH$28+$AO$28+$AV$28+$BC$28+$BJ$28+$BQ$28+$BX$28</f>
        <v>0.14000000000000001</v>
      </c>
      <c r="DT28" s="2737">
        <f t="shared" si="4"/>
        <v>0.63636363636363646</v>
      </c>
      <c r="DU28" s="2731"/>
      <c r="DV28" s="2731"/>
      <c r="DW28" s="2738"/>
      <c r="DX28" s="2731"/>
      <c r="DY28" s="2731"/>
      <c r="DZ28" s="2741"/>
      <c r="EA28" s="2736">
        <f>+$S$28+$Z$28+$AG$28+$AN$28+$AU$28+$BB$28+$BI$28+$BP$28+$BW$28+$CD$28+$CK$28+$CR$28</f>
        <v>0.25</v>
      </c>
      <c r="EB28" s="2736">
        <f>+$T$28+$AA$28+$AH$28+$AO$28+$AV$28+$BC$28+$BJ$28+$BQ$28+$BX$28+$CE$28+$CL$28+$CS$28</f>
        <v>0.14000000000000001</v>
      </c>
      <c r="EC28" s="2737">
        <f t="shared" si="5"/>
        <v>0.56000000000000005</v>
      </c>
      <c r="ED28" s="2731"/>
      <c r="EE28" s="2731"/>
      <c r="EF28" s="2738"/>
      <c r="EG28" s="2731"/>
      <c r="EH28" s="2731"/>
      <c r="EI28" s="2741"/>
    </row>
    <row r="29" spans="1:139" ht="409.5">
      <c r="A29" s="2714" t="s">
        <v>1149</v>
      </c>
      <c r="B29" s="2715"/>
      <c r="C29" s="2716" t="s">
        <v>2716</v>
      </c>
      <c r="D29" s="2752">
        <v>2</v>
      </c>
      <c r="E29" s="2716" t="s">
        <v>2735</v>
      </c>
      <c r="F29" s="2738"/>
      <c r="G29" s="2719"/>
      <c r="H29" s="2740"/>
      <c r="I29" s="2740"/>
      <c r="J29" s="2721">
        <v>4</v>
      </c>
      <c r="K29" s="2763" t="s">
        <v>2749</v>
      </c>
      <c r="L29" s="2723" t="s">
        <v>2750</v>
      </c>
      <c r="M29" s="2754" t="s">
        <v>2738</v>
      </c>
      <c r="N29" s="2764">
        <v>0.05</v>
      </c>
      <c r="O29" s="2765">
        <v>42795</v>
      </c>
      <c r="P29" s="2765">
        <v>42825</v>
      </c>
      <c r="Q29" s="2726" t="s">
        <v>2751</v>
      </c>
      <c r="R29" s="2727">
        <v>0.35</v>
      </c>
      <c r="S29" s="2728">
        <v>0</v>
      </c>
      <c r="T29" s="2729">
        <v>0</v>
      </c>
      <c r="U29" s="2730">
        <f>+S29+S30+S31</f>
        <v>0</v>
      </c>
      <c r="V29" s="2731">
        <f>+T29+T30+T31</f>
        <v>0</v>
      </c>
      <c r="W29" s="2756"/>
      <c r="X29" s="2756"/>
      <c r="Y29" s="2766"/>
      <c r="Z29" s="2727">
        <v>0</v>
      </c>
      <c r="AA29" s="2729">
        <v>0</v>
      </c>
      <c r="AB29" s="2730">
        <f>+Z29+Z30+Z31</f>
        <v>0</v>
      </c>
      <c r="AC29" s="2731">
        <f>+AA29+AA30+AA31</f>
        <v>0</v>
      </c>
      <c r="AD29" s="2756"/>
      <c r="AE29" s="2756"/>
      <c r="AF29" s="2733"/>
      <c r="AG29" s="2727">
        <v>0.35</v>
      </c>
      <c r="AH29" s="2729">
        <v>0.1</v>
      </c>
      <c r="AI29" s="2730">
        <f>+AG29+AG30+AG31</f>
        <v>0.35</v>
      </c>
      <c r="AJ29" s="2731">
        <f>+AH29+AH30+AH31</f>
        <v>0.1</v>
      </c>
      <c r="AK29" s="2756"/>
      <c r="AL29" s="2756"/>
      <c r="AM29" s="2734" t="s">
        <v>2750</v>
      </c>
      <c r="AN29" s="2727">
        <v>0</v>
      </c>
      <c r="AO29" s="2729">
        <v>0</v>
      </c>
      <c r="AP29" s="2730">
        <f>+AN29+AN30+AN31</f>
        <v>0.04</v>
      </c>
      <c r="AQ29" s="2731">
        <f>+AO29+AO30+AO31</f>
        <v>0.02</v>
      </c>
      <c r="AR29" s="2756"/>
      <c r="AS29" s="2758"/>
      <c r="AT29" s="2735"/>
      <c r="AU29" s="2727">
        <v>0</v>
      </c>
      <c r="AV29" s="2729">
        <v>0</v>
      </c>
      <c r="AW29" s="2730">
        <f>+AU29+AU30+AU31</f>
        <v>0.04</v>
      </c>
      <c r="AX29" s="2731">
        <f>+AV29+AV30+AV31</f>
        <v>0.02</v>
      </c>
      <c r="AY29" s="2756"/>
      <c r="AZ29" s="2756"/>
      <c r="BA29" s="2735"/>
      <c r="BB29" s="2727">
        <v>0</v>
      </c>
      <c r="BC29" s="2729"/>
      <c r="BD29" s="2730">
        <f>+BB29+BB30+BB31</f>
        <v>0.04</v>
      </c>
      <c r="BE29" s="2731">
        <f>+BC29+BC30+BC31</f>
        <v>0.02</v>
      </c>
      <c r="BF29" s="2756"/>
      <c r="BG29" s="2756"/>
      <c r="BH29" s="2734"/>
      <c r="BI29" s="2727">
        <v>0</v>
      </c>
      <c r="BJ29" s="2729"/>
      <c r="BK29" s="2730">
        <f>+BI29+BI30+BI31</f>
        <v>0.09</v>
      </c>
      <c r="BL29" s="2731">
        <f>+BJ29+BJ30+BJ31</f>
        <v>0</v>
      </c>
      <c r="BM29" s="2756"/>
      <c r="BN29" s="2756"/>
      <c r="BO29" s="2735"/>
      <c r="BP29" s="2727">
        <v>0</v>
      </c>
      <c r="BQ29" s="2729"/>
      <c r="BR29" s="2730">
        <f>+BP29+BP30+BP31</f>
        <v>0.04</v>
      </c>
      <c r="BS29" s="2731">
        <f>+BQ29+BQ30+BQ31</f>
        <v>0</v>
      </c>
      <c r="BT29" s="2756"/>
      <c r="BU29" s="2756"/>
      <c r="BV29" s="2735"/>
      <c r="BW29" s="2727">
        <v>0</v>
      </c>
      <c r="BX29" s="2729"/>
      <c r="BY29" s="2730">
        <f>+BW29+BW30+BW31</f>
        <v>0.14000000000000001</v>
      </c>
      <c r="BZ29" s="2731">
        <f>+BX29+BX30+BX31</f>
        <v>0</v>
      </c>
      <c r="CA29" s="2756"/>
      <c r="CB29" s="2756"/>
      <c r="CC29" s="2734"/>
      <c r="CD29" s="2727">
        <v>0</v>
      </c>
      <c r="CE29" s="2729"/>
      <c r="CF29" s="2730">
        <f>+CD29+CD30+CD31</f>
        <v>0.05</v>
      </c>
      <c r="CG29" s="2731">
        <f>+CE29+CE30+CE31</f>
        <v>0</v>
      </c>
      <c r="CH29" s="2756"/>
      <c r="CI29" s="2756"/>
      <c r="CJ29" s="2735"/>
      <c r="CK29" s="2727">
        <v>0</v>
      </c>
      <c r="CL29" s="2729"/>
      <c r="CM29" s="2730">
        <f>+CK29+CK30+CK31</f>
        <v>0.05</v>
      </c>
      <c r="CN29" s="2731">
        <f>+CL29+CL30+CL31</f>
        <v>0</v>
      </c>
      <c r="CO29" s="2756"/>
      <c r="CP29" s="2756"/>
      <c r="CQ29" s="2735"/>
      <c r="CR29" s="2727">
        <v>0</v>
      </c>
      <c r="CS29" s="2729"/>
      <c r="CT29" s="2730">
        <f>+CR29+CR30+CR31</f>
        <v>0.16</v>
      </c>
      <c r="CU29" s="2731">
        <f>+CS29+CS30+CS31</f>
        <v>0</v>
      </c>
      <c r="CV29" s="2756"/>
      <c r="CW29" s="2756"/>
      <c r="CX29" s="2734"/>
      <c r="CY29" s="2700"/>
      <c r="CZ29" s="2736">
        <f t="shared" si="0"/>
        <v>0.35</v>
      </c>
      <c r="DA29" s="2736">
        <f t="shared" si="0"/>
        <v>0.1</v>
      </c>
      <c r="DB29" s="2737">
        <f t="shared" si="2"/>
        <v>0.28571428571428575</v>
      </c>
      <c r="DC29" s="2731">
        <f>+U29+AB29+AI29</f>
        <v>0.35</v>
      </c>
      <c r="DD29" s="2731">
        <f>+V29+AC29+AJ29</f>
        <v>0.1</v>
      </c>
      <c r="DE29" s="2731">
        <f>+DD29/DC29</f>
        <v>0.28571428571428575</v>
      </c>
      <c r="DF29" s="2731"/>
      <c r="DG29" s="2731"/>
      <c r="DH29" s="2741"/>
      <c r="DI29" s="2736">
        <f t="shared" si="1"/>
        <v>0.35</v>
      </c>
      <c r="DJ29" s="2736">
        <f t="shared" si="1"/>
        <v>0.1</v>
      </c>
      <c r="DK29" s="2737">
        <f t="shared" si="3"/>
        <v>0.28571428571428575</v>
      </c>
      <c r="DL29" s="2731">
        <f>+U29+AB29+AI29+AP29+AW29+BD29</f>
        <v>0.46999999999999992</v>
      </c>
      <c r="DM29" s="2731">
        <f>+V29+AC29+AJ29+AQ29+AX29+BE29</f>
        <v>0.16</v>
      </c>
      <c r="DN29" s="2731">
        <f>+DM29/DL29</f>
        <v>0.34042553191489366</v>
      </c>
      <c r="DO29" s="2731"/>
      <c r="DP29" s="2731"/>
      <c r="DQ29" s="2741"/>
      <c r="DR29" s="2736">
        <f>+$S$29+$Z$29+$AG$29+$AN$29+$AU$29+$BB$29+$BI$29+$BP$29+$BW$29</f>
        <v>0.35</v>
      </c>
      <c r="DS29" s="2736">
        <f>+$T$29+$AA$29+$AH$29+$AO$29+$AV$29+$BC$29+$BJ$29+$BQ$29+$BX$29</f>
        <v>0.1</v>
      </c>
      <c r="DT29" s="2737">
        <f t="shared" si="4"/>
        <v>0.28571428571428575</v>
      </c>
      <c r="DU29" s="2731">
        <f>+$U$29+$AB$29+$AI$29+$AP$29+$AW$29+$BD$29+$BK$29+$BR$29+$BY$29</f>
        <v>0.74</v>
      </c>
      <c r="DV29" s="2731">
        <f>+$V$29+$AC$29+$AJ$29+$AQ$29+$AX$29+$BE$29+$BL$29+$BS$29+$BZ$29</f>
        <v>0.16</v>
      </c>
      <c r="DW29" s="2731">
        <f>+DV29/DU29</f>
        <v>0.21621621621621623</v>
      </c>
      <c r="DX29" s="2731"/>
      <c r="DY29" s="2731"/>
      <c r="DZ29" s="2741"/>
      <c r="EA29" s="2736">
        <f>+$S$29+$Z$29+$AG$29+$AN$29+$AU$29+$BB$29+$BI$29+$BP$29+$BW$29+$CD$29+$CK$29+$CR$29</f>
        <v>0.35</v>
      </c>
      <c r="EB29" s="2736">
        <f>+$T$29+$AA$29+$AH$29+$AO$29+$AV$29+$BC$29+$BJ$29+$BQ$29+$BX$29+$CE$29+$CL$29+$CS$29</f>
        <v>0.1</v>
      </c>
      <c r="EC29" s="2737">
        <f t="shared" si="5"/>
        <v>0.28571428571428575</v>
      </c>
      <c r="ED29" s="2731">
        <f>+$U$29+$AB$29+$AI$29+$AP$29+$AW$29+$BD$29+$BK$29+$BR$29+$BY$29+$CF$29+$CM$29+$CT$29</f>
        <v>1</v>
      </c>
      <c r="EE29" s="2731">
        <f>+$V$29+$AC$29+$AJ$29+$AQ$29+$AX$29+$BE$29+$BL$29+$BS$29+$BZ$29+$CG$29+$CN$29+$CU$29</f>
        <v>0.16</v>
      </c>
      <c r="EF29" s="2731">
        <f>+EE29/ED29</f>
        <v>0.16</v>
      </c>
      <c r="EG29" s="2731"/>
      <c r="EH29" s="2731"/>
      <c r="EI29" s="2741"/>
    </row>
    <row r="30" spans="1:139" ht="409.5">
      <c r="A30" s="2714" t="s">
        <v>1149</v>
      </c>
      <c r="B30" s="2715"/>
      <c r="C30" s="2716" t="s">
        <v>2716</v>
      </c>
      <c r="D30" s="2752">
        <v>2</v>
      </c>
      <c r="E30" s="2716" t="s">
        <v>2735</v>
      </c>
      <c r="F30" s="2738"/>
      <c r="G30" s="2719"/>
      <c r="H30" s="2740"/>
      <c r="I30" s="2740"/>
      <c r="J30" s="2721"/>
      <c r="K30" s="2763"/>
      <c r="L30" s="2723" t="s">
        <v>2752</v>
      </c>
      <c r="M30" s="2754" t="s">
        <v>2738</v>
      </c>
      <c r="N30" s="2764"/>
      <c r="O30" s="2765">
        <v>42826</v>
      </c>
      <c r="P30" s="2765">
        <v>43100</v>
      </c>
      <c r="Q30" s="2726" t="s">
        <v>2753</v>
      </c>
      <c r="R30" s="2727">
        <v>0.4</v>
      </c>
      <c r="S30" s="2728">
        <v>0</v>
      </c>
      <c r="T30" s="2729">
        <v>0</v>
      </c>
      <c r="U30" s="2730"/>
      <c r="V30" s="2731"/>
      <c r="W30" s="2756"/>
      <c r="X30" s="2756"/>
      <c r="Y30" s="2766"/>
      <c r="Z30" s="2727">
        <v>0</v>
      </c>
      <c r="AA30" s="2729">
        <v>0</v>
      </c>
      <c r="AB30" s="2730"/>
      <c r="AC30" s="2731"/>
      <c r="AD30" s="2756"/>
      <c r="AE30" s="2756"/>
      <c r="AF30" s="2733"/>
      <c r="AG30" s="2727">
        <v>0</v>
      </c>
      <c r="AH30" s="2729">
        <v>0</v>
      </c>
      <c r="AI30" s="2730"/>
      <c r="AJ30" s="2731"/>
      <c r="AK30" s="2756"/>
      <c r="AL30" s="2756"/>
      <c r="AM30" s="2734"/>
      <c r="AN30" s="2727">
        <v>0.04</v>
      </c>
      <c r="AO30" s="2729">
        <v>0.02</v>
      </c>
      <c r="AP30" s="2730"/>
      <c r="AQ30" s="2731"/>
      <c r="AR30" s="2756"/>
      <c r="AS30" s="2758"/>
      <c r="AT30" s="2767" t="s">
        <v>2754</v>
      </c>
      <c r="AU30" s="2727">
        <v>0.04</v>
      </c>
      <c r="AV30" s="2729">
        <v>0.02</v>
      </c>
      <c r="AW30" s="2730"/>
      <c r="AX30" s="2731"/>
      <c r="AY30" s="2756"/>
      <c r="AZ30" s="2756"/>
      <c r="BA30" s="2735" t="s">
        <v>2754</v>
      </c>
      <c r="BB30" s="2727">
        <v>0.04</v>
      </c>
      <c r="BC30" s="2750">
        <v>0.02</v>
      </c>
      <c r="BD30" s="2730"/>
      <c r="BE30" s="2731"/>
      <c r="BF30" s="2756"/>
      <c r="BG30" s="2756"/>
      <c r="BH30" s="2734" t="s">
        <v>2754</v>
      </c>
      <c r="BI30" s="2727">
        <v>0.04</v>
      </c>
      <c r="BJ30" s="2729"/>
      <c r="BK30" s="2730"/>
      <c r="BL30" s="2731"/>
      <c r="BM30" s="2756"/>
      <c r="BN30" s="2756"/>
      <c r="BO30" s="2735" t="s">
        <v>2754</v>
      </c>
      <c r="BP30" s="2727">
        <v>0.04</v>
      </c>
      <c r="BQ30" s="2729"/>
      <c r="BR30" s="2730"/>
      <c r="BS30" s="2731"/>
      <c r="BT30" s="2756"/>
      <c r="BU30" s="2756"/>
      <c r="BV30" s="2735" t="s">
        <v>2754</v>
      </c>
      <c r="BW30" s="2727">
        <v>0.04</v>
      </c>
      <c r="BX30" s="2729"/>
      <c r="BY30" s="2730"/>
      <c r="BZ30" s="2731"/>
      <c r="CA30" s="2756"/>
      <c r="CB30" s="2756"/>
      <c r="CC30" s="2734" t="s">
        <v>2754</v>
      </c>
      <c r="CD30" s="2727">
        <v>0.05</v>
      </c>
      <c r="CE30" s="2729"/>
      <c r="CF30" s="2730"/>
      <c r="CG30" s="2731"/>
      <c r="CH30" s="2756"/>
      <c r="CI30" s="2756"/>
      <c r="CJ30" s="2735" t="s">
        <v>2754</v>
      </c>
      <c r="CK30" s="2727">
        <v>0.05</v>
      </c>
      <c r="CL30" s="2729"/>
      <c r="CM30" s="2730"/>
      <c r="CN30" s="2731"/>
      <c r="CO30" s="2756"/>
      <c r="CP30" s="2756"/>
      <c r="CQ30" s="2735" t="s">
        <v>2754</v>
      </c>
      <c r="CR30" s="2727">
        <v>0.06</v>
      </c>
      <c r="CS30" s="2729"/>
      <c r="CT30" s="2730"/>
      <c r="CU30" s="2731"/>
      <c r="CV30" s="2756"/>
      <c r="CW30" s="2756"/>
      <c r="CX30" s="2734" t="s">
        <v>2755</v>
      </c>
      <c r="CY30" s="2768"/>
      <c r="CZ30" s="2736">
        <f t="shared" si="0"/>
        <v>0</v>
      </c>
      <c r="DA30" s="2736">
        <f t="shared" si="0"/>
        <v>0</v>
      </c>
      <c r="DB30" s="2737" t="e">
        <f t="shared" si="2"/>
        <v>#DIV/0!</v>
      </c>
      <c r="DC30" s="2731"/>
      <c r="DD30" s="2731"/>
      <c r="DE30" s="2731"/>
      <c r="DF30" s="2731"/>
      <c r="DG30" s="2731"/>
      <c r="DH30" s="2741"/>
      <c r="DI30" s="2736">
        <f t="shared" si="1"/>
        <v>0.12</v>
      </c>
      <c r="DJ30" s="2736">
        <f t="shared" si="1"/>
        <v>0.06</v>
      </c>
      <c r="DK30" s="2737">
        <f t="shared" si="3"/>
        <v>0.5</v>
      </c>
      <c r="DL30" s="2731"/>
      <c r="DM30" s="2731"/>
      <c r="DN30" s="2731"/>
      <c r="DO30" s="2731"/>
      <c r="DP30" s="2731"/>
      <c r="DQ30" s="2741"/>
      <c r="DR30" s="2736">
        <f>+$S$30+$Z$30+$AG$30+$AN$30+$AU$30+$BB$30+$BI$30+$BP$30+$BW$30</f>
        <v>0.24000000000000002</v>
      </c>
      <c r="DS30" s="2736">
        <f>+$T$30+$AA$30+$AH$30+$AO$30+$AV$30+$BC$30+$BJ$30+$BQ$30+$BX$30</f>
        <v>0.06</v>
      </c>
      <c r="DT30" s="2737">
        <f t="shared" si="4"/>
        <v>0.24999999999999997</v>
      </c>
      <c r="DU30" s="2731"/>
      <c r="DV30" s="2731"/>
      <c r="DW30" s="2731"/>
      <c r="DX30" s="2731"/>
      <c r="DY30" s="2731"/>
      <c r="DZ30" s="2741"/>
      <c r="EA30" s="2736">
        <f>+$S$30+$Z$30+$AG$30+$AN$30+$AU$30+$BB$30+$BI$30+$BP$30+$BW$30+$CD$30+$CK$30+$CR$30</f>
        <v>0.4</v>
      </c>
      <c r="EB30" s="2736">
        <f>+$T$30+$AA$30+$AH$30+$AO$30+$AV$30+$BC$30+$BJ$30+$BQ$30+$BX$30+$CE$30+$CL$30+$CS$30</f>
        <v>0.06</v>
      </c>
      <c r="EC30" s="2737">
        <f t="shared" si="5"/>
        <v>0.15</v>
      </c>
      <c r="ED30" s="2731"/>
      <c r="EE30" s="2731"/>
      <c r="EF30" s="2731"/>
      <c r="EG30" s="2731"/>
      <c r="EH30" s="2731"/>
      <c r="EI30" s="2741"/>
    </row>
    <row r="31" spans="1:139" ht="409.5">
      <c r="A31" s="2714" t="s">
        <v>1149</v>
      </c>
      <c r="B31" s="2715"/>
      <c r="C31" s="2716" t="s">
        <v>2716</v>
      </c>
      <c r="D31" s="2752">
        <v>2</v>
      </c>
      <c r="E31" s="2716" t="s">
        <v>2735</v>
      </c>
      <c r="F31" s="2738"/>
      <c r="G31" s="2719"/>
      <c r="H31" s="2740"/>
      <c r="I31" s="2740"/>
      <c r="J31" s="2721"/>
      <c r="K31" s="2763"/>
      <c r="L31" s="2753" t="s">
        <v>2756</v>
      </c>
      <c r="M31" s="2754" t="s">
        <v>2738</v>
      </c>
      <c r="N31" s="2764"/>
      <c r="O31" s="2765">
        <v>42917</v>
      </c>
      <c r="P31" s="2765">
        <v>43100</v>
      </c>
      <c r="Q31" s="2744" t="s">
        <v>2757</v>
      </c>
      <c r="R31" s="2727">
        <v>0.25</v>
      </c>
      <c r="S31" s="2728">
        <v>0</v>
      </c>
      <c r="T31" s="2729">
        <v>0</v>
      </c>
      <c r="U31" s="2730"/>
      <c r="V31" s="2731"/>
      <c r="W31" s="2756"/>
      <c r="X31" s="2756"/>
      <c r="Y31" s="2732"/>
      <c r="Z31" s="2727">
        <v>0</v>
      </c>
      <c r="AA31" s="2729">
        <v>0</v>
      </c>
      <c r="AB31" s="2730"/>
      <c r="AC31" s="2731"/>
      <c r="AD31" s="2756"/>
      <c r="AE31" s="2756"/>
      <c r="AF31" s="2733"/>
      <c r="AG31" s="2727">
        <v>0</v>
      </c>
      <c r="AH31" s="2729">
        <v>0</v>
      </c>
      <c r="AI31" s="2730"/>
      <c r="AJ31" s="2731"/>
      <c r="AK31" s="2756"/>
      <c r="AL31" s="2756"/>
      <c r="AM31" s="2734"/>
      <c r="AN31" s="2727">
        <v>0</v>
      </c>
      <c r="AO31" s="2729">
        <v>0</v>
      </c>
      <c r="AP31" s="2730"/>
      <c r="AQ31" s="2731"/>
      <c r="AR31" s="2756"/>
      <c r="AS31" s="2758"/>
      <c r="AT31" s="2735"/>
      <c r="AU31" s="2727">
        <v>0</v>
      </c>
      <c r="AV31" s="2729">
        <v>0</v>
      </c>
      <c r="AW31" s="2730"/>
      <c r="AX31" s="2731"/>
      <c r="AY31" s="2756"/>
      <c r="AZ31" s="2756"/>
      <c r="BA31" s="2735"/>
      <c r="BB31" s="2727">
        <v>0</v>
      </c>
      <c r="BC31" s="2729"/>
      <c r="BD31" s="2730"/>
      <c r="BE31" s="2731"/>
      <c r="BF31" s="2756"/>
      <c r="BG31" s="2756"/>
      <c r="BH31" s="2734"/>
      <c r="BI31" s="2727">
        <v>0.05</v>
      </c>
      <c r="BJ31" s="2729"/>
      <c r="BK31" s="2730"/>
      <c r="BL31" s="2731"/>
      <c r="BM31" s="2756"/>
      <c r="BN31" s="2756"/>
      <c r="BO31" s="2735" t="s">
        <v>2758</v>
      </c>
      <c r="BP31" s="2727">
        <v>0</v>
      </c>
      <c r="BQ31" s="2729"/>
      <c r="BR31" s="2730"/>
      <c r="BS31" s="2731"/>
      <c r="BT31" s="2756"/>
      <c r="BU31" s="2756"/>
      <c r="BV31" s="2735"/>
      <c r="BW31" s="2727">
        <v>0.1</v>
      </c>
      <c r="BX31" s="2729"/>
      <c r="BY31" s="2730"/>
      <c r="BZ31" s="2731"/>
      <c r="CA31" s="2756"/>
      <c r="CB31" s="2756"/>
      <c r="CC31" s="2734" t="s">
        <v>2759</v>
      </c>
      <c r="CD31" s="2727"/>
      <c r="CE31" s="2729"/>
      <c r="CF31" s="2730"/>
      <c r="CG31" s="2731"/>
      <c r="CH31" s="2756"/>
      <c r="CI31" s="2756"/>
      <c r="CJ31" s="2735"/>
      <c r="CK31" s="2727"/>
      <c r="CL31" s="2729"/>
      <c r="CM31" s="2730"/>
      <c r="CN31" s="2731"/>
      <c r="CO31" s="2756"/>
      <c r="CP31" s="2756"/>
      <c r="CQ31" s="2735"/>
      <c r="CR31" s="2727">
        <v>0.1</v>
      </c>
      <c r="CS31" s="2729"/>
      <c r="CT31" s="2730"/>
      <c r="CU31" s="2731"/>
      <c r="CV31" s="2756"/>
      <c r="CW31" s="2756"/>
      <c r="CX31" s="2734" t="s">
        <v>2759</v>
      </c>
      <c r="CY31" s="2768"/>
      <c r="CZ31" s="2736">
        <f t="shared" si="0"/>
        <v>0</v>
      </c>
      <c r="DA31" s="2736">
        <f t="shared" si="0"/>
        <v>0</v>
      </c>
      <c r="DB31" s="2737" t="e">
        <f t="shared" si="2"/>
        <v>#DIV/0!</v>
      </c>
      <c r="DC31" s="2731"/>
      <c r="DD31" s="2731"/>
      <c r="DE31" s="2731"/>
      <c r="DF31" s="2731"/>
      <c r="DG31" s="2731"/>
      <c r="DH31" s="2741"/>
      <c r="DI31" s="2736">
        <f t="shared" si="1"/>
        <v>0</v>
      </c>
      <c r="DJ31" s="2736">
        <f t="shared" si="1"/>
        <v>0</v>
      </c>
      <c r="DK31" s="2737" t="e">
        <f t="shared" si="3"/>
        <v>#DIV/0!</v>
      </c>
      <c r="DL31" s="2731"/>
      <c r="DM31" s="2731"/>
      <c r="DN31" s="2731"/>
      <c r="DO31" s="2731"/>
      <c r="DP31" s="2731"/>
      <c r="DQ31" s="2741"/>
      <c r="DR31" s="2736">
        <f>+$S$31+$Z$31+$AG$31+$AN$31+$AU$31+$BB$31+$BI$31+$BP$31+$BW$31</f>
        <v>0.15000000000000002</v>
      </c>
      <c r="DS31" s="2736">
        <f>+$T$31+$AA$31+$AH$31+$AO$31+$AV$31+$BC$31+$BJ$31+$BQ$31+$BX$31</f>
        <v>0</v>
      </c>
      <c r="DT31" s="2737">
        <f t="shared" si="4"/>
        <v>0</v>
      </c>
      <c r="DU31" s="2731"/>
      <c r="DV31" s="2731"/>
      <c r="DW31" s="2731"/>
      <c r="DX31" s="2731"/>
      <c r="DY31" s="2731"/>
      <c r="DZ31" s="2741"/>
      <c r="EA31" s="2736">
        <f>+$S$31+$Z$31+$AG$31+$AN$31+$AU$31+$BB$31+$BI$31+$BP$31+$BW$31+$CD$31+$CK$31+$CR$31</f>
        <v>0.25</v>
      </c>
      <c r="EB31" s="2736">
        <f>+$T$31+$AA$31+$AH$31+$AO$31+$AV$31+$BC$31+$BJ$31+$BQ$31+$BX$31+$CE$31+$CL$31+$CS$31</f>
        <v>0</v>
      </c>
      <c r="EC31" s="2737">
        <f t="shared" si="5"/>
        <v>0</v>
      </c>
      <c r="ED31" s="2731"/>
      <c r="EE31" s="2731"/>
      <c r="EF31" s="2731"/>
      <c r="EG31" s="2731"/>
      <c r="EH31" s="2731"/>
      <c r="EI31" s="2741"/>
    </row>
    <row r="32" spans="1:139" ht="409.5">
      <c r="A32" s="2714" t="s">
        <v>1149</v>
      </c>
      <c r="B32" s="2715"/>
      <c r="C32" s="2716" t="s">
        <v>2716</v>
      </c>
      <c r="D32" s="2752">
        <v>2</v>
      </c>
      <c r="E32" s="2716" t="s">
        <v>2735</v>
      </c>
      <c r="F32" s="2738"/>
      <c r="G32" s="2719"/>
      <c r="H32" s="2740"/>
      <c r="I32" s="2740"/>
      <c r="J32" s="2721">
        <v>5</v>
      </c>
      <c r="K32" s="2763" t="s">
        <v>2760</v>
      </c>
      <c r="L32" s="2753" t="s">
        <v>2761</v>
      </c>
      <c r="M32" s="2754" t="s">
        <v>2738</v>
      </c>
      <c r="N32" s="2764">
        <v>0.05</v>
      </c>
      <c r="O32" s="2765">
        <v>42826</v>
      </c>
      <c r="P32" s="2765">
        <v>42978</v>
      </c>
      <c r="Q32" s="2726" t="s">
        <v>2762</v>
      </c>
      <c r="R32" s="2727">
        <v>0.7</v>
      </c>
      <c r="S32" s="2728">
        <v>0</v>
      </c>
      <c r="T32" s="2729">
        <v>0</v>
      </c>
      <c r="U32" s="2769">
        <f>+S32+S33</f>
        <v>0</v>
      </c>
      <c r="V32" s="2770">
        <f>+T32+T33</f>
        <v>0</v>
      </c>
      <c r="W32" s="2756"/>
      <c r="X32" s="2756"/>
      <c r="Y32" s="2732"/>
      <c r="Z32" s="2727">
        <v>0</v>
      </c>
      <c r="AA32" s="2729">
        <v>0</v>
      </c>
      <c r="AB32" s="2769">
        <f>+Z32+Z33</f>
        <v>0.05</v>
      </c>
      <c r="AC32" s="2770">
        <f>+AA32+AA33</f>
        <v>0.04</v>
      </c>
      <c r="AD32" s="2756"/>
      <c r="AE32" s="2756"/>
      <c r="AF32" s="2733"/>
      <c r="AG32" s="2727">
        <v>0</v>
      </c>
      <c r="AH32" s="2729">
        <v>0</v>
      </c>
      <c r="AI32" s="2769">
        <f>+AG32+AG33</f>
        <v>0.1</v>
      </c>
      <c r="AJ32" s="2770">
        <f>+AH32+AH33</f>
        <v>0.06</v>
      </c>
      <c r="AK32" s="2756"/>
      <c r="AL32" s="2756"/>
      <c r="AM32" s="2734"/>
      <c r="AN32" s="2727">
        <v>0.1</v>
      </c>
      <c r="AO32" s="2729">
        <v>0.08</v>
      </c>
      <c r="AP32" s="2769">
        <f>+AN32+AN33</f>
        <v>0.1</v>
      </c>
      <c r="AQ32" s="2770">
        <f>+AO32+AO33</f>
        <v>0.08</v>
      </c>
      <c r="AR32" s="2756"/>
      <c r="AS32" s="2758"/>
      <c r="AT32" s="2735" t="s">
        <v>2763</v>
      </c>
      <c r="AU32" s="2727">
        <v>0.1</v>
      </c>
      <c r="AV32" s="2729">
        <v>0.08</v>
      </c>
      <c r="AW32" s="2769">
        <f>+AU32+AU33</f>
        <v>0.1</v>
      </c>
      <c r="AX32" s="2770">
        <f>+AV32+AV33</f>
        <v>0.08</v>
      </c>
      <c r="AY32" s="2756"/>
      <c r="AZ32" s="2756"/>
      <c r="BA32" s="2735" t="s">
        <v>2763</v>
      </c>
      <c r="BB32" s="2727">
        <v>0.1</v>
      </c>
      <c r="BC32" s="2729">
        <v>0.08</v>
      </c>
      <c r="BD32" s="2769">
        <f>+BB32+BB33</f>
        <v>0.15000000000000002</v>
      </c>
      <c r="BE32" s="2770">
        <f>+BC32+BC33</f>
        <v>0.13</v>
      </c>
      <c r="BF32" s="2756"/>
      <c r="BG32" s="2756"/>
      <c r="BH32" s="2734" t="s">
        <v>2763</v>
      </c>
      <c r="BI32" s="2727">
        <v>0.1</v>
      </c>
      <c r="BJ32" s="2729"/>
      <c r="BK32" s="2769">
        <f>+BI32+BI33</f>
        <v>0.1</v>
      </c>
      <c r="BL32" s="2770">
        <f>+BJ32+BJ33</f>
        <v>0</v>
      </c>
      <c r="BM32" s="2756"/>
      <c r="BN32" s="2756"/>
      <c r="BO32" s="2735" t="s">
        <v>2763</v>
      </c>
      <c r="BP32" s="2727">
        <v>0.3</v>
      </c>
      <c r="BQ32" s="2729"/>
      <c r="BR32" s="2769">
        <f>+BP32+BP33</f>
        <v>0.3</v>
      </c>
      <c r="BS32" s="2770">
        <f>+BQ32+BQ33</f>
        <v>0</v>
      </c>
      <c r="BT32" s="2756"/>
      <c r="BU32" s="2756"/>
      <c r="BV32" s="2735" t="s">
        <v>2764</v>
      </c>
      <c r="BW32" s="2727"/>
      <c r="BX32" s="2729"/>
      <c r="BY32" s="2769">
        <f>+BW32+BW33</f>
        <v>0.05</v>
      </c>
      <c r="BZ32" s="2770">
        <f>+BX32+BX33</f>
        <v>0</v>
      </c>
      <c r="CA32" s="2756"/>
      <c r="CB32" s="2756"/>
      <c r="CC32" s="2734"/>
      <c r="CD32" s="2727"/>
      <c r="CE32" s="2729"/>
      <c r="CF32" s="2769">
        <f>+CD32+CD33</f>
        <v>0</v>
      </c>
      <c r="CG32" s="2770">
        <f>+CE32+CE33</f>
        <v>0</v>
      </c>
      <c r="CH32" s="2756"/>
      <c r="CI32" s="2756"/>
      <c r="CJ32" s="2735"/>
      <c r="CK32" s="2727"/>
      <c r="CL32" s="2729"/>
      <c r="CM32" s="2769">
        <f>+CK32+CK33</f>
        <v>0</v>
      </c>
      <c r="CN32" s="2770">
        <f>+CL32+CL33</f>
        <v>0</v>
      </c>
      <c r="CO32" s="2756"/>
      <c r="CP32" s="2756"/>
      <c r="CQ32" s="2735"/>
      <c r="CR32" s="2727"/>
      <c r="CS32" s="2729"/>
      <c r="CT32" s="2769">
        <f>+CR32+CR33</f>
        <v>0.05</v>
      </c>
      <c r="CU32" s="2770">
        <f>+CS32+CS33</f>
        <v>0</v>
      </c>
      <c r="CV32" s="2756"/>
      <c r="CW32" s="2756"/>
      <c r="CX32" s="2734"/>
      <c r="CY32" s="2768"/>
      <c r="CZ32" s="2736">
        <f t="shared" si="0"/>
        <v>0</v>
      </c>
      <c r="DA32" s="2736">
        <f t="shared" si="0"/>
        <v>0</v>
      </c>
      <c r="DB32" s="2737" t="e">
        <f t="shared" si="2"/>
        <v>#DIV/0!</v>
      </c>
      <c r="DC32" s="2731">
        <f>+U32+AB32+AI32</f>
        <v>0.15000000000000002</v>
      </c>
      <c r="DD32" s="2731">
        <f>+V32+AC32+AJ32</f>
        <v>0.1</v>
      </c>
      <c r="DE32" s="2738">
        <f>+DD32/DC32</f>
        <v>0.66666666666666663</v>
      </c>
      <c r="DF32" s="2731"/>
      <c r="DG32" s="2731"/>
      <c r="DH32" s="2741"/>
      <c r="DI32" s="2736">
        <f t="shared" si="1"/>
        <v>0.30000000000000004</v>
      </c>
      <c r="DJ32" s="2736">
        <f t="shared" si="1"/>
        <v>0.24</v>
      </c>
      <c r="DK32" s="2737">
        <f t="shared" si="3"/>
        <v>0.79999999999999982</v>
      </c>
      <c r="DL32" s="2731">
        <f>+U32+AB32+AI32+AP32+AW32+BD32</f>
        <v>0.5</v>
      </c>
      <c r="DM32" s="2731">
        <f>+V32+AC32+AJ32+AQ32+AX32+BE32</f>
        <v>0.39</v>
      </c>
      <c r="DN32" s="2738">
        <f>+DM32/DL32</f>
        <v>0.78</v>
      </c>
      <c r="DO32" s="2731"/>
      <c r="DP32" s="2731"/>
      <c r="DQ32" s="2741"/>
      <c r="DR32" s="2736">
        <f>+$S$32+$Z$32+$AG$32+$AN$32+$AU$32+$BB$32+$BI$32+$BP$32+$BW$32</f>
        <v>0.7</v>
      </c>
      <c r="DS32" s="2736">
        <f>+$T$32+$AA$32+$AH$32+$AO$32+$AV$32+$BC$32+$BJ$32+$BQ$32+$BX$32</f>
        <v>0.24</v>
      </c>
      <c r="DT32" s="2737">
        <f t="shared" si="4"/>
        <v>0.34285714285714286</v>
      </c>
      <c r="DU32" s="2731">
        <f>+$U$32+$AB$32+$AI$32+$AP$32+$AW$32+$BD$32+$BK$32+$BR$32+$BY$32</f>
        <v>0.95</v>
      </c>
      <c r="DV32" s="2731">
        <f>+$V$32+$AC$32+$AJ$32+$AQ$32+$AX$32+$BE$32+$BL$32+$BS$32+$BZ$32</f>
        <v>0.39</v>
      </c>
      <c r="DW32" s="2738">
        <f>+DV32/DU32</f>
        <v>0.41052631578947374</v>
      </c>
      <c r="DX32" s="2731"/>
      <c r="DY32" s="2731"/>
      <c r="DZ32" s="2741"/>
      <c r="EA32" s="2736">
        <f>+$S$32+$Z$32+$AG$32+$AN$32+$AU$32+$BB$32+$BI$32+$BP$32+$BW$32+$CD$32+$CK$32+$CR$32</f>
        <v>0.7</v>
      </c>
      <c r="EB32" s="2736">
        <f>+$T$32+$AA$32+$AH$32+$AO$32+$AV$32+$BC$32+$BJ$32+$BQ$32+$BX$32+$CE$32+$CL$32+$CS$32</f>
        <v>0.24</v>
      </c>
      <c r="EC32" s="2737">
        <f t="shared" si="5"/>
        <v>0.34285714285714286</v>
      </c>
      <c r="ED32" s="2731">
        <f>+$U$32+$AB$32+$AI$32+$AP$32+$AW$32+$BD$32+$BK$32+$BR$32+$BY$32+$CF$32+$CM$32+$CT$32</f>
        <v>1</v>
      </c>
      <c r="EE32" s="2731">
        <f>+$V$32+$AC$32+$AJ$32+$AQ$32+$AX$32+$BE$32+$BL$32+$BS$32+$BZ$32+$CG$32+$CN$32+$CU$32</f>
        <v>0.39</v>
      </c>
      <c r="EF32" s="2738">
        <f>+EE32/ED32</f>
        <v>0.39</v>
      </c>
      <c r="EG32" s="2731"/>
      <c r="EH32" s="2731"/>
      <c r="EI32" s="2741"/>
    </row>
    <row r="33" spans="1:139" ht="409.5">
      <c r="A33" s="2714" t="s">
        <v>1149</v>
      </c>
      <c r="B33" s="2715"/>
      <c r="C33" s="2716" t="s">
        <v>2716</v>
      </c>
      <c r="D33" s="2752">
        <v>2</v>
      </c>
      <c r="E33" s="2716" t="s">
        <v>2735</v>
      </c>
      <c r="F33" s="2738"/>
      <c r="G33" s="2719"/>
      <c r="H33" s="2749"/>
      <c r="I33" s="2749"/>
      <c r="J33" s="2721"/>
      <c r="K33" s="2763"/>
      <c r="L33" s="2753" t="s">
        <v>2765</v>
      </c>
      <c r="M33" s="2754" t="s">
        <v>2738</v>
      </c>
      <c r="N33" s="2764"/>
      <c r="O33" s="2765">
        <v>42767</v>
      </c>
      <c r="P33" s="2765">
        <v>43100</v>
      </c>
      <c r="Q33" s="2726" t="s">
        <v>2766</v>
      </c>
      <c r="R33" s="2727">
        <v>0.3</v>
      </c>
      <c r="S33" s="2728">
        <v>0</v>
      </c>
      <c r="T33" s="2729">
        <v>0</v>
      </c>
      <c r="U33" s="2769"/>
      <c r="V33" s="2770"/>
      <c r="W33" s="2756"/>
      <c r="X33" s="2756"/>
      <c r="Y33" s="2732"/>
      <c r="Z33" s="2727">
        <v>0.05</v>
      </c>
      <c r="AA33" s="2729">
        <v>0.04</v>
      </c>
      <c r="AB33" s="2769"/>
      <c r="AC33" s="2770"/>
      <c r="AD33" s="2756"/>
      <c r="AE33" s="2756"/>
      <c r="AF33" s="2733" t="s">
        <v>2767</v>
      </c>
      <c r="AG33" s="2727">
        <v>0.1</v>
      </c>
      <c r="AH33" s="2729">
        <v>0.06</v>
      </c>
      <c r="AI33" s="2769"/>
      <c r="AJ33" s="2770"/>
      <c r="AK33" s="2756"/>
      <c r="AL33" s="2756"/>
      <c r="AM33" s="2734" t="s">
        <v>2768</v>
      </c>
      <c r="AN33" s="2727"/>
      <c r="AO33" s="2729"/>
      <c r="AP33" s="2769"/>
      <c r="AQ33" s="2770"/>
      <c r="AR33" s="2756"/>
      <c r="AS33" s="2758"/>
      <c r="AT33" s="2735"/>
      <c r="AU33" s="2727"/>
      <c r="AV33" s="2729"/>
      <c r="AW33" s="2769"/>
      <c r="AX33" s="2770"/>
      <c r="AY33" s="2756"/>
      <c r="AZ33" s="2756"/>
      <c r="BA33" s="2735"/>
      <c r="BB33" s="2727">
        <v>0.05</v>
      </c>
      <c r="BC33" s="2729">
        <v>0.05</v>
      </c>
      <c r="BD33" s="2769"/>
      <c r="BE33" s="2770"/>
      <c r="BF33" s="2756"/>
      <c r="BG33" s="2756"/>
      <c r="BH33" s="2734" t="s">
        <v>2765</v>
      </c>
      <c r="BI33" s="2727">
        <v>0</v>
      </c>
      <c r="BJ33" s="2729"/>
      <c r="BK33" s="2769"/>
      <c r="BL33" s="2770"/>
      <c r="BM33" s="2756"/>
      <c r="BN33" s="2756"/>
      <c r="BO33" s="2735"/>
      <c r="BP33" s="2727">
        <v>0</v>
      </c>
      <c r="BQ33" s="2729"/>
      <c r="BR33" s="2769"/>
      <c r="BS33" s="2770"/>
      <c r="BT33" s="2756"/>
      <c r="BU33" s="2756"/>
      <c r="BV33" s="2735"/>
      <c r="BW33" s="2727">
        <v>0.05</v>
      </c>
      <c r="BX33" s="2729"/>
      <c r="BY33" s="2769"/>
      <c r="BZ33" s="2770"/>
      <c r="CA33" s="2756"/>
      <c r="CB33" s="2756"/>
      <c r="CC33" s="2734" t="s">
        <v>2765</v>
      </c>
      <c r="CD33" s="2727">
        <v>0</v>
      </c>
      <c r="CE33" s="2729"/>
      <c r="CF33" s="2769"/>
      <c r="CG33" s="2770"/>
      <c r="CH33" s="2756"/>
      <c r="CI33" s="2756"/>
      <c r="CJ33" s="2735"/>
      <c r="CK33" s="2727">
        <v>0</v>
      </c>
      <c r="CL33" s="2729"/>
      <c r="CM33" s="2769"/>
      <c r="CN33" s="2770"/>
      <c r="CO33" s="2756"/>
      <c r="CP33" s="2756"/>
      <c r="CQ33" s="2735"/>
      <c r="CR33" s="2727">
        <v>0.05</v>
      </c>
      <c r="CS33" s="2729"/>
      <c r="CT33" s="2769"/>
      <c r="CU33" s="2770"/>
      <c r="CV33" s="2756"/>
      <c r="CW33" s="2756"/>
      <c r="CX33" s="2734" t="s">
        <v>2765</v>
      </c>
      <c r="CY33" s="2768"/>
      <c r="CZ33" s="2736">
        <f t="shared" si="0"/>
        <v>0.15000000000000002</v>
      </c>
      <c r="DA33" s="2736">
        <f t="shared" si="0"/>
        <v>0.1</v>
      </c>
      <c r="DB33" s="2737">
        <f t="shared" si="2"/>
        <v>0.66666666666666663</v>
      </c>
      <c r="DC33" s="2731"/>
      <c r="DD33" s="2731"/>
      <c r="DE33" s="2738"/>
      <c r="DF33" s="2731"/>
      <c r="DG33" s="2731"/>
      <c r="DH33" s="2751"/>
      <c r="DI33" s="2736">
        <f t="shared" si="1"/>
        <v>0.2</v>
      </c>
      <c r="DJ33" s="2736">
        <f t="shared" si="1"/>
        <v>0.15000000000000002</v>
      </c>
      <c r="DK33" s="2737">
        <f t="shared" si="3"/>
        <v>0.75000000000000011</v>
      </c>
      <c r="DL33" s="2731"/>
      <c r="DM33" s="2731"/>
      <c r="DN33" s="2738"/>
      <c r="DO33" s="2731"/>
      <c r="DP33" s="2731"/>
      <c r="DQ33" s="2751"/>
      <c r="DR33" s="2736">
        <f>+$S$33+$Z$33+$AG$33+$AN$33+$AU$33+$BB$33+$BI$33+$BP$33+$BW$33</f>
        <v>0.25</v>
      </c>
      <c r="DS33" s="2736">
        <f>+$T$33+$AA$33+$AH$33+$AO$33+$AV$33+$BC$33+$BJ$33+$BQ$33+$BX$33</f>
        <v>0.15000000000000002</v>
      </c>
      <c r="DT33" s="2737">
        <f t="shared" si="4"/>
        <v>0.60000000000000009</v>
      </c>
      <c r="DU33" s="2731"/>
      <c r="DV33" s="2731"/>
      <c r="DW33" s="2738"/>
      <c r="DX33" s="2731"/>
      <c r="DY33" s="2731"/>
      <c r="DZ33" s="2751"/>
      <c r="EA33" s="2736">
        <f>+$S$33+$Z$33+$AG$33+$AN$33+$AU$33+$BB$33+$BI$33+$BP$33+$BW$33+$CD$33+$CK$33+$CR$33</f>
        <v>0.3</v>
      </c>
      <c r="EB33" s="2736">
        <f>+$T$33+$AA$33+$AH$33+$AO$33+$AV$33+$BC$33+$BJ$33+$BQ$33+$BX$33+$CE$33+$CL$33+$CS$33</f>
        <v>0.15000000000000002</v>
      </c>
      <c r="EC33" s="2737">
        <f t="shared" si="5"/>
        <v>0.50000000000000011</v>
      </c>
      <c r="ED33" s="2731"/>
      <c r="EE33" s="2731"/>
      <c r="EF33" s="2738"/>
      <c r="EG33" s="2731"/>
      <c r="EH33" s="2731"/>
      <c r="EI33" s="2751"/>
    </row>
    <row r="34" spans="1:139" ht="409.5">
      <c r="A34" s="2714" t="s">
        <v>1149</v>
      </c>
      <c r="B34" s="2715"/>
      <c r="C34" s="2716" t="s">
        <v>2716</v>
      </c>
      <c r="D34" s="2752">
        <v>3</v>
      </c>
      <c r="E34" s="2771" t="s">
        <v>2769</v>
      </c>
      <c r="F34" s="2738">
        <v>1</v>
      </c>
      <c r="G34" s="2719" t="s">
        <v>78</v>
      </c>
      <c r="H34" s="2720">
        <v>1</v>
      </c>
      <c r="I34" s="2720">
        <v>0.14000000000000001</v>
      </c>
      <c r="J34" s="2721">
        <v>6</v>
      </c>
      <c r="K34" s="2763" t="s">
        <v>2770</v>
      </c>
      <c r="L34" s="2742" t="s">
        <v>2771</v>
      </c>
      <c r="M34" s="2716" t="s">
        <v>2772</v>
      </c>
      <c r="N34" s="2764">
        <v>0.1</v>
      </c>
      <c r="O34" s="2725">
        <v>42736</v>
      </c>
      <c r="P34" s="2725">
        <v>43100</v>
      </c>
      <c r="Q34" s="2726" t="s">
        <v>2773</v>
      </c>
      <c r="R34" s="2772">
        <v>0.3</v>
      </c>
      <c r="S34" s="2773">
        <v>2.5000000000000001E-2</v>
      </c>
      <c r="T34" s="2755">
        <v>2.5000000000000001E-2</v>
      </c>
      <c r="U34" s="2769">
        <f>+S34+S35</f>
        <v>2.5000000000000001E-2</v>
      </c>
      <c r="V34" s="2770">
        <f>+T34+T35</f>
        <v>2.5000000000000001E-2</v>
      </c>
      <c r="W34" s="2731">
        <f>+(((U34*$N$34)+(U36*$N$36))*$F$34)/($N$34+$N$36)</f>
        <v>1.785714285714286E-2</v>
      </c>
      <c r="X34" s="2731">
        <f>+(((V34*$N$34)+(V36*$N$36))*$F$34)/($N$34+$N$36)</f>
        <v>1.785714285714286E-2</v>
      </c>
      <c r="Y34" s="2732" t="s">
        <v>2774</v>
      </c>
      <c r="Z34" s="2773">
        <v>2.5000000000000001E-2</v>
      </c>
      <c r="AA34" s="2755">
        <v>2.5000000000000001E-2</v>
      </c>
      <c r="AB34" s="2769">
        <f>+Z34+Z35</f>
        <v>0.625</v>
      </c>
      <c r="AC34" s="2770">
        <f>+AA34+AA35</f>
        <v>0.625</v>
      </c>
      <c r="AD34" s="2731">
        <f>+(((AB34*$N$34)+($AB$36*$N$36))*$H$34)/($N$34+$N$36)</f>
        <v>0.4464285714285714</v>
      </c>
      <c r="AE34" s="2731">
        <f>+((($AC$34*$N$34)+($AC$36*$N$36))*$H$34)/($N$34+$N$36)</f>
        <v>0.4464285714285714</v>
      </c>
      <c r="AF34" s="2733" t="s">
        <v>2774</v>
      </c>
      <c r="AG34" s="2773">
        <v>2.5000000000000001E-2</v>
      </c>
      <c r="AH34" s="2755">
        <v>2.5000000000000001E-2</v>
      </c>
      <c r="AI34" s="2769">
        <f>+AG34+AG35</f>
        <v>2.5000000000000001E-2</v>
      </c>
      <c r="AJ34" s="2770">
        <f>+AH34+AH35</f>
        <v>2.5000000000000001E-2</v>
      </c>
      <c r="AK34" s="2731">
        <f>+(((AI34*$N$34)+(AI36*$N$36))*$H$34)/($N$34+$N$36)</f>
        <v>1.785714285714286E-2</v>
      </c>
      <c r="AL34" s="2731">
        <f>+(((AJ34*$N$34)+(AJ36*$N$36))*$H$34)/($N$34+$N$36)</f>
        <v>1.785714285714286E-2</v>
      </c>
      <c r="AM34" s="2734" t="s">
        <v>2774</v>
      </c>
      <c r="AN34" s="2773">
        <v>2.5000000000000001E-2</v>
      </c>
      <c r="AO34" s="2755">
        <v>2.5000000000000001E-2</v>
      </c>
      <c r="AP34" s="2769">
        <f>+AN34+AN35</f>
        <v>2.5000000000000001E-2</v>
      </c>
      <c r="AQ34" s="2770">
        <f>+AO34+AO35</f>
        <v>2.5000000000000001E-2</v>
      </c>
      <c r="AR34" s="2731">
        <f>+(((AP34*N34)+(AP36*N36))*F34)/(N34+N36)</f>
        <v>0.1607142857142857</v>
      </c>
      <c r="AS34" s="2731">
        <f>+(((AQ34*N34)+(AQ36*N36))*F34)/(N34+N36)</f>
        <v>0.15214285714285714</v>
      </c>
      <c r="AT34" s="2735" t="s">
        <v>2774</v>
      </c>
      <c r="AU34" s="2773">
        <v>2.5000000000000001E-2</v>
      </c>
      <c r="AV34" s="2755">
        <v>2.5000000000000001E-2</v>
      </c>
      <c r="AW34" s="2769">
        <f>+AU34+AU35</f>
        <v>2.5000000000000001E-2</v>
      </c>
      <c r="AX34" s="2770">
        <f>+AV34+AV35</f>
        <v>2.5000000000000001E-2</v>
      </c>
      <c r="AY34" s="2731">
        <f>+(((AW34*$N$34)+(AW36*$N$36))*$F$34)/($N$34+$N$36)</f>
        <v>1.785714285714286E-2</v>
      </c>
      <c r="AZ34" s="2731">
        <f>+(((AX34*N34)+(AX36*N36))*F34)/(N34+N36)</f>
        <v>1.785714285714286E-2</v>
      </c>
      <c r="BA34" s="2735" t="s">
        <v>2774</v>
      </c>
      <c r="BB34" s="2773">
        <v>2.5000000000000001E-2</v>
      </c>
      <c r="BC34" s="2755">
        <v>2.5000000000000001E-2</v>
      </c>
      <c r="BD34" s="2769">
        <f>+BB34+BB35</f>
        <v>2.5000000000000001E-2</v>
      </c>
      <c r="BE34" s="2770">
        <f>+BC34+BC35</f>
        <v>2.5000000000000001E-2</v>
      </c>
      <c r="BF34" s="2731">
        <f>+(((BD34*N34)+(BD36*N36))*F34)/(N34+N36)</f>
        <v>6.6428571428571434E-2</v>
      </c>
      <c r="BG34" s="2731">
        <f>+(((BE34*N34)+(BE36*N36))*F34)/(N34+N36)</f>
        <v>6.6428571428571434E-2</v>
      </c>
      <c r="BH34" s="2734" t="s">
        <v>2774</v>
      </c>
      <c r="BI34" s="2773">
        <v>2.5000000000000001E-2</v>
      </c>
      <c r="BJ34" s="2729"/>
      <c r="BK34" s="2769">
        <f>+BI34+BI35</f>
        <v>2.5000000000000001E-2</v>
      </c>
      <c r="BL34" s="2770">
        <f>+BJ34+BJ35</f>
        <v>0</v>
      </c>
      <c r="BM34" s="2731">
        <f>+(((BK34*N34)+(BK36*N36))*H34)/(N34+N36)</f>
        <v>1.785714285714286E-2</v>
      </c>
      <c r="BN34" s="2731">
        <f>+(((BL34*N34)+(BL36*N36))*H34)/(N34+N36)</f>
        <v>0</v>
      </c>
      <c r="BO34" s="2735" t="s">
        <v>2774</v>
      </c>
      <c r="BP34" s="2773">
        <v>2.5000000000000001E-2</v>
      </c>
      <c r="BQ34" s="2729"/>
      <c r="BR34" s="2769">
        <f>+BP34+BP35</f>
        <v>2.5000000000000001E-2</v>
      </c>
      <c r="BS34" s="2770">
        <f>+BQ34+BQ35</f>
        <v>0</v>
      </c>
      <c r="BT34" s="2731">
        <f>+(((BR34*N34)+(BR36*N36))*H34)/(N34+N36)</f>
        <v>1.785714285714286E-2</v>
      </c>
      <c r="BU34" s="2731">
        <f>+(((BS34*N34)+(BS36*N36))*H34)/(N34+N36)</f>
        <v>0</v>
      </c>
      <c r="BV34" s="2735" t="s">
        <v>2774</v>
      </c>
      <c r="BW34" s="2773">
        <v>2.5000000000000001E-2</v>
      </c>
      <c r="BX34" s="2729"/>
      <c r="BY34" s="2769">
        <f>+BW34+BW35</f>
        <v>2.5000000000000001E-2</v>
      </c>
      <c r="BZ34" s="2770">
        <f>+BX34+BX35</f>
        <v>0</v>
      </c>
      <c r="CA34" s="2731">
        <f>+((($BY$34*$N$34)+($BY$36*$N$36))*$H$34)/($N$34+$N$36)</f>
        <v>6.357142857142857E-2</v>
      </c>
      <c r="CB34" s="2731">
        <f>+((($BZ$34*$N$34)+(BZ36*$N$36))*$H$34)/($N$34+$N$36)</f>
        <v>0</v>
      </c>
      <c r="CC34" s="2734" t="s">
        <v>2774</v>
      </c>
      <c r="CD34" s="2773">
        <v>2.5000000000000001E-2</v>
      </c>
      <c r="CE34" s="2729"/>
      <c r="CF34" s="2769">
        <f>+CD34+CD35</f>
        <v>0.125</v>
      </c>
      <c r="CG34" s="2770">
        <f>+CE34+CE35</f>
        <v>0</v>
      </c>
      <c r="CH34" s="2731">
        <f>+((($CF$34*$N$34)+(CF36*$N$36))*$H$34)/($N$34+N$36)</f>
        <v>8.9285714285714288E-2</v>
      </c>
      <c r="CI34" s="2731">
        <f>+((($CG$34*$N$34)+(CG36*$N$36))*$H$34)/($N$34+$N$36)</f>
        <v>0</v>
      </c>
      <c r="CJ34" s="2735" t="s">
        <v>2774</v>
      </c>
      <c r="CK34" s="2773">
        <v>2.5000000000000001E-2</v>
      </c>
      <c r="CL34" s="2729"/>
      <c r="CM34" s="2769">
        <f>+CK34+CK35</f>
        <v>2.5000000000000001E-2</v>
      </c>
      <c r="CN34" s="2770">
        <f>+CL34+CL35</f>
        <v>0</v>
      </c>
      <c r="CO34" s="2731">
        <f>+((($CM$34*$N$34)+($CM$36*$N$36))*$H$34)/($N$34+$N$36)</f>
        <v>1.785714285714286E-2</v>
      </c>
      <c r="CP34" s="2731">
        <f>+((($CN$34*$N$34)+($CN$36*$N$36))*$H$34)/($N$34+$N$36)</f>
        <v>0</v>
      </c>
      <c r="CQ34" s="2735" t="s">
        <v>2774</v>
      </c>
      <c r="CR34" s="2773">
        <v>2.5000000000000001E-2</v>
      </c>
      <c r="CS34" s="2729"/>
      <c r="CT34" s="2769">
        <f>+CR34+CR35</f>
        <v>2.5000000000000001E-2</v>
      </c>
      <c r="CU34" s="2770">
        <f>+CS34+CS35</f>
        <v>0</v>
      </c>
      <c r="CV34" s="2731">
        <f>+((($CT$34*$N$34)+($CT$36*$N$36))*$H$34)/($N$34+$N$36)</f>
        <v>6.6428571428571434E-2</v>
      </c>
      <c r="CW34" s="2731">
        <f>+((($CU$34*$N$34)+($CU$36*$N$36))*$H$34)/($N$34+$N$36)</f>
        <v>0</v>
      </c>
      <c r="CX34" s="2734" t="s">
        <v>2774</v>
      </c>
      <c r="CY34" s="2768"/>
      <c r="CZ34" s="2736">
        <f t="shared" si="0"/>
        <v>7.5000000000000011E-2</v>
      </c>
      <c r="DA34" s="2736">
        <f t="shared" si="0"/>
        <v>7.5000000000000011E-2</v>
      </c>
      <c r="DB34" s="2737">
        <f t="shared" si="2"/>
        <v>1</v>
      </c>
      <c r="DC34" s="2731">
        <f>+U34+AB34+AI34</f>
        <v>0.67500000000000004</v>
      </c>
      <c r="DD34" s="2731">
        <f>+V34+AC34+AJ34</f>
        <v>0.67500000000000004</v>
      </c>
      <c r="DE34" s="2738">
        <f>+DD34/DC34</f>
        <v>1</v>
      </c>
      <c r="DF34" s="2731">
        <f>+W34+AD34+AK34</f>
        <v>0.4821428571428571</v>
      </c>
      <c r="DG34" s="2731">
        <f>+X34+AE34+AL34</f>
        <v>0.4821428571428571</v>
      </c>
      <c r="DH34" s="2739">
        <f>+DG34/DF34</f>
        <v>1</v>
      </c>
      <c r="DI34" s="2736">
        <f t="shared" si="1"/>
        <v>0.15</v>
      </c>
      <c r="DJ34" s="2736">
        <f t="shared" si="1"/>
        <v>0.15</v>
      </c>
      <c r="DK34" s="2737">
        <f t="shared" si="3"/>
        <v>1</v>
      </c>
      <c r="DL34" s="2731">
        <f>+U34+AB34+AI34+AP34+AW34+BD34</f>
        <v>0.75000000000000011</v>
      </c>
      <c r="DM34" s="2731">
        <f>+V34+AC34+AJ34+AQ34+AX34+BE34</f>
        <v>0.75000000000000011</v>
      </c>
      <c r="DN34" s="2738">
        <f>+DM34/DL34</f>
        <v>1</v>
      </c>
      <c r="DO34" s="2731">
        <f>+W34+AD34+AK34+AR34+AY34+BF34</f>
        <v>0.72714285714285709</v>
      </c>
      <c r="DP34" s="2731">
        <f>+X34+AE34+AL34+AS34+AZ34+BG34</f>
        <v>0.71857142857142853</v>
      </c>
      <c r="DQ34" s="2739">
        <f>+DP34/DO34</f>
        <v>0.98821218074656192</v>
      </c>
      <c r="DR34" s="2736">
        <f>+$S$34+$Z$34+$AG$34+$AN$34+$AU$34+$BB$34+$BI$34+$BP$34+$BW$34</f>
        <v>0.22499999999999998</v>
      </c>
      <c r="DS34" s="2736">
        <f>+$T$34+$AA$34+$AH$34+$AO$34+$AV$34+$BC$34+$BJ$34+$BQ$34+$BX$34</f>
        <v>0.15</v>
      </c>
      <c r="DT34" s="2737">
        <f t="shared" si="4"/>
        <v>0.66666666666666674</v>
      </c>
      <c r="DU34" s="2731">
        <f>+$U$34+$AB$34+$AI$34+$AP$34+$AW$34+$BD$34+$BK$34+$BR$34+$BY$34</f>
        <v>0.82500000000000018</v>
      </c>
      <c r="DV34" s="2731">
        <f>+$V$34+$AC$34+$AJ$34+$AQ$34+$AX$34+$BE$34+$BL$34+$BS$34+$BZ$34</f>
        <v>0.75000000000000011</v>
      </c>
      <c r="DW34" s="2738">
        <f>+DV34/DU34</f>
        <v>0.90909090909090906</v>
      </c>
      <c r="DX34" s="2731">
        <f>+$W$34+$AD$34+$AK$34+$AR$34+$AY$34+$BF$34+$BM$34+$BT$34+$CA$34</f>
        <v>0.82642857142857151</v>
      </c>
      <c r="DY34" s="2731">
        <f>+X34+AE34+AL34+AS34+AZ34+BG34+BN34+BU34+CB34</f>
        <v>0.71857142857142853</v>
      </c>
      <c r="DZ34" s="2739">
        <f>+DY34/DX34</f>
        <v>0.86949006050129629</v>
      </c>
      <c r="EA34" s="2736">
        <f>+$S$34+$Z$34+$AG$34+$AN$34+$AU$34+$BB$34+$BI$34+$BP$34+$BW$34+$CD$34+$CK$34+$CR$34</f>
        <v>0.3</v>
      </c>
      <c r="EB34" s="2736">
        <f>+$T$34+$AA$34+$AH$34+$AO$34+$AV$34+$BC$34+$BJ$34+$BQ$34+$BX$34+$CE$34+$CL$34+$CS$34</f>
        <v>0.15</v>
      </c>
      <c r="EC34" s="2737">
        <f t="shared" si="5"/>
        <v>0.5</v>
      </c>
      <c r="ED34" s="2731">
        <f>+$U$34+$AB$34+$AI$34+$AP$34+$AW$34+$BD$34+$BK$34+$BR$34+$BY$34+$CF$34+$CM$34+$CT$34</f>
        <v>1.0000000000000002</v>
      </c>
      <c r="EE34" s="2731">
        <f>+$V$34+$AC$34+$AJ$34+$AQ$34+$AX$34+$BE$34+$BL$34+$BS$34+$BZ$34+$CG$34+$CN$34+$CU$34</f>
        <v>0.75000000000000011</v>
      </c>
      <c r="EF34" s="2738">
        <f>+EE34/ED34</f>
        <v>0.75</v>
      </c>
      <c r="EG34" s="2731">
        <f>+$W$34+$AD$34+$AK$34+$AR$34+$AY$34+$BF$34+$BM$34+$BT$34+$CA$34+$CH$34+$CO$34+$CV$34</f>
        <v>1.0000000000000002</v>
      </c>
      <c r="EH34" s="2731">
        <f>+$X$34+$AE$34+$AL$34+$AS$34+$AZ$34+$BG$34+$BN$34+$BU$34+$CB$34+$CI$34+$CP$34+$CW$34</f>
        <v>0.71857142857142853</v>
      </c>
      <c r="EI34" s="2739">
        <f>+EH34/EG34</f>
        <v>0.71857142857142842</v>
      </c>
    </row>
    <row r="35" spans="1:139" ht="409.5">
      <c r="A35" s="2714" t="s">
        <v>1149</v>
      </c>
      <c r="B35" s="2715"/>
      <c r="C35" s="2716" t="s">
        <v>2716</v>
      </c>
      <c r="D35" s="2752">
        <v>3</v>
      </c>
      <c r="E35" s="2771" t="s">
        <v>2769</v>
      </c>
      <c r="F35" s="2738"/>
      <c r="G35" s="2719"/>
      <c r="H35" s="2740"/>
      <c r="I35" s="2740"/>
      <c r="J35" s="2721"/>
      <c r="K35" s="2763"/>
      <c r="L35" s="2774" t="s">
        <v>2775</v>
      </c>
      <c r="M35" s="2716" t="s">
        <v>2772</v>
      </c>
      <c r="N35" s="2764"/>
      <c r="O35" s="2725">
        <v>42767</v>
      </c>
      <c r="P35" s="2725">
        <v>43039</v>
      </c>
      <c r="Q35" s="2726" t="s">
        <v>2776</v>
      </c>
      <c r="R35" s="2772">
        <v>0.7</v>
      </c>
      <c r="S35" s="2728">
        <v>0</v>
      </c>
      <c r="T35" s="2729">
        <v>0</v>
      </c>
      <c r="U35" s="2769"/>
      <c r="V35" s="2770"/>
      <c r="W35" s="2731"/>
      <c r="X35" s="2731"/>
      <c r="Y35" s="2726"/>
      <c r="Z35" s="2727">
        <v>0.6</v>
      </c>
      <c r="AA35" s="2729">
        <v>0.6</v>
      </c>
      <c r="AB35" s="2769"/>
      <c r="AC35" s="2770"/>
      <c r="AD35" s="2731"/>
      <c r="AE35" s="2731"/>
      <c r="AF35" s="2733" t="s">
        <v>2777</v>
      </c>
      <c r="AG35" s="2727">
        <v>0</v>
      </c>
      <c r="AH35" s="2729">
        <v>0</v>
      </c>
      <c r="AI35" s="2769"/>
      <c r="AJ35" s="2770"/>
      <c r="AK35" s="2731"/>
      <c r="AL35" s="2731"/>
      <c r="AM35" s="2734"/>
      <c r="AN35" s="2727">
        <v>0</v>
      </c>
      <c r="AO35" s="2729"/>
      <c r="AP35" s="2769"/>
      <c r="AQ35" s="2770"/>
      <c r="AR35" s="2731"/>
      <c r="AS35" s="2731"/>
      <c r="AT35" s="2735"/>
      <c r="AU35" s="2727">
        <v>0</v>
      </c>
      <c r="AV35" s="2729"/>
      <c r="AW35" s="2769"/>
      <c r="AX35" s="2770"/>
      <c r="AY35" s="2731"/>
      <c r="AZ35" s="2731"/>
      <c r="BA35" s="2735"/>
      <c r="BB35" s="2727">
        <v>0</v>
      </c>
      <c r="BC35" s="2729"/>
      <c r="BD35" s="2769"/>
      <c r="BE35" s="2770"/>
      <c r="BF35" s="2731"/>
      <c r="BG35" s="2731"/>
      <c r="BH35" s="2734"/>
      <c r="BI35" s="2727">
        <v>0</v>
      </c>
      <c r="BJ35" s="2729"/>
      <c r="BK35" s="2769"/>
      <c r="BL35" s="2770"/>
      <c r="BM35" s="2731"/>
      <c r="BN35" s="2731"/>
      <c r="BO35" s="2735"/>
      <c r="BP35" s="2727">
        <v>0</v>
      </c>
      <c r="BQ35" s="2729"/>
      <c r="BR35" s="2769"/>
      <c r="BS35" s="2770"/>
      <c r="BT35" s="2731"/>
      <c r="BU35" s="2731"/>
      <c r="BV35" s="2735"/>
      <c r="BW35" s="2727">
        <v>0</v>
      </c>
      <c r="BX35" s="2729"/>
      <c r="BY35" s="2769"/>
      <c r="BZ35" s="2770"/>
      <c r="CA35" s="2731"/>
      <c r="CB35" s="2731"/>
      <c r="CC35" s="2734"/>
      <c r="CD35" s="2727">
        <v>0.1</v>
      </c>
      <c r="CE35" s="2729"/>
      <c r="CF35" s="2769"/>
      <c r="CG35" s="2770"/>
      <c r="CH35" s="2731"/>
      <c r="CI35" s="2731"/>
      <c r="CJ35" s="2735" t="s">
        <v>2778</v>
      </c>
      <c r="CK35" s="2727">
        <v>0</v>
      </c>
      <c r="CL35" s="2729"/>
      <c r="CM35" s="2769"/>
      <c r="CN35" s="2770"/>
      <c r="CO35" s="2731"/>
      <c r="CP35" s="2731"/>
      <c r="CQ35" s="2735"/>
      <c r="CR35" s="2727">
        <v>0</v>
      </c>
      <c r="CS35" s="2729"/>
      <c r="CT35" s="2769"/>
      <c r="CU35" s="2770"/>
      <c r="CV35" s="2731"/>
      <c r="CW35" s="2731"/>
      <c r="CX35" s="2734"/>
      <c r="CY35" s="2768"/>
      <c r="CZ35" s="2736">
        <f t="shared" si="0"/>
        <v>0.6</v>
      </c>
      <c r="DA35" s="2736">
        <f t="shared" si="0"/>
        <v>0.6</v>
      </c>
      <c r="DB35" s="2737">
        <f t="shared" si="2"/>
        <v>1</v>
      </c>
      <c r="DC35" s="2731"/>
      <c r="DD35" s="2731"/>
      <c r="DE35" s="2738"/>
      <c r="DF35" s="2731"/>
      <c r="DG35" s="2731"/>
      <c r="DH35" s="2741"/>
      <c r="DI35" s="2736">
        <f t="shared" si="1"/>
        <v>0.6</v>
      </c>
      <c r="DJ35" s="2736">
        <f t="shared" si="1"/>
        <v>0.6</v>
      </c>
      <c r="DK35" s="2737">
        <f t="shared" si="3"/>
        <v>1</v>
      </c>
      <c r="DL35" s="2731"/>
      <c r="DM35" s="2731"/>
      <c r="DN35" s="2738"/>
      <c r="DO35" s="2731"/>
      <c r="DP35" s="2731"/>
      <c r="DQ35" s="2741"/>
      <c r="DR35" s="2736">
        <f>+$S$35+$Z$35+$AG$35+$AN$35+$AU$35+$BB$35+$BI$35+$BP$35+$BW$35</f>
        <v>0.6</v>
      </c>
      <c r="DS35" s="2736">
        <f>+$T$35+$AA$35+$AH$35+$AO$35+$AV$35+$BC$35+$BJ$35+$BQ$35+$BX$35</f>
        <v>0.6</v>
      </c>
      <c r="DT35" s="2737">
        <f t="shared" si="4"/>
        <v>1</v>
      </c>
      <c r="DU35" s="2731"/>
      <c r="DV35" s="2731"/>
      <c r="DW35" s="2738"/>
      <c r="DX35" s="2731"/>
      <c r="DY35" s="2731"/>
      <c r="DZ35" s="2741"/>
      <c r="EA35" s="2736">
        <f>+$S$35+$Z$35+$AG$35+$AN$35+$AU$35+$BB$35+$BI$35+$BP$35+$BW$35+$CD$35+$CK$35+$CR$35</f>
        <v>0.7</v>
      </c>
      <c r="EB35" s="2736">
        <f>+$T$35+$AA$35+$AH$35+$AO$35+$AV$35+$BC$35+$BJ$35+$BQ$35+$BX$35+$CE$35+$CL$35+$CS$35</f>
        <v>0.6</v>
      </c>
      <c r="EC35" s="2737">
        <f t="shared" si="5"/>
        <v>0.85714285714285721</v>
      </c>
      <c r="ED35" s="2731"/>
      <c r="EE35" s="2731"/>
      <c r="EF35" s="2738"/>
      <c r="EG35" s="2731"/>
      <c r="EH35" s="2731"/>
      <c r="EI35" s="2741"/>
    </row>
    <row r="36" spans="1:139" ht="409.5">
      <c r="A36" s="2714" t="s">
        <v>1149</v>
      </c>
      <c r="B36" s="2715"/>
      <c r="C36" s="2716" t="s">
        <v>2716</v>
      </c>
      <c r="D36" s="2752">
        <v>3</v>
      </c>
      <c r="E36" s="2771" t="s">
        <v>2769</v>
      </c>
      <c r="F36" s="2738"/>
      <c r="G36" s="2719"/>
      <c r="H36" s="2740"/>
      <c r="I36" s="2740"/>
      <c r="J36" s="2721">
        <v>7</v>
      </c>
      <c r="K36" s="2763" t="s">
        <v>2779</v>
      </c>
      <c r="L36" s="2744" t="s">
        <v>2780</v>
      </c>
      <c r="M36" s="2716" t="s">
        <v>2772</v>
      </c>
      <c r="N36" s="2764">
        <v>0.04</v>
      </c>
      <c r="O36" s="2725">
        <v>42826</v>
      </c>
      <c r="P36" s="2725">
        <v>42855</v>
      </c>
      <c r="Q36" s="2726" t="s">
        <v>2781</v>
      </c>
      <c r="R36" s="2772">
        <v>0.5</v>
      </c>
      <c r="S36" s="2728">
        <v>0</v>
      </c>
      <c r="T36" s="2729">
        <v>0</v>
      </c>
      <c r="U36" s="2769">
        <f>+S36+S37</f>
        <v>0</v>
      </c>
      <c r="V36" s="2770">
        <f>+T36+T37</f>
        <v>0</v>
      </c>
      <c r="W36" s="2731"/>
      <c r="X36" s="2731"/>
      <c r="Y36" s="2732"/>
      <c r="Z36" s="2727">
        <v>0</v>
      </c>
      <c r="AA36" s="2729">
        <v>0</v>
      </c>
      <c r="AB36" s="2769">
        <f>+Z36+Z37</f>
        <v>0</v>
      </c>
      <c r="AC36" s="2770">
        <f>+AA36+AA37</f>
        <v>0</v>
      </c>
      <c r="AD36" s="2731"/>
      <c r="AE36" s="2731"/>
      <c r="AF36" s="2733"/>
      <c r="AG36" s="2727">
        <v>0</v>
      </c>
      <c r="AH36" s="2729">
        <v>0</v>
      </c>
      <c r="AI36" s="2769">
        <f>+AG36+AG37</f>
        <v>0</v>
      </c>
      <c r="AJ36" s="2770">
        <f>+AH36+AH37</f>
        <v>0</v>
      </c>
      <c r="AK36" s="2731"/>
      <c r="AL36" s="2731"/>
      <c r="AM36" s="2734"/>
      <c r="AN36" s="2727">
        <v>0.5</v>
      </c>
      <c r="AO36" s="2729">
        <v>0.47</v>
      </c>
      <c r="AP36" s="2769">
        <f>+AN36+AN37</f>
        <v>0.5</v>
      </c>
      <c r="AQ36" s="2770">
        <f>+AO36+AO37</f>
        <v>0.47</v>
      </c>
      <c r="AR36" s="2731"/>
      <c r="AS36" s="2731"/>
      <c r="AT36" s="2735" t="s">
        <v>2782</v>
      </c>
      <c r="AU36" s="2727">
        <v>0</v>
      </c>
      <c r="AV36" s="2729"/>
      <c r="AW36" s="2769">
        <f>+AU36+AU37</f>
        <v>0</v>
      </c>
      <c r="AX36" s="2770">
        <f>+AV36+AV37</f>
        <v>0</v>
      </c>
      <c r="AY36" s="2731"/>
      <c r="AZ36" s="2731"/>
      <c r="BA36" s="2735"/>
      <c r="BB36" s="2727">
        <v>0</v>
      </c>
      <c r="BC36" s="2729"/>
      <c r="BD36" s="2769">
        <f>+BB36+BB37</f>
        <v>0.17</v>
      </c>
      <c r="BE36" s="2770">
        <f>+BC36+BC37</f>
        <v>0.17</v>
      </c>
      <c r="BF36" s="2731"/>
      <c r="BG36" s="2731"/>
      <c r="BH36" s="2734"/>
      <c r="BI36" s="2727">
        <v>0</v>
      </c>
      <c r="BJ36" s="2729"/>
      <c r="BK36" s="2769">
        <f>+BI36+BI37</f>
        <v>0</v>
      </c>
      <c r="BL36" s="2770">
        <f>+BJ36+BJ37</f>
        <v>0</v>
      </c>
      <c r="BM36" s="2731"/>
      <c r="BN36" s="2731"/>
      <c r="BO36" s="2735"/>
      <c r="BP36" s="2727">
        <v>0</v>
      </c>
      <c r="BQ36" s="2729"/>
      <c r="BR36" s="2769">
        <f>+BP36+BP37</f>
        <v>0</v>
      </c>
      <c r="BS36" s="2770">
        <f>+BQ36+BQ37</f>
        <v>0</v>
      </c>
      <c r="BT36" s="2731"/>
      <c r="BU36" s="2731"/>
      <c r="BV36" s="2735"/>
      <c r="BW36" s="2727">
        <v>0</v>
      </c>
      <c r="BX36" s="2729"/>
      <c r="BY36" s="2769">
        <f>+BW36+BW37</f>
        <v>0.16</v>
      </c>
      <c r="BZ36" s="2770">
        <f>+BX36+BX37</f>
        <v>0</v>
      </c>
      <c r="CA36" s="2731"/>
      <c r="CB36" s="2731"/>
      <c r="CC36" s="2734"/>
      <c r="CD36" s="2727">
        <v>0</v>
      </c>
      <c r="CE36" s="2729"/>
      <c r="CF36" s="2769">
        <f>+CD36+CD37</f>
        <v>0</v>
      </c>
      <c r="CG36" s="2770">
        <f>+CE36+CE37</f>
        <v>0</v>
      </c>
      <c r="CH36" s="2731"/>
      <c r="CI36" s="2731"/>
      <c r="CJ36" s="2735"/>
      <c r="CK36" s="2727">
        <v>0</v>
      </c>
      <c r="CL36" s="2729"/>
      <c r="CM36" s="2769">
        <f>+CK36+CK37</f>
        <v>0</v>
      </c>
      <c r="CN36" s="2770">
        <f>+CL36+CL37</f>
        <v>0</v>
      </c>
      <c r="CO36" s="2731"/>
      <c r="CP36" s="2731"/>
      <c r="CQ36" s="2735"/>
      <c r="CR36" s="2727">
        <v>0</v>
      </c>
      <c r="CS36" s="2729"/>
      <c r="CT36" s="2769">
        <f>+CR36+CR37</f>
        <v>0.17</v>
      </c>
      <c r="CU36" s="2770">
        <f>+CS36+CS37</f>
        <v>0</v>
      </c>
      <c r="CV36" s="2731"/>
      <c r="CW36" s="2731"/>
      <c r="CX36" s="2734"/>
      <c r="CY36" s="2768"/>
      <c r="CZ36" s="2736">
        <f t="shared" si="0"/>
        <v>0</v>
      </c>
      <c r="DA36" s="2736">
        <f t="shared" si="0"/>
        <v>0</v>
      </c>
      <c r="DB36" s="2737" t="e">
        <f t="shared" si="2"/>
        <v>#DIV/0!</v>
      </c>
      <c r="DC36" s="2731">
        <f>+U36+AB36+AI36</f>
        <v>0</v>
      </c>
      <c r="DD36" s="2731">
        <f>+V36+AC36+AJ36</f>
        <v>0</v>
      </c>
      <c r="DE36" s="2731" t="e">
        <f>+DD36/DC36</f>
        <v>#DIV/0!</v>
      </c>
      <c r="DF36" s="2731"/>
      <c r="DG36" s="2731"/>
      <c r="DH36" s="2741"/>
      <c r="DI36" s="2736">
        <f t="shared" si="1"/>
        <v>0.5</v>
      </c>
      <c r="DJ36" s="2736">
        <f t="shared" si="1"/>
        <v>0.47</v>
      </c>
      <c r="DK36" s="2737">
        <f t="shared" si="3"/>
        <v>0.94</v>
      </c>
      <c r="DL36" s="2731">
        <f>+U36+AB36+AI36+AP36+AW36+BD36</f>
        <v>0.67</v>
      </c>
      <c r="DM36" s="2731">
        <f>+V36+AC36+AJ36+AQ36+AX36+BE36</f>
        <v>0.64</v>
      </c>
      <c r="DN36" s="2731">
        <f>+DM36/DL36</f>
        <v>0.95522388059701491</v>
      </c>
      <c r="DO36" s="2731"/>
      <c r="DP36" s="2731"/>
      <c r="DQ36" s="2741"/>
      <c r="DR36" s="2736">
        <f>+$S$36+$Z$36+$AG$36+$AN$36+$AU$36+$BB$36+$BI$36+$BP$36+$BW$36</f>
        <v>0.5</v>
      </c>
      <c r="DS36" s="2736">
        <f>+$T$36+$AA$36+$AH$36+$AO$36+$AV$36+$BC$36+$BJ$36+$BQ$36+$BX$36</f>
        <v>0.47</v>
      </c>
      <c r="DT36" s="2737">
        <f t="shared" si="4"/>
        <v>0.94</v>
      </c>
      <c r="DU36" s="2731">
        <f>+$U$36+$AB$36+$AI$36+$AP$36+$AW$36+$BD$36+$BK$36+$BR$36+$BY$36</f>
        <v>0.83000000000000007</v>
      </c>
      <c r="DV36" s="2731">
        <f>+$V$36+$AC$36+$AJ$36+$AQ$36+$AX$36+$BE$36+$BL$36+$BS$36+$BZ$36</f>
        <v>0.64</v>
      </c>
      <c r="DW36" s="2731">
        <f>+DV36/DU36</f>
        <v>0.77108433734939752</v>
      </c>
      <c r="DX36" s="2731"/>
      <c r="DY36" s="2731"/>
      <c r="DZ36" s="2741"/>
      <c r="EA36" s="2736">
        <f>+$S$36+$Z$36+$AG$36+$AN$36+$AU$36+$BB$36+$BI$36+$BP$36+$BW$36+$CD$36+$CK$36+$CR$36</f>
        <v>0.5</v>
      </c>
      <c r="EB36" s="2736">
        <f>+$T$36+$AA$36+$AH$36+$AO$36+$AV$36+$BC$36+$BJ$36+$BQ$36+$BX$36+$CE$36+$CL$36+$CS$36</f>
        <v>0.47</v>
      </c>
      <c r="EC36" s="2737">
        <f t="shared" si="5"/>
        <v>0.94</v>
      </c>
      <c r="ED36" s="2731">
        <f>+$U$36+$AB$36+$AI$36+$AP$36+$AW$36+$BD$36+$BK$36+$BR$36+$BY$36+$CF$36+$CM$36+$CT$36</f>
        <v>1</v>
      </c>
      <c r="EE36" s="2731">
        <f>+$V$36+$AC$36+$AJ$36+$AQ$36+$AX$36+$BE$36+$BL$36+$BS$36+$BZ$36+$CG$36+$CN$36+$CU$36</f>
        <v>0.64</v>
      </c>
      <c r="EF36" s="2731">
        <f>+EE36/ED36</f>
        <v>0.64</v>
      </c>
      <c r="EG36" s="2731"/>
      <c r="EH36" s="2731"/>
      <c r="EI36" s="2741"/>
    </row>
    <row r="37" spans="1:139" ht="409.5">
      <c r="A37" s="2714" t="s">
        <v>1149</v>
      </c>
      <c r="B37" s="2715"/>
      <c r="C37" s="2716" t="s">
        <v>2716</v>
      </c>
      <c r="D37" s="2752">
        <v>3</v>
      </c>
      <c r="E37" s="2771" t="s">
        <v>2769</v>
      </c>
      <c r="F37" s="2738"/>
      <c r="G37" s="2719"/>
      <c r="H37" s="2749"/>
      <c r="I37" s="2749"/>
      <c r="J37" s="2721"/>
      <c r="K37" s="2763"/>
      <c r="L37" s="2723" t="s">
        <v>2783</v>
      </c>
      <c r="M37" s="2716" t="s">
        <v>2784</v>
      </c>
      <c r="N37" s="2764"/>
      <c r="O37" s="2725">
        <v>42887</v>
      </c>
      <c r="P37" s="2725">
        <v>43100</v>
      </c>
      <c r="Q37" s="2723" t="s">
        <v>2785</v>
      </c>
      <c r="R37" s="2772">
        <v>0.5</v>
      </c>
      <c r="S37" s="2728">
        <v>0</v>
      </c>
      <c r="T37" s="2729">
        <v>0</v>
      </c>
      <c r="U37" s="2769"/>
      <c r="V37" s="2770"/>
      <c r="W37" s="2731"/>
      <c r="X37" s="2731"/>
      <c r="Y37" s="2732"/>
      <c r="Z37" s="2727">
        <v>0</v>
      </c>
      <c r="AA37" s="2729">
        <v>0</v>
      </c>
      <c r="AB37" s="2769"/>
      <c r="AC37" s="2770"/>
      <c r="AD37" s="2731"/>
      <c r="AE37" s="2731"/>
      <c r="AF37" s="2733"/>
      <c r="AG37" s="2727">
        <v>0</v>
      </c>
      <c r="AH37" s="2729">
        <v>0</v>
      </c>
      <c r="AI37" s="2769"/>
      <c r="AJ37" s="2770"/>
      <c r="AK37" s="2731"/>
      <c r="AL37" s="2731"/>
      <c r="AM37" s="2734"/>
      <c r="AN37" s="2727">
        <v>0</v>
      </c>
      <c r="AO37" s="2729"/>
      <c r="AP37" s="2769"/>
      <c r="AQ37" s="2770"/>
      <c r="AR37" s="2731"/>
      <c r="AS37" s="2731"/>
      <c r="AT37" s="2735"/>
      <c r="AU37" s="2727">
        <v>0</v>
      </c>
      <c r="AV37" s="2729"/>
      <c r="AW37" s="2769"/>
      <c r="AX37" s="2770"/>
      <c r="AY37" s="2731"/>
      <c r="AZ37" s="2731"/>
      <c r="BA37" s="2735"/>
      <c r="BB37" s="2727">
        <v>0.17</v>
      </c>
      <c r="BC37" s="2729">
        <v>0.17</v>
      </c>
      <c r="BD37" s="2769"/>
      <c r="BE37" s="2770"/>
      <c r="BF37" s="2731"/>
      <c r="BG37" s="2731"/>
      <c r="BH37" s="2734" t="s">
        <v>2786</v>
      </c>
      <c r="BI37" s="2727">
        <v>0</v>
      </c>
      <c r="BJ37" s="2729"/>
      <c r="BK37" s="2769"/>
      <c r="BL37" s="2770"/>
      <c r="BM37" s="2731"/>
      <c r="BN37" s="2731"/>
      <c r="BO37" s="2735"/>
      <c r="BP37" s="2727">
        <v>0</v>
      </c>
      <c r="BQ37" s="2729"/>
      <c r="BR37" s="2769"/>
      <c r="BS37" s="2770"/>
      <c r="BT37" s="2731"/>
      <c r="BU37" s="2731"/>
      <c r="BV37" s="2735"/>
      <c r="BW37" s="2727">
        <v>0.16</v>
      </c>
      <c r="BX37" s="2729"/>
      <c r="BY37" s="2769"/>
      <c r="BZ37" s="2770"/>
      <c r="CA37" s="2731"/>
      <c r="CB37" s="2731"/>
      <c r="CC37" s="2734" t="s">
        <v>2786</v>
      </c>
      <c r="CD37" s="2727">
        <v>0</v>
      </c>
      <c r="CE37" s="2729"/>
      <c r="CF37" s="2769"/>
      <c r="CG37" s="2770"/>
      <c r="CH37" s="2731"/>
      <c r="CI37" s="2731"/>
      <c r="CJ37" s="2735"/>
      <c r="CK37" s="2727">
        <v>0</v>
      </c>
      <c r="CL37" s="2729"/>
      <c r="CM37" s="2769"/>
      <c r="CN37" s="2770"/>
      <c r="CO37" s="2731"/>
      <c r="CP37" s="2731"/>
      <c r="CQ37" s="2735"/>
      <c r="CR37" s="2727">
        <v>0.17</v>
      </c>
      <c r="CS37" s="2729"/>
      <c r="CT37" s="2769"/>
      <c r="CU37" s="2770"/>
      <c r="CV37" s="2731"/>
      <c r="CW37" s="2731"/>
      <c r="CX37" s="2734" t="s">
        <v>2786</v>
      </c>
      <c r="CY37" s="2768"/>
      <c r="CZ37" s="2736">
        <f t="shared" si="0"/>
        <v>0</v>
      </c>
      <c r="DA37" s="2736">
        <f t="shared" si="0"/>
        <v>0</v>
      </c>
      <c r="DB37" s="2737" t="e">
        <f t="shared" si="2"/>
        <v>#DIV/0!</v>
      </c>
      <c r="DC37" s="2731"/>
      <c r="DD37" s="2731"/>
      <c r="DE37" s="2731"/>
      <c r="DF37" s="2731"/>
      <c r="DG37" s="2731"/>
      <c r="DH37" s="2751"/>
      <c r="DI37" s="2736">
        <f t="shared" si="1"/>
        <v>0.17</v>
      </c>
      <c r="DJ37" s="2736">
        <f t="shared" si="1"/>
        <v>0.17</v>
      </c>
      <c r="DK37" s="2737">
        <f t="shared" si="3"/>
        <v>1</v>
      </c>
      <c r="DL37" s="2731"/>
      <c r="DM37" s="2731"/>
      <c r="DN37" s="2731"/>
      <c r="DO37" s="2731"/>
      <c r="DP37" s="2731"/>
      <c r="DQ37" s="2751"/>
      <c r="DR37" s="2736">
        <f>+$S$37+$Z$37+$AG$37+$AN$37+$AU$37+$BB$37+$BI$37+$BP$37+$BW$37</f>
        <v>0.33</v>
      </c>
      <c r="DS37" s="2736">
        <f>+$T$37+$AA$37+$AH$37+$AO$37+$AV$37+$BC$37+$BJ$37+$BQ$37+$BX$37</f>
        <v>0.17</v>
      </c>
      <c r="DT37" s="2737">
        <f t="shared" si="4"/>
        <v>0.51515151515151514</v>
      </c>
      <c r="DU37" s="2731"/>
      <c r="DV37" s="2731"/>
      <c r="DW37" s="2731"/>
      <c r="DX37" s="2731"/>
      <c r="DY37" s="2731"/>
      <c r="DZ37" s="2751"/>
      <c r="EA37" s="2736">
        <f>+$S$37+$Z$37+$AG$37+$AN$37+$AU$37+$BB$37+$BI$37+$BP$37+$BW$37+$CD$37+$CK$37+$CR$37</f>
        <v>0.5</v>
      </c>
      <c r="EB37" s="2736">
        <f>+$T$37+$AA$37+$AH$37+$AO$37+$AV$37+$BC$37+$BJ$37+$BQ$37+$BX$37+$CE$37+$CL$37+$CS$37</f>
        <v>0.17</v>
      </c>
      <c r="EC37" s="2737">
        <f t="shared" si="5"/>
        <v>0.34</v>
      </c>
      <c r="ED37" s="2731"/>
      <c r="EE37" s="2731"/>
      <c r="EF37" s="2731"/>
      <c r="EG37" s="2731"/>
      <c r="EH37" s="2731"/>
      <c r="EI37" s="2751"/>
    </row>
    <row r="38" spans="1:139" ht="409.5">
      <c r="A38" s="2714" t="s">
        <v>1149</v>
      </c>
      <c r="B38" s="2715"/>
      <c r="C38" s="2716" t="s">
        <v>2716</v>
      </c>
      <c r="D38" s="2752">
        <v>4</v>
      </c>
      <c r="E38" s="2771" t="s">
        <v>2787</v>
      </c>
      <c r="F38" s="2738">
        <v>1</v>
      </c>
      <c r="G38" s="2719" t="s">
        <v>78</v>
      </c>
      <c r="H38" s="2720">
        <v>1</v>
      </c>
      <c r="I38" s="2720">
        <v>0.14000000000000001</v>
      </c>
      <c r="J38" s="2721">
        <v>8</v>
      </c>
      <c r="K38" s="2763" t="s">
        <v>2788</v>
      </c>
      <c r="L38" s="2774" t="s">
        <v>2789</v>
      </c>
      <c r="M38" s="2754" t="s">
        <v>2790</v>
      </c>
      <c r="N38" s="2764">
        <v>0.1</v>
      </c>
      <c r="O38" s="2725">
        <v>42736</v>
      </c>
      <c r="P38" s="2725">
        <v>42767</v>
      </c>
      <c r="Q38" s="2726" t="s">
        <v>2791</v>
      </c>
      <c r="R38" s="2775">
        <v>0.5</v>
      </c>
      <c r="S38" s="2728">
        <v>0</v>
      </c>
      <c r="T38" s="2729"/>
      <c r="U38" s="2769">
        <f>+S38+S39</f>
        <v>0</v>
      </c>
      <c r="V38" s="2770">
        <f>+T38+T39</f>
        <v>0</v>
      </c>
      <c r="W38" s="2731">
        <f>+(((U38*$N$38)+(U40*$N$40))*$F$38)/($N$38+$N$40)</f>
        <v>0</v>
      </c>
      <c r="X38" s="2731">
        <f>+(((V38*$N$38)+(V40*$N$40))*$F$38)/($N$38+$N$40)</f>
        <v>0</v>
      </c>
      <c r="Y38" s="2732"/>
      <c r="Z38" s="2727">
        <v>0</v>
      </c>
      <c r="AA38" s="2729"/>
      <c r="AB38" s="2769">
        <f>+Z38+Z39</f>
        <v>0</v>
      </c>
      <c r="AC38" s="2770">
        <f>+AA38+AA39</f>
        <v>0</v>
      </c>
      <c r="AD38" s="2731">
        <f>+((($AB$38*$N$38)+($AB$40*$N$40))*$H$38)/($N$38+$N$40)</f>
        <v>0</v>
      </c>
      <c r="AE38" s="2731">
        <f>+((($AC$38*$N$38)+($AC$40*$N$40))*$H$38)/($N$38+$N$40)</f>
        <v>0</v>
      </c>
      <c r="AF38" s="2733"/>
      <c r="AG38" s="2727">
        <v>0.5</v>
      </c>
      <c r="AH38" s="2729">
        <v>0.5</v>
      </c>
      <c r="AI38" s="2769">
        <f>+AG38+AG39</f>
        <v>0.5</v>
      </c>
      <c r="AJ38" s="2770">
        <f>+AH38+AH39</f>
        <v>0.5</v>
      </c>
      <c r="AK38" s="2731">
        <f>+((($AI$38*$N$38)+(AI40*$N$40))*$H$38)/($N$38+$N$40)</f>
        <v>0.38571428571428573</v>
      </c>
      <c r="AL38" s="2731">
        <f>+((($AJ$38*$N$38)+($AJ$40*$N$40))*$H$38)/($N$38+$N$40)</f>
        <v>0.38571428571428573</v>
      </c>
      <c r="AM38" s="2734" t="s">
        <v>2789</v>
      </c>
      <c r="AN38" s="2727">
        <v>0</v>
      </c>
      <c r="AO38" s="2729"/>
      <c r="AP38" s="2769">
        <f>+AN38+AN39</f>
        <v>0</v>
      </c>
      <c r="AQ38" s="2770">
        <f>+AO38+AO39</f>
        <v>0</v>
      </c>
      <c r="AR38" s="2731">
        <f>+((($AP38*$N38)+($AP40*$N40))*$F38)/($N38+$N40)</f>
        <v>0</v>
      </c>
      <c r="AS38" s="2731">
        <f>+(((AQ38*N38)+(AQ40*N40))*F38)/(N38+N40)</f>
        <v>0</v>
      </c>
      <c r="AT38" s="2735"/>
      <c r="AU38" s="2727">
        <v>0</v>
      </c>
      <c r="AV38" s="2729"/>
      <c r="AW38" s="2769">
        <f>+AU38+AU39</f>
        <v>0</v>
      </c>
      <c r="AX38" s="2770">
        <f>+AV38+AV39</f>
        <v>0</v>
      </c>
      <c r="AY38" s="2731">
        <f>+(((AW38*N38)+(AW40*N40))*F38)/(N38+N40)</f>
        <v>2.8571428571428571E-2</v>
      </c>
      <c r="AZ38" s="2731">
        <f>+(((AX38*N38)+(AX40*N40))*F38)/(N38+N40)</f>
        <v>2.8571428571428571E-2</v>
      </c>
      <c r="BA38" s="2735"/>
      <c r="BB38" s="2727">
        <v>0</v>
      </c>
      <c r="BC38" s="2729">
        <v>0</v>
      </c>
      <c r="BD38" s="2769">
        <f>+BB38+BB39</f>
        <v>0.5</v>
      </c>
      <c r="BE38" s="2770">
        <f>+BC38+BC39</f>
        <v>0</v>
      </c>
      <c r="BF38" s="2731">
        <f>+(((BD38*N38)+(BD40*N40))*F38)/(N38+N40)</f>
        <v>0.35714285714285715</v>
      </c>
      <c r="BG38" s="2731">
        <f>+(((BE38*N38)+(BE40*N40))*F38)/(N38+N40)</f>
        <v>0</v>
      </c>
      <c r="BH38" s="2734"/>
      <c r="BI38" s="2727">
        <v>0</v>
      </c>
      <c r="BJ38" s="2729"/>
      <c r="BK38" s="2769">
        <f>+BI38+BI39</f>
        <v>0</v>
      </c>
      <c r="BL38" s="2770">
        <f>+BJ38+BJ39</f>
        <v>0</v>
      </c>
      <c r="BM38" s="2731">
        <f>+(((BK38*N38)+(BK40*N40))*H38)/(N38+N40)</f>
        <v>5.7142857142857141E-2</v>
      </c>
      <c r="BN38" s="2731">
        <f>+(((BL38*N38)+(BL40*N40))*H38)/(N38+N40)</f>
        <v>0</v>
      </c>
      <c r="BO38" s="2735"/>
      <c r="BP38" s="2727">
        <v>0</v>
      </c>
      <c r="BQ38" s="2729"/>
      <c r="BR38" s="2769">
        <f>+BP38+BP39</f>
        <v>0</v>
      </c>
      <c r="BS38" s="2770">
        <f>+BQ38+BQ39</f>
        <v>0</v>
      </c>
      <c r="BT38" s="2731">
        <f>+(((BR38*N38)+(BR40*N40))*H38)/(N38+N40)</f>
        <v>0</v>
      </c>
      <c r="BU38" s="2731">
        <f>+(((BS38*N38)+(BS40*N40))*H38)/(N38+N40)</f>
        <v>0</v>
      </c>
      <c r="BV38" s="2735"/>
      <c r="BW38" s="2727">
        <v>0</v>
      </c>
      <c r="BX38" s="2729"/>
      <c r="BY38" s="2769">
        <f>+BW38+BW39</f>
        <v>0</v>
      </c>
      <c r="BZ38" s="2770">
        <f>+BX38+BX39</f>
        <v>0</v>
      </c>
      <c r="CA38" s="2731">
        <f>+((($BY$38*$N$38)+($BY$40*$N$40))*$H$38)/($N$38+$N$40)</f>
        <v>8.5714285714285715E-2</v>
      </c>
      <c r="CB38" s="2731">
        <f>+((($BZ$38*$N$38)+(BZ40*$N$40))*HF$38)/($N$38+$N$40)</f>
        <v>0</v>
      </c>
      <c r="CC38" s="2734"/>
      <c r="CD38" s="2727">
        <v>0</v>
      </c>
      <c r="CE38" s="2729"/>
      <c r="CF38" s="2769">
        <f>+CD38+CD39</f>
        <v>0</v>
      </c>
      <c r="CG38" s="2770">
        <f>+CE38+CE39</f>
        <v>0</v>
      </c>
      <c r="CH38" s="2731">
        <f>+((($CF$38*$N$38)+($CF$40*$N$40))*$H$38)/($N$38+$N$40)</f>
        <v>0</v>
      </c>
      <c r="CI38" s="2731">
        <f>+((($CG$38*$N$38)+(CG40*$N$40))*$H$38)/($N$38+$N$40)</f>
        <v>0</v>
      </c>
      <c r="CJ38" s="2735"/>
      <c r="CK38" s="2727">
        <v>0</v>
      </c>
      <c r="CL38" s="2729"/>
      <c r="CM38" s="2769">
        <f>+CK38+CK39</f>
        <v>0</v>
      </c>
      <c r="CN38" s="2770">
        <f>+CL38+CL39</f>
        <v>0</v>
      </c>
      <c r="CO38" s="2731">
        <f>+((($CM$38*$N$38)+(CM40*$N$40))*$H$38)/($N$38+$N$40)</f>
        <v>2.8571428571428571E-2</v>
      </c>
      <c r="CP38" s="2731">
        <f>+((($CN$38*$N$38)+(CN40*$N$40))*$H$38)/($N$38+$N$40)</f>
        <v>0</v>
      </c>
      <c r="CQ38" s="2735"/>
      <c r="CR38" s="2727">
        <v>0</v>
      </c>
      <c r="CS38" s="2729"/>
      <c r="CT38" s="2769">
        <f>+CR38+CR39</f>
        <v>0</v>
      </c>
      <c r="CU38" s="2770">
        <f>+CS38+CS39</f>
        <v>0</v>
      </c>
      <c r="CV38" s="2731">
        <f>+((($CT$38*$N$38)+($CT$40*$N$40))*$H$38)/($N$38+$N$40)</f>
        <v>5.7142857142857141E-2</v>
      </c>
      <c r="CW38" s="2731">
        <f>+((($CU$38*$N$38)+($CU$40*$N$40))*$H$38)/($N$38+$N$40)</f>
        <v>0</v>
      </c>
      <c r="CX38" s="2734"/>
      <c r="CY38" s="2768"/>
      <c r="CZ38" s="2736">
        <f t="shared" si="0"/>
        <v>0.5</v>
      </c>
      <c r="DA38" s="2736">
        <f t="shared" si="0"/>
        <v>0.5</v>
      </c>
      <c r="DB38" s="2737">
        <f t="shared" si="2"/>
        <v>1</v>
      </c>
      <c r="DC38" s="2731">
        <f>+U38+AB38+AI38</f>
        <v>0.5</v>
      </c>
      <c r="DD38" s="2731">
        <f>+V38+AC38+AJ38</f>
        <v>0.5</v>
      </c>
      <c r="DE38" s="2738">
        <f>+DD38/DC38</f>
        <v>1</v>
      </c>
      <c r="DF38" s="2731">
        <f>+W38+AD38+AK38</f>
        <v>0.38571428571428573</v>
      </c>
      <c r="DG38" s="2776">
        <f>+X38+AE38+AL38</f>
        <v>0.38571428571428573</v>
      </c>
      <c r="DH38" s="2739">
        <f>+DG38/DF38</f>
        <v>1</v>
      </c>
      <c r="DI38" s="2736">
        <f t="shared" si="1"/>
        <v>0.5</v>
      </c>
      <c r="DJ38" s="2736">
        <f t="shared" si="1"/>
        <v>0.5</v>
      </c>
      <c r="DK38" s="2737">
        <f t="shared" si="3"/>
        <v>1</v>
      </c>
      <c r="DL38" s="2731">
        <f>+U38+AB38+AI38+AP38+AW38+BD38</f>
        <v>1</v>
      </c>
      <c r="DM38" s="2731">
        <f>+V38+AC38+AJ38+AQ38+AX38+BE38</f>
        <v>0.5</v>
      </c>
      <c r="DN38" s="2738">
        <f>+DM38/DL38</f>
        <v>0.5</v>
      </c>
      <c r="DO38" s="2731">
        <f>+W38+AD38+AK38+AR38+AY38+BF38</f>
        <v>0.77142857142857146</v>
      </c>
      <c r="DP38" s="2776">
        <f>+X38+AE38+AL38+AS38+AZ38+BG38</f>
        <v>0.41428571428571431</v>
      </c>
      <c r="DQ38" s="2739">
        <f>+DP38/DO38</f>
        <v>0.53703703703703709</v>
      </c>
      <c r="DR38" s="2736">
        <f>+$S$38+$Z$38+$AG$38+$AN$38+$AU$38+$BB$38+$BI$38+$BP$38+$BW$38</f>
        <v>0.5</v>
      </c>
      <c r="DS38" s="2736">
        <f>+$T$38+$AA$38+$AH$38+$AO$38+$AV$38+$BC$38+$BJ$38+$BQ$38+$BX$38</f>
        <v>0.5</v>
      </c>
      <c r="DT38" s="2737">
        <f t="shared" si="4"/>
        <v>1</v>
      </c>
      <c r="DU38" s="2731">
        <f>+$U$38+$AB$38+$AI$38+$AP$38+$AW$38+$BD$38+$BK$38+$BR$38+$BY$38</f>
        <v>1</v>
      </c>
      <c r="DV38" s="2731">
        <f>+$V$38+$AC$38+$AJ$38+$AQ$38+$AX$38+$BE$38+$BL$38+$BS$38+$BZ$38</f>
        <v>0.5</v>
      </c>
      <c r="DW38" s="2738">
        <f>+DV38/DU38</f>
        <v>0.5</v>
      </c>
      <c r="DX38" s="2731">
        <f>+$W$38+$AD$38+$AK$38+$AR$38+$AY$38+$BF$38+$BM$38+$BT$38+$CA$38</f>
        <v>0.91428571428571437</v>
      </c>
      <c r="DY38" s="2776">
        <f>+X38+AE38+AL38+AS38+AZ38+BG38+BN38+BU38+CB38</f>
        <v>0.41428571428571431</v>
      </c>
      <c r="DZ38" s="2739">
        <f>+DY38/DX38</f>
        <v>0.453125</v>
      </c>
      <c r="EA38" s="2736">
        <f>+$S$38+$Z$38+$AG$38+$AN$38+$AU$38+$BB$38+$BI$38+$BP$38+$BW$38+$CD$38+$CK$38+$CR$38</f>
        <v>0.5</v>
      </c>
      <c r="EB38" s="2736">
        <f>+$T$38+$AA$38+$AH$38+$AO$38+$AV$38+$BC$38+$BJ$38+$BQ$38+$BX$38+$CE$38+$CL$38+$CS$38</f>
        <v>0.5</v>
      </c>
      <c r="EC38" s="2737">
        <f t="shared" si="5"/>
        <v>1</v>
      </c>
      <c r="ED38" s="2731">
        <f>+$U$38+$AB$38+$AI$38+$AP$38+$AW$38+$BD$38+$BK$38+$BR$38+$BY$38+$CF$38+$CM$38+$CT$38</f>
        <v>1</v>
      </c>
      <c r="EE38" s="2731">
        <f>+$V$38+$AC$38+$AJ$38+$AQ$38+$AX$38+$BE$38+$BL$38+$BS$38+$BZ$38+$CG$38+$CN$38+$CU$38</f>
        <v>0.5</v>
      </c>
      <c r="EF38" s="2738">
        <f>+EE38/ED38</f>
        <v>0.5</v>
      </c>
      <c r="EG38" s="2731">
        <f>+$W$38+$AD$38+$AK$38+$AR$38+$AY$38+$BF$38+$BM$38+$BT$38+$CA$38+$CH$38+$CO$38+$CV$38</f>
        <v>1</v>
      </c>
      <c r="EH38" s="2776">
        <f>+$X$38+$AE$38+$AL$38+$AS$38+$AZ$38+$BG$38+$BN$38+$BU$38+$CB$38+$CI$38+$CP$38+$CW$38</f>
        <v>0.41428571428571431</v>
      </c>
      <c r="EI38" s="2739">
        <f>+EH38/EG38</f>
        <v>0.41428571428571431</v>
      </c>
    </row>
    <row r="39" spans="1:139" ht="409.5">
      <c r="A39" s="2714" t="s">
        <v>1149</v>
      </c>
      <c r="B39" s="2715"/>
      <c r="C39" s="2716" t="s">
        <v>2716</v>
      </c>
      <c r="D39" s="2752">
        <v>4</v>
      </c>
      <c r="E39" s="2771" t="s">
        <v>2787</v>
      </c>
      <c r="F39" s="2738"/>
      <c r="G39" s="2719"/>
      <c r="H39" s="2740"/>
      <c r="I39" s="2740"/>
      <c r="J39" s="2721"/>
      <c r="K39" s="2763"/>
      <c r="L39" s="2723" t="s">
        <v>2792</v>
      </c>
      <c r="M39" s="2754" t="s">
        <v>2790</v>
      </c>
      <c r="N39" s="2764"/>
      <c r="O39" s="2725">
        <v>42767</v>
      </c>
      <c r="P39" s="2725">
        <v>42916</v>
      </c>
      <c r="Q39" s="2777" t="s">
        <v>2793</v>
      </c>
      <c r="R39" s="2775">
        <v>0.5</v>
      </c>
      <c r="S39" s="2728">
        <v>0</v>
      </c>
      <c r="T39" s="2729"/>
      <c r="U39" s="2769"/>
      <c r="V39" s="2770"/>
      <c r="W39" s="2731"/>
      <c r="X39" s="2731"/>
      <c r="Y39" s="2732"/>
      <c r="Z39" s="2727">
        <v>0</v>
      </c>
      <c r="AA39" s="2729"/>
      <c r="AB39" s="2769"/>
      <c r="AC39" s="2770"/>
      <c r="AD39" s="2731"/>
      <c r="AE39" s="2731"/>
      <c r="AF39" s="2733"/>
      <c r="AG39" s="2727">
        <v>0</v>
      </c>
      <c r="AH39" s="2729">
        <v>0</v>
      </c>
      <c r="AI39" s="2769"/>
      <c r="AJ39" s="2770"/>
      <c r="AK39" s="2731"/>
      <c r="AL39" s="2731"/>
      <c r="AM39" s="2734"/>
      <c r="AN39" s="2727">
        <v>0</v>
      </c>
      <c r="AO39" s="2729"/>
      <c r="AP39" s="2769"/>
      <c r="AQ39" s="2770"/>
      <c r="AR39" s="2731"/>
      <c r="AS39" s="2731"/>
      <c r="AT39" s="2735"/>
      <c r="AU39" s="2727">
        <v>0</v>
      </c>
      <c r="AV39" s="2729"/>
      <c r="AW39" s="2769"/>
      <c r="AX39" s="2770"/>
      <c r="AY39" s="2731"/>
      <c r="AZ39" s="2731"/>
      <c r="BA39" s="2735"/>
      <c r="BB39" s="2727">
        <v>0.5</v>
      </c>
      <c r="BC39" s="2750">
        <v>0</v>
      </c>
      <c r="BD39" s="2769"/>
      <c r="BE39" s="2770"/>
      <c r="BF39" s="2731"/>
      <c r="BG39" s="2731"/>
      <c r="BH39" s="2734" t="s">
        <v>2792</v>
      </c>
      <c r="BI39" s="2727">
        <v>0</v>
      </c>
      <c r="BJ39" s="2729"/>
      <c r="BK39" s="2769"/>
      <c r="BL39" s="2770"/>
      <c r="BM39" s="2731"/>
      <c r="BN39" s="2731"/>
      <c r="BO39" s="2735"/>
      <c r="BP39" s="2727">
        <v>0</v>
      </c>
      <c r="BQ39" s="2729"/>
      <c r="BR39" s="2769"/>
      <c r="BS39" s="2770"/>
      <c r="BT39" s="2731"/>
      <c r="BU39" s="2731"/>
      <c r="BV39" s="2735"/>
      <c r="BW39" s="2727">
        <v>0</v>
      </c>
      <c r="BX39" s="2729"/>
      <c r="BY39" s="2769"/>
      <c r="BZ39" s="2770"/>
      <c r="CA39" s="2731"/>
      <c r="CB39" s="2731"/>
      <c r="CC39" s="2734"/>
      <c r="CD39" s="2727">
        <v>0</v>
      </c>
      <c r="CE39" s="2729"/>
      <c r="CF39" s="2769"/>
      <c r="CG39" s="2770"/>
      <c r="CH39" s="2731"/>
      <c r="CI39" s="2731"/>
      <c r="CJ39" s="2735"/>
      <c r="CK39" s="2727">
        <v>0</v>
      </c>
      <c r="CL39" s="2729"/>
      <c r="CM39" s="2769"/>
      <c r="CN39" s="2770"/>
      <c r="CO39" s="2731"/>
      <c r="CP39" s="2731"/>
      <c r="CQ39" s="2735"/>
      <c r="CR39" s="2727">
        <v>0</v>
      </c>
      <c r="CS39" s="2729"/>
      <c r="CT39" s="2769"/>
      <c r="CU39" s="2770"/>
      <c r="CV39" s="2731"/>
      <c r="CW39" s="2731"/>
      <c r="CX39" s="2734"/>
      <c r="CY39" s="2768"/>
      <c r="CZ39" s="2736">
        <f t="shared" si="0"/>
        <v>0</v>
      </c>
      <c r="DA39" s="2736">
        <f t="shared" si="0"/>
        <v>0</v>
      </c>
      <c r="DB39" s="2737" t="e">
        <f t="shared" si="2"/>
        <v>#DIV/0!</v>
      </c>
      <c r="DC39" s="2731"/>
      <c r="DD39" s="2731"/>
      <c r="DE39" s="2738"/>
      <c r="DF39" s="2731"/>
      <c r="DG39" s="2776"/>
      <c r="DH39" s="2741"/>
      <c r="DI39" s="2736">
        <f t="shared" si="1"/>
        <v>0.5</v>
      </c>
      <c r="DJ39" s="2736">
        <f t="shared" si="1"/>
        <v>0</v>
      </c>
      <c r="DK39" s="2737">
        <f t="shared" si="3"/>
        <v>0</v>
      </c>
      <c r="DL39" s="2731"/>
      <c r="DM39" s="2731"/>
      <c r="DN39" s="2738"/>
      <c r="DO39" s="2731"/>
      <c r="DP39" s="2776"/>
      <c r="DQ39" s="2741"/>
      <c r="DR39" s="2736">
        <f>+$S$39+$Z$39+$AG$39+$AN$39+$AU$39+$BB$39+$BI$39+$BP$39+$BW$39</f>
        <v>0.5</v>
      </c>
      <c r="DS39" s="2736">
        <f>+$T$39+$AA$39+$AH$39+$AO$39+$AV$39+$BC$39+$BJ$39+$BQ$39+$BX$39</f>
        <v>0</v>
      </c>
      <c r="DT39" s="2737">
        <f t="shared" si="4"/>
        <v>0</v>
      </c>
      <c r="DU39" s="2731"/>
      <c r="DV39" s="2731"/>
      <c r="DW39" s="2738"/>
      <c r="DX39" s="2731"/>
      <c r="DY39" s="2776"/>
      <c r="DZ39" s="2741"/>
      <c r="EA39" s="2736">
        <f>+$S$39+$Z$39+$AG$39+$AN$39+$AU$39+$BB$39+$BI$39+$BP$39+$BW$39+$CD$39+$CK$39+$CR$39</f>
        <v>0.5</v>
      </c>
      <c r="EB39" s="2736">
        <f>+$T$39+$AA$39+$AH$39+$AO$39+$AV$39+$BC$39+$BJ$39+$BQ$39+$BX$39+$CE$39+$CL$39+$CS$39</f>
        <v>0</v>
      </c>
      <c r="EC39" s="2737">
        <f t="shared" si="5"/>
        <v>0</v>
      </c>
      <c r="ED39" s="2731"/>
      <c r="EE39" s="2731"/>
      <c r="EF39" s="2738"/>
      <c r="EG39" s="2731"/>
      <c r="EH39" s="2776"/>
      <c r="EI39" s="2741"/>
    </row>
    <row r="40" spans="1:139" ht="409.5">
      <c r="A40" s="2714" t="s">
        <v>1149</v>
      </c>
      <c r="B40" s="2715"/>
      <c r="C40" s="2716" t="s">
        <v>2716</v>
      </c>
      <c r="D40" s="2752">
        <v>4</v>
      </c>
      <c r="E40" s="2771" t="s">
        <v>2787</v>
      </c>
      <c r="F40" s="2738"/>
      <c r="G40" s="2719"/>
      <c r="H40" s="2740"/>
      <c r="I40" s="2740"/>
      <c r="J40" s="2721">
        <v>9</v>
      </c>
      <c r="K40" s="2763" t="s">
        <v>2794</v>
      </c>
      <c r="L40" s="2723" t="s">
        <v>2795</v>
      </c>
      <c r="M40" s="2754" t="s">
        <v>2790</v>
      </c>
      <c r="N40" s="2764">
        <v>0.04</v>
      </c>
      <c r="O40" s="2725">
        <v>42736</v>
      </c>
      <c r="P40" s="2725">
        <v>43100</v>
      </c>
      <c r="Q40" s="2778" t="s">
        <v>2796</v>
      </c>
      <c r="R40" s="2775">
        <v>0.5</v>
      </c>
      <c r="S40" s="2728">
        <v>0</v>
      </c>
      <c r="T40" s="2729"/>
      <c r="U40" s="2769">
        <f>+S40+S41</f>
        <v>0</v>
      </c>
      <c r="V40" s="2770">
        <f>+T40+T41</f>
        <v>0</v>
      </c>
      <c r="W40" s="2731"/>
      <c r="X40" s="2731"/>
      <c r="Y40" s="2732"/>
      <c r="Z40" s="2727">
        <v>0</v>
      </c>
      <c r="AA40" s="2729"/>
      <c r="AB40" s="2769">
        <f>+Z40+Z41</f>
        <v>0</v>
      </c>
      <c r="AC40" s="2770">
        <f>+AA40+AA41</f>
        <v>0</v>
      </c>
      <c r="AD40" s="2731"/>
      <c r="AE40" s="2731"/>
      <c r="AF40" s="2733"/>
      <c r="AG40" s="2727">
        <v>0.1</v>
      </c>
      <c r="AH40" s="2729">
        <v>0.1</v>
      </c>
      <c r="AI40" s="2769">
        <f>+AG40+AG41</f>
        <v>0.1</v>
      </c>
      <c r="AJ40" s="2770">
        <f>+AH40+AH41</f>
        <v>0.1</v>
      </c>
      <c r="AK40" s="2731"/>
      <c r="AL40" s="2731"/>
      <c r="AM40" s="2734" t="s">
        <v>2795</v>
      </c>
      <c r="AN40" s="2727">
        <v>0</v>
      </c>
      <c r="AO40" s="2729"/>
      <c r="AP40" s="2769">
        <f>+AN40+AN41</f>
        <v>0</v>
      </c>
      <c r="AQ40" s="2770">
        <f>+AO40+AO41</f>
        <v>0</v>
      </c>
      <c r="AR40" s="2731"/>
      <c r="AS40" s="2731"/>
      <c r="AT40" s="2735"/>
      <c r="AU40" s="2727">
        <v>0.1</v>
      </c>
      <c r="AV40" s="2729">
        <v>0.1</v>
      </c>
      <c r="AW40" s="2769">
        <f>+AU40+AU41</f>
        <v>0.1</v>
      </c>
      <c r="AX40" s="2770">
        <f>+AV40+AV41</f>
        <v>0.1</v>
      </c>
      <c r="AY40" s="2731"/>
      <c r="AZ40" s="2731"/>
      <c r="BA40" s="2735" t="s">
        <v>2795</v>
      </c>
      <c r="BB40" s="2727">
        <v>0</v>
      </c>
      <c r="BC40" s="2729"/>
      <c r="BD40" s="2769">
        <f>+BB40+BB41</f>
        <v>0</v>
      </c>
      <c r="BE40" s="2770">
        <f>+BC40+BC41</f>
        <v>0</v>
      </c>
      <c r="BF40" s="2731"/>
      <c r="BG40" s="2731"/>
      <c r="BH40" s="2734"/>
      <c r="BI40" s="2727">
        <v>0.1</v>
      </c>
      <c r="BJ40" s="2729"/>
      <c r="BK40" s="2769">
        <f>+BI40+BI41</f>
        <v>0.2</v>
      </c>
      <c r="BL40" s="2770">
        <f>+BJ40+BJ41</f>
        <v>0</v>
      </c>
      <c r="BM40" s="2731"/>
      <c r="BN40" s="2731"/>
      <c r="BO40" s="2735" t="s">
        <v>2795</v>
      </c>
      <c r="BP40" s="2727">
        <v>0</v>
      </c>
      <c r="BQ40" s="2729"/>
      <c r="BR40" s="2769">
        <f>+BP40+BP41</f>
        <v>0</v>
      </c>
      <c r="BS40" s="2770">
        <f>+BQ40+BQ41</f>
        <v>0</v>
      </c>
      <c r="BT40" s="2731"/>
      <c r="BU40" s="2731"/>
      <c r="BV40" s="2735"/>
      <c r="BW40" s="2727">
        <v>0.1</v>
      </c>
      <c r="BX40" s="2729"/>
      <c r="BY40" s="2769">
        <f>+BW40+BW41</f>
        <v>0.30000000000000004</v>
      </c>
      <c r="BZ40" s="2770">
        <f>+BX40+BX41</f>
        <v>0</v>
      </c>
      <c r="CA40" s="2731"/>
      <c r="CB40" s="2731"/>
      <c r="CC40" s="2734" t="s">
        <v>2795</v>
      </c>
      <c r="CD40" s="2727">
        <v>0</v>
      </c>
      <c r="CE40" s="2729"/>
      <c r="CF40" s="2769">
        <f>+CD40+CD41</f>
        <v>0</v>
      </c>
      <c r="CG40" s="2770">
        <f>+CE40+CE41</f>
        <v>0</v>
      </c>
      <c r="CH40" s="2731"/>
      <c r="CI40" s="2731"/>
      <c r="CJ40" s="2735"/>
      <c r="CK40" s="2727">
        <v>0.1</v>
      </c>
      <c r="CL40" s="2729"/>
      <c r="CM40" s="2769">
        <f>+CK40+CK41</f>
        <v>0.1</v>
      </c>
      <c r="CN40" s="2770">
        <f>+CL40+CL41</f>
        <v>0</v>
      </c>
      <c r="CO40" s="2731"/>
      <c r="CP40" s="2731"/>
      <c r="CQ40" s="2735" t="s">
        <v>2795</v>
      </c>
      <c r="CR40" s="2727">
        <v>0</v>
      </c>
      <c r="CS40" s="2729"/>
      <c r="CT40" s="2769">
        <f>+CR40+CR41</f>
        <v>0.2</v>
      </c>
      <c r="CU40" s="2770">
        <f>+CS40+CS41</f>
        <v>0</v>
      </c>
      <c r="CV40" s="2731"/>
      <c r="CW40" s="2731"/>
      <c r="CX40" s="2734"/>
      <c r="CY40" s="2768"/>
      <c r="CZ40" s="2736">
        <f t="shared" si="0"/>
        <v>0.1</v>
      </c>
      <c r="DA40" s="2736">
        <f t="shared" si="0"/>
        <v>0.1</v>
      </c>
      <c r="DB40" s="2737">
        <f t="shared" si="2"/>
        <v>1</v>
      </c>
      <c r="DC40" s="2731">
        <f>+U40+AB40+AI40</f>
        <v>0.1</v>
      </c>
      <c r="DD40" s="2731">
        <f>+V40+AC40+AJ40</f>
        <v>0.1</v>
      </c>
      <c r="DE40" s="2731">
        <f>+DD40/DC40</f>
        <v>1</v>
      </c>
      <c r="DF40" s="2731"/>
      <c r="DG40" s="2776"/>
      <c r="DH40" s="2741"/>
      <c r="DI40" s="2736">
        <f t="shared" si="1"/>
        <v>0.2</v>
      </c>
      <c r="DJ40" s="2736">
        <f t="shared" si="1"/>
        <v>0.2</v>
      </c>
      <c r="DK40" s="2737">
        <f t="shared" si="3"/>
        <v>1</v>
      </c>
      <c r="DL40" s="2731">
        <f>+U40+AB40+AI40+AP40+AW40+BD40</f>
        <v>0.2</v>
      </c>
      <c r="DM40" s="2731">
        <f>+V40+AC40+AJ40+AQ40+AX40+BE40</f>
        <v>0.2</v>
      </c>
      <c r="DN40" s="2731">
        <f>+DM40/DL40</f>
        <v>1</v>
      </c>
      <c r="DO40" s="2731"/>
      <c r="DP40" s="2776"/>
      <c r="DQ40" s="2741"/>
      <c r="DR40" s="2736">
        <f>+$S$40+$Z$40+$AG$40+$AN$40+$AU$40+$BB$40+$BI$40+$BP$40+$BW$40</f>
        <v>0.4</v>
      </c>
      <c r="DS40" s="2736">
        <f>+$T$40+$AA$40+$AH$40+$AO$40+$AV$40+$BC$40+$BJ$40+$BQ$40+$BX$40</f>
        <v>0.2</v>
      </c>
      <c r="DT40" s="2737">
        <f t="shared" si="4"/>
        <v>0.5</v>
      </c>
      <c r="DU40" s="2731">
        <f>+$U$40+$AB$40+$AI$40+$AP$40+$AW$40+$BD$40+$BK$40+$BR$40+$BY$40</f>
        <v>0.70000000000000007</v>
      </c>
      <c r="DV40" s="2731">
        <f>+$V$40+$AC$40+$AJ$40+$AQ$40+$AX$40+$BE$40+$BL$40+$BS$40+$BZ$40</f>
        <v>0.2</v>
      </c>
      <c r="DW40" s="2731">
        <f>+DV40/DU40</f>
        <v>0.2857142857142857</v>
      </c>
      <c r="DX40" s="2731"/>
      <c r="DY40" s="2776"/>
      <c r="DZ40" s="2741"/>
      <c r="EA40" s="2736">
        <f>+$S$40+$Z$40+$AG$40+$AN$40+$AU$40+$BB$40+$BI$40+$BP$40+$BW$40+$CD$40+$CK$40+$CR$40</f>
        <v>0.5</v>
      </c>
      <c r="EB40" s="2736">
        <f>+$T$40+$AA$40+$AH$40+$AO$40+$AV$40+$BC$40+$BJ$40+$BQ$40+$BX$40+$CE$40+$CL$40+$CS$40</f>
        <v>0.2</v>
      </c>
      <c r="EC40" s="2737">
        <f t="shared" si="5"/>
        <v>0.4</v>
      </c>
      <c r="ED40" s="2731">
        <f>+$U$40+$AB$40+$AI$40+$AP$40+$AW$40+$BD$40+$BK$40+$BR$40+$BY$40+$CF$40+$CM$40+$CT$40</f>
        <v>1</v>
      </c>
      <c r="EE40" s="2731">
        <f>+$V$40+$AC$40+$AJ$40+$AQ$40+$AX$40+$BE$40+$BL$40+$BS$40+$BZ$40+$CG$40+$CN$40+$CU$40</f>
        <v>0.2</v>
      </c>
      <c r="EF40" s="2731">
        <f>+EE40/ED40</f>
        <v>0.2</v>
      </c>
      <c r="EG40" s="2731"/>
      <c r="EH40" s="2776"/>
      <c r="EI40" s="2741"/>
    </row>
    <row r="41" spans="1:139" ht="409.5">
      <c r="A41" s="2714" t="s">
        <v>1149</v>
      </c>
      <c r="B41" s="2715"/>
      <c r="C41" s="2716" t="s">
        <v>2716</v>
      </c>
      <c r="D41" s="2752">
        <v>4</v>
      </c>
      <c r="E41" s="2771" t="s">
        <v>2787</v>
      </c>
      <c r="F41" s="2738"/>
      <c r="G41" s="2719"/>
      <c r="H41" s="2749"/>
      <c r="I41" s="2749"/>
      <c r="J41" s="2721"/>
      <c r="K41" s="2763"/>
      <c r="L41" s="2779" t="s">
        <v>2797</v>
      </c>
      <c r="M41" s="2754" t="s">
        <v>2790</v>
      </c>
      <c r="N41" s="2764"/>
      <c r="O41" s="2725">
        <v>42736</v>
      </c>
      <c r="P41" s="2725">
        <v>42917</v>
      </c>
      <c r="Q41" s="2726" t="s">
        <v>2798</v>
      </c>
      <c r="R41" s="2775">
        <v>0.5</v>
      </c>
      <c r="S41" s="2728">
        <v>0</v>
      </c>
      <c r="T41" s="2729"/>
      <c r="U41" s="2769"/>
      <c r="V41" s="2770"/>
      <c r="W41" s="2731"/>
      <c r="X41" s="2731"/>
      <c r="Y41" s="2732"/>
      <c r="Z41" s="2727">
        <v>0</v>
      </c>
      <c r="AA41" s="2729"/>
      <c r="AB41" s="2769"/>
      <c r="AC41" s="2770"/>
      <c r="AD41" s="2731"/>
      <c r="AE41" s="2731"/>
      <c r="AF41" s="2733"/>
      <c r="AG41" s="2727">
        <v>0</v>
      </c>
      <c r="AH41" s="2729">
        <v>0</v>
      </c>
      <c r="AI41" s="2769"/>
      <c r="AJ41" s="2770"/>
      <c r="AK41" s="2731"/>
      <c r="AL41" s="2731"/>
      <c r="AM41" s="2734"/>
      <c r="AN41" s="2727">
        <v>0</v>
      </c>
      <c r="AO41" s="2729"/>
      <c r="AP41" s="2769"/>
      <c r="AQ41" s="2770"/>
      <c r="AR41" s="2731"/>
      <c r="AS41" s="2731"/>
      <c r="AT41" s="2735"/>
      <c r="AU41" s="2727">
        <v>0</v>
      </c>
      <c r="AV41" s="2729"/>
      <c r="AW41" s="2769"/>
      <c r="AX41" s="2770"/>
      <c r="AY41" s="2731"/>
      <c r="AZ41" s="2731"/>
      <c r="BA41" s="2735"/>
      <c r="BB41" s="2727">
        <v>0</v>
      </c>
      <c r="BC41" s="2729"/>
      <c r="BD41" s="2769"/>
      <c r="BE41" s="2770"/>
      <c r="BF41" s="2731"/>
      <c r="BG41" s="2731"/>
      <c r="BH41" s="2734"/>
      <c r="BI41" s="2727">
        <v>0.1</v>
      </c>
      <c r="BJ41" s="2729"/>
      <c r="BK41" s="2769"/>
      <c r="BL41" s="2770"/>
      <c r="BM41" s="2731"/>
      <c r="BN41" s="2731"/>
      <c r="BO41" s="2735" t="s">
        <v>2758</v>
      </c>
      <c r="BP41" s="2727">
        <v>0</v>
      </c>
      <c r="BQ41" s="2729"/>
      <c r="BR41" s="2769"/>
      <c r="BS41" s="2770"/>
      <c r="BT41" s="2731"/>
      <c r="BU41" s="2731"/>
      <c r="BV41" s="2735"/>
      <c r="BW41" s="2727">
        <v>0.2</v>
      </c>
      <c r="BX41" s="2729"/>
      <c r="BY41" s="2769"/>
      <c r="BZ41" s="2770"/>
      <c r="CA41" s="2731"/>
      <c r="CB41" s="2731"/>
      <c r="CC41" s="2734" t="s">
        <v>2799</v>
      </c>
      <c r="CD41" s="2727">
        <v>0</v>
      </c>
      <c r="CE41" s="2729"/>
      <c r="CF41" s="2769"/>
      <c r="CG41" s="2770"/>
      <c r="CH41" s="2731"/>
      <c r="CI41" s="2731"/>
      <c r="CJ41" s="2735"/>
      <c r="CK41" s="2727">
        <v>0</v>
      </c>
      <c r="CL41" s="2729"/>
      <c r="CM41" s="2769"/>
      <c r="CN41" s="2770"/>
      <c r="CO41" s="2731"/>
      <c r="CP41" s="2731"/>
      <c r="CQ41" s="2735"/>
      <c r="CR41" s="2727">
        <v>0.2</v>
      </c>
      <c r="CS41" s="2729"/>
      <c r="CT41" s="2769"/>
      <c r="CU41" s="2770"/>
      <c r="CV41" s="2731"/>
      <c r="CW41" s="2731"/>
      <c r="CX41" s="2734" t="s">
        <v>2799</v>
      </c>
      <c r="CY41" s="2768"/>
      <c r="CZ41" s="2736">
        <f t="shared" si="0"/>
        <v>0</v>
      </c>
      <c r="DA41" s="2736">
        <f t="shared" si="0"/>
        <v>0</v>
      </c>
      <c r="DB41" s="2737" t="e">
        <f t="shared" si="2"/>
        <v>#DIV/0!</v>
      </c>
      <c r="DC41" s="2731"/>
      <c r="DD41" s="2731"/>
      <c r="DE41" s="2731"/>
      <c r="DF41" s="2731"/>
      <c r="DG41" s="2776"/>
      <c r="DH41" s="2751"/>
      <c r="DI41" s="2736">
        <f t="shared" si="1"/>
        <v>0</v>
      </c>
      <c r="DJ41" s="2736">
        <f t="shared" si="1"/>
        <v>0</v>
      </c>
      <c r="DK41" s="2737" t="e">
        <f t="shared" si="3"/>
        <v>#DIV/0!</v>
      </c>
      <c r="DL41" s="2731"/>
      <c r="DM41" s="2731"/>
      <c r="DN41" s="2731"/>
      <c r="DO41" s="2731"/>
      <c r="DP41" s="2776"/>
      <c r="DQ41" s="2751"/>
      <c r="DR41" s="2736">
        <f>+$S$41+$Z$41+$AG$41+$AN$41+$AU$41+$BB$41+$BI$41+$BP$41+$BW$41</f>
        <v>0.30000000000000004</v>
      </c>
      <c r="DS41" s="2736">
        <f>+$T$41+$AA$41+$AH$41+$AO$41+$AV$41+$BC$41+$BJ$41+$BQ$41+$BX$41</f>
        <v>0</v>
      </c>
      <c r="DT41" s="2737">
        <f t="shared" si="4"/>
        <v>0</v>
      </c>
      <c r="DU41" s="2731"/>
      <c r="DV41" s="2731"/>
      <c r="DW41" s="2731"/>
      <c r="DX41" s="2731"/>
      <c r="DY41" s="2776"/>
      <c r="DZ41" s="2751"/>
      <c r="EA41" s="2736">
        <f>+$S$41+$Z$41+$AG$41+$AN$41+$AU$41+$BB$41+$BI$41+$BP$41+$BW$41+$CD$41+$CK$41+$CR$41</f>
        <v>0.5</v>
      </c>
      <c r="EB41" s="2736">
        <f>+$T$41+$AA$41+$AH$41+$AO$41+$AV$41+$BC$41+$BJ$41+$BQ$41+$BX$41+$CE$41+$CL$41+$CS$41</f>
        <v>0</v>
      </c>
      <c r="EC41" s="2737">
        <f t="shared" si="5"/>
        <v>0</v>
      </c>
      <c r="ED41" s="2731"/>
      <c r="EE41" s="2731"/>
      <c r="EF41" s="2731"/>
      <c r="EG41" s="2731"/>
      <c r="EH41" s="2776"/>
      <c r="EI41" s="2751"/>
    </row>
    <row r="42" spans="1:139" ht="409.5">
      <c r="A42" s="2714" t="s">
        <v>1149</v>
      </c>
      <c r="B42" s="2715"/>
      <c r="C42" s="2716" t="s">
        <v>2800</v>
      </c>
      <c r="D42" s="2752">
        <v>5</v>
      </c>
      <c r="E42" s="2771" t="s">
        <v>2801</v>
      </c>
      <c r="F42" s="2738">
        <v>1</v>
      </c>
      <c r="G42" s="2719" t="s">
        <v>78</v>
      </c>
      <c r="H42" s="2720">
        <v>1</v>
      </c>
      <c r="I42" s="2720">
        <v>0.14000000000000001</v>
      </c>
      <c r="J42" s="2721">
        <v>10</v>
      </c>
      <c r="K42" s="2763" t="s">
        <v>2802</v>
      </c>
      <c r="L42" s="2723" t="s">
        <v>2803</v>
      </c>
      <c r="M42" s="2754" t="s">
        <v>2738</v>
      </c>
      <c r="N42" s="2764">
        <v>0.1</v>
      </c>
      <c r="O42" s="2725">
        <v>42767</v>
      </c>
      <c r="P42" s="2725">
        <v>42826</v>
      </c>
      <c r="Q42" s="2778" t="s">
        <v>2804</v>
      </c>
      <c r="R42" s="2727">
        <v>0.4</v>
      </c>
      <c r="S42" s="2728">
        <v>0</v>
      </c>
      <c r="T42" s="2729">
        <v>0</v>
      </c>
      <c r="U42" s="2769">
        <f>+S42+S43</f>
        <v>0</v>
      </c>
      <c r="V42" s="2770">
        <f>+T42+T43</f>
        <v>0</v>
      </c>
      <c r="W42" s="2731">
        <f>+((($U$42*$N$42)+($U$44*$N$44))*$H$42)/($N$42+$N$44)</f>
        <v>0</v>
      </c>
      <c r="X42" s="2731">
        <f>+((($V$42*$N$42)+($V$44*$N$44))*$H$42)/($N$42+$N$44)</f>
        <v>0</v>
      </c>
      <c r="Y42" s="2732"/>
      <c r="Z42" s="2727">
        <v>0</v>
      </c>
      <c r="AA42" s="2729"/>
      <c r="AB42" s="2769">
        <f>+Z42+Z43</f>
        <v>0</v>
      </c>
      <c r="AC42" s="2770">
        <f>+AA42+AA43</f>
        <v>0</v>
      </c>
      <c r="AD42" s="2731">
        <f>+((($AB$42*$N$42)+($AB$44*$N$44))*$H$42)/($N$42+$N$44)</f>
        <v>0</v>
      </c>
      <c r="AE42" s="2731">
        <f>+((($AC$42*$N$42)+($AC$44*$N$44))*$H$42)/($N$42+$N$44)</f>
        <v>0</v>
      </c>
      <c r="AF42" s="2733"/>
      <c r="AG42" s="2727"/>
      <c r="AH42" s="2729"/>
      <c r="AI42" s="2769">
        <f>+AG42+AG43</f>
        <v>0</v>
      </c>
      <c r="AJ42" s="2770">
        <f>+AH42+AH43</f>
        <v>0</v>
      </c>
      <c r="AK42" s="2731">
        <f>+((($AI$42*$N$42)+($AI$44*$N$44))*$H$42)/($N$42+$N$44)</f>
        <v>0</v>
      </c>
      <c r="AL42" s="2731">
        <f>+((($AJ$42*$N$42)+($AJ$44*$N$44))*$H$42)/($N$42+$N$44)</f>
        <v>0</v>
      </c>
      <c r="AM42" s="2734"/>
      <c r="AN42" s="2727">
        <v>0.4</v>
      </c>
      <c r="AO42" s="2729">
        <v>0.4</v>
      </c>
      <c r="AP42" s="2769">
        <f>+AN42+AN43</f>
        <v>0.4</v>
      </c>
      <c r="AQ42" s="2770">
        <f>+AO42+AO43</f>
        <v>0.4</v>
      </c>
      <c r="AR42" s="2731">
        <f>+(((AP42*N42)+(AP44*N44))*H42)/(N42+N44)</f>
        <v>0.28571428571428575</v>
      </c>
      <c r="AS42" s="2731">
        <f>+(((AQ42*N42)+(AQ44*N44))*H42)/(N42+N44)</f>
        <v>0.28571428571428575</v>
      </c>
      <c r="AT42" s="2735" t="s">
        <v>2803</v>
      </c>
      <c r="AU42" s="2727">
        <v>0</v>
      </c>
      <c r="AV42" s="2729">
        <v>0</v>
      </c>
      <c r="AW42" s="2769">
        <f>+AU42+AU43</f>
        <v>0</v>
      </c>
      <c r="AX42" s="2770">
        <f>+AV42+AV43</f>
        <v>0</v>
      </c>
      <c r="AY42" s="2731">
        <f>+(((AW42*N42)+(AW44*N44))*H42)/(N42+N44)</f>
        <v>0</v>
      </c>
      <c r="AZ42" s="2731">
        <f>+(((AX42*N42)+(AX44*N44))*H42)/(N42+N44)</f>
        <v>0</v>
      </c>
      <c r="BA42" s="2735"/>
      <c r="BB42" s="2727">
        <v>0</v>
      </c>
      <c r="BC42" s="2729"/>
      <c r="BD42" s="2769">
        <f>+BB42+BB43</f>
        <v>0</v>
      </c>
      <c r="BE42" s="2770">
        <f>+BC42+BC43</f>
        <v>0</v>
      </c>
      <c r="BF42" s="2731">
        <f>+(((BD42*N42)+(BD44*N44))*F42)/(N42+N44)</f>
        <v>0</v>
      </c>
      <c r="BG42" s="2731">
        <f>+(((BE42*N42)+(BE44*N44))*F42)/(N42+N44)</f>
        <v>0</v>
      </c>
      <c r="BH42" s="2734"/>
      <c r="BI42" s="2727">
        <v>0</v>
      </c>
      <c r="BJ42" s="2729"/>
      <c r="BK42" s="2769">
        <f>+BI42+BI43</f>
        <v>0</v>
      </c>
      <c r="BL42" s="2770">
        <f>+BJ42+BJ43</f>
        <v>0</v>
      </c>
      <c r="BM42" s="2731">
        <f>+(((BK42*N42)+(BK44*N44))*H42)/(N42+N44)</f>
        <v>0</v>
      </c>
      <c r="BN42" s="2731">
        <f>+(((BL42*N42)+(BL44*N44))*H42)/(N42+N44)</f>
        <v>0</v>
      </c>
      <c r="BO42" s="2735"/>
      <c r="BP42" s="2727">
        <v>0</v>
      </c>
      <c r="BQ42" s="2729"/>
      <c r="BR42" s="2769">
        <f>+BP42+BP43</f>
        <v>0.6</v>
      </c>
      <c r="BS42" s="2770">
        <f>+BQ42+BQ43</f>
        <v>0</v>
      </c>
      <c r="BT42" s="2731">
        <f>+(((BR42*N42)+(BR44*N44))*H42)/(N42+N44)</f>
        <v>0.42857142857142849</v>
      </c>
      <c r="BU42" s="2731">
        <f>+(((BS42*N42)+(BS44*N44))*H42)/(N42+N44)</f>
        <v>0</v>
      </c>
      <c r="BV42" s="2735"/>
      <c r="BW42" s="2727">
        <v>0</v>
      </c>
      <c r="BX42" s="2729"/>
      <c r="BY42" s="2769">
        <f>+BW42+BW43</f>
        <v>0</v>
      </c>
      <c r="BZ42" s="2770">
        <f>+BX42+BX43</f>
        <v>0</v>
      </c>
      <c r="CA42" s="2731">
        <f>+((($BY$42*$N$42)+($BY$44*$N$44))*$H$42)/($N$42+$N$44)</f>
        <v>9.9999999999999978E-2</v>
      </c>
      <c r="CB42" s="2731">
        <f>+((($BZ$42*$N$42)+($BZ$44*$N$44))*$H$42)/($N$42+$N$44)</f>
        <v>0</v>
      </c>
      <c r="CC42" s="2734"/>
      <c r="CD42" s="2727">
        <v>0</v>
      </c>
      <c r="CE42" s="2729"/>
      <c r="CF42" s="2769">
        <f>+CD42+CD43</f>
        <v>0</v>
      </c>
      <c r="CG42" s="2770">
        <f>+CE42+CE43</f>
        <v>0</v>
      </c>
      <c r="CH42" s="2731">
        <f>+((($CF$42*$N$42)+(CF44*$N$44))*$H$42)/($N$42+$N$44)</f>
        <v>2.8571428571428571E-2</v>
      </c>
      <c r="CI42" s="2731">
        <f>+((($CG$42*$N$42)+($CG$44*$N$44))*$H$42)/($N$42+$N$44)</f>
        <v>0</v>
      </c>
      <c r="CJ42" s="2735"/>
      <c r="CK42" s="2727">
        <v>0</v>
      </c>
      <c r="CL42" s="2729"/>
      <c r="CM42" s="2769">
        <f>+CK42+CK43</f>
        <v>0</v>
      </c>
      <c r="CN42" s="2770">
        <f>+CL42+CL43</f>
        <v>0</v>
      </c>
      <c r="CO42" s="2731">
        <f>+((($CM$42*$N$42)+($CM$44*$N$44))*$H$42)/($N$42+$N$44)</f>
        <v>2.8571428571428571E-2</v>
      </c>
      <c r="CP42" s="2731">
        <f>+((($CN$42*$N$42)+($CN$44*$N$44))*$H$42)/($N$42+$N$44)</f>
        <v>0</v>
      </c>
      <c r="CQ42" s="2735"/>
      <c r="CR42" s="2727">
        <v>0</v>
      </c>
      <c r="CS42" s="2729"/>
      <c r="CT42" s="2769">
        <f>+CR42+CR43</f>
        <v>0</v>
      </c>
      <c r="CU42" s="2770">
        <f>+CS42+CS43</f>
        <v>0</v>
      </c>
      <c r="CV42" s="2731">
        <f>+((($CT$42*$N$42)+($CT$44*$N$44))*$H$42)/($N$42+$N$44)</f>
        <v>0.12857142857142859</v>
      </c>
      <c r="CW42" s="2731">
        <f>+((($CU$42*$N$42)+($CU$44*$N$44))*$H$42)/($N$42+$N$44)</f>
        <v>0</v>
      </c>
      <c r="CX42" s="2734"/>
      <c r="CY42" s="2768"/>
      <c r="CZ42" s="2736">
        <f t="shared" si="0"/>
        <v>0</v>
      </c>
      <c r="DA42" s="2736">
        <f t="shared" si="0"/>
        <v>0</v>
      </c>
      <c r="DB42" s="2737" t="e">
        <f t="shared" si="2"/>
        <v>#DIV/0!</v>
      </c>
      <c r="DC42" s="2731">
        <f>+U42+AB42+AI42</f>
        <v>0</v>
      </c>
      <c r="DD42" s="2731">
        <f>+V42+AC42+AJ42</f>
        <v>0</v>
      </c>
      <c r="DE42" s="2738" t="e">
        <f>+DD42/DC42</f>
        <v>#DIV/0!</v>
      </c>
      <c r="DF42" s="2731">
        <f>+W42+AD42+AK42</f>
        <v>0</v>
      </c>
      <c r="DG42" s="2776">
        <f>+X42+AE42+AL42</f>
        <v>0</v>
      </c>
      <c r="DH42" s="2739" t="e">
        <f>+DG42/DF42</f>
        <v>#DIV/0!</v>
      </c>
      <c r="DI42" s="2736">
        <f t="shared" si="1"/>
        <v>0.4</v>
      </c>
      <c r="DJ42" s="2736">
        <f t="shared" si="1"/>
        <v>0.4</v>
      </c>
      <c r="DK42" s="2737">
        <f t="shared" si="3"/>
        <v>1</v>
      </c>
      <c r="DL42" s="2731">
        <f>+U42+AB42+AI42+AP42+AW42+BD42</f>
        <v>0.4</v>
      </c>
      <c r="DM42" s="2731">
        <f>+V42+AC42+AJ42+AQ42+AX42+BE42</f>
        <v>0.4</v>
      </c>
      <c r="DN42" s="2738">
        <f>+DM42/DL42</f>
        <v>1</v>
      </c>
      <c r="DO42" s="2731">
        <f>+W42+AD42+AK42+AR42+AY42+BF42</f>
        <v>0.28571428571428575</v>
      </c>
      <c r="DP42" s="2776">
        <f>+X42+AE42+AL42+AS42+AZ42+BG42</f>
        <v>0.28571428571428575</v>
      </c>
      <c r="DQ42" s="2739">
        <f>+DP42/DO42</f>
        <v>1</v>
      </c>
      <c r="DR42" s="2736">
        <f>+$S$42+$Z$42+$AG$42+$AN$42+$AU$42+$BB$42+$BI$42+$BP$42+$BW$42</f>
        <v>0.4</v>
      </c>
      <c r="DS42" s="2736">
        <f>+$T$42+$AA$42+$AH$42+$AO$42+$AV$42+$BC$42+$BJ$42+$BQ$42+$BX$42</f>
        <v>0.4</v>
      </c>
      <c r="DT42" s="2737">
        <f t="shared" si="4"/>
        <v>1</v>
      </c>
      <c r="DU42" s="2731">
        <f>+$U$42+$AB$42+$AI$42+$AP$42+$AW$42+$BD$42+$BK$42+$BR$42+$BY$42</f>
        <v>1</v>
      </c>
      <c r="DV42" s="2731">
        <f>+$V$42+$AC$42+$AJ$42+$AQ$42+$AX$42+$BE$42+$BL$42+$BS$42+$BZ$42</f>
        <v>0.4</v>
      </c>
      <c r="DW42" s="2738">
        <f>+DV42/DU42</f>
        <v>0.4</v>
      </c>
      <c r="DX42" s="2731">
        <f>+$W$42+$AD$42+$AK$42+$AR$42+$AY$42+$BF$42+$BM$42+$BT$42+$CA$42</f>
        <v>0.81428571428571417</v>
      </c>
      <c r="DY42" s="2776">
        <f>+X42+AE42+AL42+AS42+AZ42+BG42+BN42+BU42+CB42</f>
        <v>0.28571428571428575</v>
      </c>
      <c r="DZ42" s="2739">
        <f>+DY42/DX42</f>
        <v>0.35087719298245623</v>
      </c>
      <c r="EA42" s="2736">
        <f>+$S$42+$Z$42+$AG$42+$AN$42+$AU$42+$BB$42+$BI$42+$BP$42+$BW$42+$CD$42+$CK$42+$CR$42</f>
        <v>0.4</v>
      </c>
      <c r="EB42" s="2736">
        <f>+$T$42+$AA$42+$AH$42+$AO$42+$AV$42+$BC$42+$BJ$42+$BQ$42+$BX$42+$CE$42+$CL$42+$CS$42</f>
        <v>0.4</v>
      </c>
      <c r="EC42" s="2737">
        <f t="shared" si="5"/>
        <v>1</v>
      </c>
      <c r="ED42" s="2731">
        <f>+$U$42+$AB$42+$AI$42+$AP$42+$AW$42+$BD$42+$BK$42+$BR$42+$BY$42+$CF$42+$CM$42+$CT$42</f>
        <v>1</v>
      </c>
      <c r="EE42" s="2731">
        <f>+$V$42+$AC$42+$AJ$42+$AQ$42+$AX$42+$BE$42+$BL$42+$BS$42+$BZ$42+$CG$42+$CN$42+$CU$42</f>
        <v>0.4</v>
      </c>
      <c r="EF42" s="2738">
        <f>+EE42/ED42</f>
        <v>0.4</v>
      </c>
      <c r="EG42" s="2731">
        <f>+$W$42+$AD$42+$AK$42+$AR$42+$AY$42+$BF$42+$BM$42+$BT$42+$CA$42+$CH$42+$CO$42+$CV$42</f>
        <v>0.99999999999999989</v>
      </c>
      <c r="EH42" s="2776">
        <f>+$X$42+$AE$42+$AL$42+$AS$42+$AZ$42+$BG$42+$BN$42+$BU$42+$CB$42+$CI$42+$CP$42+$CW$42</f>
        <v>0.28571428571428575</v>
      </c>
      <c r="EI42" s="2739">
        <f>+EH42/EG42</f>
        <v>0.28571428571428581</v>
      </c>
    </row>
    <row r="43" spans="1:139" ht="409.5">
      <c r="A43" s="2714" t="s">
        <v>1149</v>
      </c>
      <c r="B43" s="2715"/>
      <c r="C43" s="2716" t="s">
        <v>2800</v>
      </c>
      <c r="D43" s="2752">
        <v>5</v>
      </c>
      <c r="E43" s="2771" t="s">
        <v>2801</v>
      </c>
      <c r="F43" s="2738"/>
      <c r="G43" s="2719"/>
      <c r="H43" s="2740"/>
      <c r="I43" s="2740"/>
      <c r="J43" s="2721"/>
      <c r="K43" s="2763"/>
      <c r="L43" s="2723" t="s">
        <v>2805</v>
      </c>
      <c r="M43" s="2754" t="s">
        <v>2738</v>
      </c>
      <c r="N43" s="2764"/>
      <c r="O43" s="2725">
        <v>42795</v>
      </c>
      <c r="P43" s="2725">
        <v>42856</v>
      </c>
      <c r="Q43" s="2723" t="s">
        <v>2806</v>
      </c>
      <c r="R43" s="2727">
        <v>0.6</v>
      </c>
      <c r="S43" s="2728">
        <v>0</v>
      </c>
      <c r="T43" s="2729">
        <v>0</v>
      </c>
      <c r="U43" s="2769"/>
      <c r="V43" s="2770"/>
      <c r="W43" s="2731"/>
      <c r="X43" s="2731"/>
      <c r="Y43" s="2732"/>
      <c r="Z43" s="2727">
        <v>0</v>
      </c>
      <c r="AA43" s="2729"/>
      <c r="AB43" s="2769"/>
      <c r="AC43" s="2770"/>
      <c r="AD43" s="2731"/>
      <c r="AE43" s="2731"/>
      <c r="AF43" s="2733"/>
      <c r="AG43" s="2727"/>
      <c r="AH43" s="2729"/>
      <c r="AI43" s="2769"/>
      <c r="AJ43" s="2770"/>
      <c r="AK43" s="2731"/>
      <c r="AL43" s="2731"/>
      <c r="AM43" s="2734"/>
      <c r="AN43" s="2727">
        <v>0</v>
      </c>
      <c r="AO43" s="2729">
        <v>0</v>
      </c>
      <c r="AP43" s="2769"/>
      <c r="AQ43" s="2770"/>
      <c r="AR43" s="2731"/>
      <c r="AS43" s="2731"/>
      <c r="AT43" s="2735"/>
      <c r="AU43" s="2727">
        <v>0</v>
      </c>
      <c r="AV43" s="2729">
        <v>0</v>
      </c>
      <c r="AW43" s="2769"/>
      <c r="AX43" s="2770"/>
      <c r="AY43" s="2731"/>
      <c r="AZ43" s="2731"/>
      <c r="BA43" s="2735"/>
      <c r="BB43" s="2727">
        <v>0</v>
      </c>
      <c r="BC43" s="2729"/>
      <c r="BD43" s="2769"/>
      <c r="BE43" s="2770"/>
      <c r="BF43" s="2731"/>
      <c r="BG43" s="2731"/>
      <c r="BH43" s="2734"/>
      <c r="BI43" s="2727">
        <v>0</v>
      </c>
      <c r="BJ43" s="2729"/>
      <c r="BK43" s="2769"/>
      <c r="BL43" s="2770"/>
      <c r="BM43" s="2731"/>
      <c r="BN43" s="2731"/>
      <c r="BO43" s="2735"/>
      <c r="BP43" s="2727">
        <v>0.6</v>
      </c>
      <c r="BQ43" s="2729"/>
      <c r="BR43" s="2769"/>
      <c r="BS43" s="2770"/>
      <c r="BT43" s="2731"/>
      <c r="BU43" s="2731"/>
      <c r="BV43" s="2735" t="s">
        <v>2805</v>
      </c>
      <c r="BW43" s="2727">
        <v>0</v>
      </c>
      <c r="BX43" s="2729"/>
      <c r="BY43" s="2769"/>
      <c r="BZ43" s="2770"/>
      <c r="CA43" s="2731"/>
      <c r="CB43" s="2731"/>
      <c r="CC43" s="2734"/>
      <c r="CD43" s="2727">
        <v>0</v>
      </c>
      <c r="CE43" s="2729"/>
      <c r="CF43" s="2769"/>
      <c r="CG43" s="2770"/>
      <c r="CH43" s="2731"/>
      <c r="CI43" s="2731"/>
      <c r="CJ43" s="2735"/>
      <c r="CK43" s="2727">
        <v>0</v>
      </c>
      <c r="CL43" s="2729"/>
      <c r="CM43" s="2769"/>
      <c r="CN43" s="2770"/>
      <c r="CO43" s="2731"/>
      <c r="CP43" s="2731"/>
      <c r="CQ43" s="2735"/>
      <c r="CR43" s="2727">
        <v>0</v>
      </c>
      <c r="CS43" s="2729"/>
      <c r="CT43" s="2769"/>
      <c r="CU43" s="2770"/>
      <c r="CV43" s="2731"/>
      <c r="CW43" s="2731"/>
      <c r="CX43" s="2734"/>
      <c r="CY43" s="2768"/>
      <c r="CZ43" s="2736">
        <f t="shared" si="0"/>
        <v>0</v>
      </c>
      <c r="DA43" s="2736">
        <f t="shared" si="0"/>
        <v>0</v>
      </c>
      <c r="DB43" s="2737" t="e">
        <f t="shared" si="2"/>
        <v>#DIV/0!</v>
      </c>
      <c r="DC43" s="2731"/>
      <c r="DD43" s="2731"/>
      <c r="DE43" s="2738"/>
      <c r="DF43" s="2731"/>
      <c r="DG43" s="2776"/>
      <c r="DH43" s="2741"/>
      <c r="DI43" s="2736">
        <f t="shared" si="1"/>
        <v>0</v>
      </c>
      <c r="DJ43" s="2736">
        <f t="shared" si="1"/>
        <v>0</v>
      </c>
      <c r="DK43" s="2737" t="e">
        <f t="shared" si="3"/>
        <v>#DIV/0!</v>
      </c>
      <c r="DL43" s="2731"/>
      <c r="DM43" s="2731"/>
      <c r="DN43" s="2738"/>
      <c r="DO43" s="2731"/>
      <c r="DP43" s="2776"/>
      <c r="DQ43" s="2741"/>
      <c r="DR43" s="2736">
        <f>+$S$43+$Z$43+$AG$43+$AN$43+$AU$43+$BB$43+$BI$43+$BP$43+$BW$43</f>
        <v>0.6</v>
      </c>
      <c r="DS43" s="2736">
        <f>+$T$43+$AA$43+$AH$43+$AO$43+$AV$43+$BC$43+$BJ$43+$BQ$43+$BX$43</f>
        <v>0</v>
      </c>
      <c r="DT43" s="2737">
        <f t="shared" si="4"/>
        <v>0</v>
      </c>
      <c r="DU43" s="2731"/>
      <c r="DV43" s="2731"/>
      <c r="DW43" s="2738"/>
      <c r="DX43" s="2731"/>
      <c r="DY43" s="2776"/>
      <c r="DZ43" s="2741"/>
      <c r="EA43" s="2736">
        <f>+$S$43+$Z$43+$AG$43+$AN$43+$AU$43+$BB$43+$BI$43+$BP$43+$BW$43+$CD$43+$CK$43+$CR$43</f>
        <v>0.6</v>
      </c>
      <c r="EB43" s="2736">
        <f>+$T$43+$AA$43+$AH$43+$AO$43+$AV$43+$BC$43+$BJ$43+$BQ$43+$BX$43+$CE$43+$CL$43+$CS$43</f>
        <v>0</v>
      </c>
      <c r="EC43" s="2737">
        <f t="shared" si="5"/>
        <v>0</v>
      </c>
      <c r="ED43" s="2731"/>
      <c r="EE43" s="2731"/>
      <c r="EF43" s="2738"/>
      <c r="EG43" s="2731"/>
      <c r="EH43" s="2776"/>
      <c r="EI43" s="2741"/>
    </row>
    <row r="44" spans="1:139" ht="409.5">
      <c r="A44" s="2714" t="s">
        <v>1149</v>
      </c>
      <c r="B44" s="2715"/>
      <c r="C44" s="2716" t="s">
        <v>2800</v>
      </c>
      <c r="D44" s="2752">
        <v>5</v>
      </c>
      <c r="E44" s="2771" t="s">
        <v>2801</v>
      </c>
      <c r="F44" s="2738"/>
      <c r="G44" s="2719"/>
      <c r="H44" s="2740"/>
      <c r="I44" s="2740"/>
      <c r="J44" s="2721">
        <v>11</v>
      </c>
      <c r="K44" s="2763" t="s">
        <v>2807</v>
      </c>
      <c r="L44" s="2723" t="s">
        <v>2808</v>
      </c>
      <c r="M44" s="2754" t="s">
        <v>2738</v>
      </c>
      <c r="N44" s="2764">
        <v>0.04</v>
      </c>
      <c r="O44" s="2725">
        <v>42856</v>
      </c>
      <c r="P44" s="2725">
        <v>42917</v>
      </c>
      <c r="Q44" s="2723" t="s">
        <v>2809</v>
      </c>
      <c r="R44" s="2775">
        <v>0.5</v>
      </c>
      <c r="S44" s="2728">
        <v>0</v>
      </c>
      <c r="T44" s="2729"/>
      <c r="U44" s="2769">
        <f>+S44+S45</f>
        <v>0</v>
      </c>
      <c r="V44" s="2770">
        <f>+T44+T45</f>
        <v>0</v>
      </c>
      <c r="W44" s="2731"/>
      <c r="X44" s="2731"/>
      <c r="Y44" s="2732"/>
      <c r="Z44" s="2727">
        <v>0</v>
      </c>
      <c r="AA44" s="2729"/>
      <c r="AB44" s="2769">
        <f>+Z44+Z45</f>
        <v>0</v>
      </c>
      <c r="AC44" s="2770">
        <f>+AA44+AA45</f>
        <v>0</v>
      </c>
      <c r="AD44" s="2731"/>
      <c r="AE44" s="2731"/>
      <c r="AF44" s="2733"/>
      <c r="AG44" s="2727">
        <v>0</v>
      </c>
      <c r="AH44" s="2729"/>
      <c r="AI44" s="2769">
        <f>+AG44+AG45</f>
        <v>0</v>
      </c>
      <c r="AJ44" s="2770">
        <f>+AH44+AH45</f>
        <v>0</v>
      </c>
      <c r="AK44" s="2731"/>
      <c r="AL44" s="2731"/>
      <c r="AM44" s="2734"/>
      <c r="AN44" s="2727">
        <v>0</v>
      </c>
      <c r="AO44" s="2729">
        <v>0</v>
      </c>
      <c r="AP44" s="2769">
        <f>+AN44+AN45</f>
        <v>0</v>
      </c>
      <c r="AQ44" s="2770">
        <f>+AO44+AO45</f>
        <v>0</v>
      </c>
      <c r="AR44" s="2731"/>
      <c r="AS44" s="2731"/>
      <c r="AT44" s="2735"/>
      <c r="AU44" s="2727">
        <v>0</v>
      </c>
      <c r="AV44" s="2729">
        <v>0</v>
      </c>
      <c r="AW44" s="2769">
        <f>+AU44+AU45</f>
        <v>0</v>
      </c>
      <c r="AX44" s="2770">
        <f>+AV44+AV45</f>
        <v>0</v>
      </c>
      <c r="AY44" s="2731"/>
      <c r="AZ44" s="2731"/>
      <c r="BA44" s="2735"/>
      <c r="BB44" s="2727">
        <v>0</v>
      </c>
      <c r="BC44" s="2729"/>
      <c r="BD44" s="2769">
        <f>+BB44+BB45</f>
        <v>0</v>
      </c>
      <c r="BE44" s="2770">
        <f>+BC44+BC45</f>
        <v>0</v>
      </c>
      <c r="BF44" s="2731"/>
      <c r="BG44" s="2731"/>
      <c r="BH44" s="2734"/>
      <c r="BI44" s="2727">
        <v>0</v>
      </c>
      <c r="BJ44" s="2729"/>
      <c r="BK44" s="2769">
        <f>+BI44+BI45</f>
        <v>0</v>
      </c>
      <c r="BL44" s="2770">
        <f>+BJ44+BJ45</f>
        <v>0</v>
      </c>
      <c r="BM44" s="2731"/>
      <c r="BN44" s="2731"/>
      <c r="BO44" s="2735"/>
      <c r="BP44" s="2727">
        <v>0</v>
      </c>
      <c r="BQ44" s="2729"/>
      <c r="BR44" s="2769">
        <f>+BP44+BP45</f>
        <v>0</v>
      </c>
      <c r="BS44" s="2770">
        <f>+BQ44+BQ45</f>
        <v>0</v>
      </c>
      <c r="BT44" s="2731"/>
      <c r="BU44" s="2731"/>
      <c r="BV44" s="2735"/>
      <c r="BW44" s="2727">
        <v>0.25</v>
      </c>
      <c r="BX44" s="2729"/>
      <c r="BY44" s="2769">
        <f>+BW44+BW45</f>
        <v>0.35</v>
      </c>
      <c r="BZ44" s="2770">
        <f>+BX44+BX45</f>
        <v>0</v>
      </c>
      <c r="CA44" s="2731"/>
      <c r="CB44" s="2731"/>
      <c r="CC44" s="2734" t="s">
        <v>2808</v>
      </c>
      <c r="CD44" s="2727">
        <v>0</v>
      </c>
      <c r="CE44" s="2729"/>
      <c r="CF44" s="2769">
        <f>+CD44+CD45</f>
        <v>0.1</v>
      </c>
      <c r="CG44" s="2770">
        <f>+CE44+CE45</f>
        <v>0</v>
      </c>
      <c r="CH44" s="2731"/>
      <c r="CI44" s="2731"/>
      <c r="CJ44" s="2735"/>
      <c r="CK44" s="2727">
        <v>0</v>
      </c>
      <c r="CL44" s="2729"/>
      <c r="CM44" s="2769">
        <f>+CK44+CK45</f>
        <v>0.1</v>
      </c>
      <c r="CN44" s="2770">
        <f>+CL44+CL45</f>
        <v>0</v>
      </c>
      <c r="CO44" s="2731"/>
      <c r="CP44" s="2731"/>
      <c r="CQ44" s="2735"/>
      <c r="CR44" s="2727">
        <v>0.25</v>
      </c>
      <c r="CS44" s="2729"/>
      <c r="CT44" s="2769">
        <f>+CR44+CR45</f>
        <v>0.45</v>
      </c>
      <c r="CU44" s="2770">
        <f>+CS44+CS45</f>
        <v>0</v>
      </c>
      <c r="CV44" s="2731"/>
      <c r="CW44" s="2731"/>
      <c r="CX44" s="2734" t="s">
        <v>2808</v>
      </c>
      <c r="CY44" s="2768"/>
      <c r="CZ44" s="2736">
        <f t="shared" si="0"/>
        <v>0</v>
      </c>
      <c r="DA44" s="2736">
        <f t="shared" si="0"/>
        <v>0</v>
      </c>
      <c r="DB44" s="2737" t="e">
        <f t="shared" si="2"/>
        <v>#DIV/0!</v>
      </c>
      <c r="DC44" s="2731">
        <f>+U44+AB44+AI44</f>
        <v>0</v>
      </c>
      <c r="DD44" s="2731">
        <f>+V44+AC44+AJ44</f>
        <v>0</v>
      </c>
      <c r="DE44" s="2731" t="e">
        <f>+DD44/DC44</f>
        <v>#DIV/0!</v>
      </c>
      <c r="DF44" s="2731"/>
      <c r="DG44" s="2776"/>
      <c r="DH44" s="2741"/>
      <c r="DI44" s="2736">
        <f t="shared" si="1"/>
        <v>0</v>
      </c>
      <c r="DJ44" s="2736">
        <f t="shared" si="1"/>
        <v>0</v>
      </c>
      <c r="DK44" s="2737" t="e">
        <f t="shared" si="3"/>
        <v>#DIV/0!</v>
      </c>
      <c r="DL44" s="2731">
        <f>+U44+AB44+AI44+AP44+AW44+BD44</f>
        <v>0</v>
      </c>
      <c r="DM44" s="2731">
        <f>+V44+AC44+AJ44+AQ44+AX44+BE44</f>
        <v>0</v>
      </c>
      <c r="DN44" s="2731" t="e">
        <f>+DM44/DL44</f>
        <v>#DIV/0!</v>
      </c>
      <c r="DO44" s="2731"/>
      <c r="DP44" s="2776"/>
      <c r="DQ44" s="2741"/>
      <c r="DR44" s="2736">
        <f>+$S$44+$Z$44+$AG$44+$AN$44+$AU$44+$BB$44+$BI$44+$BP$44+$BW$44</f>
        <v>0.25</v>
      </c>
      <c r="DS44" s="2736">
        <f>+$T$44+$AA$44+$AH$44+$AO$44+$AV$44+$BC$44+$BJ$44+$BQ$44+$BX$44</f>
        <v>0</v>
      </c>
      <c r="DT44" s="2737">
        <f t="shared" si="4"/>
        <v>0</v>
      </c>
      <c r="DU44" s="2731">
        <f>+$U$44+$AB$44+$AI$44+$AP$44+$AW$44+$BD$44+$BK$44+$BR$44+$BY$44</f>
        <v>0.35</v>
      </c>
      <c r="DV44" s="2731">
        <f>+$V$44+$AC$44+$AJ$44+$AQ$44+$AX$44+$BE$44+$BL$44+$BS$44+$BZ$44</f>
        <v>0</v>
      </c>
      <c r="DW44" s="2731">
        <f>+DV44/DU44</f>
        <v>0</v>
      </c>
      <c r="DX44" s="2731"/>
      <c r="DY44" s="2776"/>
      <c r="DZ44" s="2741"/>
      <c r="EA44" s="2736">
        <f>+$S$44+$Z$44+$AG$44+$AN$44+$AU$44+$BB$44+$BI$44+$BP$44+$BW$44+$CD$44+$CK$44+$CR$44</f>
        <v>0.5</v>
      </c>
      <c r="EB44" s="2736">
        <f>+$T$44+$AA$44+$AH$44+$AO$44+$AV$44+$BC$44+$BJ$44+$BQ$44+$BX$44+$CE$44+$CL$44+$CS$44</f>
        <v>0</v>
      </c>
      <c r="EC44" s="2737">
        <f t="shared" si="5"/>
        <v>0</v>
      </c>
      <c r="ED44" s="2731">
        <f>+$U$44+$AB$44+$AI$44+$AP$44+$AW$44+$BD$44+$BK$44+$BR$44+$BY$44+$CF$44+$CM$44+$CT$44</f>
        <v>1</v>
      </c>
      <c r="EE44" s="2731">
        <f>+$V$44+$AC$44+$AJ$44+$AQ$44+$AX$44+$BE$44+$BL$44+$BS$44+$BZ$44+$CG$44+$CN$44+$CU$44</f>
        <v>0</v>
      </c>
      <c r="EF44" s="2731">
        <f>+EE44/ED44</f>
        <v>0</v>
      </c>
      <c r="EG44" s="2731"/>
      <c r="EH44" s="2776"/>
      <c r="EI44" s="2741"/>
    </row>
    <row r="45" spans="1:139" ht="409.5">
      <c r="A45" s="2714" t="s">
        <v>1149</v>
      </c>
      <c r="B45" s="2715"/>
      <c r="C45" s="2716" t="s">
        <v>2800</v>
      </c>
      <c r="D45" s="2752">
        <v>5</v>
      </c>
      <c r="E45" s="2771" t="s">
        <v>2801</v>
      </c>
      <c r="F45" s="2738"/>
      <c r="G45" s="2719"/>
      <c r="H45" s="2749"/>
      <c r="I45" s="2749"/>
      <c r="J45" s="2721"/>
      <c r="K45" s="2763"/>
      <c r="L45" s="2726" t="s">
        <v>2810</v>
      </c>
      <c r="M45" s="2754" t="s">
        <v>2738</v>
      </c>
      <c r="N45" s="2764"/>
      <c r="O45" s="2725">
        <v>42887</v>
      </c>
      <c r="P45" s="2725">
        <v>43100</v>
      </c>
      <c r="Q45" s="2726" t="s">
        <v>2811</v>
      </c>
      <c r="R45" s="2775">
        <v>0.5</v>
      </c>
      <c r="S45" s="2728">
        <v>0</v>
      </c>
      <c r="T45" s="2729"/>
      <c r="U45" s="2769"/>
      <c r="V45" s="2770"/>
      <c r="W45" s="2731"/>
      <c r="X45" s="2731"/>
      <c r="Y45" s="2732"/>
      <c r="Z45" s="2727">
        <v>0</v>
      </c>
      <c r="AA45" s="2729"/>
      <c r="AB45" s="2769"/>
      <c r="AC45" s="2770"/>
      <c r="AD45" s="2731"/>
      <c r="AE45" s="2731"/>
      <c r="AF45" s="2733"/>
      <c r="AG45" s="2727">
        <v>0</v>
      </c>
      <c r="AH45" s="2729"/>
      <c r="AI45" s="2769"/>
      <c r="AJ45" s="2770"/>
      <c r="AK45" s="2731"/>
      <c r="AL45" s="2731"/>
      <c r="AM45" s="2734"/>
      <c r="AN45" s="2727">
        <v>0</v>
      </c>
      <c r="AO45" s="2729">
        <v>0</v>
      </c>
      <c r="AP45" s="2769"/>
      <c r="AQ45" s="2770"/>
      <c r="AR45" s="2731"/>
      <c r="AS45" s="2731"/>
      <c r="AT45" s="2735"/>
      <c r="AU45" s="2727">
        <v>0</v>
      </c>
      <c r="AV45" s="2729">
        <v>0</v>
      </c>
      <c r="AW45" s="2769"/>
      <c r="AX45" s="2770"/>
      <c r="AY45" s="2731"/>
      <c r="AZ45" s="2731"/>
      <c r="BA45" s="2735"/>
      <c r="BB45" s="2727">
        <v>0</v>
      </c>
      <c r="BC45" s="2729"/>
      <c r="BD45" s="2769"/>
      <c r="BE45" s="2770"/>
      <c r="BF45" s="2731"/>
      <c r="BG45" s="2731"/>
      <c r="BH45" s="2734"/>
      <c r="BI45" s="2727">
        <v>0</v>
      </c>
      <c r="BJ45" s="2729"/>
      <c r="BK45" s="2769"/>
      <c r="BL45" s="2770"/>
      <c r="BM45" s="2731"/>
      <c r="BN45" s="2731"/>
      <c r="BO45" s="2735"/>
      <c r="BP45" s="2727">
        <v>0</v>
      </c>
      <c r="BQ45" s="2729"/>
      <c r="BR45" s="2769"/>
      <c r="BS45" s="2770"/>
      <c r="BT45" s="2731"/>
      <c r="BU45" s="2731"/>
      <c r="BV45" s="2735"/>
      <c r="BW45" s="2727">
        <v>0.1</v>
      </c>
      <c r="BX45" s="2729"/>
      <c r="BY45" s="2769"/>
      <c r="BZ45" s="2770"/>
      <c r="CA45" s="2731"/>
      <c r="CB45" s="2731"/>
      <c r="CC45" s="2734" t="s">
        <v>2810</v>
      </c>
      <c r="CD45" s="2727">
        <v>0.1</v>
      </c>
      <c r="CE45" s="2729"/>
      <c r="CF45" s="2769"/>
      <c r="CG45" s="2770"/>
      <c r="CH45" s="2731"/>
      <c r="CI45" s="2731"/>
      <c r="CJ45" s="2735" t="s">
        <v>2810</v>
      </c>
      <c r="CK45" s="2727">
        <v>0.1</v>
      </c>
      <c r="CL45" s="2729"/>
      <c r="CM45" s="2769"/>
      <c r="CN45" s="2770"/>
      <c r="CO45" s="2731"/>
      <c r="CP45" s="2731"/>
      <c r="CQ45" s="2735" t="s">
        <v>2810</v>
      </c>
      <c r="CR45" s="2727">
        <v>0.2</v>
      </c>
      <c r="CS45" s="2729"/>
      <c r="CT45" s="2769"/>
      <c r="CU45" s="2770"/>
      <c r="CV45" s="2731"/>
      <c r="CW45" s="2731"/>
      <c r="CX45" s="2734" t="s">
        <v>2812</v>
      </c>
      <c r="CY45" s="2768"/>
      <c r="CZ45" s="2736">
        <f t="shared" si="0"/>
        <v>0</v>
      </c>
      <c r="DA45" s="2736">
        <f t="shared" si="0"/>
        <v>0</v>
      </c>
      <c r="DB45" s="2737" t="e">
        <f t="shared" si="2"/>
        <v>#DIV/0!</v>
      </c>
      <c r="DC45" s="2731"/>
      <c r="DD45" s="2731"/>
      <c r="DE45" s="2731"/>
      <c r="DF45" s="2731"/>
      <c r="DG45" s="2776"/>
      <c r="DH45" s="2751"/>
      <c r="DI45" s="2736">
        <f t="shared" si="1"/>
        <v>0</v>
      </c>
      <c r="DJ45" s="2736">
        <f t="shared" si="1"/>
        <v>0</v>
      </c>
      <c r="DK45" s="2737" t="e">
        <f t="shared" si="3"/>
        <v>#DIV/0!</v>
      </c>
      <c r="DL45" s="2731"/>
      <c r="DM45" s="2731"/>
      <c r="DN45" s="2731"/>
      <c r="DO45" s="2731"/>
      <c r="DP45" s="2776"/>
      <c r="DQ45" s="2751"/>
      <c r="DR45" s="2736">
        <f>+$S$45+$Z$45+$AG$45+$AN$45+$AU$45+$BB$45+$BI$45+$BP$45+$BW$45</f>
        <v>0.1</v>
      </c>
      <c r="DS45" s="2736">
        <f>+$T$45+$AA$45+$AH$45+$AO$45+$AV$45+$BC$45+$BJ$45+$BQ$45+$BX$45</f>
        <v>0</v>
      </c>
      <c r="DT45" s="2737">
        <f t="shared" si="4"/>
        <v>0</v>
      </c>
      <c r="DU45" s="2731"/>
      <c r="DV45" s="2731"/>
      <c r="DW45" s="2731"/>
      <c r="DX45" s="2731"/>
      <c r="DY45" s="2776"/>
      <c r="DZ45" s="2751"/>
      <c r="EA45" s="2736">
        <f>+$S$45+$Z$45+$AG$45+$AN$45+$AU$45+$BB$45+$BI$45+$BP$45+$BW$45+$CD$45+$CK$45+$CR$45</f>
        <v>0.5</v>
      </c>
      <c r="EB45" s="2736">
        <f>+$T$45+$AA$45+$AH$45+$AO$45+$AV$45+$BC$45+$BJ$45+$BQ$45+$BX$45+$CE$45+$CL$45+$CS$45</f>
        <v>0</v>
      </c>
      <c r="EC45" s="2737">
        <f t="shared" si="5"/>
        <v>0</v>
      </c>
      <c r="ED45" s="2731"/>
      <c r="EE45" s="2731"/>
      <c r="EF45" s="2731"/>
      <c r="EG45" s="2731"/>
      <c r="EH45" s="2776"/>
      <c r="EI45" s="2751"/>
    </row>
    <row r="46" spans="1:139" ht="378">
      <c r="A46" s="2780" t="s">
        <v>2813</v>
      </c>
      <c r="B46" s="2781"/>
      <c r="C46" s="2716" t="s">
        <v>2814</v>
      </c>
      <c r="D46" s="2752">
        <v>6</v>
      </c>
      <c r="E46" s="2771" t="s">
        <v>2815</v>
      </c>
      <c r="F46" s="2719">
        <v>0.35</v>
      </c>
      <c r="G46" s="2719" t="s">
        <v>78</v>
      </c>
      <c r="H46" s="2782">
        <v>0.23</v>
      </c>
      <c r="I46" s="2720">
        <v>0.14000000000000001</v>
      </c>
      <c r="J46" s="2721">
        <v>12</v>
      </c>
      <c r="K46" s="2763" t="s">
        <v>2816</v>
      </c>
      <c r="L46" s="2723" t="s">
        <v>2817</v>
      </c>
      <c r="M46" s="2754" t="s">
        <v>2818</v>
      </c>
      <c r="N46" s="2764">
        <v>0.14000000000000001</v>
      </c>
      <c r="O46" s="2783">
        <v>42736</v>
      </c>
      <c r="P46" s="2784">
        <v>43100</v>
      </c>
      <c r="Q46" s="2726" t="s">
        <v>2819</v>
      </c>
      <c r="R46" s="2775">
        <v>0.6</v>
      </c>
      <c r="S46" s="2728">
        <v>0</v>
      </c>
      <c r="T46" s="2729"/>
      <c r="U46" s="2769">
        <f>+S46+S47</f>
        <v>0</v>
      </c>
      <c r="V46" s="2770">
        <f>+T46+T47</f>
        <v>0</v>
      </c>
      <c r="W46" s="2738">
        <f>((U46*$N$46)*$H$46)/$N$46</f>
        <v>0</v>
      </c>
      <c r="X46" s="2720">
        <f>((V46*$N$46)*$H$46)/$N$46</f>
        <v>0</v>
      </c>
      <c r="Y46" s="2732"/>
      <c r="Z46" s="2727">
        <v>0.02</v>
      </c>
      <c r="AA46" s="2729">
        <v>0.01</v>
      </c>
      <c r="AB46" s="2769">
        <f>+Z46+Z47</f>
        <v>0.02</v>
      </c>
      <c r="AC46" s="2770">
        <f>+AA46+AA47</f>
        <v>0.01</v>
      </c>
      <c r="AD46" s="2785">
        <f>((AB46*$N$46)*$H$46)/$N$46</f>
        <v>4.6000000000000008E-3</v>
      </c>
      <c r="AE46" s="2720">
        <f>((AC46*$N$46)*$F$46)/$N$46</f>
        <v>3.5000000000000005E-3</v>
      </c>
      <c r="AF46" s="2733" t="s">
        <v>2820</v>
      </c>
      <c r="AG46" s="2727">
        <v>0.08</v>
      </c>
      <c r="AH46" s="2729">
        <v>0.08</v>
      </c>
      <c r="AI46" s="2769">
        <f>+AG46+AG47</f>
        <v>0.08</v>
      </c>
      <c r="AJ46" s="2770">
        <f>+AH46+AH47</f>
        <v>0.08</v>
      </c>
      <c r="AK46" s="2785">
        <f>((AI46*$N$46)*$H$46)/$N$46</f>
        <v>1.8400000000000003E-2</v>
      </c>
      <c r="AL46" s="2785">
        <f>((AJ46*$N$46)*$H$46)/$N$46</f>
        <v>1.8400000000000003E-2</v>
      </c>
      <c r="AM46" s="2734" t="s">
        <v>2821</v>
      </c>
      <c r="AN46" s="2727">
        <v>0.04</v>
      </c>
      <c r="AO46" s="2729">
        <v>0</v>
      </c>
      <c r="AP46" s="2769">
        <f>+AN46+AN47</f>
        <v>0.04</v>
      </c>
      <c r="AQ46" s="2770">
        <f>+AO46+AO47</f>
        <v>0</v>
      </c>
      <c r="AR46" s="2785">
        <f>((AP46*N46)*H46)/N46</f>
        <v>9.2000000000000016E-3</v>
      </c>
      <c r="AS46" s="2720">
        <f>(($AQ46*$N46)*$H46)/$N46</f>
        <v>0</v>
      </c>
      <c r="AT46" s="2735" t="s">
        <v>2820</v>
      </c>
      <c r="AU46" s="2727">
        <v>0.04</v>
      </c>
      <c r="AV46" s="2729">
        <v>0</v>
      </c>
      <c r="AW46" s="2769">
        <f>+AU46+AU47</f>
        <v>0.04</v>
      </c>
      <c r="AX46" s="2770">
        <f>+AV46+AV47</f>
        <v>0</v>
      </c>
      <c r="AY46" s="2785">
        <f>((AW46*N46)*H46)/N46</f>
        <v>9.2000000000000016E-3</v>
      </c>
      <c r="AZ46" s="2720">
        <f>((AX46*N46)*H46)/N46</f>
        <v>0</v>
      </c>
      <c r="BA46" s="2735" t="s">
        <v>2820</v>
      </c>
      <c r="BB46" s="2727">
        <v>0.09</v>
      </c>
      <c r="BC46" s="2729">
        <v>0</v>
      </c>
      <c r="BD46" s="2769">
        <f>+BB46+BB47</f>
        <v>0.29000000000000004</v>
      </c>
      <c r="BE46" s="2770">
        <f>+BC46+BC47</f>
        <v>0</v>
      </c>
      <c r="BF46" s="2785">
        <f>((BD46*N46)*H46)/N46</f>
        <v>6.6700000000000009E-2</v>
      </c>
      <c r="BG46" s="2785">
        <f>((BE46*N46)*H46)/N46</f>
        <v>0</v>
      </c>
      <c r="BH46" s="2734" t="s">
        <v>2821</v>
      </c>
      <c r="BI46" s="2727">
        <v>0.04</v>
      </c>
      <c r="BJ46" s="2729"/>
      <c r="BK46" s="2786">
        <f>+BI46+BI47</f>
        <v>0.04</v>
      </c>
      <c r="BL46" s="2787">
        <f>+BJ46+BJ47</f>
        <v>0</v>
      </c>
      <c r="BM46" s="2785">
        <f>((BK46*$N$46)*$H$46)/$N$46</f>
        <v>9.2000000000000016E-3</v>
      </c>
      <c r="BN46" s="2785">
        <f>((BL46*N46)*H46)/N46</f>
        <v>0</v>
      </c>
      <c r="BO46" s="2735" t="s">
        <v>2820</v>
      </c>
      <c r="BP46" s="2727">
        <v>0.04</v>
      </c>
      <c r="BQ46" s="2729"/>
      <c r="BR46" s="2769">
        <f>+BP46+BP47</f>
        <v>0.04</v>
      </c>
      <c r="BS46" s="2770">
        <f>+BQ46+BQ47</f>
        <v>0</v>
      </c>
      <c r="BT46" s="2785">
        <f>((BR46*N46)*H46)/N46</f>
        <v>9.2000000000000016E-3</v>
      </c>
      <c r="BU46" s="2785">
        <f>((BS46*N46)*H46)/N46</f>
        <v>0</v>
      </c>
      <c r="BV46" s="2735" t="s">
        <v>2820</v>
      </c>
      <c r="BW46" s="2727">
        <v>0.08</v>
      </c>
      <c r="BX46" s="2729"/>
      <c r="BY46" s="2769">
        <f>+BW46+BW47</f>
        <v>0.08</v>
      </c>
      <c r="BZ46" s="2770">
        <f>+BX46+BX47</f>
        <v>0</v>
      </c>
      <c r="CA46" s="2785">
        <f>((BY46*$N$46)*$H$46)/$N$46</f>
        <v>1.8400000000000003E-2</v>
      </c>
      <c r="CB46" s="2785">
        <f>((BZ46*$N$46)*$H$46)/$N$46</f>
        <v>0</v>
      </c>
      <c r="CC46" s="2734" t="s">
        <v>2821</v>
      </c>
      <c r="CD46" s="2727">
        <v>0.04</v>
      </c>
      <c r="CE46" s="2729"/>
      <c r="CF46" s="2769">
        <f>+CD46+CD47</f>
        <v>0.04</v>
      </c>
      <c r="CG46" s="2770">
        <f>+CE46+CE47</f>
        <v>0</v>
      </c>
      <c r="CH46" s="2785">
        <f>((CF46*$N$46)*$H$46)/$N$46</f>
        <v>9.2000000000000016E-3</v>
      </c>
      <c r="CI46" s="2785">
        <f>((CG46*$N$46)*$H$46)/$N$46</f>
        <v>0</v>
      </c>
      <c r="CJ46" s="2735" t="s">
        <v>2820</v>
      </c>
      <c r="CK46" s="2727">
        <v>0.04</v>
      </c>
      <c r="CL46" s="2729"/>
      <c r="CM46" s="2769">
        <f>+CK46+CK47</f>
        <v>0.04</v>
      </c>
      <c r="CN46" s="2770">
        <f>+CL46+CL47</f>
        <v>0</v>
      </c>
      <c r="CO46" s="2785">
        <f>((CM46*$N$46)*$H$46)/$N$46</f>
        <v>9.2000000000000016E-3</v>
      </c>
      <c r="CP46" s="2785">
        <f>((CN46*$N$46)*$H$46)/$N$46</f>
        <v>0</v>
      </c>
      <c r="CQ46" s="2735" t="s">
        <v>2820</v>
      </c>
      <c r="CR46" s="2727">
        <v>0.09</v>
      </c>
      <c r="CS46" s="2729"/>
      <c r="CT46" s="2769">
        <f>+CR46+CR47</f>
        <v>0.29000000000000004</v>
      </c>
      <c r="CU46" s="2770">
        <f>+CS46+CS47</f>
        <v>0</v>
      </c>
      <c r="CV46" s="2785">
        <f>((CT46*$N$46)*$H$46)/$N$46</f>
        <v>6.6700000000000009E-2</v>
      </c>
      <c r="CW46" s="2785">
        <f>((CU46*$N$46)*$H$46)/$N$46</f>
        <v>0</v>
      </c>
      <c r="CX46" s="2734" t="s">
        <v>2821</v>
      </c>
      <c r="CY46" s="2768"/>
      <c r="CZ46" s="2788">
        <f>+S$46+Z$46+AG$46+AN$46</f>
        <v>0.14000000000000001</v>
      </c>
      <c r="DA46" s="2788">
        <f>+T$46+AA$46+AH$46</f>
        <v>0.09</v>
      </c>
      <c r="DB46" s="2789">
        <f>+DA46/CZ46</f>
        <v>0.64285714285714279</v>
      </c>
      <c r="DC46" s="2731">
        <f>+U46+AB46+AI46</f>
        <v>0.1</v>
      </c>
      <c r="DD46" s="2731">
        <f>+V46+AC46+AJ46</f>
        <v>0.09</v>
      </c>
      <c r="DE46" s="2731">
        <f>+DD46/DC46</f>
        <v>0.89999999999999991</v>
      </c>
      <c r="DF46" s="2790">
        <f>+W46+AD46+AK46</f>
        <v>2.3000000000000003E-2</v>
      </c>
      <c r="DG46" s="2791">
        <f>+X46+AE46+AL46</f>
        <v>2.1900000000000003E-2</v>
      </c>
      <c r="DH46" s="2792">
        <f>+DG46/DF46</f>
        <v>0.9521739130434782</v>
      </c>
      <c r="DI46" s="2736">
        <f t="shared" si="1"/>
        <v>0.27</v>
      </c>
      <c r="DJ46" s="2736">
        <f t="shared" si="1"/>
        <v>0.09</v>
      </c>
      <c r="DK46" s="2789">
        <f>+DJ46/DI46</f>
        <v>0.33333333333333331</v>
      </c>
      <c r="DL46" s="2731">
        <f>+U46+AB46+AI46+AP46+AW46+BD46</f>
        <v>0.47000000000000008</v>
      </c>
      <c r="DM46" s="2731">
        <f>+V46+AC46+AJ46+AQ4619+AX46+BE46</f>
        <v>0.09</v>
      </c>
      <c r="DN46" s="2731">
        <f>+DM46/DL46</f>
        <v>0.19148936170212763</v>
      </c>
      <c r="DO46" s="2790">
        <f>+W46+AD46+AK46+AR46+AY46+BF46</f>
        <v>0.10810000000000002</v>
      </c>
      <c r="DP46" s="2791">
        <f>+X46+AE46+AL46+AS46+AZ46+BG46</f>
        <v>2.1900000000000003E-2</v>
      </c>
      <c r="DQ46" s="2792">
        <f>+DP46/DO46</f>
        <v>0.20259019426456984</v>
      </c>
      <c r="DR46" s="2736">
        <f>+$S$46+$Z$46+$AG$46+$AN$46+$AU$46+$BB$46+$BI$46+$BP$46+$BW$46</f>
        <v>0.43</v>
      </c>
      <c r="DS46" s="2736">
        <f>+$T$46+$AA$46+$AH$46+$AO$46+$AV$46+$BC$46+$BJ$46+$BQ$46+$BX$46</f>
        <v>0.09</v>
      </c>
      <c r="DT46" s="2789">
        <f>+DS46/DR46</f>
        <v>0.20930232558139533</v>
      </c>
      <c r="DU46" s="2731">
        <f>+$U$46+$AB$46+$AI$46+$AP$46+$AW$46+$BD$46+$BK$46+$BR$46+$BY$46</f>
        <v>0.63000000000000012</v>
      </c>
      <c r="DV46" s="2731">
        <f>+$V$46+$AC$46+$AJ$46+$AQ$4619+$AX$46+$BE$46+$BL$46+$BS$46+$BZ$46</f>
        <v>0.09</v>
      </c>
      <c r="DW46" s="2731">
        <f>+DV46/DU46</f>
        <v>0.14285714285714282</v>
      </c>
      <c r="DX46" s="2790">
        <f>+$W$46+$AD$46+$AK$46+$AR$46+$AY$46+$BF$46+$BM$46+$BT$46+$CA$46</f>
        <v>0.14490000000000003</v>
      </c>
      <c r="DY46" s="2791">
        <f>+X46+AE46+AL46+AS46+AZ46+BG46+BN46+BU46+CB46</f>
        <v>2.1900000000000003E-2</v>
      </c>
      <c r="DZ46" s="2792">
        <f>+DY46/DX46</f>
        <v>0.15113871635610765</v>
      </c>
      <c r="EA46" s="2736">
        <f>+$S$46+$Z$46+$AG$46+$AN$46+$AU$46+$BB$46+$BI$46+$BP$46+$BW$46+$CD$46+$CK$46+$CR$46</f>
        <v>0.6</v>
      </c>
      <c r="EB46" s="2736">
        <f>+$T$46+$AA$46+$AH$46+$AO$46+$AV$46+$BC$46+$BJ$46+$BQ$46+$BX$46+$CE$46+$CL$46+$CS$46</f>
        <v>0.09</v>
      </c>
      <c r="EC46" s="2789">
        <f>+EB46/EA46</f>
        <v>0.15</v>
      </c>
      <c r="ED46" s="2731">
        <f>+$U$46+$AB$46+$AI$46+$AP$46+$AW$46+$BD$46+$BK$46+$BR$46+$BY$46+$CF$46+$CM$46+$CT$46</f>
        <v>1.0000000000000002</v>
      </c>
      <c r="EE46" s="2731">
        <f>+$V$46+$AC$46+$AJ$46+$AQ$4619+$AX$46+$BE$46+$BL$46+$BS$46+$BZ$46+$CG$46+$CN$46+$CU$46</f>
        <v>0.09</v>
      </c>
      <c r="EF46" s="2731">
        <f>+EE46/ED46</f>
        <v>8.9999999999999983E-2</v>
      </c>
      <c r="EG46" s="2790">
        <f>+$W$46+$AD$46+$AK$46+$AR$46+$AY$46+$BF$46+$BM$46+$BT$46+$CA$46+$CH$46+$CO$46+$CV$46</f>
        <v>0.23000000000000007</v>
      </c>
      <c r="EH46" s="2791">
        <f>+$X$46+$AE$46+$AL$46+$AS$46+$AZ$46+$BG$46+$BN$46+$BU$46+$CB$46+$CI$46+$CP$46+$CW$46</f>
        <v>2.1900000000000003E-2</v>
      </c>
      <c r="EI46" s="2792">
        <f>+EH46/EG46</f>
        <v>9.5217391304347809E-2</v>
      </c>
    </row>
    <row r="47" spans="1:139" ht="234">
      <c r="A47" s="2780" t="s">
        <v>2813</v>
      </c>
      <c r="B47" s="2781"/>
      <c r="C47" s="2716" t="s">
        <v>2814</v>
      </c>
      <c r="D47" s="2752">
        <v>6</v>
      </c>
      <c r="E47" s="2771" t="s">
        <v>2815</v>
      </c>
      <c r="F47" s="2719"/>
      <c r="G47" s="2719"/>
      <c r="H47" s="2793"/>
      <c r="I47" s="2749"/>
      <c r="J47" s="2721"/>
      <c r="K47" s="2763"/>
      <c r="L47" s="2723" t="s">
        <v>2822</v>
      </c>
      <c r="M47" s="2754" t="s">
        <v>2818</v>
      </c>
      <c r="N47" s="2764"/>
      <c r="O47" s="2783">
        <v>42736</v>
      </c>
      <c r="P47" s="2784">
        <v>43100</v>
      </c>
      <c r="Q47" s="2726" t="s">
        <v>2823</v>
      </c>
      <c r="R47" s="2775">
        <v>0.4</v>
      </c>
      <c r="S47" s="2728">
        <v>0</v>
      </c>
      <c r="T47" s="2729"/>
      <c r="U47" s="2769"/>
      <c r="V47" s="2770"/>
      <c r="W47" s="2738"/>
      <c r="X47" s="2749"/>
      <c r="Y47" s="2732"/>
      <c r="Z47" s="2727">
        <v>0</v>
      </c>
      <c r="AA47" s="2729"/>
      <c r="AB47" s="2769"/>
      <c r="AC47" s="2770"/>
      <c r="AD47" s="2794"/>
      <c r="AE47" s="2749"/>
      <c r="AF47" s="2733"/>
      <c r="AG47" s="2727">
        <v>0</v>
      </c>
      <c r="AH47" s="2729"/>
      <c r="AI47" s="2769"/>
      <c r="AJ47" s="2770"/>
      <c r="AK47" s="2794"/>
      <c r="AL47" s="2794"/>
      <c r="AM47" s="2734"/>
      <c r="AN47" s="2727">
        <v>0</v>
      </c>
      <c r="AO47" s="2729"/>
      <c r="AP47" s="2769"/>
      <c r="AQ47" s="2770"/>
      <c r="AR47" s="2794"/>
      <c r="AS47" s="2749"/>
      <c r="AT47" s="2735"/>
      <c r="AU47" s="2727">
        <v>0</v>
      </c>
      <c r="AV47" s="2729"/>
      <c r="AW47" s="2769"/>
      <c r="AX47" s="2770"/>
      <c r="AY47" s="2794"/>
      <c r="AZ47" s="2749"/>
      <c r="BA47" s="2735"/>
      <c r="BB47" s="2727">
        <v>0.2</v>
      </c>
      <c r="BC47" s="2729">
        <v>0</v>
      </c>
      <c r="BD47" s="2769"/>
      <c r="BE47" s="2770"/>
      <c r="BF47" s="2794"/>
      <c r="BG47" s="2794"/>
      <c r="BH47" s="2734" t="s">
        <v>2824</v>
      </c>
      <c r="BI47" s="2727">
        <v>0</v>
      </c>
      <c r="BJ47" s="2729"/>
      <c r="BK47" s="2795"/>
      <c r="BL47" s="2796"/>
      <c r="BM47" s="2794"/>
      <c r="BN47" s="2794"/>
      <c r="BO47" s="2735"/>
      <c r="BP47" s="2727">
        <v>0</v>
      </c>
      <c r="BQ47" s="2729"/>
      <c r="BR47" s="2769"/>
      <c r="BS47" s="2770"/>
      <c r="BT47" s="2794"/>
      <c r="BU47" s="2794"/>
      <c r="BV47" s="2735"/>
      <c r="BW47" s="2727">
        <v>0</v>
      </c>
      <c r="BX47" s="2729"/>
      <c r="BY47" s="2769"/>
      <c r="BZ47" s="2770"/>
      <c r="CA47" s="2794"/>
      <c r="CB47" s="2794"/>
      <c r="CC47" s="2734"/>
      <c r="CD47" s="2727">
        <v>0</v>
      </c>
      <c r="CE47" s="2729"/>
      <c r="CF47" s="2769"/>
      <c r="CG47" s="2770"/>
      <c r="CH47" s="2794"/>
      <c r="CI47" s="2794"/>
      <c r="CJ47" s="2735"/>
      <c r="CK47" s="2727">
        <v>0</v>
      </c>
      <c r="CL47" s="2729"/>
      <c r="CM47" s="2769"/>
      <c r="CN47" s="2770"/>
      <c r="CO47" s="2794"/>
      <c r="CP47" s="2794"/>
      <c r="CQ47" s="2735"/>
      <c r="CR47" s="2727">
        <v>0.2</v>
      </c>
      <c r="CS47" s="2729"/>
      <c r="CT47" s="2769"/>
      <c r="CU47" s="2770"/>
      <c r="CV47" s="2794"/>
      <c r="CW47" s="2794"/>
      <c r="CX47" s="2734" t="s">
        <v>2824</v>
      </c>
      <c r="CY47" s="2768"/>
      <c r="CZ47" s="2788">
        <f t="shared" ref="CZ47:DA55" si="6">+S47+Z47+AG47</f>
        <v>0</v>
      </c>
      <c r="DA47" s="2788">
        <f t="shared" si="6"/>
        <v>0</v>
      </c>
      <c r="DB47" s="2789" t="e">
        <f>+DA47/CZ47</f>
        <v>#DIV/0!</v>
      </c>
      <c r="DC47" s="2731"/>
      <c r="DD47" s="2731"/>
      <c r="DE47" s="2731"/>
      <c r="DF47" s="2790"/>
      <c r="DG47" s="2791"/>
      <c r="DH47" s="2792"/>
      <c r="DI47" s="2736">
        <f t="shared" si="1"/>
        <v>0.2</v>
      </c>
      <c r="DJ47" s="2736">
        <f t="shared" si="1"/>
        <v>0</v>
      </c>
      <c r="DK47" s="2789">
        <f>+DJ47/DI47</f>
        <v>0</v>
      </c>
      <c r="DL47" s="2731"/>
      <c r="DM47" s="2731"/>
      <c r="DN47" s="2731"/>
      <c r="DO47" s="2790"/>
      <c r="DP47" s="2791"/>
      <c r="DQ47" s="2792"/>
      <c r="DR47" s="2736">
        <f>+$S$47+$Z$47+$AG$47+$AN$47+$AU$47+$BB$47+$BI$47+$BP$47+$BW$47</f>
        <v>0.2</v>
      </c>
      <c r="DS47" s="2736">
        <f>+$T$47+$AA$47+$AH$47+$AO$47+$AV$47+$BC$47+$BJ$47+$BQ$47+$BX$47</f>
        <v>0</v>
      </c>
      <c r="DT47" s="2789">
        <f>+DS47/DR47</f>
        <v>0</v>
      </c>
      <c r="DU47" s="2731"/>
      <c r="DV47" s="2731"/>
      <c r="DW47" s="2731"/>
      <c r="DX47" s="2790"/>
      <c r="DY47" s="2791"/>
      <c r="DZ47" s="2792"/>
      <c r="EA47" s="2736">
        <f>+$S$47+$Z$47+$AG$47+$AN$47+$AU$47+$BB$47+$BI$47+$BP$47+$BW$47+$CD$47+$CK$47+$CR$47</f>
        <v>0.4</v>
      </c>
      <c r="EB47" s="2736">
        <f>+$T$47+$AA$47+$AH$47+$AO$47+$AV$47+$BC$47+$BJ$47+$BQ$47+$BX$47+$CE$47+$CL$47+$CS$47</f>
        <v>0</v>
      </c>
      <c r="EC47" s="2789">
        <f>+EB47/EA47</f>
        <v>0</v>
      </c>
      <c r="ED47" s="2731"/>
      <c r="EE47" s="2731"/>
      <c r="EF47" s="2731"/>
      <c r="EG47" s="2790"/>
      <c r="EH47" s="2791"/>
      <c r="EI47" s="2792"/>
    </row>
    <row r="48" spans="1:139" ht="409.5">
      <c r="A48" s="2780" t="s">
        <v>2813</v>
      </c>
      <c r="B48" s="2781"/>
      <c r="C48" s="2716" t="s">
        <v>2814</v>
      </c>
      <c r="D48" s="2752">
        <v>7</v>
      </c>
      <c r="E48" s="2771" t="s">
        <v>2825</v>
      </c>
      <c r="F48" s="2797">
        <v>0.35</v>
      </c>
      <c r="G48" s="2719" t="s">
        <v>78</v>
      </c>
      <c r="H48" s="2797">
        <v>0.23</v>
      </c>
      <c r="I48" s="2720">
        <v>0.14000000000000001</v>
      </c>
      <c r="J48" s="2721">
        <v>13</v>
      </c>
      <c r="K48" s="2763" t="s">
        <v>2826</v>
      </c>
      <c r="L48" s="2798" t="s">
        <v>2827</v>
      </c>
      <c r="M48" s="2754" t="s">
        <v>2828</v>
      </c>
      <c r="N48" s="2764">
        <v>0.1</v>
      </c>
      <c r="O48" s="2799">
        <v>42767</v>
      </c>
      <c r="P48" s="2784">
        <v>43100</v>
      </c>
      <c r="Q48" s="2754" t="s">
        <v>2829</v>
      </c>
      <c r="R48" s="2775">
        <v>0.23</v>
      </c>
      <c r="S48" s="2728">
        <v>0</v>
      </c>
      <c r="T48" s="2729"/>
      <c r="U48" s="2769">
        <f>+SUM(T48:T54)</f>
        <v>0</v>
      </c>
      <c r="V48" s="2770">
        <f>+T48+T49+T50+T51+T52+T53+T54</f>
        <v>0</v>
      </c>
      <c r="W48" s="2738">
        <f>+(((U48*$N$48)+(U55*$N$55))*$H$48)/($N$48+$N$55)</f>
        <v>0</v>
      </c>
      <c r="X48" s="2738">
        <f>+((($V$48*$N$48)+($V$55*$N$55))*$H$48)/($N$48+$N$55)</f>
        <v>0</v>
      </c>
      <c r="Y48" s="2732"/>
      <c r="Z48" s="2727">
        <v>0.01</v>
      </c>
      <c r="AA48" s="2729">
        <v>0.01</v>
      </c>
      <c r="AB48" s="2769">
        <f>+Z48+Z49+Z50+Z51+Z52+Z53++Z54</f>
        <v>0.03</v>
      </c>
      <c r="AC48" s="2770">
        <f>+AA48+AA49+AA50+AA51+AA52+AA53+AA54</f>
        <v>0.03</v>
      </c>
      <c r="AD48" s="2785">
        <f>+(((AB48*$N$48)+(AB55*$N$55))*$H$48)/($N$48+$N$55)</f>
        <v>4.9285714285714289E-3</v>
      </c>
      <c r="AE48" s="2785">
        <f>+(((AC48*$N$48)+(AC55*$N$55))*$H$48)/($N$48+$N$55)</f>
        <v>4.9285714285714289E-3</v>
      </c>
      <c r="AF48" s="2733" t="s">
        <v>2830</v>
      </c>
      <c r="AG48" s="2727">
        <v>0.04</v>
      </c>
      <c r="AH48" s="2729">
        <v>0.04</v>
      </c>
      <c r="AI48" s="2769">
        <f>+AG48+AG49+AG50+AG51+AG52+AG53+AG54</f>
        <v>0.12</v>
      </c>
      <c r="AJ48" s="2770">
        <f>+AH48+AH49+AH50+AH51+AH52+AH53+AH54</f>
        <v>0.11</v>
      </c>
      <c r="AK48" s="2785">
        <f>+(((AI48*$N$48)+(AI55*$N$55))*$H$48)/($N$48+$N$55)</f>
        <v>1.9714285714285715E-2</v>
      </c>
      <c r="AL48" s="2785">
        <f>+(((AJ48*$N$48)+(AJ55*$N$55))*$H$48)/($N$48+$N$55)</f>
        <v>1.8071428571428575E-2</v>
      </c>
      <c r="AM48" s="2734" t="s">
        <v>2831</v>
      </c>
      <c r="AN48" s="2727">
        <v>0.01</v>
      </c>
      <c r="AO48" s="2729">
        <v>0.01</v>
      </c>
      <c r="AP48" s="2769">
        <f>+AN48+AN49+AN50+AN51+AN52+AN53+AN54</f>
        <v>0.09</v>
      </c>
      <c r="AQ48" s="2770">
        <f>+AO48+AO49+AO50+AO51+AO52+AO53+AO54</f>
        <v>0.09</v>
      </c>
      <c r="AR48" s="2785">
        <f>+(((AP48*N48)+(AP55*N55))*H48)/(N48+N55)</f>
        <v>1.4785714285714282E-2</v>
      </c>
      <c r="AS48" s="2785">
        <f>+(((AQ48*N48)+(AQ55*N55))*H48)/(N48+N55)</f>
        <v>1.4785714285714282E-2</v>
      </c>
      <c r="AT48" s="2735" t="s">
        <v>2830</v>
      </c>
      <c r="AU48" s="2727">
        <v>0.01</v>
      </c>
      <c r="AV48" s="2729">
        <v>0.01</v>
      </c>
      <c r="AW48" s="2769">
        <f>+AU48+AU49+AU50+AU51+AU52+AU53+AU54</f>
        <v>0.04</v>
      </c>
      <c r="AX48" s="2770">
        <f>+AV48+AV49+AV50+AV51+AV52+AV53+AV54</f>
        <v>0.04</v>
      </c>
      <c r="AY48" s="2785">
        <f>+(((AW48*N48)+(AW55*N55))*H48)/(N48+N55)</f>
        <v>6.5714285714285709E-3</v>
      </c>
      <c r="AZ48" s="2785">
        <f>+(((AX48*N48)+(AX55*N55))*H48)/(N48+N55)</f>
        <v>6.5714285714285709E-3</v>
      </c>
      <c r="BA48" s="2735" t="s">
        <v>2830</v>
      </c>
      <c r="BB48" s="2727">
        <v>0.04</v>
      </c>
      <c r="BC48" s="2729">
        <v>0.04</v>
      </c>
      <c r="BD48" s="2769">
        <f>+BB48+BB49+BB50+BB51+BB52+BB53+BB54</f>
        <v>0.17</v>
      </c>
      <c r="BE48" s="2770">
        <f>+BC48+BC49+BC50+BC51+BC52+BC53++BC54</f>
        <v>0.17</v>
      </c>
      <c r="BF48" s="2785">
        <f>+(((BD48*N48)+(BD55*N55))*H48)/(N48+N55)</f>
        <v>2.7928571428571428E-2</v>
      </c>
      <c r="BG48" s="2785">
        <f>+(((BE48*N48)+(BE55*N55))*H48)/(N48+N55)</f>
        <v>3.1214285714285715E-2</v>
      </c>
      <c r="BH48" s="2734" t="s">
        <v>2831</v>
      </c>
      <c r="BI48" s="2727">
        <v>0.01</v>
      </c>
      <c r="BJ48" s="2729"/>
      <c r="BK48" s="2769">
        <f>+BI48+BI49+BI50+BI51+BI52+BI53+BI54</f>
        <v>0.04</v>
      </c>
      <c r="BL48" s="2770">
        <f>+BJ48+BJ49+BJ50+BJ51+BJ52+BJ53+BJ54</f>
        <v>0</v>
      </c>
      <c r="BM48" s="2785">
        <f>+(((BK48*N48)+(BK55*N55))*H48)/(N48+N55)</f>
        <v>1.3142857142857142E-2</v>
      </c>
      <c r="BN48" s="2785">
        <f>+(((BL48*N48)+(BL55*N55))*H48)/(N48+N55)</f>
        <v>0</v>
      </c>
      <c r="BO48" s="2735" t="s">
        <v>2830</v>
      </c>
      <c r="BP48" s="2727">
        <v>0.01</v>
      </c>
      <c r="BQ48" s="2729"/>
      <c r="BR48" s="2769">
        <f>+BP48+BP49+BP50+BP51+BP52+BP53+BP54</f>
        <v>0.03</v>
      </c>
      <c r="BS48" s="2770">
        <f>+BQ48+BQ49+BQ50+BQ51+BQ52+BQ53+BQ54</f>
        <v>0</v>
      </c>
      <c r="BT48" s="2785">
        <f>+(((BR48*N48)+(BR55*N55))*H48)/(N48+N55)</f>
        <v>5.7500000000000002E-2</v>
      </c>
      <c r="BU48" s="2785">
        <f>+(((BS48*N48)+(BS55*N55))*H48)/(N48+N55)</f>
        <v>0</v>
      </c>
      <c r="BV48" s="2735" t="s">
        <v>2830</v>
      </c>
      <c r="BW48" s="2727">
        <v>0.04</v>
      </c>
      <c r="BX48" s="2729"/>
      <c r="BY48" s="2769">
        <f>+BW48+BW49+BW50+BW51+BW52+BW53+BW54</f>
        <v>0.18000000000000002</v>
      </c>
      <c r="BZ48" s="2770">
        <f>+BX48+BX49+BX50+BX51+BX52+BX53+BX54</f>
        <v>0</v>
      </c>
      <c r="CA48" s="2785">
        <f>+(((BY48*$N$48)+(BY55*$N$55))*$H$48)/($N$48+$N$55)</f>
        <v>3.614285714285715E-2</v>
      </c>
      <c r="CB48" s="2785">
        <f>+(((BZ48*$N$48)+(BZ55*$N$55))*$H$48)/($N$48+$N$55)</f>
        <v>0</v>
      </c>
      <c r="CC48" s="2734" t="s">
        <v>2831</v>
      </c>
      <c r="CD48" s="2727">
        <v>0.01</v>
      </c>
      <c r="CE48" s="2729"/>
      <c r="CF48" s="2769">
        <f>+CD48+CD49+CD50+CD51+CD52+CD53+CD54</f>
        <v>0.04</v>
      </c>
      <c r="CG48" s="2770">
        <f>+CE48+CE49+CE50+CE51+CE52+CE53+CE54</f>
        <v>0</v>
      </c>
      <c r="CH48" s="2785">
        <f>+(((CF48*$N$48)+(CF55*$N$55))*$H$48)/($N$48+$N$55)</f>
        <v>6.5714285714285709E-3</v>
      </c>
      <c r="CI48" s="2785">
        <f>+(((CG48*$N$48)+(CG55*$N$55))*$H$48)/($N$48+$N$55)</f>
        <v>0</v>
      </c>
      <c r="CJ48" s="2735" t="s">
        <v>2830</v>
      </c>
      <c r="CK48" s="2727">
        <v>0.01</v>
      </c>
      <c r="CL48" s="2729"/>
      <c r="CM48" s="2769">
        <f>+CK48+CK49+CK50+CK51+CK52+CK53+CK54</f>
        <v>0.04</v>
      </c>
      <c r="CN48" s="2770">
        <f>+CL48+CL49+CL50+CL51+CL52+CL53+CL54</f>
        <v>0</v>
      </c>
      <c r="CO48" s="2785">
        <f>+(((CM48*$N$48)+(CM55*$N$55))*$H$48)/($N$48+$N$55)</f>
        <v>6.5714285714285709E-3</v>
      </c>
      <c r="CP48" s="2785">
        <f>+(((CN48*$N$48)+(CN55*$N$55))*$H$48)/($N$48+$N$55)</f>
        <v>0</v>
      </c>
      <c r="CQ48" s="2735" t="s">
        <v>2830</v>
      </c>
      <c r="CR48" s="2727">
        <v>0.04</v>
      </c>
      <c r="CS48" s="2729"/>
      <c r="CT48" s="2769">
        <f>+CR48+CR49+CR50+CR51+CR52+CR53+CR54</f>
        <v>0.22000000000000003</v>
      </c>
      <c r="CU48" s="2770">
        <f>+CS48+CS49+CS50+CS51+CS52+CS53+CS54</f>
        <v>0</v>
      </c>
      <c r="CV48" s="2785">
        <f>+(((CT48*$N$48)+(CT55*$N$55))*$H$48)/($N$48+$N$55)</f>
        <v>3.614285714285715E-2</v>
      </c>
      <c r="CW48" s="2785">
        <f>+(((CU48*$N$48)+(CU55*$N$55))*$H$48)/($N$48+$N$55)</f>
        <v>0</v>
      </c>
      <c r="CX48" s="2734" t="s">
        <v>2831</v>
      </c>
      <c r="CY48" s="2768"/>
      <c r="CZ48" s="2736">
        <f t="shared" si="6"/>
        <v>0.05</v>
      </c>
      <c r="DA48" s="2736">
        <f t="shared" si="6"/>
        <v>0.05</v>
      </c>
      <c r="DB48" s="2737">
        <f t="shared" ref="DB48:DB55" si="7">+DA48/CZ48</f>
        <v>1</v>
      </c>
      <c r="DC48" s="2731">
        <f>+U48+AB48+AI48</f>
        <v>0.15</v>
      </c>
      <c r="DD48" s="2731">
        <f>+V48+AC48+AJ48</f>
        <v>0.14000000000000001</v>
      </c>
      <c r="DE48" s="2738">
        <f>+DD48/DC48</f>
        <v>0.93333333333333346</v>
      </c>
      <c r="DF48" s="2720">
        <f>+W48+AD48+AK48</f>
        <v>2.4642857142857143E-2</v>
      </c>
      <c r="DG48" s="2720">
        <f>+X48+AE48+AL48</f>
        <v>2.3000000000000003E-2</v>
      </c>
      <c r="DH48" s="2739">
        <f>+DG48/DF48</f>
        <v>0.93333333333333346</v>
      </c>
      <c r="DI48" s="2736">
        <f t="shared" si="1"/>
        <v>0.11000000000000001</v>
      </c>
      <c r="DJ48" s="2736">
        <f t="shared" si="1"/>
        <v>0.11000000000000001</v>
      </c>
      <c r="DK48" s="2737">
        <f t="shared" ref="DK48:DK55" si="8">+DJ48/DI48</f>
        <v>1</v>
      </c>
      <c r="DL48" s="2800">
        <f>+U48+AB48+AI48+AP48+AW48+BD48</f>
        <v>0.44999999999999996</v>
      </c>
      <c r="DM48" s="2800">
        <f>+V48+AC48+AJ48+AQ48+AX48+BE48</f>
        <v>0.44000000000000006</v>
      </c>
      <c r="DN48" s="2738">
        <f>+DM48/DL48</f>
        <v>0.97777777777777797</v>
      </c>
      <c r="DO48" s="2801">
        <f>+W48+AD48+AK48+AR48+AY48+BF48</f>
        <v>7.3928571428571427E-2</v>
      </c>
      <c r="DP48" s="2801">
        <f>+X48+AE48+AL48+AS48+AZ48+BG48</f>
        <v>7.5571428571428567E-2</v>
      </c>
      <c r="DQ48" s="2739">
        <f>+DP48/DO48</f>
        <v>1.0222222222222221</v>
      </c>
      <c r="DR48" s="2736">
        <f>+$S$48+$Z$48+$AG$48+$AN$48+$AU$48+$BB$48+$BI$48+$BP$48+$BW$48</f>
        <v>0.17</v>
      </c>
      <c r="DS48" s="2736">
        <f>+$T$48+$AA$48+$AH$48+$AO$48+$AV$48+$BC$48+$BJ$48+$BQ$48+$BX$48</f>
        <v>0.11000000000000001</v>
      </c>
      <c r="DT48" s="2737">
        <f t="shared" ref="DT48:DT55" si="9">+DS48/DR48</f>
        <v>0.6470588235294118</v>
      </c>
      <c r="DU48" s="2731">
        <f>+$U$48+$AB$48+$AI$48+$AP$48+$AW$48+$BD$48+$BK$48+$BR$48+$BY$48</f>
        <v>0.7</v>
      </c>
      <c r="DV48" s="2731">
        <f>+$V$48+$AC$48+$AJ$48+$AQ$48+$AX$48+$BE$48+$BL$48+$BS$48+$BZ$48</f>
        <v>0.44000000000000006</v>
      </c>
      <c r="DW48" s="2802">
        <f>+DV48/DU48</f>
        <v>0.62857142857142867</v>
      </c>
      <c r="DX48" s="2802">
        <f>+$W$48+$AD$48+$AK$48+$AR$48+$AY$48+$BF$48+$BM$48+$BT$48+$CA$48</f>
        <v>0.18071428571428572</v>
      </c>
      <c r="DY48" s="2720">
        <f>+X48+AE48+AL48+AS48+AZ48+BG48+BN48+BU48+CB48</f>
        <v>7.5571428571428567E-2</v>
      </c>
      <c r="DZ48" s="2739">
        <f>+DY48/DX48</f>
        <v>0.41818181818181815</v>
      </c>
      <c r="EA48" s="2736">
        <f>+$S$48+$Z$48+$AG$48+$AN$48+$AU$48+$BB$48+$BI$48+$BP$48+$BW$48+$CD$48+$CK$48+$CR$48</f>
        <v>0.23000000000000004</v>
      </c>
      <c r="EB48" s="2736">
        <f>+$T$48+$AA$48+$AH$48+$AO$48+$AV$48+$BC$48+$BJ$48+$BQ$48+$BX$48+$CE$48+$CL$48+$CS$48</f>
        <v>0.11000000000000001</v>
      </c>
      <c r="EC48" s="2737">
        <f t="shared" ref="EC48:EC55" si="10">+EB48/EA48</f>
        <v>0.47826086956521735</v>
      </c>
      <c r="ED48" s="2731">
        <f>+$U$48+$AB$48+$AI$48+$AP$48+$AW$48+$BD$48+$BK$48+$BR$48+$BY$48+$CF$48+$CM$48+$CT$48</f>
        <v>1</v>
      </c>
      <c r="EE48" s="2731">
        <f>+$V$48+$AC$48+$AJ$48+$AQ$48+$AX$48+$BE$48+$BL$48+$BS$48+$BZ$48+$CG$48+$CN$48+$CU$48</f>
        <v>0.44000000000000006</v>
      </c>
      <c r="EF48" s="2738">
        <f>+EE48/ED48</f>
        <v>0.44000000000000006</v>
      </c>
      <c r="EG48" s="2797">
        <f>+$W$48+$AD$48+$AK$48+$AR$48+$AY$48+$BF$48+$BM$48+$BT$48+$CA$48+$CH$48+$CO$48+$CV$48</f>
        <v>0.22999999999999998</v>
      </c>
      <c r="EH48" s="2797">
        <f>+$X$48+$AE$48+$AL$48+$AS$48+$AZ$48+$BG$48+$BN$48+$BU$48+$CB$48+$CI$48+$CP$48+$CW$48</f>
        <v>7.5571428571428567E-2</v>
      </c>
      <c r="EI48" s="2739">
        <f>+EH48/EG48</f>
        <v>0.32857142857142857</v>
      </c>
    </row>
    <row r="49" spans="1:139" ht="409.5">
      <c r="A49" s="2780" t="s">
        <v>2813</v>
      </c>
      <c r="B49" s="2781"/>
      <c r="C49" s="2716" t="s">
        <v>2814</v>
      </c>
      <c r="D49" s="2752">
        <v>7</v>
      </c>
      <c r="E49" s="2771" t="s">
        <v>2825</v>
      </c>
      <c r="F49" s="2803"/>
      <c r="G49" s="2719"/>
      <c r="H49" s="2803"/>
      <c r="I49" s="2740"/>
      <c r="J49" s="2721"/>
      <c r="K49" s="2763"/>
      <c r="L49" s="2723" t="s">
        <v>2832</v>
      </c>
      <c r="M49" s="2754" t="s">
        <v>2828</v>
      </c>
      <c r="N49" s="2764"/>
      <c r="O49" s="2799">
        <v>42767</v>
      </c>
      <c r="P49" s="2784">
        <v>43100</v>
      </c>
      <c r="Q49" s="2778" t="s">
        <v>2833</v>
      </c>
      <c r="R49" s="2775">
        <v>0.18</v>
      </c>
      <c r="S49" s="2728">
        <v>0</v>
      </c>
      <c r="T49" s="2729"/>
      <c r="U49" s="2769"/>
      <c r="V49" s="2770"/>
      <c r="W49" s="2738"/>
      <c r="X49" s="2738"/>
      <c r="Y49" s="2804"/>
      <c r="Z49" s="2727">
        <v>0</v>
      </c>
      <c r="AA49" s="2729">
        <v>0</v>
      </c>
      <c r="AB49" s="2769"/>
      <c r="AC49" s="2770"/>
      <c r="AD49" s="2805"/>
      <c r="AE49" s="2805"/>
      <c r="AF49" s="2733"/>
      <c r="AG49" s="2727">
        <v>0</v>
      </c>
      <c r="AH49" s="2729">
        <v>0</v>
      </c>
      <c r="AI49" s="2769"/>
      <c r="AJ49" s="2770"/>
      <c r="AK49" s="2805"/>
      <c r="AL49" s="2805"/>
      <c r="AM49" s="2734"/>
      <c r="AN49" s="2727">
        <v>0.05</v>
      </c>
      <c r="AO49" s="2729">
        <v>0.05</v>
      </c>
      <c r="AP49" s="2769"/>
      <c r="AQ49" s="2770"/>
      <c r="AR49" s="2805"/>
      <c r="AS49" s="2805"/>
      <c r="AT49" s="2735" t="s">
        <v>2834</v>
      </c>
      <c r="AU49" s="2727">
        <v>0</v>
      </c>
      <c r="AV49" s="2729"/>
      <c r="AW49" s="2769"/>
      <c r="AX49" s="2770"/>
      <c r="AY49" s="2805"/>
      <c r="AZ49" s="2805"/>
      <c r="BA49" s="2735"/>
      <c r="BB49" s="2727">
        <v>0.04</v>
      </c>
      <c r="BC49" s="2729">
        <v>0.04</v>
      </c>
      <c r="BD49" s="2769"/>
      <c r="BE49" s="2770"/>
      <c r="BF49" s="2805"/>
      <c r="BG49" s="2805"/>
      <c r="BH49" s="2734" t="s">
        <v>2835</v>
      </c>
      <c r="BI49" s="2727">
        <v>0</v>
      </c>
      <c r="BJ49" s="2729"/>
      <c r="BK49" s="2769"/>
      <c r="BL49" s="2770"/>
      <c r="BM49" s="2805"/>
      <c r="BN49" s="2805"/>
      <c r="BO49" s="2735"/>
      <c r="BP49" s="2727">
        <v>0</v>
      </c>
      <c r="BQ49" s="2729"/>
      <c r="BR49" s="2769"/>
      <c r="BS49" s="2770"/>
      <c r="BT49" s="2805"/>
      <c r="BU49" s="2805"/>
      <c r="BV49" s="2735"/>
      <c r="BW49" s="2727">
        <v>0.05</v>
      </c>
      <c r="BX49" s="2729"/>
      <c r="BY49" s="2769"/>
      <c r="BZ49" s="2770"/>
      <c r="CA49" s="2805"/>
      <c r="CB49" s="2805"/>
      <c r="CC49" s="2734" t="s">
        <v>2836</v>
      </c>
      <c r="CD49" s="2727">
        <v>0</v>
      </c>
      <c r="CE49" s="2729"/>
      <c r="CF49" s="2769"/>
      <c r="CG49" s="2770"/>
      <c r="CH49" s="2805"/>
      <c r="CI49" s="2805"/>
      <c r="CJ49" s="2735"/>
      <c r="CK49" s="2727">
        <v>0</v>
      </c>
      <c r="CL49" s="2729"/>
      <c r="CM49" s="2769"/>
      <c r="CN49" s="2770"/>
      <c r="CO49" s="2805"/>
      <c r="CP49" s="2805"/>
      <c r="CQ49" s="2735"/>
      <c r="CR49" s="2727">
        <v>0.04</v>
      </c>
      <c r="CS49" s="2729"/>
      <c r="CT49" s="2769"/>
      <c r="CU49" s="2770"/>
      <c r="CV49" s="2805"/>
      <c r="CW49" s="2805"/>
      <c r="CX49" s="2734" t="s">
        <v>2837</v>
      </c>
      <c r="CY49" s="2768"/>
      <c r="CZ49" s="2736">
        <f t="shared" si="6"/>
        <v>0</v>
      </c>
      <c r="DA49" s="2736">
        <f t="shared" si="6"/>
        <v>0</v>
      </c>
      <c r="DB49" s="2737" t="e">
        <f t="shared" si="7"/>
        <v>#DIV/0!</v>
      </c>
      <c r="DC49" s="2731"/>
      <c r="DD49" s="2731"/>
      <c r="DE49" s="2738"/>
      <c r="DF49" s="2740"/>
      <c r="DG49" s="2740"/>
      <c r="DH49" s="2741"/>
      <c r="DI49" s="2736">
        <f t="shared" si="1"/>
        <v>0.09</v>
      </c>
      <c r="DJ49" s="2736">
        <f t="shared" si="1"/>
        <v>0.09</v>
      </c>
      <c r="DK49" s="2737">
        <f t="shared" si="8"/>
        <v>1</v>
      </c>
      <c r="DL49" s="2806"/>
      <c r="DM49" s="2806"/>
      <c r="DN49" s="2738"/>
      <c r="DO49" s="2807"/>
      <c r="DP49" s="2807"/>
      <c r="DQ49" s="2741"/>
      <c r="DR49" s="2736">
        <f>+$S$49+$Z$49+$AG$49+$AN$49+$AU$49+$BB$49+$BI$49+$BP$49+$BW$49</f>
        <v>0.14000000000000001</v>
      </c>
      <c r="DS49" s="2736">
        <f>+$T$49+$AA$49+$AH$49+$AO$49+$AV$49+$BC$49+$BJ$49+$BQ$49+$BX$49</f>
        <v>0.09</v>
      </c>
      <c r="DT49" s="2737">
        <f t="shared" si="9"/>
        <v>0.64285714285714279</v>
      </c>
      <c r="DU49" s="2731"/>
      <c r="DV49" s="2731"/>
      <c r="DW49" s="2808"/>
      <c r="DX49" s="2808"/>
      <c r="DY49" s="2740"/>
      <c r="DZ49" s="2741"/>
      <c r="EA49" s="2736">
        <f>+$S$49+$Z$49+$AG$49+$AN$49+$AU$49+$BB$49+$BI$49+$BP$49+$BW$49+$CD$49+$CK$49+$CR$49</f>
        <v>0.18000000000000002</v>
      </c>
      <c r="EB49" s="2736">
        <f>+$T$49+$AA$49+$AH$49+$AO$49+$AV$49+$BC$49+$BJ$49+$BQ$49+$BX$49+$CE$49+$CL$49+$CS$49</f>
        <v>0.09</v>
      </c>
      <c r="EC49" s="2737">
        <f t="shared" si="10"/>
        <v>0.49999999999999994</v>
      </c>
      <c r="ED49" s="2731"/>
      <c r="EE49" s="2731"/>
      <c r="EF49" s="2738"/>
      <c r="EG49" s="2803"/>
      <c r="EH49" s="2803"/>
      <c r="EI49" s="2741"/>
    </row>
    <row r="50" spans="1:139" ht="288">
      <c r="A50" s="2780" t="s">
        <v>2813</v>
      </c>
      <c r="B50" s="2781"/>
      <c r="C50" s="2716" t="s">
        <v>2814</v>
      </c>
      <c r="D50" s="2752">
        <v>7</v>
      </c>
      <c r="E50" s="2771" t="s">
        <v>2825</v>
      </c>
      <c r="F50" s="2803"/>
      <c r="G50" s="2719"/>
      <c r="H50" s="2803"/>
      <c r="I50" s="2740"/>
      <c r="J50" s="2721"/>
      <c r="K50" s="2763"/>
      <c r="L50" s="2798" t="s">
        <v>2838</v>
      </c>
      <c r="M50" s="2754" t="s">
        <v>2828</v>
      </c>
      <c r="N50" s="2764"/>
      <c r="O50" s="2799">
        <v>42767</v>
      </c>
      <c r="P50" s="2784">
        <v>43100</v>
      </c>
      <c r="Q50" s="2726" t="s">
        <v>2839</v>
      </c>
      <c r="R50" s="2775">
        <v>0.13</v>
      </c>
      <c r="S50" s="2728">
        <v>0</v>
      </c>
      <c r="T50" s="2729"/>
      <c r="U50" s="2769"/>
      <c r="V50" s="2770"/>
      <c r="W50" s="2738"/>
      <c r="X50" s="2738"/>
      <c r="Y50" s="2804"/>
      <c r="Z50" s="2727">
        <v>0.01</v>
      </c>
      <c r="AA50" s="2729">
        <v>0.01</v>
      </c>
      <c r="AB50" s="2769"/>
      <c r="AC50" s="2770"/>
      <c r="AD50" s="2805"/>
      <c r="AE50" s="2805"/>
      <c r="AF50" s="2733" t="s">
        <v>2840</v>
      </c>
      <c r="AG50" s="2727">
        <v>0.01</v>
      </c>
      <c r="AH50" s="2729">
        <v>0.01</v>
      </c>
      <c r="AI50" s="2769"/>
      <c r="AJ50" s="2770"/>
      <c r="AK50" s="2805"/>
      <c r="AL50" s="2805"/>
      <c r="AM50" s="2734" t="s">
        <v>2840</v>
      </c>
      <c r="AN50" s="2727">
        <v>0.01</v>
      </c>
      <c r="AO50" s="2729">
        <v>0.01</v>
      </c>
      <c r="AP50" s="2769"/>
      <c r="AQ50" s="2770"/>
      <c r="AR50" s="2805"/>
      <c r="AS50" s="2805"/>
      <c r="AT50" s="2735" t="s">
        <v>2840</v>
      </c>
      <c r="AU50" s="2727">
        <v>0.01</v>
      </c>
      <c r="AV50" s="2729">
        <v>0.01</v>
      </c>
      <c r="AW50" s="2769"/>
      <c r="AX50" s="2770"/>
      <c r="AY50" s="2805"/>
      <c r="AZ50" s="2805"/>
      <c r="BA50" s="2735" t="s">
        <v>2840</v>
      </c>
      <c r="BB50" s="2727">
        <v>0.01</v>
      </c>
      <c r="BC50" s="2729">
        <v>0.01</v>
      </c>
      <c r="BD50" s="2769"/>
      <c r="BE50" s="2770"/>
      <c r="BF50" s="2805"/>
      <c r="BG50" s="2805"/>
      <c r="BH50" s="2734" t="s">
        <v>2840</v>
      </c>
      <c r="BI50" s="2727">
        <v>0.01</v>
      </c>
      <c r="BJ50" s="2729"/>
      <c r="BK50" s="2769"/>
      <c r="BL50" s="2770"/>
      <c r="BM50" s="2805"/>
      <c r="BN50" s="2805"/>
      <c r="BO50" s="2735" t="s">
        <v>2840</v>
      </c>
      <c r="BP50" s="2727">
        <v>0.01</v>
      </c>
      <c r="BQ50" s="2729"/>
      <c r="BR50" s="2769"/>
      <c r="BS50" s="2770"/>
      <c r="BT50" s="2805"/>
      <c r="BU50" s="2805"/>
      <c r="BV50" s="2735" t="s">
        <v>2840</v>
      </c>
      <c r="BW50" s="2727">
        <v>0.01</v>
      </c>
      <c r="BX50" s="2729"/>
      <c r="BY50" s="2769"/>
      <c r="BZ50" s="2770"/>
      <c r="CA50" s="2805"/>
      <c r="CB50" s="2805"/>
      <c r="CC50" s="2734" t="s">
        <v>2840</v>
      </c>
      <c r="CD50" s="2727">
        <v>0.01</v>
      </c>
      <c r="CE50" s="2729"/>
      <c r="CF50" s="2769"/>
      <c r="CG50" s="2770"/>
      <c r="CH50" s="2805"/>
      <c r="CI50" s="2805"/>
      <c r="CJ50" s="2735" t="s">
        <v>2840</v>
      </c>
      <c r="CK50" s="2727">
        <v>0.01</v>
      </c>
      <c r="CL50" s="2729"/>
      <c r="CM50" s="2769"/>
      <c r="CN50" s="2770"/>
      <c r="CO50" s="2805"/>
      <c r="CP50" s="2805"/>
      <c r="CQ50" s="2735" t="s">
        <v>2840</v>
      </c>
      <c r="CR50" s="2727">
        <v>0.03</v>
      </c>
      <c r="CS50" s="2729"/>
      <c r="CT50" s="2769"/>
      <c r="CU50" s="2770"/>
      <c r="CV50" s="2805"/>
      <c r="CW50" s="2805"/>
      <c r="CX50" s="2734" t="s">
        <v>2841</v>
      </c>
      <c r="CY50" s="2768"/>
      <c r="CZ50" s="2736">
        <f t="shared" si="6"/>
        <v>0.02</v>
      </c>
      <c r="DA50" s="2736">
        <f t="shared" si="6"/>
        <v>0.02</v>
      </c>
      <c r="DB50" s="2737">
        <f t="shared" si="7"/>
        <v>1</v>
      </c>
      <c r="DC50" s="2731"/>
      <c r="DD50" s="2731"/>
      <c r="DE50" s="2738"/>
      <c r="DF50" s="2740"/>
      <c r="DG50" s="2740"/>
      <c r="DH50" s="2741"/>
      <c r="DI50" s="2736">
        <f t="shared" si="1"/>
        <v>0.05</v>
      </c>
      <c r="DJ50" s="2736">
        <f t="shared" si="1"/>
        <v>0.05</v>
      </c>
      <c r="DK50" s="2737">
        <f t="shared" si="8"/>
        <v>1</v>
      </c>
      <c r="DL50" s="2806"/>
      <c r="DM50" s="2806"/>
      <c r="DN50" s="2738"/>
      <c r="DO50" s="2807"/>
      <c r="DP50" s="2807"/>
      <c r="DQ50" s="2741"/>
      <c r="DR50" s="2736">
        <f>+$S$50+$Z$50+$AG$50+$AN$50+$AU$50+$BB$50+$BI$50+$BP$50+$BW$50</f>
        <v>0.08</v>
      </c>
      <c r="DS50" s="2736">
        <f>+$T$50+$AA$50+$AH$50+$AO$50+$AV$50+$BC$50+$BJ$50+$BQ$50+$BX$50</f>
        <v>0.05</v>
      </c>
      <c r="DT50" s="2737">
        <f t="shared" si="9"/>
        <v>0.625</v>
      </c>
      <c r="DU50" s="2731"/>
      <c r="DV50" s="2731"/>
      <c r="DW50" s="2808"/>
      <c r="DX50" s="2808"/>
      <c r="DY50" s="2740"/>
      <c r="DZ50" s="2741"/>
      <c r="EA50" s="2736">
        <f>+$S$50+$Z$50+$AG$50+$AN$50+$AU$50+$BB$50+$BI$50+$BP$50+$BW$50+$CD$50+$CK$50+$CR$50</f>
        <v>0.13</v>
      </c>
      <c r="EB50" s="2736">
        <f>+$T$50+$AA$50+$AH$50+$AO$50+$AV$50+$BC$50+$BJ$50+$BQ$50+$BX$50+$CE$50+$CL$50+$CS$50</f>
        <v>0.05</v>
      </c>
      <c r="EC50" s="2737">
        <f t="shared" si="10"/>
        <v>0.38461538461538464</v>
      </c>
      <c r="ED50" s="2731"/>
      <c r="EE50" s="2731"/>
      <c r="EF50" s="2738"/>
      <c r="EG50" s="2803"/>
      <c r="EH50" s="2803"/>
      <c r="EI50" s="2741"/>
    </row>
    <row r="51" spans="1:139" ht="342">
      <c r="A51" s="2780" t="s">
        <v>2813</v>
      </c>
      <c r="B51" s="2781"/>
      <c r="C51" s="2716" t="s">
        <v>2814</v>
      </c>
      <c r="D51" s="2752">
        <v>7</v>
      </c>
      <c r="E51" s="2771" t="s">
        <v>2825</v>
      </c>
      <c r="F51" s="2803"/>
      <c r="G51" s="2719"/>
      <c r="H51" s="2803"/>
      <c r="I51" s="2740"/>
      <c r="J51" s="2721"/>
      <c r="K51" s="2763"/>
      <c r="L51" s="2723" t="s">
        <v>2842</v>
      </c>
      <c r="M51" s="2754" t="s">
        <v>2828</v>
      </c>
      <c r="N51" s="2764"/>
      <c r="O51" s="2783">
        <v>42736</v>
      </c>
      <c r="P51" s="2784">
        <v>43100</v>
      </c>
      <c r="Q51" s="2726" t="s">
        <v>2843</v>
      </c>
      <c r="R51" s="2775">
        <v>0.11</v>
      </c>
      <c r="S51" s="2728">
        <v>0</v>
      </c>
      <c r="T51" s="2729"/>
      <c r="U51" s="2769"/>
      <c r="V51" s="2770"/>
      <c r="W51" s="2738"/>
      <c r="X51" s="2738"/>
      <c r="Y51" s="2804"/>
      <c r="Z51" s="2727">
        <v>0</v>
      </c>
      <c r="AA51" s="2729">
        <v>0</v>
      </c>
      <c r="AB51" s="2769"/>
      <c r="AC51" s="2770"/>
      <c r="AD51" s="2805"/>
      <c r="AE51" s="2805"/>
      <c r="AF51" s="2733"/>
      <c r="AG51" s="2727">
        <v>0.02</v>
      </c>
      <c r="AH51" s="2729">
        <v>0.02</v>
      </c>
      <c r="AI51" s="2769"/>
      <c r="AJ51" s="2770"/>
      <c r="AK51" s="2805"/>
      <c r="AL51" s="2805"/>
      <c r="AM51" s="2734" t="s">
        <v>2844</v>
      </c>
      <c r="AN51" s="2727">
        <v>0</v>
      </c>
      <c r="AO51" s="2729">
        <v>0</v>
      </c>
      <c r="AP51" s="2769"/>
      <c r="AQ51" s="2770"/>
      <c r="AR51" s="2805"/>
      <c r="AS51" s="2805"/>
      <c r="AT51" s="2735"/>
      <c r="AU51" s="2727">
        <v>0</v>
      </c>
      <c r="AV51" s="2729">
        <v>0</v>
      </c>
      <c r="AW51" s="2769"/>
      <c r="AX51" s="2770"/>
      <c r="AY51" s="2805"/>
      <c r="AZ51" s="2805"/>
      <c r="BA51" s="2735"/>
      <c r="BB51" s="2727">
        <v>0.03</v>
      </c>
      <c r="BC51" s="2729">
        <v>0.03</v>
      </c>
      <c r="BD51" s="2769"/>
      <c r="BE51" s="2770"/>
      <c r="BF51" s="2805"/>
      <c r="BG51" s="2805"/>
      <c r="BH51" s="2734" t="s">
        <v>2845</v>
      </c>
      <c r="BI51" s="2727">
        <v>0</v>
      </c>
      <c r="BJ51" s="2729"/>
      <c r="BK51" s="2769"/>
      <c r="BL51" s="2770"/>
      <c r="BM51" s="2805"/>
      <c r="BN51" s="2805"/>
      <c r="BO51" s="2735"/>
      <c r="BP51" s="2727">
        <v>0</v>
      </c>
      <c r="BQ51" s="2729"/>
      <c r="BR51" s="2769"/>
      <c r="BS51" s="2770"/>
      <c r="BT51" s="2805"/>
      <c r="BU51" s="2805"/>
      <c r="BV51" s="2735"/>
      <c r="BW51" s="2727">
        <v>0.03</v>
      </c>
      <c r="BX51" s="2729"/>
      <c r="BY51" s="2769"/>
      <c r="BZ51" s="2770"/>
      <c r="CA51" s="2805"/>
      <c r="CB51" s="2805"/>
      <c r="CC51" s="2734" t="s">
        <v>2845</v>
      </c>
      <c r="CD51" s="2727">
        <v>0</v>
      </c>
      <c r="CE51" s="2729"/>
      <c r="CF51" s="2769"/>
      <c r="CG51" s="2770"/>
      <c r="CH51" s="2805"/>
      <c r="CI51" s="2805"/>
      <c r="CJ51" s="2735"/>
      <c r="CK51" s="2727">
        <v>0</v>
      </c>
      <c r="CL51" s="2729"/>
      <c r="CM51" s="2769"/>
      <c r="CN51" s="2770"/>
      <c r="CO51" s="2805"/>
      <c r="CP51" s="2805"/>
      <c r="CQ51" s="2735"/>
      <c r="CR51" s="2727">
        <v>0.03</v>
      </c>
      <c r="CS51" s="2729"/>
      <c r="CT51" s="2769"/>
      <c r="CU51" s="2770"/>
      <c r="CV51" s="2805"/>
      <c r="CW51" s="2805"/>
      <c r="CX51" s="2734" t="s">
        <v>2845</v>
      </c>
      <c r="CY51" s="2768"/>
      <c r="CZ51" s="2736">
        <f t="shared" si="6"/>
        <v>0.02</v>
      </c>
      <c r="DA51" s="2736">
        <f t="shared" si="6"/>
        <v>0.02</v>
      </c>
      <c r="DB51" s="2737">
        <f t="shared" si="7"/>
        <v>1</v>
      </c>
      <c r="DC51" s="2731"/>
      <c r="DD51" s="2731"/>
      <c r="DE51" s="2738"/>
      <c r="DF51" s="2740"/>
      <c r="DG51" s="2740"/>
      <c r="DH51" s="2741"/>
      <c r="DI51" s="2736">
        <f t="shared" si="1"/>
        <v>0.05</v>
      </c>
      <c r="DJ51" s="2736">
        <f t="shared" si="1"/>
        <v>0.05</v>
      </c>
      <c r="DK51" s="2737">
        <f t="shared" si="8"/>
        <v>1</v>
      </c>
      <c r="DL51" s="2806"/>
      <c r="DM51" s="2806"/>
      <c r="DN51" s="2738"/>
      <c r="DO51" s="2807"/>
      <c r="DP51" s="2807"/>
      <c r="DQ51" s="2741"/>
      <c r="DR51" s="2736">
        <f>+$S$51+$Z$51+$AG$51+$AN$51+$AU$51+$BB$51+$BI$51+$BP$51+$BW$51</f>
        <v>0.08</v>
      </c>
      <c r="DS51" s="2736">
        <f>+$T$51+$AA$51+$AH$51+$AO$51+$AV$51+$BC$51+$BJ$51+$BQ$51+$BX$51</f>
        <v>0.05</v>
      </c>
      <c r="DT51" s="2737">
        <f t="shared" si="9"/>
        <v>0.625</v>
      </c>
      <c r="DU51" s="2731"/>
      <c r="DV51" s="2731"/>
      <c r="DW51" s="2808"/>
      <c r="DX51" s="2808"/>
      <c r="DY51" s="2740"/>
      <c r="DZ51" s="2741"/>
      <c r="EA51" s="2736">
        <f>+$S$51+$Z$51+$AG$51+$AN$51+$AU$51+$BB$51+$BI$51+$BP$51+$BW$51+$CD$51+$CK$51+$CR$51</f>
        <v>0.11</v>
      </c>
      <c r="EB51" s="2736">
        <f>+$T$51+$AA$51+$AH$51+$AO$51+$AV$51+$BC$51+$BJ$51+$BQ$51+$BX$51+$CE$51+$CL$51+$CS$51</f>
        <v>0.05</v>
      </c>
      <c r="EC51" s="2737">
        <f t="shared" si="10"/>
        <v>0.45454545454545459</v>
      </c>
      <c r="ED51" s="2731"/>
      <c r="EE51" s="2731"/>
      <c r="EF51" s="2738"/>
      <c r="EG51" s="2803"/>
      <c r="EH51" s="2803"/>
      <c r="EI51" s="2741"/>
    </row>
    <row r="52" spans="1:139" ht="378">
      <c r="A52" s="2780" t="s">
        <v>2813</v>
      </c>
      <c r="B52" s="2781"/>
      <c r="C52" s="2716" t="s">
        <v>2814</v>
      </c>
      <c r="D52" s="2752">
        <v>7</v>
      </c>
      <c r="E52" s="2771" t="s">
        <v>2825</v>
      </c>
      <c r="F52" s="2803"/>
      <c r="G52" s="2719"/>
      <c r="H52" s="2803"/>
      <c r="I52" s="2740"/>
      <c r="J52" s="2721"/>
      <c r="K52" s="2763"/>
      <c r="L52" s="2723" t="s">
        <v>2846</v>
      </c>
      <c r="M52" s="2754" t="s">
        <v>2828</v>
      </c>
      <c r="N52" s="2764"/>
      <c r="O52" s="2783">
        <v>42767</v>
      </c>
      <c r="P52" s="2784">
        <v>43100</v>
      </c>
      <c r="Q52" s="2726" t="s">
        <v>2847</v>
      </c>
      <c r="R52" s="2775">
        <v>0.12</v>
      </c>
      <c r="S52" s="2728">
        <v>0</v>
      </c>
      <c r="T52" s="2729"/>
      <c r="U52" s="2769"/>
      <c r="V52" s="2770"/>
      <c r="W52" s="2738"/>
      <c r="X52" s="2738"/>
      <c r="Y52" s="2804"/>
      <c r="Z52" s="2727">
        <v>0</v>
      </c>
      <c r="AA52" s="2729">
        <v>0</v>
      </c>
      <c r="AB52" s="2769"/>
      <c r="AC52" s="2770"/>
      <c r="AD52" s="2805"/>
      <c r="AE52" s="2805"/>
      <c r="AF52" s="2733"/>
      <c r="AG52" s="2727">
        <v>0.03</v>
      </c>
      <c r="AH52" s="2729">
        <v>0.03</v>
      </c>
      <c r="AI52" s="2769"/>
      <c r="AJ52" s="2770"/>
      <c r="AK52" s="2805"/>
      <c r="AL52" s="2805"/>
      <c r="AM52" s="2734" t="s">
        <v>2848</v>
      </c>
      <c r="AN52" s="2727">
        <v>0</v>
      </c>
      <c r="AO52" s="2729">
        <v>0</v>
      </c>
      <c r="AP52" s="2769"/>
      <c r="AQ52" s="2770"/>
      <c r="AR52" s="2805"/>
      <c r="AS52" s="2805"/>
      <c r="AT52" s="2735"/>
      <c r="AU52" s="2727">
        <v>0</v>
      </c>
      <c r="AV52" s="2729"/>
      <c r="AW52" s="2769"/>
      <c r="AX52" s="2770"/>
      <c r="AY52" s="2805"/>
      <c r="AZ52" s="2805"/>
      <c r="BA52" s="2735"/>
      <c r="BB52" s="2727">
        <v>0.03</v>
      </c>
      <c r="BC52" s="2729">
        <v>0.03</v>
      </c>
      <c r="BD52" s="2769"/>
      <c r="BE52" s="2770"/>
      <c r="BF52" s="2805"/>
      <c r="BG52" s="2805"/>
      <c r="BH52" s="2734" t="s">
        <v>2849</v>
      </c>
      <c r="BI52" s="2727">
        <v>0</v>
      </c>
      <c r="BJ52" s="2729"/>
      <c r="BK52" s="2769"/>
      <c r="BL52" s="2770"/>
      <c r="BM52" s="2805"/>
      <c r="BN52" s="2805"/>
      <c r="BO52" s="2735"/>
      <c r="BP52" s="2727">
        <v>0</v>
      </c>
      <c r="BQ52" s="2729"/>
      <c r="BR52" s="2769"/>
      <c r="BS52" s="2770"/>
      <c r="BT52" s="2805"/>
      <c r="BU52" s="2805"/>
      <c r="BV52" s="2735"/>
      <c r="BW52" s="2727">
        <v>0.03</v>
      </c>
      <c r="BX52" s="2729"/>
      <c r="BY52" s="2769"/>
      <c r="BZ52" s="2770"/>
      <c r="CA52" s="2805"/>
      <c r="CB52" s="2805"/>
      <c r="CC52" s="2734" t="s">
        <v>2850</v>
      </c>
      <c r="CD52" s="2727">
        <v>0</v>
      </c>
      <c r="CE52" s="2729"/>
      <c r="CF52" s="2769"/>
      <c r="CG52" s="2770"/>
      <c r="CH52" s="2805"/>
      <c r="CI52" s="2805"/>
      <c r="CJ52" s="2735"/>
      <c r="CK52" s="2727">
        <v>0</v>
      </c>
      <c r="CL52" s="2729"/>
      <c r="CM52" s="2769"/>
      <c r="CN52" s="2770"/>
      <c r="CO52" s="2805"/>
      <c r="CP52" s="2805"/>
      <c r="CQ52" s="2735"/>
      <c r="CR52" s="2727">
        <v>0.03</v>
      </c>
      <c r="CS52" s="2729"/>
      <c r="CT52" s="2769"/>
      <c r="CU52" s="2770"/>
      <c r="CV52" s="2805"/>
      <c r="CW52" s="2805"/>
      <c r="CX52" s="2734" t="s">
        <v>2851</v>
      </c>
      <c r="CY52" s="2768"/>
      <c r="CZ52" s="2736">
        <f t="shared" si="6"/>
        <v>0.03</v>
      </c>
      <c r="DA52" s="2736">
        <f t="shared" si="6"/>
        <v>0.03</v>
      </c>
      <c r="DB52" s="2737">
        <f t="shared" si="7"/>
        <v>1</v>
      </c>
      <c r="DC52" s="2731"/>
      <c r="DD52" s="2731"/>
      <c r="DE52" s="2738"/>
      <c r="DF52" s="2740"/>
      <c r="DG52" s="2740"/>
      <c r="DH52" s="2741"/>
      <c r="DI52" s="2736">
        <f t="shared" si="1"/>
        <v>0.06</v>
      </c>
      <c r="DJ52" s="2736">
        <f t="shared" si="1"/>
        <v>0.06</v>
      </c>
      <c r="DK52" s="2737">
        <f t="shared" si="8"/>
        <v>1</v>
      </c>
      <c r="DL52" s="2806"/>
      <c r="DM52" s="2806"/>
      <c r="DN52" s="2738"/>
      <c r="DO52" s="2807"/>
      <c r="DP52" s="2807"/>
      <c r="DQ52" s="2741"/>
      <c r="DR52" s="2736">
        <f>+$S$52+$Z$52+$AG$52+$AN$52+$AU$52+$BB$52+$BI$52+$BP$52+$BW$52</f>
        <v>0.09</v>
      </c>
      <c r="DS52" s="2736">
        <f>+$T$52+$AA$52+$AH$52+$AO$52+$AV$52+$BC$52+$BJ$52+$BQ$52+$BX$52</f>
        <v>0.06</v>
      </c>
      <c r="DT52" s="2737">
        <f t="shared" si="9"/>
        <v>0.66666666666666663</v>
      </c>
      <c r="DU52" s="2731"/>
      <c r="DV52" s="2731"/>
      <c r="DW52" s="2808"/>
      <c r="DX52" s="2808"/>
      <c r="DY52" s="2740"/>
      <c r="DZ52" s="2741"/>
      <c r="EA52" s="2736">
        <f>+$S$52+$Z$52+$AG$52+$AN$52+$AU$52+$BB$52+$BI$52+$BP$52+$BW$52+$CD$52+$CK$52+$CR$52</f>
        <v>0.12</v>
      </c>
      <c r="EB52" s="2736">
        <f>+$T$52+$AA$52+$AH$52+$AO$52+$AV$52+$BC$52+$BJ$52+$BQ$52+$BX$52+$CE$52+$CL$52+$CS$52</f>
        <v>0.06</v>
      </c>
      <c r="EC52" s="2737">
        <f t="shared" si="10"/>
        <v>0.5</v>
      </c>
      <c r="ED52" s="2731"/>
      <c r="EE52" s="2731"/>
      <c r="EF52" s="2738"/>
      <c r="EG52" s="2803"/>
      <c r="EH52" s="2803"/>
      <c r="EI52" s="2741"/>
    </row>
    <row r="53" spans="1:139" ht="409.5">
      <c r="A53" s="2780" t="s">
        <v>2813</v>
      </c>
      <c r="B53" s="2781"/>
      <c r="C53" s="2716" t="s">
        <v>2814</v>
      </c>
      <c r="D53" s="2752">
        <v>7</v>
      </c>
      <c r="E53" s="2771" t="s">
        <v>2825</v>
      </c>
      <c r="F53" s="2803"/>
      <c r="G53" s="2719"/>
      <c r="H53" s="2803"/>
      <c r="I53" s="2740"/>
      <c r="J53" s="2721"/>
      <c r="K53" s="2763"/>
      <c r="L53" s="2723" t="s">
        <v>2852</v>
      </c>
      <c r="M53" s="2754" t="s">
        <v>2828</v>
      </c>
      <c r="N53" s="2764"/>
      <c r="O53" s="2783">
        <v>42767</v>
      </c>
      <c r="P53" s="2784">
        <v>43100</v>
      </c>
      <c r="Q53" s="2726" t="s">
        <v>2853</v>
      </c>
      <c r="R53" s="2775">
        <v>0.11</v>
      </c>
      <c r="S53" s="2728">
        <v>0</v>
      </c>
      <c r="T53" s="2729"/>
      <c r="U53" s="2769"/>
      <c r="V53" s="2770"/>
      <c r="W53" s="2738"/>
      <c r="X53" s="2738"/>
      <c r="Y53" s="2804"/>
      <c r="Z53" s="2727">
        <v>0.01</v>
      </c>
      <c r="AA53" s="2729">
        <v>0.01</v>
      </c>
      <c r="AB53" s="2769"/>
      <c r="AC53" s="2770"/>
      <c r="AD53" s="2805"/>
      <c r="AE53" s="2805"/>
      <c r="AF53" s="2733" t="s">
        <v>2854</v>
      </c>
      <c r="AG53" s="2727">
        <v>0.01</v>
      </c>
      <c r="AH53" s="2729">
        <v>0.01</v>
      </c>
      <c r="AI53" s="2769"/>
      <c r="AJ53" s="2770"/>
      <c r="AK53" s="2805"/>
      <c r="AL53" s="2805"/>
      <c r="AM53" s="2734" t="s">
        <v>2854</v>
      </c>
      <c r="AN53" s="2727">
        <v>0.01</v>
      </c>
      <c r="AO53" s="2729">
        <v>0.01</v>
      </c>
      <c r="AP53" s="2769"/>
      <c r="AQ53" s="2770"/>
      <c r="AR53" s="2805"/>
      <c r="AS53" s="2805"/>
      <c r="AT53" s="2735" t="s">
        <v>2854</v>
      </c>
      <c r="AU53" s="2727">
        <v>0.01</v>
      </c>
      <c r="AV53" s="2729">
        <v>0.01</v>
      </c>
      <c r="AW53" s="2769"/>
      <c r="AX53" s="2770"/>
      <c r="AY53" s="2805"/>
      <c r="AZ53" s="2805"/>
      <c r="BA53" s="2735" t="s">
        <v>2854</v>
      </c>
      <c r="BB53" s="2727">
        <v>0.01</v>
      </c>
      <c r="BC53" s="2729">
        <v>0.01</v>
      </c>
      <c r="BD53" s="2769"/>
      <c r="BE53" s="2770"/>
      <c r="BF53" s="2805"/>
      <c r="BG53" s="2805"/>
      <c r="BH53" s="2734" t="s">
        <v>2854</v>
      </c>
      <c r="BI53" s="2727">
        <v>0.01</v>
      </c>
      <c r="BJ53" s="2729"/>
      <c r="BK53" s="2769"/>
      <c r="BL53" s="2770"/>
      <c r="BM53" s="2805"/>
      <c r="BN53" s="2805"/>
      <c r="BO53" s="2735" t="s">
        <v>2854</v>
      </c>
      <c r="BP53" s="2727">
        <v>0.01</v>
      </c>
      <c r="BQ53" s="2729"/>
      <c r="BR53" s="2769"/>
      <c r="BS53" s="2770"/>
      <c r="BT53" s="2805"/>
      <c r="BU53" s="2805"/>
      <c r="BV53" s="2735" t="s">
        <v>2854</v>
      </c>
      <c r="BW53" s="2727">
        <v>0.01</v>
      </c>
      <c r="BX53" s="2729"/>
      <c r="BY53" s="2769"/>
      <c r="BZ53" s="2770"/>
      <c r="CA53" s="2805"/>
      <c r="CB53" s="2805"/>
      <c r="CC53" s="2734" t="s">
        <v>2854</v>
      </c>
      <c r="CD53" s="2727">
        <v>0.01</v>
      </c>
      <c r="CE53" s="2729"/>
      <c r="CF53" s="2769"/>
      <c r="CG53" s="2770"/>
      <c r="CH53" s="2805"/>
      <c r="CI53" s="2805"/>
      <c r="CJ53" s="2735" t="s">
        <v>2854</v>
      </c>
      <c r="CK53" s="2727">
        <v>0.01</v>
      </c>
      <c r="CL53" s="2729"/>
      <c r="CM53" s="2769"/>
      <c r="CN53" s="2770"/>
      <c r="CO53" s="2805"/>
      <c r="CP53" s="2805"/>
      <c r="CQ53" s="2735" t="s">
        <v>2854</v>
      </c>
      <c r="CR53" s="2727">
        <v>0.01</v>
      </c>
      <c r="CS53" s="2729"/>
      <c r="CT53" s="2769"/>
      <c r="CU53" s="2770"/>
      <c r="CV53" s="2805"/>
      <c r="CW53" s="2805"/>
      <c r="CX53" s="2734" t="s">
        <v>2854</v>
      </c>
      <c r="CY53" s="2768"/>
      <c r="CZ53" s="2736">
        <f t="shared" si="6"/>
        <v>0.02</v>
      </c>
      <c r="DA53" s="2736">
        <f t="shared" si="6"/>
        <v>0.02</v>
      </c>
      <c r="DB53" s="2737">
        <f t="shared" si="7"/>
        <v>1</v>
      </c>
      <c r="DC53" s="2731"/>
      <c r="DD53" s="2731"/>
      <c r="DE53" s="2738"/>
      <c r="DF53" s="2740"/>
      <c r="DG53" s="2740"/>
      <c r="DH53" s="2741"/>
      <c r="DI53" s="2736">
        <f t="shared" si="1"/>
        <v>0.05</v>
      </c>
      <c r="DJ53" s="2736">
        <f t="shared" si="1"/>
        <v>0.05</v>
      </c>
      <c r="DK53" s="2737">
        <f t="shared" si="8"/>
        <v>1</v>
      </c>
      <c r="DL53" s="2806"/>
      <c r="DM53" s="2806"/>
      <c r="DN53" s="2738"/>
      <c r="DO53" s="2807"/>
      <c r="DP53" s="2807"/>
      <c r="DQ53" s="2741"/>
      <c r="DR53" s="2736">
        <f>+$S$53+$Z$53+$AG$53+$AN$53+$AU$53+$BB$53+$BI$53+$BP$53+$BW$53</f>
        <v>0.08</v>
      </c>
      <c r="DS53" s="2736">
        <f>+$T$53+$AA$53+$AH$53+$AO$53+$AV$53+$BC$53+$BJ$53+$BQ$53+$BX$53</f>
        <v>0.05</v>
      </c>
      <c r="DT53" s="2737">
        <f t="shared" si="9"/>
        <v>0.625</v>
      </c>
      <c r="DU53" s="2731"/>
      <c r="DV53" s="2731"/>
      <c r="DW53" s="2808"/>
      <c r="DX53" s="2808"/>
      <c r="DY53" s="2740"/>
      <c r="DZ53" s="2741"/>
      <c r="EA53" s="2736">
        <f>+$S$53+$Z$53+$AG$53+$AN$53+$AU$53+$BB$53+$BI$53+$BP$53+$BW$53+$CD$53+$CK$53+$CR$53</f>
        <v>0.10999999999999999</v>
      </c>
      <c r="EB53" s="2736">
        <f>+$T$53+$AA$53+$AH$53+$AO$53+$AV$53+$BC$53+$BJ$53+$BQ$53+$BX$53+$CE$53+$CL$53+$CS$53</f>
        <v>0.05</v>
      </c>
      <c r="EC53" s="2737">
        <f t="shared" si="10"/>
        <v>0.45454545454545464</v>
      </c>
      <c r="ED53" s="2731"/>
      <c r="EE53" s="2731"/>
      <c r="EF53" s="2738"/>
      <c r="EG53" s="2803"/>
      <c r="EH53" s="2803"/>
      <c r="EI53" s="2741"/>
    </row>
    <row r="54" spans="1:139" ht="378">
      <c r="A54" s="2780" t="s">
        <v>2813</v>
      </c>
      <c r="B54" s="2781"/>
      <c r="C54" s="2716" t="s">
        <v>2814</v>
      </c>
      <c r="D54" s="2752">
        <v>7</v>
      </c>
      <c r="E54" s="2771" t="s">
        <v>2825</v>
      </c>
      <c r="F54" s="2803"/>
      <c r="G54" s="2719"/>
      <c r="H54" s="2803"/>
      <c r="I54" s="2740"/>
      <c r="J54" s="2721"/>
      <c r="K54" s="2763"/>
      <c r="L54" s="2723" t="s">
        <v>2855</v>
      </c>
      <c r="M54" s="2754" t="s">
        <v>2828</v>
      </c>
      <c r="N54" s="2764"/>
      <c r="O54" s="2783">
        <v>42767</v>
      </c>
      <c r="P54" s="2784">
        <v>43100</v>
      </c>
      <c r="Q54" s="2726" t="s">
        <v>2856</v>
      </c>
      <c r="R54" s="2775">
        <v>0.12</v>
      </c>
      <c r="S54" s="2728">
        <v>0</v>
      </c>
      <c r="T54" s="2729"/>
      <c r="U54" s="2769"/>
      <c r="V54" s="2770"/>
      <c r="W54" s="2738"/>
      <c r="X54" s="2738"/>
      <c r="Y54" s="2804"/>
      <c r="Z54" s="2727">
        <v>0</v>
      </c>
      <c r="AA54" s="2729">
        <v>0</v>
      </c>
      <c r="AB54" s="2769"/>
      <c r="AC54" s="2770"/>
      <c r="AD54" s="2805"/>
      <c r="AE54" s="2805"/>
      <c r="AF54" s="2733"/>
      <c r="AG54" s="2727">
        <v>0.01</v>
      </c>
      <c r="AH54" s="2729">
        <v>0</v>
      </c>
      <c r="AI54" s="2769"/>
      <c r="AJ54" s="2770"/>
      <c r="AK54" s="2805"/>
      <c r="AL54" s="2805"/>
      <c r="AM54" s="2734" t="s">
        <v>2857</v>
      </c>
      <c r="AN54" s="2727">
        <v>0.01</v>
      </c>
      <c r="AO54" s="2729">
        <v>0.01</v>
      </c>
      <c r="AP54" s="2769"/>
      <c r="AQ54" s="2770"/>
      <c r="AR54" s="2805"/>
      <c r="AS54" s="2805"/>
      <c r="AT54" s="2735" t="s">
        <v>2857</v>
      </c>
      <c r="AU54" s="2727">
        <v>0.01</v>
      </c>
      <c r="AV54" s="2729">
        <v>0.01</v>
      </c>
      <c r="AW54" s="2769"/>
      <c r="AX54" s="2770"/>
      <c r="AY54" s="2805"/>
      <c r="AZ54" s="2805"/>
      <c r="BA54" s="2735" t="s">
        <v>2857</v>
      </c>
      <c r="BB54" s="2727">
        <v>0.01</v>
      </c>
      <c r="BC54" s="2729">
        <v>0.01</v>
      </c>
      <c r="BD54" s="2769"/>
      <c r="BE54" s="2770"/>
      <c r="BF54" s="2805"/>
      <c r="BG54" s="2805"/>
      <c r="BH54" s="2734" t="s">
        <v>2857</v>
      </c>
      <c r="BI54" s="2727">
        <v>0.01</v>
      </c>
      <c r="BJ54" s="2729"/>
      <c r="BK54" s="2769"/>
      <c r="BL54" s="2770"/>
      <c r="BM54" s="2805"/>
      <c r="BN54" s="2805"/>
      <c r="BO54" s="2735" t="s">
        <v>2857</v>
      </c>
      <c r="BP54" s="2727"/>
      <c r="BQ54" s="2729"/>
      <c r="BR54" s="2769"/>
      <c r="BS54" s="2770"/>
      <c r="BT54" s="2805"/>
      <c r="BU54" s="2805"/>
      <c r="BV54" s="2735"/>
      <c r="BW54" s="2727">
        <v>0.01</v>
      </c>
      <c r="BX54" s="2729"/>
      <c r="BY54" s="2769"/>
      <c r="BZ54" s="2770"/>
      <c r="CA54" s="2805"/>
      <c r="CB54" s="2805"/>
      <c r="CC54" s="2734" t="s">
        <v>2857</v>
      </c>
      <c r="CD54" s="2727">
        <v>0.01</v>
      </c>
      <c r="CE54" s="2729"/>
      <c r="CF54" s="2769"/>
      <c r="CG54" s="2770"/>
      <c r="CH54" s="2805"/>
      <c r="CI54" s="2805"/>
      <c r="CJ54" s="2735" t="s">
        <v>2857</v>
      </c>
      <c r="CK54" s="2727">
        <v>0.01</v>
      </c>
      <c r="CL54" s="2729"/>
      <c r="CM54" s="2769"/>
      <c r="CN54" s="2770"/>
      <c r="CO54" s="2805"/>
      <c r="CP54" s="2805"/>
      <c r="CQ54" s="2735" t="s">
        <v>2857</v>
      </c>
      <c r="CR54" s="2727">
        <v>0.04</v>
      </c>
      <c r="CS54" s="2729"/>
      <c r="CT54" s="2769"/>
      <c r="CU54" s="2770"/>
      <c r="CV54" s="2805"/>
      <c r="CW54" s="2805"/>
      <c r="CX54" s="2734" t="s">
        <v>2858</v>
      </c>
      <c r="CY54" s="2768"/>
      <c r="CZ54" s="2736">
        <f t="shared" si="6"/>
        <v>0.01</v>
      </c>
      <c r="DA54" s="2736">
        <f t="shared" si="6"/>
        <v>0</v>
      </c>
      <c r="DB54" s="2737">
        <f t="shared" si="7"/>
        <v>0</v>
      </c>
      <c r="DC54" s="2731"/>
      <c r="DD54" s="2731"/>
      <c r="DE54" s="2738"/>
      <c r="DF54" s="2740"/>
      <c r="DG54" s="2740"/>
      <c r="DH54" s="2741"/>
      <c r="DI54" s="2736">
        <f t="shared" si="1"/>
        <v>0.04</v>
      </c>
      <c r="DJ54" s="2736">
        <f t="shared" si="1"/>
        <v>0.03</v>
      </c>
      <c r="DK54" s="2737">
        <f t="shared" si="8"/>
        <v>0.75</v>
      </c>
      <c r="DL54" s="2806"/>
      <c r="DM54" s="2806"/>
      <c r="DN54" s="2738"/>
      <c r="DO54" s="2807"/>
      <c r="DP54" s="2807"/>
      <c r="DQ54" s="2741"/>
      <c r="DR54" s="2736">
        <f>+$S$54+$Z$54+$AG$54+$AN$54+$AU$54+$BB$54+$BI$54+$BP$54+$BW$54</f>
        <v>6.0000000000000005E-2</v>
      </c>
      <c r="DS54" s="2736">
        <f>+$T$54+$AA$54+$AH$54+$AO$54+$AV$54+$BC$54+$BJ$54+$BQ$54+$BX$54</f>
        <v>0.03</v>
      </c>
      <c r="DT54" s="2737">
        <f t="shared" si="9"/>
        <v>0.49999999999999994</v>
      </c>
      <c r="DU54" s="2731"/>
      <c r="DV54" s="2731"/>
      <c r="DW54" s="2809"/>
      <c r="DX54" s="2808"/>
      <c r="DY54" s="2740"/>
      <c r="DZ54" s="2741"/>
      <c r="EA54" s="2736">
        <f>+$S$54+$Z$54+$AG$54+$AN$54+$AU$54+$BB$54+$BI$54+$BP$54+$BW$54+$CD$54+$CK$54+$CR$54</f>
        <v>0.12</v>
      </c>
      <c r="EB54" s="2736">
        <f>+$T$54+$AA$54+$AH$54+$AO$54+$AV$54+$BC$54+$BJ$54+$BQ$54+$BX$54+$CE$54+$CL$54+$CS$54</f>
        <v>0.03</v>
      </c>
      <c r="EC54" s="2737">
        <f t="shared" si="10"/>
        <v>0.25</v>
      </c>
      <c r="ED54" s="2731"/>
      <c r="EE54" s="2731"/>
      <c r="EF54" s="2738"/>
      <c r="EG54" s="2803"/>
      <c r="EH54" s="2803"/>
      <c r="EI54" s="2741"/>
    </row>
    <row r="55" spans="1:139" ht="409.5">
      <c r="A55" s="2780" t="s">
        <v>2813</v>
      </c>
      <c r="B55" s="2781"/>
      <c r="C55" s="2716" t="s">
        <v>2814</v>
      </c>
      <c r="D55" s="2752">
        <v>7</v>
      </c>
      <c r="E55" s="2771" t="s">
        <v>2825</v>
      </c>
      <c r="F55" s="2810"/>
      <c r="G55" s="2719"/>
      <c r="H55" s="2810"/>
      <c r="I55" s="2749"/>
      <c r="J55" s="2811">
        <v>14</v>
      </c>
      <c r="K55" s="2812" t="s">
        <v>2859</v>
      </c>
      <c r="L55" s="2813" t="s">
        <v>2860</v>
      </c>
      <c r="M55" s="2754" t="s">
        <v>2828</v>
      </c>
      <c r="N55" s="2814">
        <v>0.04</v>
      </c>
      <c r="O55" s="2799">
        <v>42887</v>
      </c>
      <c r="P55" s="2784">
        <v>43008</v>
      </c>
      <c r="Q55" s="2778" t="s">
        <v>2861</v>
      </c>
      <c r="R55" s="2775">
        <v>1</v>
      </c>
      <c r="S55" s="2728">
        <v>0</v>
      </c>
      <c r="T55" s="2729"/>
      <c r="U55" s="2815">
        <f>+S55</f>
        <v>0</v>
      </c>
      <c r="V55" s="2816">
        <f>+T55</f>
        <v>0</v>
      </c>
      <c r="W55" s="2738"/>
      <c r="X55" s="2738"/>
      <c r="Y55" s="2804"/>
      <c r="Z55" s="2727">
        <v>0</v>
      </c>
      <c r="AA55" s="2729">
        <v>0</v>
      </c>
      <c r="AB55" s="2815">
        <f>+Z55</f>
        <v>0</v>
      </c>
      <c r="AC55" s="2816">
        <f>+AA55</f>
        <v>0</v>
      </c>
      <c r="AD55" s="2794"/>
      <c r="AE55" s="2794"/>
      <c r="AF55" s="2733"/>
      <c r="AG55" s="2727">
        <v>0</v>
      </c>
      <c r="AH55" s="2729">
        <v>0</v>
      </c>
      <c r="AI55" s="2817">
        <f>+AG55</f>
        <v>0</v>
      </c>
      <c r="AJ55" s="2816">
        <f>+AH55</f>
        <v>0</v>
      </c>
      <c r="AK55" s="2794"/>
      <c r="AL55" s="2794"/>
      <c r="AM55" s="2734"/>
      <c r="AN55" s="2727">
        <v>0</v>
      </c>
      <c r="AO55" s="2729">
        <v>0</v>
      </c>
      <c r="AP55" s="2815">
        <f>+AN55</f>
        <v>0</v>
      </c>
      <c r="AQ55" s="2816">
        <f>+AO55</f>
        <v>0</v>
      </c>
      <c r="AR55" s="2794"/>
      <c r="AS55" s="2794"/>
      <c r="AT55" s="2735"/>
      <c r="AU55" s="2727">
        <v>0</v>
      </c>
      <c r="AV55" s="2729"/>
      <c r="AW55" s="2815">
        <f>+AU55</f>
        <v>0</v>
      </c>
      <c r="AX55" s="2816">
        <f>+AV55</f>
        <v>0</v>
      </c>
      <c r="AY55" s="2794"/>
      <c r="AZ55" s="2794"/>
      <c r="BA55" s="2735"/>
      <c r="BB55" s="2727">
        <v>0</v>
      </c>
      <c r="BC55" s="2729">
        <v>0.05</v>
      </c>
      <c r="BD55" s="2815">
        <f>+BB55</f>
        <v>0</v>
      </c>
      <c r="BE55" s="2816">
        <f>+BC55</f>
        <v>0.05</v>
      </c>
      <c r="BF55" s="2794"/>
      <c r="BG55" s="2794"/>
      <c r="BH55" s="2734"/>
      <c r="BI55" s="2727">
        <v>0.1</v>
      </c>
      <c r="BJ55" s="2729"/>
      <c r="BK55" s="2815">
        <f>+BI55</f>
        <v>0.1</v>
      </c>
      <c r="BL55" s="2816">
        <f>+BJ55</f>
        <v>0</v>
      </c>
      <c r="BM55" s="2794"/>
      <c r="BN55" s="2794"/>
      <c r="BO55" s="2735" t="s">
        <v>2862</v>
      </c>
      <c r="BP55" s="2727">
        <v>0.8</v>
      </c>
      <c r="BQ55" s="2729"/>
      <c r="BR55" s="2815">
        <f>+BP55</f>
        <v>0.8</v>
      </c>
      <c r="BS55" s="2816">
        <f>+BQ55</f>
        <v>0</v>
      </c>
      <c r="BT55" s="2794"/>
      <c r="BU55" s="2794"/>
      <c r="BV55" s="2735" t="s">
        <v>2863</v>
      </c>
      <c r="BW55" s="2727">
        <v>0.1</v>
      </c>
      <c r="BX55" s="2729"/>
      <c r="BY55" s="2815">
        <f>+BW55</f>
        <v>0.1</v>
      </c>
      <c r="BZ55" s="2816">
        <f>+BX55</f>
        <v>0</v>
      </c>
      <c r="CA55" s="2794"/>
      <c r="CB55" s="2794"/>
      <c r="CC55" s="2734" t="s">
        <v>2864</v>
      </c>
      <c r="CD55" s="2727"/>
      <c r="CE55" s="2729"/>
      <c r="CF55" s="2815">
        <f>+CD55</f>
        <v>0</v>
      </c>
      <c r="CG55" s="2816">
        <f>+CE55</f>
        <v>0</v>
      </c>
      <c r="CH55" s="2794"/>
      <c r="CI55" s="2794"/>
      <c r="CJ55" s="2735"/>
      <c r="CK55" s="2727">
        <v>0</v>
      </c>
      <c r="CL55" s="2729"/>
      <c r="CM55" s="2815">
        <f>+CK55</f>
        <v>0</v>
      </c>
      <c r="CN55" s="2816">
        <f>+CL55</f>
        <v>0</v>
      </c>
      <c r="CO55" s="2794"/>
      <c r="CP55" s="2794"/>
      <c r="CQ55" s="2735"/>
      <c r="CR55" s="2727">
        <v>0</v>
      </c>
      <c r="CS55" s="2729"/>
      <c r="CT55" s="2815">
        <f>+CR55</f>
        <v>0</v>
      </c>
      <c r="CU55" s="2816">
        <f>+CS55</f>
        <v>0</v>
      </c>
      <c r="CV55" s="2794"/>
      <c r="CW55" s="2794"/>
      <c r="CX55" s="2734"/>
      <c r="CY55" s="2768"/>
      <c r="CZ55" s="2736">
        <f t="shared" si="6"/>
        <v>0</v>
      </c>
      <c r="DA55" s="2736">
        <f t="shared" si="6"/>
        <v>0</v>
      </c>
      <c r="DB55" s="2737" t="e">
        <f t="shared" si="7"/>
        <v>#DIV/0!</v>
      </c>
      <c r="DC55" s="2760">
        <f>+U55+AB55+AI55</f>
        <v>0</v>
      </c>
      <c r="DD55" s="2760">
        <f>+V55+AC55+AJ55</f>
        <v>0</v>
      </c>
      <c r="DE55" s="2818" t="e">
        <f>+DD55/DC55</f>
        <v>#DIV/0!</v>
      </c>
      <c r="DF55" s="2749"/>
      <c r="DG55" s="2749"/>
      <c r="DH55" s="2751"/>
      <c r="DI55" s="2736">
        <f t="shared" si="1"/>
        <v>0</v>
      </c>
      <c r="DJ55" s="2736">
        <f t="shared" si="1"/>
        <v>0.05</v>
      </c>
      <c r="DK55" s="2737" t="e">
        <f t="shared" si="8"/>
        <v>#DIV/0!</v>
      </c>
      <c r="DL55" s="2760">
        <f>+U55+AB55+AI55+AP55+AW55+BD55</f>
        <v>0</v>
      </c>
      <c r="DM55" s="2760">
        <f>+V55+AC55+AJ55+AQ55+AX55+BE55</f>
        <v>0.05</v>
      </c>
      <c r="DN55" s="2818" t="e">
        <f>+DM55/DL55</f>
        <v>#DIV/0!</v>
      </c>
      <c r="DO55" s="2819"/>
      <c r="DP55" s="2819"/>
      <c r="DQ55" s="2751"/>
      <c r="DR55" s="2736">
        <f>+$S$55+$Z$55+$AG$55+$AN$55+$AU$55+$BB$55+$BI$55+$BP$55+$BW$55</f>
        <v>1</v>
      </c>
      <c r="DS55" s="2736">
        <f>+$T$55+$AA$55+$AH$55+$AO$55+$AV$55+$BC$55+$BJ$55+$BQ$55+$BX$55</f>
        <v>0.05</v>
      </c>
      <c r="DT55" s="2737">
        <f t="shared" si="9"/>
        <v>0.05</v>
      </c>
      <c r="DU55" s="2760">
        <f>+$U$55+$AB$55+$AI$55+$AP$55+$AW$55+$BD$55+$BK$55+$BR$55+$BY$55</f>
        <v>1</v>
      </c>
      <c r="DV55" s="2760">
        <f>+$V$55+$AC$55+$AJ$55+$AQ$55+$AX$55+$BE$55+$BL$55+$BS$55+$BZ$55</f>
        <v>0.05</v>
      </c>
      <c r="DW55" s="2736">
        <f>+DV55/DU55</f>
        <v>0.05</v>
      </c>
      <c r="DX55" s="2809"/>
      <c r="DY55" s="2749"/>
      <c r="DZ55" s="2751"/>
      <c r="EA55" s="2736">
        <f>+$S$55+$Z$55+$AG$55+$AN$55+$AU$55+$BB$55+$BI$55+$BP$55+$BW$55+$CD$55+$CK$55+$CR$55</f>
        <v>1</v>
      </c>
      <c r="EB55" s="2736">
        <f>+$T$55+$AA$55+$AH$55+$AO$55+$AV$55+$BC$55+$BJ$55+$BQ$55+$BX$55+$CE$55+$CL$55+$CS$55</f>
        <v>0.05</v>
      </c>
      <c r="EC55" s="2737">
        <f t="shared" si="10"/>
        <v>0.05</v>
      </c>
      <c r="ED55" s="2760">
        <f>+$U$55+$AB$55+$AI$55+$AP$55+$AW$55+$BD$55+$BK$55+$BR$55+$BY$55+$CF$55+$CM$55+$CT$55</f>
        <v>1</v>
      </c>
      <c r="EE55" s="2760">
        <f>+$V$55+$AC$55+$AJ$55+$AQ$55+$AX$55+$BE$55+$BL$55+$BS$55+$BZ$55+$CG$55+$CN$55+$CU$55</f>
        <v>0.05</v>
      </c>
      <c r="EF55" s="2818">
        <f>+EE55/ED55</f>
        <v>0.05</v>
      </c>
      <c r="EG55" s="2810"/>
      <c r="EH55" s="2810"/>
      <c r="EI55" s="2751"/>
    </row>
  </sheetData>
  <mergeCells count="894">
    <mergeCell ref="EI48:EI55"/>
    <mergeCell ref="A49:B49"/>
    <mergeCell ref="A50:B50"/>
    <mergeCell ref="A51:B51"/>
    <mergeCell ref="A52:B52"/>
    <mergeCell ref="A53:B53"/>
    <mergeCell ref="A54:B54"/>
    <mergeCell ref="A55:B55"/>
    <mergeCell ref="DZ48:DZ55"/>
    <mergeCell ref="ED48:ED54"/>
    <mergeCell ref="EE48:EE54"/>
    <mergeCell ref="EF48:EF54"/>
    <mergeCell ref="EG48:EG55"/>
    <mergeCell ref="EH48:EH55"/>
    <mergeCell ref="DQ48:DQ55"/>
    <mergeCell ref="DU48:DU54"/>
    <mergeCell ref="DV48:DV54"/>
    <mergeCell ref="DW48:DW54"/>
    <mergeCell ref="DX48:DX55"/>
    <mergeCell ref="DY48:DY55"/>
    <mergeCell ref="DH48:DH55"/>
    <mergeCell ref="DL48:DL54"/>
    <mergeCell ref="DM48:DM54"/>
    <mergeCell ref="DN48:DN54"/>
    <mergeCell ref="DO48:DO55"/>
    <mergeCell ref="DP48:DP55"/>
    <mergeCell ref="CW48:CW55"/>
    <mergeCell ref="DC48:DC54"/>
    <mergeCell ref="DD48:DD54"/>
    <mergeCell ref="DE48:DE54"/>
    <mergeCell ref="DF48:DF55"/>
    <mergeCell ref="DG48:DG55"/>
    <mergeCell ref="CN48:CN54"/>
    <mergeCell ref="CO48:CO55"/>
    <mergeCell ref="CP48:CP55"/>
    <mergeCell ref="CT48:CT54"/>
    <mergeCell ref="CU48:CU54"/>
    <mergeCell ref="CV48:CV55"/>
    <mergeCell ref="CB48:CB55"/>
    <mergeCell ref="CF48:CF54"/>
    <mergeCell ref="CG48:CG54"/>
    <mergeCell ref="CH48:CH55"/>
    <mergeCell ref="CI48:CI55"/>
    <mergeCell ref="CM48:CM54"/>
    <mergeCell ref="BS48:BS54"/>
    <mergeCell ref="BT48:BT55"/>
    <mergeCell ref="BU48:BU55"/>
    <mergeCell ref="BY48:BY54"/>
    <mergeCell ref="BZ48:BZ54"/>
    <mergeCell ref="CA48:CA55"/>
    <mergeCell ref="BG48:BG55"/>
    <mergeCell ref="BK48:BK54"/>
    <mergeCell ref="BL48:BL54"/>
    <mergeCell ref="BM48:BM55"/>
    <mergeCell ref="BN48:BN55"/>
    <mergeCell ref="BR48:BR54"/>
    <mergeCell ref="AX48:AX54"/>
    <mergeCell ref="AY48:AY55"/>
    <mergeCell ref="AZ48:AZ55"/>
    <mergeCell ref="BD48:BD54"/>
    <mergeCell ref="BE48:BE54"/>
    <mergeCell ref="BF48:BF55"/>
    <mergeCell ref="AL48:AL55"/>
    <mergeCell ref="AP48:AP54"/>
    <mergeCell ref="AQ48:AQ54"/>
    <mergeCell ref="AR48:AR55"/>
    <mergeCell ref="AS48:AS55"/>
    <mergeCell ref="AW48:AW54"/>
    <mergeCell ref="AC48:AC54"/>
    <mergeCell ref="AD48:AD55"/>
    <mergeCell ref="AE48:AE55"/>
    <mergeCell ref="AI48:AI54"/>
    <mergeCell ref="AJ48:AJ54"/>
    <mergeCell ref="AK48:AK55"/>
    <mergeCell ref="N48:N54"/>
    <mergeCell ref="U48:U54"/>
    <mergeCell ref="V48:V54"/>
    <mergeCell ref="W48:W55"/>
    <mergeCell ref="X48:X55"/>
    <mergeCell ref="AB48:AB54"/>
    <mergeCell ref="EH46:EH47"/>
    <mergeCell ref="EI46:EI47"/>
    <mergeCell ref="A47:B47"/>
    <mergeCell ref="A48:B48"/>
    <mergeCell ref="F48:F55"/>
    <mergeCell ref="G48:G55"/>
    <mergeCell ref="H48:H55"/>
    <mergeCell ref="I48:I55"/>
    <mergeCell ref="J48:J54"/>
    <mergeCell ref="K48:K54"/>
    <mergeCell ref="DY46:DY47"/>
    <mergeCell ref="DZ46:DZ47"/>
    <mergeCell ref="ED46:ED47"/>
    <mergeCell ref="EE46:EE47"/>
    <mergeCell ref="EF46:EF47"/>
    <mergeCell ref="EG46:EG47"/>
    <mergeCell ref="DP46:DP47"/>
    <mergeCell ref="DQ46:DQ47"/>
    <mergeCell ref="DU46:DU47"/>
    <mergeCell ref="DV46:DV47"/>
    <mergeCell ref="DW46:DW47"/>
    <mergeCell ref="DX46:DX47"/>
    <mergeCell ref="DG46:DG47"/>
    <mergeCell ref="DH46:DH47"/>
    <mergeCell ref="DL46:DL47"/>
    <mergeCell ref="DM46:DM47"/>
    <mergeCell ref="DN46:DN47"/>
    <mergeCell ref="DO46:DO47"/>
    <mergeCell ref="CV46:CV47"/>
    <mergeCell ref="CW46:CW47"/>
    <mergeCell ref="DC46:DC47"/>
    <mergeCell ref="DD46:DD47"/>
    <mergeCell ref="DE46:DE47"/>
    <mergeCell ref="DF46:DF47"/>
    <mergeCell ref="CM46:CM47"/>
    <mergeCell ref="CN46:CN47"/>
    <mergeCell ref="CO46:CO47"/>
    <mergeCell ref="CP46:CP47"/>
    <mergeCell ref="CT46:CT47"/>
    <mergeCell ref="CU46:CU47"/>
    <mergeCell ref="CA46:CA47"/>
    <mergeCell ref="CB46:CB47"/>
    <mergeCell ref="CF46:CF47"/>
    <mergeCell ref="CG46:CG47"/>
    <mergeCell ref="CH46:CH47"/>
    <mergeCell ref="CI46:CI47"/>
    <mergeCell ref="BR46:BR47"/>
    <mergeCell ref="BS46:BS47"/>
    <mergeCell ref="BT46:BT47"/>
    <mergeCell ref="BU46:BU47"/>
    <mergeCell ref="BY46:BY47"/>
    <mergeCell ref="BZ46:BZ47"/>
    <mergeCell ref="BF46:BF47"/>
    <mergeCell ref="BG46:BG47"/>
    <mergeCell ref="BK46:BK47"/>
    <mergeCell ref="BL46:BL47"/>
    <mergeCell ref="BM46:BM47"/>
    <mergeCell ref="BN46:BN47"/>
    <mergeCell ref="AW46:AW47"/>
    <mergeCell ref="AX46:AX47"/>
    <mergeCell ref="AY46:AY47"/>
    <mergeCell ref="AZ46:AZ47"/>
    <mergeCell ref="BD46:BD47"/>
    <mergeCell ref="BE46:BE47"/>
    <mergeCell ref="AK46:AK47"/>
    <mergeCell ref="AL46:AL47"/>
    <mergeCell ref="AP46:AP47"/>
    <mergeCell ref="AQ46:AQ47"/>
    <mergeCell ref="AR46:AR47"/>
    <mergeCell ref="AS46:AS47"/>
    <mergeCell ref="AB46:AB47"/>
    <mergeCell ref="AC46:AC47"/>
    <mergeCell ref="AD46:AD47"/>
    <mergeCell ref="AE46:AE47"/>
    <mergeCell ref="AI46:AI47"/>
    <mergeCell ref="AJ46:AJ47"/>
    <mergeCell ref="K46:K47"/>
    <mergeCell ref="N46:N47"/>
    <mergeCell ref="U46:U47"/>
    <mergeCell ref="V46:V47"/>
    <mergeCell ref="W46:W47"/>
    <mergeCell ref="X46:X47"/>
    <mergeCell ref="A46:B46"/>
    <mergeCell ref="F46:F47"/>
    <mergeCell ref="G46:G47"/>
    <mergeCell ref="H46:H47"/>
    <mergeCell ref="I46:I47"/>
    <mergeCell ref="J46:J47"/>
    <mergeCell ref="EH42:EH45"/>
    <mergeCell ref="EI42:EI45"/>
    <mergeCell ref="A43:B43"/>
    <mergeCell ref="A44:B44"/>
    <mergeCell ref="J44:J45"/>
    <mergeCell ref="K44:K45"/>
    <mergeCell ref="N44:N45"/>
    <mergeCell ref="U44:U45"/>
    <mergeCell ref="V44:V45"/>
    <mergeCell ref="AB44:AB45"/>
    <mergeCell ref="DY42:DY45"/>
    <mergeCell ref="DZ42:DZ45"/>
    <mergeCell ref="ED42:ED43"/>
    <mergeCell ref="EE42:EE43"/>
    <mergeCell ref="EF42:EF43"/>
    <mergeCell ref="EG42:EG45"/>
    <mergeCell ref="ED44:ED45"/>
    <mergeCell ref="EE44:EE45"/>
    <mergeCell ref="EF44:EF45"/>
    <mergeCell ref="DP42:DP45"/>
    <mergeCell ref="DQ42:DQ45"/>
    <mergeCell ref="DU42:DU43"/>
    <mergeCell ref="DV42:DV43"/>
    <mergeCell ref="DW42:DW43"/>
    <mergeCell ref="DX42:DX45"/>
    <mergeCell ref="DU44:DU45"/>
    <mergeCell ref="DV44:DV45"/>
    <mergeCell ref="DW44:DW45"/>
    <mergeCell ref="DG42:DG45"/>
    <mergeCell ref="DH42:DH45"/>
    <mergeCell ref="DL42:DL43"/>
    <mergeCell ref="DM42:DM43"/>
    <mergeCell ref="DN42:DN43"/>
    <mergeCell ref="DO42:DO45"/>
    <mergeCell ref="DL44:DL45"/>
    <mergeCell ref="DM44:DM45"/>
    <mergeCell ref="DN44:DN45"/>
    <mergeCell ref="CV42:CV45"/>
    <mergeCell ref="CW42:CW45"/>
    <mergeCell ref="DC42:DC43"/>
    <mergeCell ref="DD42:DD43"/>
    <mergeCell ref="DE42:DE43"/>
    <mergeCell ref="DF42:DF45"/>
    <mergeCell ref="DC44:DC45"/>
    <mergeCell ref="DD44:DD45"/>
    <mergeCell ref="DE44:DE45"/>
    <mergeCell ref="CM42:CM43"/>
    <mergeCell ref="CN42:CN43"/>
    <mergeCell ref="CO42:CO45"/>
    <mergeCell ref="CP42:CP45"/>
    <mergeCell ref="CT42:CT43"/>
    <mergeCell ref="CU42:CU43"/>
    <mergeCell ref="CM44:CM45"/>
    <mergeCell ref="CN44:CN45"/>
    <mergeCell ref="CT44:CT45"/>
    <mergeCell ref="CU44:CU45"/>
    <mergeCell ref="CA42:CA45"/>
    <mergeCell ref="CB42:CB45"/>
    <mergeCell ref="CF42:CF43"/>
    <mergeCell ref="CG42:CG43"/>
    <mergeCell ref="CH42:CH45"/>
    <mergeCell ref="CI42:CI45"/>
    <mergeCell ref="CF44:CF45"/>
    <mergeCell ref="CG44:CG45"/>
    <mergeCell ref="BR42:BR43"/>
    <mergeCell ref="BS42:BS43"/>
    <mergeCell ref="BT42:BT45"/>
    <mergeCell ref="BU42:BU45"/>
    <mergeCell ref="BY42:BY43"/>
    <mergeCell ref="BZ42:BZ43"/>
    <mergeCell ref="BR44:BR45"/>
    <mergeCell ref="BS44:BS45"/>
    <mergeCell ref="BY44:BY45"/>
    <mergeCell ref="BZ44:BZ45"/>
    <mergeCell ref="BF42:BF45"/>
    <mergeCell ref="BG42:BG45"/>
    <mergeCell ref="BK42:BK43"/>
    <mergeCell ref="BL42:BL43"/>
    <mergeCell ref="BM42:BM45"/>
    <mergeCell ref="BN42:BN45"/>
    <mergeCell ref="BK44:BK45"/>
    <mergeCell ref="BL44:BL45"/>
    <mergeCell ref="AW42:AW43"/>
    <mergeCell ref="AX42:AX43"/>
    <mergeCell ref="AY42:AY45"/>
    <mergeCell ref="AZ42:AZ45"/>
    <mergeCell ref="BD42:BD43"/>
    <mergeCell ref="BE42:BE43"/>
    <mergeCell ref="AW44:AW45"/>
    <mergeCell ref="AX44:AX45"/>
    <mergeCell ref="BD44:BD45"/>
    <mergeCell ref="BE44:BE45"/>
    <mergeCell ref="AK42:AK45"/>
    <mergeCell ref="AL42:AL45"/>
    <mergeCell ref="AP42:AP43"/>
    <mergeCell ref="AQ42:AQ43"/>
    <mergeCell ref="AR42:AR45"/>
    <mergeCell ref="AS42:AS45"/>
    <mergeCell ref="AP44:AP45"/>
    <mergeCell ref="AQ44:AQ45"/>
    <mergeCell ref="AB42:AB43"/>
    <mergeCell ref="AC42:AC43"/>
    <mergeCell ref="AD42:AD45"/>
    <mergeCell ref="AE42:AE45"/>
    <mergeCell ref="AI42:AI43"/>
    <mergeCell ref="AJ42:AJ43"/>
    <mergeCell ref="AC44:AC45"/>
    <mergeCell ref="AI44:AI45"/>
    <mergeCell ref="AJ44:AJ45"/>
    <mergeCell ref="K42:K43"/>
    <mergeCell ref="N42:N43"/>
    <mergeCell ref="U42:U43"/>
    <mergeCell ref="V42:V43"/>
    <mergeCell ref="W42:W45"/>
    <mergeCell ref="X42:X45"/>
    <mergeCell ref="A42:B42"/>
    <mergeCell ref="F42:F45"/>
    <mergeCell ref="G42:G45"/>
    <mergeCell ref="H42:H45"/>
    <mergeCell ref="I42:I45"/>
    <mergeCell ref="J42:J43"/>
    <mergeCell ref="A45:B45"/>
    <mergeCell ref="EH38:EH41"/>
    <mergeCell ref="EI38:EI41"/>
    <mergeCell ref="A39:B39"/>
    <mergeCell ref="A40:B40"/>
    <mergeCell ref="J40:J41"/>
    <mergeCell ref="K40:K41"/>
    <mergeCell ref="N40:N41"/>
    <mergeCell ref="U40:U41"/>
    <mergeCell ref="V40:V41"/>
    <mergeCell ref="AB40:AB41"/>
    <mergeCell ref="DY38:DY41"/>
    <mergeCell ref="DZ38:DZ41"/>
    <mergeCell ref="ED38:ED39"/>
    <mergeCell ref="EE38:EE39"/>
    <mergeCell ref="EF38:EF39"/>
    <mergeCell ref="EG38:EG41"/>
    <mergeCell ref="ED40:ED41"/>
    <mergeCell ref="EE40:EE41"/>
    <mergeCell ref="EF40:EF41"/>
    <mergeCell ref="DP38:DP41"/>
    <mergeCell ref="DQ38:DQ41"/>
    <mergeCell ref="DU38:DU39"/>
    <mergeCell ref="DV38:DV39"/>
    <mergeCell ref="DW38:DW39"/>
    <mergeCell ref="DX38:DX41"/>
    <mergeCell ref="DU40:DU41"/>
    <mergeCell ref="DV40:DV41"/>
    <mergeCell ref="DW40:DW41"/>
    <mergeCell ref="DG38:DG41"/>
    <mergeCell ref="DH38:DH41"/>
    <mergeCell ref="DL38:DL39"/>
    <mergeCell ref="DM38:DM39"/>
    <mergeCell ref="DN38:DN39"/>
    <mergeCell ref="DO38:DO41"/>
    <mergeCell ref="DL40:DL41"/>
    <mergeCell ref="DM40:DM41"/>
    <mergeCell ref="DN40:DN41"/>
    <mergeCell ref="CV38:CV41"/>
    <mergeCell ref="CW38:CW41"/>
    <mergeCell ref="DC38:DC39"/>
    <mergeCell ref="DD38:DD39"/>
    <mergeCell ref="DE38:DE39"/>
    <mergeCell ref="DF38:DF41"/>
    <mergeCell ref="DC40:DC41"/>
    <mergeCell ref="DD40:DD41"/>
    <mergeCell ref="DE40:DE41"/>
    <mergeCell ref="CM38:CM39"/>
    <mergeCell ref="CN38:CN39"/>
    <mergeCell ref="CO38:CO41"/>
    <mergeCell ref="CP38:CP41"/>
    <mergeCell ref="CT38:CT39"/>
    <mergeCell ref="CU38:CU39"/>
    <mergeCell ref="CM40:CM41"/>
    <mergeCell ref="CN40:CN41"/>
    <mergeCell ref="CT40:CT41"/>
    <mergeCell ref="CU40:CU41"/>
    <mergeCell ref="CA38:CA41"/>
    <mergeCell ref="CB38:CB41"/>
    <mergeCell ref="CF38:CF39"/>
    <mergeCell ref="CG38:CG39"/>
    <mergeCell ref="CH38:CH41"/>
    <mergeCell ref="CI38:CI41"/>
    <mergeCell ref="CF40:CF41"/>
    <mergeCell ref="CG40:CG41"/>
    <mergeCell ref="BR38:BR39"/>
    <mergeCell ref="BS38:BS39"/>
    <mergeCell ref="BT38:BT41"/>
    <mergeCell ref="BU38:BU41"/>
    <mergeCell ref="BY38:BY39"/>
    <mergeCell ref="BZ38:BZ39"/>
    <mergeCell ref="BR40:BR41"/>
    <mergeCell ref="BS40:BS41"/>
    <mergeCell ref="BY40:BY41"/>
    <mergeCell ref="BZ40:BZ41"/>
    <mergeCell ref="BF38:BF41"/>
    <mergeCell ref="BG38:BG41"/>
    <mergeCell ref="BK38:BK39"/>
    <mergeCell ref="BL38:BL39"/>
    <mergeCell ref="BM38:BM41"/>
    <mergeCell ref="BN38:BN41"/>
    <mergeCell ref="BK40:BK41"/>
    <mergeCell ref="BL40:BL41"/>
    <mergeCell ref="AW38:AW39"/>
    <mergeCell ref="AX38:AX39"/>
    <mergeCell ref="AY38:AY41"/>
    <mergeCell ref="AZ38:AZ41"/>
    <mergeCell ref="BD38:BD39"/>
    <mergeCell ref="BE38:BE39"/>
    <mergeCell ref="AW40:AW41"/>
    <mergeCell ref="AX40:AX41"/>
    <mergeCell ref="BD40:BD41"/>
    <mergeCell ref="BE40:BE41"/>
    <mergeCell ref="AK38:AK41"/>
    <mergeCell ref="AL38:AL41"/>
    <mergeCell ref="AP38:AP39"/>
    <mergeCell ref="AQ38:AQ39"/>
    <mergeCell ref="AR38:AR41"/>
    <mergeCell ref="AS38:AS41"/>
    <mergeCell ref="AP40:AP41"/>
    <mergeCell ref="AQ40:AQ41"/>
    <mergeCell ref="AB38:AB39"/>
    <mergeCell ref="AC38:AC39"/>
    <mergeCell ref="AD38:AD41"/>
    <mergeCell ref="AE38:AE41"/>
    <mergeCell ref="AI38:AI39"/>
    <mergeCell ref="AJ38:AJ39"/>
    <mergeCell ref="AC40:AC41"/>
    <mergeCell ref="AI40:AI41"/>
    <mergeCell ref="AJ40:AJ41"/>
    <mergeCell ref="K38:K39"/>
    <mergeCell ref="N38:N39"/>
    <mergeCell ref="U38:U39"/>
    <mergeCell ref="V38:V39"/>
    <mergeCell ref="W38:W41"/>
    <mergeCell ref="X38:X41"/>
    <mergeCell ref="A38:B38"/>
    <mergeCell ref="F38:F41"/>
    <mergeCell ref="G38:G41"/>
    <mergeCell ref="H38:H41"/>
    <mergeCell ref="I38:I41"/>
    <mergeCell ref="J38:J39"/>
    <mergeCell ref="A41:B41"/>
    <mergeCell ref="A35:B35"/>
    <mergeCell ref="A36:B36"/>
    <mergeCell ref="J36:J37"/>
    <mergeCell ref="K36:K37"/>
    <mergeCell ref="N36:N37"/>
    <mergeCell ref="U36:U37"/>
    <mergeCell ref="A37:B37"/>
    <mergeCell ref="ED34:ED35"/>
    <mergeCell ref="EE34:EE35"/>
    <mergeCell ref="EF34:EF35"/>
    <mergeCell ref="EG34:EG37"/>
    <mergeCell ref="EH34:EH37"/>
    <mergeCell ref="EI34:EI37"/>
    <mergeCell ref="ED36:ED37"/>
    <mergeCell ref="EE36:EE37"/>
    <mergeCell ref="EF36:EF37"/>
    <mergeCell ref="DU34:DU35"/>
    <mergeCell ref="DV34:DV35"/>
    <mergeCell ref="DW34:DW35"/>
    <mergeCell ref="DX34:DX37"/>
    <mergeCell ref="DY34:DY37"/>
    <mergeCell ref="DZ34:DZ37"/>
    <mergeCell ref="DU36:DU37"/>
    <mergeCell ref="DV36:DV37"/>
    <mergeCell ref="DW36:DW37"/>
    <mergeCell ref="DL34:DL35"/>
    <mergeCell ref="DM34:DM35"/>
    <mergeCell ref="DN34:DN35"/>
    <mergeCell ref="DO34:DO37"/>
    <mergeCell ref="DP34:DP37"/>
    <mergeCell ref="DQ34:DQ37"/>
    <mergeCell ref="DL36:DL37"/>
    <mergeCell ref="DM36:DM37"/>
    <mergeCell ref="DN36:DN37"/>
    <mergeCell ref="DC34:DC35"/>
    <mergeCell ref="DD34:DD35"/>
    <mergeCell ref="DE34:DE35"/>
    <mergeCell ref="DF34:DF37"/>
    <mergeCell ref="DG34:DG37"/>
    <mergeCell ref="DH34:DH37"/>
    <mergeCell ref="DC36:DC37"/>
    <mergeCell ref="DD36:DD37"/>
    <mergeCell ref="DE36:DE37"/>
    <mergeCell ref="CO34:CO37"/>
    <mergeCell ref="CP34:CP37"/>
    <mergeCell ref="CT34:CT35"/>
    <mergeCell ref="CU34:CU35"/>
    <mergeCell ref="CV34:CV37"/>
    <mergeCell ref="CW34:CW37"/>
    <mergeCell ref="CT36:CT37"/>
    <mergeCell ref="CU36:CU37"/>
    <mergeCell ref="CF34:CF35"/>
    <mergeCell ref="CG34:CG35"/>
    <mergeCell ref="CH34:CH37"/>
    <mergeCell ref="CI34:CI37"/>
    <mergeCell ref="CM34:CM35"/>
    <mergeCell ref="CN34:CN35"/>
    <mergeCell ref="CF36:CF37"/>
    <mergeCell ref="CG36:CG37"/>
    <mergeCell ref="CM36:CM37"/>
    <mergeCell ref="CN36:CN37"/>
    <mergeCell ref="BT34:BT37"/>
    <mergeCell ref="BU34:BU37"/>
    <mergeCell ref="BY34:BY35"/>
    <mergeCell ref="BZ34:BZ35"/>
    <mergeCell ref="CA34:CA37"/>
    <mergeCell ref="CB34:CB37"/>
    <mergeCell ref="BY36:BY37"/>
    <mergeCell ref="BZ36:BZ37"/>
    <mergeCell ref="BK34:BK35"/>
    <mergeCell ref="BL34:BL35"/>
    <mergeCell ref="BM34:BM37"/>
    <mergeCell ref="BN34:BN37"/>
    <mergeCell ref="BR34:BR35"/>
    <mergeCell ref="BS34:BS35"/>
    <mergeCell ref="BK36:BK37"/>
    <mergeCell ref="BL36:BL37"/>
    <mergeCell ref="BR36:BR37"/>
    <mergeCell ref="BS36:BS37"/>
    <mergeCell ref="AY34:AY37"/>
    <mergeCell ref="AZ34:AZ37"/>
    <mergeCell ref="BD34:BD35"/>
    <mergeCell ref="BE34:BE35"/>
    <mergeCell ref="BF34:BF37"/>
    <mergeCell ref="BG34:BG37"/>
    <mergeCell ref="BD36:BD37"/>
    <mergeCell ref="BE36:BE37"/>
    <mergeCell ref="AP34:AP35"/>
    <mergeCell ref="AQ34:AQ35"/>
    <mergeCell ref="AR34:AR37"/>
    <mergeCell ref="AS34:AS37"/>
    <mergeCell ref="AW34:AW35"/>
    <mergeCell ref="AX34:AX35"/>
    <mergeCell ref="AP36:AP37"/>
    <mergeCell ref="AQ36:AQ37"/>
    <mergeCell ref="AW36:AW37"/>
    <mergeCell ref="AX36:AX37"/>
    <mergeCell ref="AD34:AD37"/>
    <mergeCell ref="AE34:AE37"/>
    <mergeCell ref="AI34:AI35"/>
    <mergeCell ref="AJ34:AJ35"/>
    <mergeCell ref="AK34:AK37"/>
    <mergeCell ref="AL34:AL37"/>
    <mergeCell ref="AI36:AI37"/>
    <mergeCell ref="AJ36:AJ37"/>
    <mergeCell ref="U34:U35"/>
    <mergeCell ref="V34:V35"/>
    <mergeCell ref="W34:W37"/>
    <mergeCell ref="X34:X37"/>
    <mergeCell ref="AB34:AB35"/>
    <mergeCell ref="AC34:AC35"/>
    <mergeCell ref="V36:V37"/>
    <mergeCell ref="AB36:AB37"/>
    <mergeCell ref="AC36:AC37"/>
    <mergeCell ref="EF32:EF33"/>
    <mergeCell ref="A33:B33"/>
    <mergeCell ref="A34:B34"/>
    <mergeCell ref="F34:F37"/>
    <mergeCell ref="G34:G37"/>
    <mergeCell ref="H34:H37"/>
    <mergeCell ref="I34:I37"/>
    <mergeCell ref="J34:J35"/>
    <mergeCell ref="K34:K35"/>
    <mergeCell ref="N34:N35"/>
    <mergeCell ref="DM32:DM33"/>
    <mergeCell ref="DN32:DN33"/>
    <mergeCell ref="DU32:DU33"/>
    <mergeCell ref="DV32:DV33"/>
    <mergeCell ref="DW32:DW33"/>
    <mergeCell ref="ED32:ED33"/>
    <mergeCell ref="CN32:CN33"/>
    <mergeCell ref="CT32:CT33"/>
    <mergeCell ref="CU32:CU33"/>
    <mergeCell ref="DC32:DC33"/>
    <mergeCell ref="DD32:DD33"/>
    <mergeCell ref="DE32:DE33"/>
    <mergeCell ref="BL32:BL33"/>
    <mergeCell ref="BR32:BR33"/>
    <mergeCell ref="BS32:BS33"/>
    <mergeCell ref="BY32:BY33"/>
    <mergeCell ref="BZ32:BZ33"/>
    <mergeCell ref="CF32:CF33"/>
    <mergeCell ref="AP32:AP33"/>
    <mergeCell ref="AQ32:AQ33"/>
    <mergeCell ref="AW32:AW33"/>
    <mergeCell ref="AX32:AX33"/>
    <mergeCell ref="BD32:BD33"/>
    <mergeCell ref="BE32:BE33"/>
    <mergeCell ref="N32:N33"/>
    <mergeCell ref="U32:U33"/>
    <mergeCell ref="V32:V33"/>
    <mergeCell ref="AB32:AB33"/>
    <mergeCell ref="AC32:AC33"/>
    <mergeCell ref="AI32:AI33"/>
    <mergeCell ref="EG25:EG33"/>
    <mergeCell ref="EH25:EH33"/>
    <mergeCell ref="EI25:EI33"/>
    <mergeCell ref="A26:B26"/>
    <mergeCell ref="A27:B27"/>
    <mergeCell ref="A28:B28"/>
    <mergeCell ref="A29:B29"/>
    <mergeCell ref="J29:J31"/>
    <mergeCell ref="K29:K31"/>
    <mergeCell ref="N29:N31"/>
    <mergeCell ref="DX25:DX33"/>
    <mergeCell ref="DY25:DY33"/>
    <mergeCell ref="DZ25:DZ33"/>
    <mergeCell ref="ED25:ED28"/>
    <mergeCell ref="EE25:EE28"/>
    <mergeCell ref="EF25:EF28"/>
    <mergeCell ref="ED29:ED31"/>
    <mergeCell ref="EE29:EE31"/>
    <mergeCell ref="EF29:EF31"/>
    <mergeCell ref="EE32:EE33"/>
    <mergeCell ref="DO25:DO33"/>
    <mergeCell ref="DP25:DP33"/>
    <mergeCell ref="DQ25:DQ33"/>
    <mergeCell ref="DU25:DU28"/>
    <mergeCell ref="DV25:DV28"/>
    <mergeCell ref="DW25:DW28"/>
    <mergeCell ref="DU29:DU31"/>
    <mergeCell ref="DV29:DV31"/>
    <mergeCell ref="DW29:DW31"/>
    <mergeCell ref="DF25:DF33"/>
    <mergeCell ref="DG25:DG33"/>
    <mergeCell ref="DH25:DH33"/>
    <mergeCell ref="DL25:DL28"/>
    <mergeCell ref="DM25:DM28"/>
    <mergeCell ref="DN25:DN28"/>
    <mergeCell ref="DL29:DL31"/>
    <mergeCell ref="DM29:DM31"/>
    <mergeCell ref="DN29:DN31"/>
    <mergeCell ref="DL32:DL33"/>
    <mergeCell ref="CU25:CU28"/>
    <mergeCell ref="CV25:CV33"/>
    <mergeCell ref="CW25:CW33"/>
    <mergeCell ref="DC25:DC28"/>
    <mergeCell ref="DD25:DD28"/>
    <mergeCell ref="DE25:DE28"/>
    <mergeCell ref="CU29:CU31"/>
    <mergeCell ref="DC29:DC31"/>
    <mergeCell ref="DD29:DD31"/>
    <mergeCell ref="DE29:DE31"/>
    <mergeCell ref="CI25:CI33"/>
    <mergeCell ref="CM25:CM28"/>
    <mergeCell ref="CN25:CN28"/>
    <mergeCell ref="CO25:CO33"/>
    <mergeCell ref="CP25:CP33"/>
    <mergeCell ref="CT25:CT28"/>
    <mergeCell ref="CM29:CM31"/>
    <mergeCell ref="CN29:CN31"/>
    <mergeCell ref="CT29:CT31"/>
    <mergeCell ref="CM32:CM33"/>
    <mergeCell ref="BZ25:BZ28"/>
    <mergeCell ref="CA25:CA33"/>
    <mergeCell ref="CB25:CB33"/>
    <mergeCell ref="CF25:CF28"/>
    <mergeCell ref="CG25:CG28"/>
    <mergeCell ref="CH25:CH33"/>
    <mergeCell ref="BZ29:BZ31"/>
    <mergeCell ref="CF29:CF31"/>
    <mergeCell ref="CG29:CG31"/>
    <mergeCell ref="CG32:CG33"/>
    <mergeCell ref="BN25:BN33"/>
    <mergeCell ref="BR25:BR28"/>
    <mergeCell ref="BS25:BS28"/>
    <mergeCell ref="BT25:BT33"/>
    <mergeCell ref="BU25:BU33"/>
    <mergeCell ref="BY25:BY28"/>
    <mergeCell ref="BR29:BR31"/>
    <mergeCell ref="BS29:BS31"/>
    <mergeCell ref="BY29:BY31"/>
    <mergeCell ref="BE25:BE28"/>
    <mergeCell ref="BF25:BF33"/>
    <mergeCell ref="BG25:BG33"/>
    <mergeCell ref="BK25:BK28"/>
    <mergeCell ref="BL25:BL28"/>
    <mergeCell ref="BM25:BM33"/>
    <mergeCell ref="BE29:BE31"/>
    <mergeCell ref="BK29:BK31"/>
    <mergeCell ref="BL29:BL31"/>
    <mergeCell ref="BK32:BK33"/>
    <mergeCell ref="AS25:AS33"/>
    <mergeCell ref="AW25:AW28"/>
    <mergeCell ref="AX25:AX28"/>
    <mergeCell ref="AY25:AY33"/>
    <mergeCell ref="AZ25:AZ33"/>
    <mergeCell ref="BD25:BD28"/>
    <mergeCell ref="AW29:AW31"/>
    <mergeCell ref="AX29:AX31"/>
    <mergeCell ref="BD29:BD31"/>
    <mergeCell ref="AJ25:AJ28"/>
    <mergeCell ref="AK25:AK33"/>
    <mergeCell ref="AL25:AL33"/>
    <mergeCell ref="AP25:AP28"/>
    <mergeCell ref="AQ25:AQ28"/>
    <mergeCell ref="AR25:AR33"/>
    <mergeCell ref="AJ29:AJ31"/>
    <mergeCell ref="AP29:AP31"/>
    <mergeCell ref="AQ29:AQ31"/>
    <mergeCell ref="AJ32:AJ33"/>
    <mergeCell ref="X25:X33"/>
    <mergeCell ref="AB25:AB28"/>
    <mergeCell ref="AC25:AC28"/>
    <mergeCell ref="AD25:AD33"/>
    <mergeCell ref="AE25:AE33"/>
    <mergeCell ref="AI25:AI28"/>
    <mergeCell ref="AB29:AB31"/>
    <mergeCell ref="AC29:AC31"/>
    <mergeCell ref="AI29:AI31"/>
    <mergeCell ref="J25:J28"/>
    <mergeCell ref="K25:K28"/>
    <mergeCell ref="N25:N28"/>
    <mergeCell ref="U25:U28"/>
    <mergeCell ref="V25:V28"/>
    <mergeCell ref="W25:W33"/>
    <mergeCell ref="U29:U31"/>
    <mergeCell ref="V29:V31"/>
    <mergeCell ref="J32:J33"/>
    <mergeCell ref="K32:K33"/>
    <mergeCell ref="A24:B24"/>
    <mergeCell ref="A25:B25"/>
    <mergeCell ref="F25:F33"/>
    <mergeCell ref="G25:G33"/>
    <mergeCell ref="H25:H33"/>
    <mergeCell ref="I25:I33"/>
    <mergeCell ref="A30:B30"/>
    <mergeCell ref="A31:B31"/>
    <mergeCell ref="A32:B32"/>
    <mergeCell ref="EH21:EH24"/>
    <mergeCell ref="EI21:EI24"/>
    <mergeCell ref="A22:B22"/>
    <mergeCell ref="A23:B23"/>
    <mergeCell ref="J23:J24"/>
    <mergeCell ref="K23:K24"/>
    <mergeCell ref="N23:N24"/>
    <mergeCell ref="U23:U24"/>
    <mergeCell ref="V23:V24"/>
    <mergeCell ref="AB23:AB24"/>
    <mergeCell ref="DY21:DY24"/>
    <mergeCell ref="DZ21:DZ24"/>
    <mergeCell ref="ED21:ED22"/>
    <mergeCell ref="EE21:EE22"/>
    <mergeCell ref="EF21:EF22"/>
    <mergeCell ref="EG21:EG24"/>
    <mergeCell ref="ED23:ED24"/>
    <mergeCell ref="EE23:EE24"/>
    <mergeCell ref="EF23:EF24"/>
    <mergeCell ref="DP21:DP24"/>
    <mergeCell ref="DQ21:DQ24"/>
    <mergeCell ref="DU21:DU22"/>
    <mergeCell ref="DV21:DV22"/>
    <mergeCell ref="DW21:DW22"/>
    <mergeCell ref="DX21:DX24"/>
    <mergeCell ref="DU23:DU24"/>
    <mergeCell ref="DV23:DV24"/>
    <mergeCell ref="DW23:DW24"/>
    <mergeCell ref="DG21:DG24"/>
    <mergeCell ref="DH21:DH24"/>
    <mergeCell ref="DL21:DL22"/>
    <mergeCell ref="DM21:DM22"/>
    <mergeCell ref="DN21:DN22"/>
    <mergeCell ref="DO21:DO24"/>
    <mergeCell ref="DL23:DL24"/>
    <mergeCell ref="DM23:DM24"/>
    <mergeCell ref="DN23:DN24"/>
    <mergeCell ref="CV21:CV24"/>
    <mergeCell ref="CW21:CW24"/>
    <mergeCell ref="DC21:DC22"/>
    <mergeCell ref="DD21:DD22"/>
    <mergeCell ref="DE21:DE22"/>
    <mergeCell ref="DF21:DF24"/>
    <mergeCell ref="DC23:DC24"/>
    <mergeCell ref="DD23:DD24"/>
    <mergeCell ref="DE23:DE24"/>
    <mergeCell ref="CM21:CM22"/>
    <mergeCell ref="CN21:CN22"/>
    <mergeCell ref="CO21:CO24"/>
    <mergeCell ref="CP21:CP24"/>
    <mergeCell ref="CT21:CT22"/>
    <mergeCell ref="CU21:CU22"/>
    <mergeCell ref="CM23:CM24"/>
    <mergeCell ref="CN23:CN24"/>
    <mergeCell ref="CT23:CT24"/>
    <mergeCell ref="CU23:CU24"/>
    <mergeCell ref="CA21:CA24"/>
    <mergeCell ref="CB21:CB24"/>
    <mergeCell ref="CF21:CF22"/>
    <mergeCell ref="CG21:CG22"/>
    <mergeCell ref="CH21:CH24"/>
    <mergeCell ref="CI21:CI24"/>
    <mergeCell ref="CF23:CF24"/>
    <mergeCell ref="CG23:CG24"/>
    <mergeCell ref="BR21:BR22"/>
    <mergeCell ref="BS21:BS22"/>
    <mergeCell ref="BT21:BT24"/>
    <mergeCell ref="BU21:BU24"/>
    <mergeCell ref="BY21:BY22"/>
    <mergeCell ref="BZ21:BZ22"/>
    <mergeCell ref="BR23:BR24"/>
    <mergeCell ref="BS23:BS24"/>
    <mergeCell ref="BY23:BY24"/>
    <mergeCell ref="BZ23:BZ24"/>
    <mergeCell ref="BF21:BF24"/>
    <mergeCell ref="BG21:BG24"/>
    <mergeCell ref="BK21:BK22"/>
    <mergeCell ref="BL21:BL22"/>
    <mergeCell ref="BM21:BM24"/>
    <mergeCell ref="BN21:BN24"/>
    <mergeCell ref="BK23:BK24"/>
    <mergeCell ref="BL23:BL24"/>
    <mergeCell ref="AW21:AW22"/>
    <mergeCell ref="AX21:AX22"/>
    <mergeCell ref="AY21:AY24"/>
    <mergeCell ref="AZ21:AZ24"/>
    <mergeCell ref="BD21:BD22"/>
    <mergeCell ref="BE21:BE22"/>
    <mergeCell ref="AW23:AW24"/>
    <mergeCell ref="AX23:AX24"/>
    <mergeCell ref="BD23:BD24"/>
    <mergeCell ref="BE23:BE24"/>
    <mergeCell ref="AK21:AK24"/>
    <mergeCell ref="AL21:AL24"/>
    <mergeCell ref="AP21:AP22"/>
    <mergeCell ref="AQ21:AQ22"/>
    <mergeCell ref="AR21:AR24"/>
    <mergeCell ref="AS21:AS24"/>
    <mergeCell ref="AP23:AP24"/>
    <mergeCell ref="AQ23:AQ24"/>
    <mergeCell ref="AB21:AB22"/>
    <mergeCell ref="AC21:AC22"/>
    <mergeCell ref="AD21:AD24"/>
    <mergeCell ref="AE21:AE24"/>
    <mergeCell ref="AI21:AI22"/>
    <mergeCell ref="AJ21:AJ22"/>
    <mergeCell ref="AC23:AC24"/>
    <mergeCell ref="AI23:AI24"/>
    <mergeCell ref="AJ23:AJ24"/>
    <mergeCell ref="K21:K22"/>
    <mergeCell ref="N21:N22"/>
    <mergeCell ref="U21:U22"/>
    <mergeCell ref="V21:V22"/>
    <mergeCell ref="W21:W24"/>
    <mergeCell ref="X21:X24"/>
    <mergeCell ref="DX19:DZ19"/>
    <mergeCell ref="EA19:EC19"/>
    <mergeCell ref="ED19:EF19"/>
    <mergeCell ref="EG19:EI19"/>
    <mergeCell ref="A21:B21"/>
    <mergeCell ref="F21:F24"/>
    <mergeCell ref="G21:G24"/>
    <mergeCell ref="H21:H24"/>
    <mergeCell ref="I21:I24"/>
    <mergeCell ref="J21:J22"/>
    <mergeCell ref="Q19:Q20"/>
    <mergeCell ref="R19:R20"/>
    <mergeCell ref="CZ19:DB19"/>
    <mergeCell ref="DC19:DE19"/>
    <mergeCell ref="DF19:DH19"/>
    <mergeCell ref="DI19:DK19"/>
    <mergeCell ref="EA18:EI18"/>
    <mergeCell ref="D19:D20"/>
    <mergeCell ref="E19:E20"/>
    <mergeCell ref="F19:F20"/>
    <mergeCell ref="G19:G20"/>
    <mergeCell ref="H19:H20"/>
    <mergeCell ref="I19:I20"/>
    <mergeCell ref="J19:J20"/>
    <mergeCell ref="K19:K20"/>
    <mergeCell ref="L19:L20"/>
    <mergeCell ref="CK18:CQ19"/>
    <mergeCell ref="CR18:CW19"/>
    <mergeCell ref="CX18:CX20"/>
    <mergeCell ref="CZ18:DH18"/>
    <mergeCell ref="DI18:DQ18"/>
    <mergeCell ref="DR18:DZ18"/>
    <mergeCell ref="DL19:DN19"/>
    <mergeCell ref="DO19:DQ19"/>
    <mergeCell ref="DR19:DT19"/>
    <mergeCell ref="DU19:DW19"/>
    <mergeCell ref="BH18:BH20"/>
    <mergeCell ref="BI18:BO19"/>
    <mergeCell ref="BP18:BV19"/>
    <mergeCell ref="BW18:CB19"/>
    <mergeCell ref="CC18:CC20"/>
    <mergeCell ref="CD18:CJ19"/>
    <mergeCell ref="Z18:AF19"/>
    <mergeCell ref="AG18:AL19"/>
    <mergeCell ref="AM18:AM20"/>
    <mergeCell ref="AN18:AT19"/>
    <mergeCell ref="AU18:BA19"/>
    <mergeCell ref="BB18:BG19"/>
    <mergeCell ref="A18:B20"/>
    <mergeCell ref="C18:C20"/>
    <mergeCell ref="D18:I18"/>
    <mergeCell ref="J18:P18"/>
    <mergeCell ref="Q18:R18"/>
    <mergeCell ref="S18:Y19"/>
    <mergeCell ref="M19:M20"/>
    <mergeCell ref="N19:N20"/>
    <mergeCell ref="O19:O20"/>
    <mergeCell ref="P19:P20"/>
    <mergeCell ref="A11:B11"/>
    <mergeCell ref="C11:F11"/>
    <mergeCell ref="A12:B12"/>
    <mergeCell ref="C12:F12"/>
    <mergeCell ref="A13:B14"/>
    <mergeCell ref="D13:E13"/>
    <mergeCell ref="F13:F14"/>
    <mergeCell ref="D14:E14"/>
    <mergeCell ref="A8:B8"/>
    <mergeCell ref="C8:F8"/>
    <mergeCell ref="A9:B9"/>
    <mergeCell ref="C9:F9"/>
    <mergeCell ref="A10:B10"/>
    <mergeCell ref="C10:F10"/>
    <mergeCell ref="A5:B5"/>
    <mergeCell ref="C5:F5"/>
    <mergeCell ref="A6:B6"/>
    <mergeCell ref="C6:F6"/>
    <mergeCell ref="A7:B7"/>
    <mergeCell ref="C7:F7"/>
  </mergeCells>
  <conditionalFormatting sqref="DB21:DB23">
    <cfRule type="cellIs" dxfId="139" priority="137" operator="greaterThan">
      <formula>0.9</formula>
    </cfRule>
    <cfRule type="cellIs" dxfId="138" priority="138" operator="between">
      <formula>0.7</formula>
      <formula>0.9</formula>
    </cfRule>
    <cfRule type="cellIs" dxfId="137" priority="139" operator="between">
      <formula>0.4</formula>
      <formula>0.7</formula>
    </cfRule>
    <cfRule type="cellIs" dxfId="136" priority="140" operator="between">
      <formula>0</formula>
      <formula>0.4</formula>
    </cfRule>
  </conditionalFormatting>
  <conditionalFormatting sqref="DH21 DH25">
    <cfRule type="cellIs" dxfId="135" priority="133" operator="greaterThan">
      <formula>0.9</formula>
    </cfRule>
    <cfRule type="cellIs" dxfId="134" priority="134" operator="between">
      <formula>0.7</formula>
      <formula>0.9</formula>
    </cfRule>
    <cfRule type="cellIs" dxfId="133" priority="135" operator="between">
      <formula>0.4</formula>
      <formula>0.7</formula>
    </cfRule>
    <cfRule type="cellIs" dxfId="132" priority="136" operator="between">
      <formula>0</formula>
      <formula>0.4</formula>
    </cfRule>
  </conditionalFormatting>
  <conditionalFormatting sqref="DK21:DK24">
    <cfRule type="cellIs" dxfId="131" priority="129" operator="greaterThan">
      <formula>0.9</formula>
    </cfRule>
    <cfRule type="cellIs" dxfId="130" priority="130" operator="between">
      <formula>0.7</formula>
      <formula>0.9</formula>
    </cfRule>
    <cfRule type="cellIs" dxfId="129" priority="131" operator="between">
      <formula>0.4</formula>
      <formula>0.7</formula>
    </cfRule>
    <cfRule type="cellIs" dxfId="128" priority="132" operator="between">
      <formula>0</formula>
      <formula>0.4</formula>
    </cfRule>
  </conditionalFormatting>
  <conditionalFormatting sqref="DQ21">
    <cfRule type="cellIs" dxfId="127" priority="125" operator="greaterThan">
      <formula>0.9</formula>
    </cfRule>
    <cfRule type="cellIs" dxfId="126" priority="126" operator="between">
      <formula>0.7</formula>
      <formula>0.9</formula>
    </cfRule>
    <cfRule type="cellIs" dxfId="125" priority="127" operator="between">
      <formula>0.4</formula>
      <formula>0.7</formula>
    </cfRule>
    <cfRule type="cellIs" dxfId="124" priority="128" operator="between">
      <formula>0</formula>
      <formula>0.4</formula>
    </cfRule>
  </conditionalFormatting>
  <conditionalFormatting sqref="DT21:DT24">
    <cfRule type="cellIs" dxfId="123" priority="121" operator="greaterThan">
      <formula>0.9</formula>
    </cfRule>
    <cfRule type="cellIs" dxfId="122" priority="122" operator="between">
      <formula>0.7</formula>
      <formula>0.9</formula>
    </cfRule>
    <cfRule type="cellIs" dxfId="121" priority="123" operator="between">
      <formula>0.4</formula>
      <formula>0.7</formula>
    </cfRule>
    <cfRule type="cellIs" dxfId="120" priority="124" operator="between">
      <formula>0</formula>
      <formula>0.4</formula>
    </cfRule>
  </conditionalFormatting>
  <conditionalFormatting sqref="DZ21">
    <cfRule type="cellIs" dxfId="119" priority="117" operator="greaterThan">
      <formula>0.9</formula>
    </cfRule>
    <cfRule type="cellIs" dxfId="118" priority="118" operator="between">
      <formula>0.7</formula>
      <formula>0.9</formula>
    </cfRule>
    <cfRule type="cellIs" dxfId="117" priority="119" operator="between">
      <formula>0.4</formula>
      <formula>0.7</formula>
    </cfRule>
    <cfRule type="cellIs" dxfId="116" priority="120" operator="between">
      <formula>0</formula>
      <formula>0.4</formula>
    </cfRule>
  </conditionalFormatting>
  <conditionalFormatting sqref="EC21:EC24">
    <cfRule type="cellIs" dxfId="115" priority="113" operator="greaterThan">
      <formula>0.9</formula>
    </cfRule>
    <cfRule type="cellIs" dxfId="114" priority="114" operator="between">
      <formula>0.7</formula>
      <formula>0.9</formula>
    </cfRule>
    <cfRule type="cellIs" dxfId="113" priority="115" operator="between">
      <formula>0.4</formula>
      <formula>0.7</formula>
    </cfRule>
    <cfRule type="cellIs" dxfId="112" priority="116" operator="between">
      <formula>0</formula>
      <formula>0.4</formula>
    </cfRule>
  </conditionalFormatting>
  <conditionalFormatting sqref="EI21">
    <cfRule type="cellIs" dxfId="111" priority="109" operator="greaterThan">
      <formula>0.9</formula>
    </cfRule>
    <cfRule type="cellIs" dxfId="110" priority="110" operator="between">
      <formula>0.7</formula>
      <formula>0.9</formula>
    </cfRule>
    <cfRule type="cellIs" dxfId="109" priority="111" operator="between">
      <formula>0.4</formula>
      <formula>0.7</formula>
    </cfRule>
    <cfRule type="cellIs" dxfId="108" priority="112" operator="between">
      <formula>0</formula>
      <formula>0.4</formula>
    </cfRule>
  </conditionalFormatting>
  <conditionalFormatting sqref="DB24:DB45">
    <cfRule type="cellIs" dxfId="107" priority="105" operator="greaterThan">
      <formula>0.9</formula>
    </cfRule>
    <cfRule type="cellIs" dxfId="106" priority="106" operator="between">
      <formula>0.7</formula>
      <formula>0.9</formula>
    </cfRule>
    <cfRule type="cellIs" dxfId="105" priority="107" operator="between">
      <formula>0.4</formula>
      <formula>0.7</formula>
    </cfRule>
    <cfRule type="cellIs" dxfId="104" priority="108" operator="between">
      <formula>0</formula>
      <formula>0.4</formula>
    </cfRule>
  </conditionalFormatting>
  <conditionalFormatting sqref="DB48:DB55">
    <cfRule type="cellIs" dxfId="103" priority="101" operator="greaterThan">
      <formula>0.9</formula>
    </cfRule>
    <cfRule type="cellIs" dxfId="102" priority="102" operator="between">
      <formula>0.7</formula>
      <formula>0.9</formula>
    </cfRule>
    <cfRule type="cellIs" dxfId="101" priority="103" operator="between">
      <formula>0.4</formula>
      <formula>0.7</formula>
    </cfRule>
    <cfRule type="cellIs" dxfId="100" priority="104" operator="between">
      <formula>0</formula>
      <formula>0.4</formula>
    </cfRule>
  </conditionalFormatting>
  <conditionalFormatting sqref="DH34">
    <cfRule type="cellIs" dxfId="99" priority="97" operator="greaterThan">
      <formula>0.9</formula>
    </cfRule>
    <cfRule type="cellIs" dxfId="98" priority="98" operator="between">
      <formula>0.7</formula>
      <formula>0.9</formula>
    </cfRule>
    <cfRule type="cellIs" dxfId="97" priority="99" operator="between">
      <formula>0.4</formula>
      <formula>0.7</formula>
    </cfRule>
    <cfRule type="cellIs" dxfId="96" priority="100" operator="between">
      <formula>0</formula>
      <formula>0.4</formula>
    </cfRule>
  </conditionalFormatting>
  <conditionalFormatting sqref="DH38">
    <cfRule type="cellIs" dxfId="95" priority="93" operator="greaterThan">
      <formula>0.9</formula>
    </cfRule>
    <cfRule type="cellIs" dxfId="94" priority="94" operator="between">
      <formula>0.7</formula>
      <formula>0.9</formula>
    </cfRule>
    <cfRule type="cellIs" dxfId="93" priority="95" operator="between">
      <formula>0.4</formula>
      <formula>0.7</formula>
    </cfRule>
    <cfRule type="cellIs" dxfId="92" priority="96" operator="between">
      <formula>0</formula>
      <formula>0.4</formula>
    </cfRule>
  </conditionalFormatting>
  <conditionalFormatting sqref="DH42">
    <cfRule type="cellIs" dxfId="91" priority="89" operator="greaterThan">
      <formula>0.9</formula>
    </cfRule>
    <cfRule type="cellIs" dxfId="90" priority="90" operator="between">
      <formula>0.7</formula>
      <formula>0.9</formula>
    </cfRule>
    <cfRule type="cellIs" dxfId="89" priority="91" operator="between">
      <formula>0.4</formula>
      <formula>0.7</formula>
    </cfRule>
    <cfRule type="cellIs" dxfId="88" priority="92" operator="between">
      <formula>0</formula>
      <formula>0.4</formula>
    </cfRule>
  </conditionalFormatting>
  <conditionalFormatting sqref="DH48">
    <cfRule type="cellIs" dxfId="87" priority="85" operator="greaterThan">
      <formula>0.9</formula>
    </cfRule>
    <cfRule type="cellIs" dxfId="86" priority="86" operator="between">
      <formula>0.7</formula>
      <formula>0.9</formula>
    </cfRule>
    <cfRule type="cellIs" dxfId="85" priority="87" operator="between">
      <formula>0.4</formula>
      <formula>0.7</formula>
    </cfRule>
    <cfRule type="cellIs" dxfId="84" priority="88" operator="between">
      <formula>0</formula>
      <formula>0.4</formula>
    </cfRule>
  </conditionalFormatting>
  <conditionalFormatting sqref="DQ25">
    <cfRule type="cellIs" dxfId="83" priority="81" operator="greaterThan">
      <formula>0.9</formula>
    </cfRule>
    <cfRule type="cellIs" dxfId="82" priority="82" operator="between">
      <formula>0.7</formula>
      <formula>0.9</formula>
    </cfRule>
    <cfRule type="cellIs" dxfId="81" priority="83" operator="between">
      <formula>0.4</formula>
      <formula>0.7</formula>
    </cfRule>
    <cfRule type="cellIs" dxfId="80" priority="84" operator="between">
      <formula>0</formula>
      <formula>0.4</formula>
    </cfRule>
  </conditionalFormatting>
  <conditionalFormatting sqref="DK25:DK45">
    <cfRule type="cellIs" dxfId="79" priority="77" operator="greaterThan">
      <formula>0.9</formula>
    </cfRule>
    <cfRule type="cellIs" dxfId="78" priority="78" operator="between">
      <formula>0.7</formula>
      <formula>0.9</formula>
    </cfRule>
    <cfRule type="cellIs" dxfId="77" priority="79" operator="between">
      <formula>0.4</formula>
      <formula>0.7</formula>
    </cfRule>
    <cfRule type="cellIs" dxfId="76" priority="80" operator="between">
      <formula>0</formula>
      <formula>0.4</formula>
    </cfRule>
  </conditionalFormatting>
  <conditionalFormatting sqref="DK48:DK55">
    <cfRule type="cellIs" dxfId="75" priority="73" operator="greaterThan">
      <formula>0.9</formula>
    </cfRule>
    <cfRule type="cellIs" dxfId="74" priority="74" operator="between">
      <formula>0.7</formula>
      <formula>0.9</formula>
    </cfRule>
    <cfRule type="cellIs" dxfId="73" priority="75" operator="between">
      <formula>0.4</formula>
      <formula>0.7</formula>
    </cfRule>
    <cfRule type="cellIs" dxfId="72" priority="76" operator="between">
      <formula>0</formula>
      <formula>0.4</formula>
    </cfRule>
  </conditionalFormatting>
  <conditionalFormatting sqref="DQ34">
    <cfRule type="cellIs" dxfId="71" priority="69" operator="greaterThan">
      <formula>0.9</formula>
    </cfRule>
    <cfRule type="cellIs" dxfId="70" priority="70" operator="between">
      <formula>0.7</formula>
      <formula>0.9</formula>
    </cfRule>
    <cfRule type="cellIs" dxfId="69" priority="71" operator="between">
      <formula>0.4</formula>
      <formula>0.7</formula>
    </cfRule>
    <cfRule type="cellIs" dxfId="68" priority="72" operator="between">
      <formula>0</formula>
      <formula>0.4</formula>
    </cfRule>
  </conditionalFormatting>
  <conditionalFormatting sqref="DQ38">
    <cfRule type="cellIs" dxfId="67" priority="65" operator="greaterThan">
      <formula>0.9</formula>
    </cfRule>
    <cfRule type="cellIs" dxfId="66" priority="66" operator="between">
      <formula>0.7</formula>
      <formula>0.9</formula>
    </cfRule>
    <cfRule type="cellIs" dxfId="65" priority="67" operator="between">
      <formula>0.4</formula>
      <formula>0.7</formula>
    </cfRule>
    <cfRule type="cellIs" dxfId="64" priority="68" operator="between">
      <formula>0</formula>
      <formula>0.4</formula>
    </cfRule>
  </conditionalFormatting>
  <conditionalFormatting sqref="DQ42">
    <cfRule type="cellIs" dxfId="63" priority="61" operator="greaterThan">
      <formula>0.9</formula>
    </cfRule>
    <cfRule type="cellIs" dxfId="62" priority="62" operator="between">
      <formula>0.7</formula>
      <formula>0.9</formula>
    </cfRule>
    <cfRule type="cellIs" dxfId="61" priority="63" operator="between">
      <formula>0.4</formula>
      <formula>0.7</formula>
    </cfRule>
    <cfRule type="cellIs" dxfId="60" priority="64" operator="between">
      <formula>0</formula>
      <formula>0.4</formula>
    </cfRule>
  </conditionalFormatting>
  <conditionalFormatting sqref="DQ48">
    <cfRule type="cellIs" dxfId="59" priority="57" operator="greaterThan">
      <formula>0.9</formula>
    </cfRule>
    <cfRule type="cellIs" dxfId="58" priority="58" operator="between">
      <formula>0.7</formula>
      <formula>0.9</formula>
    </cfRule>
    <cfRule type="cellIs" dxfId="57" priority="59" operator="between">
      <formula>0.4</formula>
      <formula>0.7</formula>
    </cfRule>
    <cfRule type="cellIs" dxfId="56" priority="60" operator="between">
      <formula>0</formula>
      <formula>0.4</formula>
    </cfRule>
  </conditionalFormatting>
  <conditionalFormatting sqref="DZ25">
    <cfRule type="cellIs" dxfId="55" priority="53" operator="greaterThan">
      <formula>0.9</formula>
    </cfRule>
    <cfRule type="cellIs" dxfId="54" priority="54" operator="between">
      <formula>0.7</formula>
      <formula>0.9</formula>
    </cfRule>
    <cfRule type="cellIs" dxfId="53" priority="55" operator="between">
      <formula>0.4</formula>
      <formula>0.7</formula>
    </cfRule>
    <cfRule type="cellIs" dxfId="52" priority="56" operator="between">
      <formula>0</formula>
      <formula>0.4</formula>
    </cfRule>
  </conditionalFormatting>
  <conditionalFormatting sqref="DT25:DT45">
    <cfRule type="cellIs" dxfId="51" priority="49" operator="greaterThan">
      <formula>0.9</formula>
    </cfRule>
    <cfRule type="cellIs" dxfId="50" priority="50" operator="between">
      <formula>0.7</formula>
      <formula>0.9</formula>
    </cfRule>
    <cfRule type="cellIs" dxfId="49" priority="51" operator="between">
      <formula>0.4</formula>
      <formula>0.7</formula>
    </cfRule>
    <cfRule type="cellIs" dxfId="48" priority="52" operator="between">
      <formula>0</formula>
      <formula>0.4</formula>
    </cfRule>
  </conditionalFormatting>
  <conditionalFormatting sqref="DT48:DT55">
    <cfRule type="cellIs" dxfId="47" priority="45" operator="greaterThan">
      <formula>0.9</formula>
    </cfRule>
    <cfRule type="cellIs" dxfId="46" priority="46" operator="between">
      <formula>0.7</formula>
      <formula>0.9</formula>
    </cfRule>
    <cfRule type="cellIs" dxfId="45" priority="47" operator="between">
      <formula>0.4</formula>
      <formula>0.7</formula>
    </cfRule>
    <cfRule type="cellIs" dxfId="44" priority="48" operator="between">
      <formula>0</formula>
      <formula>0.4</formula>
    </cfRule>
  </conditionalFormatting>
  <conditionalFormatting sqref="DZ34">
    <cfRule type="cellIs" dxfId="43" priority="41" operator="greaterThan">
      <formula>0.9</formula>
    </cfRule>
    <cfRule type="cellIs" dxfId="42" priority="42" operator="between">
      <formula>0.7</formula>
      <formula>0.9</formula>
    </cfRule>
    <cfRule type="cellIs" dxfId="41" priority="43" operator="between">
      <formula>0.4</formula>
      <formula>0.7</formula>
    </cfRule>
    <cfRule type="cellIs" dxfId="40" priority="44" operator="between">
      <formula>0</formula>
      <formula>0.4</formula>
    </cfRule>
  </conditionalFormatting>
  <conditionalFormatting sqref="DZ38">
    <cfRule type="cellIs" dxfId="39" priority="37" operator="greaterThan">
      <formula>0.9</formula>
    </cfRule>
    <cfRule type="cellIs" dxfId="38" priority="38" operator="between">
      <formula>0.7</formula>
      <formula>0.9</formula>
    </cfRule>
    <cfRule type="cellIs" dxfId="37" priority="39" operator="between">
      <formula>0.4</formula>
      <formula>0.7</formula>
    </cfRule>
    <cfRule type="cellIs" dxfId="36" priority="40" operator="between">
      <formula>0</formula>
      <formula>0.4</formula>
    </cfRule>
  </conditionalFormatting>
  <conditionalFormatting sqref="DZ42">
    <cfRule type="cellIs" dxfId="35" priority="33" operator="greaterThan">
      <formula>0.9</formula>
    </cfRule>
    <cfRule type="cellIs" dxfId="34" priority="34" operator="between">
      <formula>0.7</formula>
      <formula>0.9</formula>
    </cfRule>
    <cfRule type="cellIs" dxfId="33" priority="35" operator="between">
      <formula>0.4</formula>
      <formula>0.7</formula>
    </cfRule>
    <cfRule type="cellIs" dxfId="32" priority="36" operator="between">
      <formula>0</formula>
      <formula>0.4</formula>
    </cfRule>
  </conditionalFormatting>
  <conditionalFormatting sqref="DZ48">
    <cfRule type="cellIs" dxfId="31" priority="29" operator="greaterThan">
      <formula>0.9</formula>
    </cfRule>
    <cfRule type="cellIs" dxfId="30" priority="30" operator="between">
      <formula>0.7</formula>
      <formula>0.9</formula>
    </cfRule>
    <cfRule type="cellIs" dxfId="29" priority="31" operator="between">
      <formula>0.4</formula>
      <formula>0.7</formula>
    </cfRule>
    <cfRule type="cellIs" dxfId="28" priority="32" operator="between">
      <formula>0</formula>
      <formula>0.4</formula>
    </cfRule>
  </conditionalFormatting>
  <conditionalFormatting sqref="EI25">
    <cfRule type="cellIs" dxfId="27" priority="25" operator="greaterThan">
      <formula>0.9</formula>
    </cfRule>
    <cfRule type="cellIs" dxfId="26" priority="26" operator="between">
      <formula>0.7</formula>
      <formula>0.9</formula>
    </cfRule>
    <cfRule type="cellIs" dxfId="25" priority="27" operator="between">
      <formula>0.4</formula>
      <formula>0.7</formula>
    </cfRule>
    <cfRule type="cellIs" dxfId="24" priority="28" operator="between">
      <formula>0</formula>
      <formula>0.4</formula>
    </cfRule>
  </conditionalFormatting>
  <conditionalFormatting sqref="EC25:EC45">
    <cfRule type="cellIs" dxfId="23" priority="21" operator="greaterThan">
      <formula>0.9</formula>
    </cfRule>
    <cfRule type="cellIs" dxfId="22" priority="22" operator="between">
      <formula>0.7</formula>
      <formula>0.9</formula>
    </cfRule>
    <cfRule type="cellIs" dxfId="21" priority="23" operator="between">
      <formula>0.4</formula>
      <formula>0.7</formula>
    </cfRule>
    <cfRule type="cellIs" dxfId="20" priority="24" operator="between">
      <formula>0</formula>
      <formula>0.4</formula>
    </cfRule>
  </conditionalFormatting>
  <conditionalFormatting sqref="EC48:EC55">
    <cfRule type="cellIs" dxfId="19" priority="17" operator="greaterThan">
      <formula>0.9</formula>
    </cfRule>
    <cfRule type="cellIs" dxfId="18" priority="18" operator="between">
      <formula>0.7</formula>
      <formula>0.9</formula>
    </cfRule>
    <cfRule type="cellIs" dxfId="17" priority="19" operator="between">
      <formula>0.4</formula>
      <formula>0.7</formula>
    </cfRule>
    <cfRule type="cellIs" dxfId="16" priority="20" operator="between">
      <formula>0</formula>
      <formula>0.4</formula>
    </cfRule>
  </conditionalFormatting>
  <conditionalFormatting sqref="EI34">
    <cfRule type="cellIs" dxfId="15" priority="13" operator="greaterThan">
      <formula>0.9</formula>
    </cfRule>
    <cfRule type="cellIs" dxfId="14" priority="14" operator="between">
      <formula>0.7</formula>
      <formula>0.9</formula>
    </cfRule>
    <cfRule type="cellIs" dxfId="13" priority="15" operator="between">
      <formula>0.4</formula>
      <formula>0.7</formula>
    </cfRule>
    <cfRule type="cellIs" dxfId="12" priority="16" operator="between">
      <formula>0</formula>
      <formula>0.4</formula>
    </cfRule>
  </conditionalFormatting>
  <conditionalFormatting sqref="EI38">
    <cfRule type="cellIs" dxfId="11" priority="9" operator="greaterThan">
      <formula>0.9</formula>
    </cfRule>
    <cfRule type="cellIs" dxfId="10" priority="10" operator="between">
      <formula>0.7</formula>
      <formula>0.9</formula>
    </cfRule>
    <cfRule type="cellIs" dxfId="9" priority="11" operator="between">
      <formula>0.4</formula>
      <formula>0.7</formula>
    </cfRule>
    <cfRule type="cellIs" dxfId="8" priority="12" operator="between">
      <formula>0</formula>
      <formula>0.4</formula>
    </cfRule>
  </conditionalFormatting>
  <conditionalFormatting sqref="EI42">
    <cfRule type="cellIs" dxfId="7" priority="5" operator="greaterThan">
      <formula>0.9</formula>
    </cfRule>
    <cfRule type="cellIs" dxfId="6" priority="6" operator="between">
      <formula>0.7</formula>
      <formula>0.9</formula>
    </cfRule>
    <cfRule type="cellIs" dxfId="5" priority="7" operator="between">
      <formula>0.4</formula>
      <formula>0.7</formula>
    </cfRule>
    <cfRule type="cellIs" dxfId="4" priority="8" operator="between">
      <formula>0</formula>
      <formula>0.4</formula>
    </cfRule>
  </conditionalFormatting>
  <conditionalFormatting sqref="EI48">
    <cfRule type="cellIs" dxfId="3" priority="1" operator="greaterThan">
      <formula>0.9</formula>
    </cfRule>
    <cfRule type="cellIs" dxfId="2" priority="2" operator="between">
      <formula>0.7</formula>
      <formula>0.9</formula>
    </cfRule>
    <cfRule type="cellIs" dxfId="1" priority="3" operator="between">
      <formula>0.4</formula>
      <formula>0.7</formula>
    </cfRule>
    <cfRule type="cellIs" dxfId="0" priority="4" operator="between">
      <formula>0</formula>
      <formula>0.4</formula>
    </cfRule>
  </conditionalFormatting>
  <dataValidations count="4">
    <dataValidation allowBlank="1" showInputMessage="1" showErrorMessage="1" prompt="EVIDENCIAS ENTREGADAS: Se debe diligenciar por actividad los entregables que dan cuenta del avance en el periodo, estos deben ser coherente con lo programado y ejecutado en el periodo. " sqref="BA20:BA29 BH18:BH29 BV20:BV29 BO20:BO29 CC18:CC29 CJ20:CJ29 CQ20:CQ29"/>
    <dataValidation allowBlank="1" showInputMessage="1" showErrorMessage="1" prompt="EVIDENCIAS ENTREGADAS: Se debe diligenciar por actividad los entregables que dan cuenta del avance en el periodo, estos deben ser coherente con lo programado y ejecutado en el periodo." sqref="Y20:Y29 AF20:AF29 AM18:AM29 AT20:AT29 CX18:CX29"/>
    <dataValidation allowBlank="1" showInputMessage="1" showErrorMessage="1" prompt="El seguimiento se realizará a partir de las tareas, de acuerdo con el avance presentado el formato automáticamente calculará el avance para las actividades y metas al periodo del reporte y de la vigencia. " sqref="CK18:CP29 Y18:Y19 AT18:AT19 AF18:AF19 AG18:AL29 Z18:AE29 CR18:CW29 CQ18:CQ19 BA18:BA19 CJ18:CJ19 CD18:CI29 BW18:CB29 BV18:BV19 BO18:BO19 BI18:BN29 BP18:BU29 BB18:BG29 S18:X29 AN18:AS29 AU18:AZ29"/>
    <dataValidation allowBlank="1" showInputMessage="1" showErrorMessage="1" prompt="Verificar que los objetivos, metas, actividades y tareas correspondan con lo programado en el Plan de Acción y Ficha EBI. No se deben modificar esta información." sqref="H18:H19 H21 J18:R29 I18:I21 H25:I25 A18:A45 B18:B20 C18:C41 F18:G29 D18:E33"/>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'[1]Listas desplegables'!#REF!</xm:f>
          </x14:formula1>
          <xm:sqref>G9:H9 C9</xm:sqref>
        </x14:dataValidation>
        <x14:dataValidation type="list" allowBlank="1" showInputMessage="1" showErrorMessage="1">
          <x14:formula1>
            <xm:f>'[1]Listas desplegables'!#REF!</xm:f>
          </x14:formula1>
          <xm:sqref>G8:H8 C8</xm:sqref>
        </x14:dataValidation>
        <x14:dataValidation type="list" allowBlank="1" showInputMessage="1" showErrorMessage="1">
          <x14:formula1>
            <xm:f>'[1]Listas desplegables'!#REF!</xm:f>
          </x14:formula1>
          <xm:sqref>D13:D14</xm:sqref>
        </x14:dataValidation>
        <x14:dataValidation type="list" allowBlank="1" showInputMessage="1" showErrorMessage="1">
          <x14:formula1>
            <xm:f>'[1]Listas desplegables'!#REF!</xm:f>
          </x14:formula1>
          <xm:sqref>G14:H14 F13</xm:sqref>
        </x14:dataValidation>
        <x14:dataValidation type="list" allowBlank="1" showInputMessage="1" showErrorMessage="1">
          <x14:formula1>
            <xm:f>'[1]Listas desplegables'!#REF!</xm:f>
          </x14:formula1>
          <xm:sqref>G7:H7 C7</xm:sqref>
        </x14:dataValidation>
        <x14:dataValidation type="list" allowBlank="1" showInputMessage="1" showErrorMessage="1">
          <x14:formula1>
            <xm:f>'[1]Listas desplegables'!#REF!</xm:f>
          </x14:formula1>
          <xm:sqref>G6:H6 C6</xm:sqref>
        </x14:dataValidation>
        <x14:dataValidation type="list" allowBlank="1" showInputMessage="1" showErrorMessage="1">
          <x14:formula1>
            <xm:f>'[1]Listas desplegables'!#REF!</xm:f>
          </x14:formula1>
          <xm:sqref>C10</xm:sqref>
        </x14:dataValidation>
        <x14:dataValidation type="list" allowBlank="1" showInputMessage="1" showErrorMessage="1">
          <x14:formula1>
            <xm:f>'[1]Listas desplegables'!#REF!</xm:f>
          </x14:formula1>
          <xm:sqref>C12</xm:sqref>
        </x14:dataValidation>
        <x14:dataValidation type="list" allowBlank="1" showInputMessage="1" showErrorMessage="1">
          <x14:formula1>
            <xm:f>'[1]Listas desplegables'!#REF!</xm:f>
          </x14:formula1>
          <xm:sqref>C11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3"/>
  <sheetViews>
    <sheetView workbookViewId="0">
      <selection activeCell="BO5" sqref="BO5"/>
    </sheetView>
  </sheetViews>
  <sheetFormatPr baseColWidth="10" defaultColWidth="11.42578125" defaultRowHeight="15"/>
  <cols>
    <col min="1" max="1" width="17" style="26" customWidth="1"/>
    <col min="2" max="2" width="33.85546875" style="26" customWidth="1"/>
    <col min="3" max="3" width="23.85546875" style="227" customWidth="1"/>
    <col min="4" max="4" width="10.7109375" style="227" customWidth="1"/>
    <col min="5" max="5" width="25" style="227" customWidth="1"/>
    <col min="6" max="7" width="17.5703125" style="227" customWidth="1"/>
    <col min="8" max="8" width="17.85546875" style="227" customWidth="1"/>
    <col min="9" max="9" width="17" style="30" customWidth="1"/>
    <col min="10" max="10" width="14.7109375" style="29" customWidth="1"/>
    <col min="11" max="11" width="27.140625" style="30" customWidth="1"/>
    <col min="12" max="12" width="17.85546875" style="30" customWidth="1"/>
    <col min="13" max="13" width="24.42578125" style="30" customWidth="1"/>
    <col min="14" max="14" width="19.42578125" style="30" customWidth="1"/>
    <col min="15" max="15" width="19.140625" style="229" customWidth="1"/>
    <col min="16" max="16" width="18.85546875" style="229" customWidth="1"/>
    <col min="17" max="17" width="34.140625" style="227" customWidth="1"/>
    <col min="18" max="18" width="18.85546875" style="230" customWidth="1"/>
    <col min="19" max="19" width="15.7109375" style="227" customWidth="1"/>
    <col min="20" max="20" width="14.42578125" style="227" customWidth="1"/>
    <col min="21" max="21" width="14.85546875" style="227" customWidth="1"/>
    <col min="22" max="24" width="13.42578125" style="227" customWidth="1"/>
    <col min="25" max="25" width="16.42578125" style="227" customWidth="1"/>
    <col min="26" max="27" width="8.7109375" style="227" customWidth="1"/>
    <col min="28" max="28" width="15.5703125" style="227" customWidth="1"/>
    <col min="29" max="31" width="12.140625" style="227" customWidth="1"/>
    <col min="32" max="32" width="18.42578125" style="227" customWidth="1"/>
    <col min="33" max="38" width="8.7109375" style="227" customWidth="1"/>
    <col min="39" max="39" width="17" style="227" customWidth="1"/>
    <col min="40" max="59" width="15" style="227" customWidth="1"/>
    <col min="60" max="60" width="17.28515625" style="227" customWidth="1"/>
    <col min="61" max="66" width="8.7109375" style="227" customWidth="1"/>
    <col min="67" max="67" width="16.7109375" style="227" customWidth="1"/>
    <col min="68" max="73" width="8.7109375" style="227" customWidth="1"/>
    <col min="74" max="74" width="18.42578125" style="227" customWidth="1"/>
    <col min="75" max="80" width="8.7109375" style="227" customWidth="1"/>
    <col min="81" max="81" width="17.7109375" style="227" customWidth="1"/>
    <col min="82" max="87" width="8.7109375" style="227" customWidth="1"/>
    <col min="88" max="88" width="19" style="227" customWidth="1"/>
    <col min="89" max="94" width="8.7109375" style="227" customWidth="1"/>
    <col min="95" max="95" width="12.5703125" style="227" customWidth="1"/>
    <col min="96" max="101" width="8.7109375" style="227" customWidth="1"/>
    <col min="102" max="102" width="21.28515625" style="227" customWidth="1"/>
    <col min="103" max="103" width="2.140625" style="227" customWidth="1"/>
    <col min="104" max="111" width="14.28515625" style="227" customWidth="1"/>
    <col min="112" max="112" width="17" style="227" customWidth="1"/>
    <col min="113" max="135" width="14.28515625" style="227" customWidth="1"/>
    <col min="136" max="136" width="14.28515625" style="235" customWidth="1"/>
    <col min="137" max="138" width="14.28515625" style="227" customWidth="1"/>
    <col min="139" max="139" width="14.28515625" style="235" customWidth="1"/>
    <col min="140" max="160" width="11.42578125" style="227" customWidth="1"/>
    <col min="161" max="256" width="11.42578125" style="227"/>
  </cols>
  <sheetData>
    <row r="1" spans="1:256">
      <c r="A1" s="1"/>
      <c r="B1" s="1"/>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31"/>
      <c r="EG1" s="2"/>
      <c r="EH1" s="2"/>
      <c r="EI1" s="231"/>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c r="A2" s="1"/>
      <c r="B2" s="1"/>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31"/>
      <c r="EG2" s="2"/>
      <c r="EH2" s="2"/>
      <c r="EI2" s="231"/>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31"/>
      <c r="EG3" s="2"/>
      <c r="EH3" s="2"/>
      <c r="EI3" s="231"/>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31"/>
      <c r="EG4" s="2"/>
      <c r="EH4" s="2"/>
      <c r="EI4" s="231"/>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c r="A5" s="3" t="s">
        <v>0</v>
      </c>
      <c r="B5" s="4"/>
      <c r="C5" s="5" t="s">
        <v>1</v>
      </c>
      <c r="D5" s="6"/>
      <c r="E5" s="6"/>
      <c r="F5" s="7"/>
      <c r="G5" s="232"/>
      <c r="H5" s="232"/>
      <c r="I5" s="2"/>
      <c r="J5" s="8"/>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31"/>
      <c r="EG5" s="2"/>
      <c r="EH5" s="2"/>
      <c r="EI5" s="231"/>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c r="A6" s="3" t="s">
        <v>2</v>
      </c>
      <c r="B6" s="4"/>
      <c r="C6" s="9" t="s">
        <v>384</v>
      </c>
      <c r="D6" s="10"/>
      <c r="E6" s="10"/>
      <c r="F6" s="11"/>
      <c r="G6" s="233"/>
      <c r="H6" s="233"/>
      <c r="I6" s="2"/>
      <c r="J6" s="8"/>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31"/>
      <c r="EG6" s="2"/>
      <c r="EH6" s="2"/>
      <c r="EI6" s="231"/>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c r="A7" s="3" t="s">
        <v>4</v>
      </c>
      <c r="B7" s="4"/>
      <c r="C7" s="9" t="s">
        <v>385</v>
      </c>
      <c r="D7" s="10"/>
      <c r="E7" s="10"/>
      <c r="F7" s="11"/>
      <c r="G7" s="233"/>
      <c r="H7" s="233"/>
      <c r="I7" s="2"/>
      <c r="J7" s="8"/>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31"/>
      <c r="EG7" s="2"/>
      <c r="EH7" s="2"/>
      <c r="EI7" s="231"/>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c r="A8" s="3" t="s">
        <v>6</v>
      </c>
      <c r="B8" s="4"/>
      <c r="C8" s="9"/>
      <c r="D8" s="10"/>
      <c r="E8" s="10"/>
      <c r="F8" s="11"/>
      <c r="G8" s="233"/>
      <c r="H8" s="233"/>
      <c r="I8" s="2"/>
      <c r="J8" s="8"/>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31"/>
      <c r="EG8" s="2"/>
      <c r="EH8" s="2"/>
      <c r="EI8" s="231"/>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c r="A9" s="3" t="s">
        <v>8</v>
      </c>
      <c r="B9" s="4"/>
      <c r="C9" s="9" t="s">
        <v>386</v>
      </c>
      <c r="D9" s="10"/>
      <c r="E9" s="10"/>
      <c r="F9" s="11"/>
      <c r="G9" s="233"/>
      <c r="H9" s="233"/>
      <c r="I9" s="14"/>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31"/>
      <c r="EG9" s="2"/>
      <c r="EH9" s="2"/>
      <c r="EI9" s="231"/>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c r="A10" s="3" t="s">
        <v>10</v>
      </c>
      <c r="B10" s="4"/>
      <c r="C10" s="9" t="s">
        <v>387</v>
      </c>
      <c r="D10" s="10"/>
      <c r="E10" s="10"/>
      <c r="F10" s="11"/>
      <c r="G10" s="233"/>
      <c r="H10" s="233"/>
      <c r="I10" s="14"/>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31"/>
      <c r="EG10" s="2"/>
      <c r="EH10" s="2"/>
      <c r="EI10" s="231"/>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c r="A11" s="3" t="s">
        <v>12</v>
      </c>
      <c r="B11" s="4"/>
      <c r="C11" s="9" t="s">
        <v>388</v>
      </c>
      <c r="D11" s="10"/>
      <c r="E11" s="10"/>
      <c r="F11" s="11"/>
      <c r="G11" s="233"/>
      <c r="H11" s="233"/>
      <c r="I11" s="14"/>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31"/>
      <c r="EG11" s="2"/>
      <c r="EH11" s="2"/>
      <c r="EI11" s="231"/>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c r="A12" s="3" t="s">
        <v>14</v>
      </c>
      <c r="B12" s="4"/>
      <c r="C12" s="9"/>
      <c r="D12" s="10"/>
      <c r="E12" s="10"/>
      <c r="F12" s="11"/>
      <c r="G12" s="233"/>
      <c r="H12" s="233"/>
      <c r="I12" s="14"/>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31"/>
      <c r="EG12" s="2"/>
      <c r="EH12" s="2"/>
      <c r="EI12" s="231"/>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c r="A13" s="16" t="s">
        <v>16</v>
      </c>
      <c r="B13" s="17"/>
      <c r="C13" s="18" t="s">
        <v>17</v>
      </c>
      <c r="D13" s="19" t="s">
        <v>18</v>
      </c>
      <c r="E13" s="19"/>
      <c r="F13" s="20">
        <v>2017</v>
      </c>
      <c r="G13" s="234"/>
      <c r="H13" s="234"/>
      <c r="I13" s="14"/>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31"/>
      <c r="EG13" s="2"/>
      <c r="EH13" s="2"/>
      <c r="EI13" s="231"/>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c r="A14" s="22"/>
      <c r="B14" s="23"/>
      <c r="C14" s="24" t="s">
        <v>19</v>
      </c>
      <c r="D14" s="19" t="s">
        <v>389</v>
      </c>
      <c r="E14" s="19"/>
      <c r="F14" s="20"/>
      <c r="G14" s="234"/>
      <c r="H14" s="234"/>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31"/>
      <c r="EG14" s="2"/>
      <c r="EH14" s="2"/>
      <c r="EI14" s="231"/>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c r="B15" s="27"/>
      <c r="C15" s="27"/>
      <c r="D15" s="28"/>
      <c r="E15" s="28"/>
      <c r="F15" s="28"/>
      <c r="G15" s="28"/>
      <c r="H15" s="28"/>
      <c r="I15" s="28"/>
    </row>
    <row r="16" spans="1:256">
      <c r="B16" s="27"/>
      <c r="C16" s="27"/>
      <c r="D16" s="28"/>
      <c r="E16" s="28"/>
      <c r="F16" s="28"/>
      <c r="G16" s="28"/>
      <c r="H16" s="28"/>
      <c r="I16" s="28"/>
    </row>
    <row r="17" spans="1:256" ht="15.75">
      <c r="A17" s="31" t="s">
        <v>21</v>
      </c>
      <c r="B17" s="32"/>
      <c r="C17" s="33"/>
      <c r="D17" s="33"/>
      <c r="E17" s="33"/>
      <c r="F17" s="33"/>
      <c r="G17" s="33"/>
      <c r="H17" s="33"/>
      <c r="I17" s="34"/>
      <c r="J17" s="35"/>
      <c r="K17" s="34"/>
      <c r="L17" s="34"/>
      <c r="M17" s="34"/>
      <c r="N17" s="34"/>
      <c r="O17" s="36"/>
      <c r="P17" s="36"/>
      <c r="Q17" s="33"/>
      <c r="R17" s="37"/>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1" t="s">
        <v>22</v>
      </c>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149"/>
      <c r="EG17" s="33"/>
      <c r="EH17" s="33"/>
      <c r="EI17" s="149"/>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row>
    <row r="18" spans="1:256" ht="15.75">
      <c r="A18" s="236" t="s">
        <v>23</v>
      </c>
      <c r="B18" s="237"/>
      <c r="C18" s="38" t="s">
        <v>24</v>
      </c>
      <c r="D18" s="238" t="s">
        <v>25</v>
      </c>
      <c r="E18" s="239"/>
      <c r="F18" s="239"/>
      <c r="G18" s="239"/>
      <c r="H18" s="239"/>
      <c r="I18" s="240"/>
      <c r="J18" s="241" t="s">
        <v>26</v>
      </c>
      <c r="K18" s="242"/>
      <c r="L18" s="242"/>
      <c r="M18" s="242"/>
      <c r="N18" s="242"/>
      <c r="O18" s="242"/>
      <c r="P18" s="243"/>
      <c r="Q18" s="244" t="s">
        <v>27</v>
      </c>
      <c r="R18" s="245"/>
      <c r="S18" s="40" t="s">
        <v>28</v>
      </c>
      <c r="T18" s="41"/>
      <c r="U18" s="41"/>
      <c r="V18" s="41"/>
      <c r="W18" s="41"/>
      <c r="X18" s="41"/>
      <c r="Y18" s="42"/>
      <c r="Z18" s="40" t="s">
        <v>29</v>
      </c>
      <c r="AA18" s="41"/>
      <c r="AB18" s="41"/>
      <c r="AC18" s="41"/>
      <c r="AD18" s="41"/>
      <c r="AE18" s="41"/>
      <c r="AF18" s="42"/>
      <c r="AG18" s="40" t="s">
        <v>30</v>
      </c>
      <c r="AH18" s="41"/>
      <c r="AI18" s="41"/>
      <c r="AJ18" s="41"/>
      <c r="AK18" s="41"/>
      <c r="AL18" s="42"/>
      <c r="AM18" s="43" t="s">
        <v>31</v>
      </c>
      <c r="AN18" s="40" t="s">
        <v>32</v>
      </c>
      <c r="AO18" s="41"/>
      <c r="AP18" s="41"/>
      <c r="AQ18" s="41"/>
      <c r="AR18" s="41"/>
      <c r="AS18" s="41"/>
      <c r="AT18" s="42"/>
      <c r="AU18" s="40" t="s">
        <v>33</v>
      </c>
      <c r="AV18" s="41"/>
      <c r="AW18" s="41"/>
      <c r="AX18" s="41"/>
      <c r="AY18" s="41"/>
      <c r="AZ18" s="41"/>
      <c r="BA18" s="42"/>
      <c r="BB18" s="40" t="s">
        <v>34</v>
      </c>
      <c r="BC18" s="41"/>
      <c r="BD18" s="41"/>
      <c r="BE18" s="41"/>
      <c r="BF18" s="41"/>
      <c r="BG18" s="42"/>
      <c r="BH18" s="43" t="s">
        <v>35</v>
      </c>
      <c r="BI18" s="40" t="s">
        <v>36</v>
      </c>
      <c r="BJ18" s="41"/>
      <c r="BK18" s="41"/>
      <c r="BL18" s="41"/>
      <c r="BM18" s="41"/>
      <c r="BN18" s="41"/>
      <c r="BO18" s="42"/>
      <c r="BP18" s="40" t="s">
        <v>37</v>
      </c>
      <c r="BQ18" s="41"/>
      <c r="BR18" s="41"/>
      <c r="BS18" s="41"/>
      <c r="BT18" s="41"/>
      <c r="BU18" s="41"/>
      <c r="BV18" s="42"/>
      <c r="BW18" s="40" t="s">
        <v>38</v>
      </c>
      <c r="BX18" s="41"/>
      <c r="BY18" s="41"/>
      <c r="BZ18" s="41"/>
      <c r="CA18" s="41"/>
      <c r="CB18" s="42"/>
      <c r="CC18" s="43" t="s">
        <v>39</v>
      </c>
      <c r="CD18" s="40" t="s">
        <v>40</v>
      </c>
      <c r="CE18" s="41"/>
      <c r="CF18" s="41"/>
      <c r="CG18" s="41"/>
      <c r="CH18" s="41"/>
      <c r="CI18" s="41"/>
      <c r="CJ18" s="42"/>
      <c r="CK18" s="40" t="s">
        <v>41</v>
      </c>
      <c r="CL18" s="41"/>
      <c r="CM18" s="41"/>
      <c r="CN18" s="41"/>
      <c r="CO18" s="41"/>
      <c r="CP18" s="41"/>
      <c r="CQ18" s="42"/>
      <c r="CR18" s="40" t="s">
        <v>42</v>
      </c>
      <c r="CS18" s="41"/>
      <c r="CT18" s="41"/>
      <c r="CU18" s="41"/>
      <c r="CV18" s="41"/>
      <c r="CW18" s="42"/>
      <c r="CX18" s="43" t="s">
        <v>43</v>
      </c>
      <c r="CY18" s="44"/>
      <c r="CZ18" s="45" t="s">
        <v>44</v>
      </c>
      <c r="DA18" s="45"/>
      <c r="DB18" s="45"/>
      <c r="DC18" s="45"/>
      <c r="DD18" s="45"/>
      <c r="DE18" s="45"/>
      <c r="DF18" s="45"/>
      <c r="DG18" s="45"/>
      <c r="DH18" s="45"/>
      <c r="DI18" s="45" t="s">
        <v>45</v>
      </c>
      <c r="DJ18" s="45"/>
      <c r="DK18" s="45"/>
      <c r="DL18" s="45"/>
      <c r="DM18" s="45"/>
      <c r="DN18" s="45"/>
      <c r="DO18" s="45"/>
      <c r="DP18" s="45"/>
      <c r="DQ18" s="45"/>
      <c r="DR18" s="45" t="s">
        <v>46</v>
      </c>
      <c r="DS18" s="45"/>
      <c r="DT18" s="45"/>
      <c r="DU18" s="45"/>
      <c r="DV18" s="45"/>
      <c r="DW18" s="45"/>
      <c r="DX18" s="45"/>
      <c r="DY18" s="45"/>
      <c r="DZ18" s="45"/>
      <c r="EA18" s="45" t="s">
        <v>47</v>
      </c>
      <c r="EB18" s="45"/>
      <c r="EC18" s="45"/>
      <c r="ED18" s="45"/>
      <c r="EE18" s="45"/>
      <c r="EF18" s="45"/>
      <c r="EG18" s="45"/>
      <c r="EH18" s="45"/>
      <c r="EI18" s="45"/>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row>
    <row r="19" spans="1:256" ht="15.75">
      <c r="A19" s="246"/>
      <c r="B19" s="247"/>
      <c r="C19" s="38"/>
      <c r="D19" s="38" t="s">
        <v>48</v>
      </c>
      <c r="E19" s="38" t="s">
        <v>49</v>
      </c>
      <c r="F19" s="38" t="s">
        <v>50</v>
      </c>
      <c r="G19" s="38" t="s">
        <v>51</v>
      </c>
      <c r="H19" s="57" t="s">
        <v>52</v>
      </c>
      <c r="I19" s="38" t="s">
        <v>53</v>
      </c>
      <c r="J19" s="46" t="s">
        <v>54</v>
      </c>
      <c r="K19" s="46" t="s">
        <v>55</v>
      </c>
      <c r="L19" s="46" t="s">
        <v>56</v>
      </c>
      <c r="M19" s="46" t="s">
        <v>57</v>
      </c>
      <c r="N19" s="46" t="s">
        <v>58</v>
      </c>
      <c r="O19" s="46" t="s">
        <v>59</v>
      </c>
      <c r="P19" s="46" t="s">
        <v>60</v>
      </c>
      <c r="Q19" s="38" t="s">
        <v>61</v>
      </c>
      <c r="R19" s="38" t="s">
        <v>62</v>
      </c>
      <c r="S19" s="47"/>
      <c r="T19" s="48"/>
      <c r="U19" s="48"/>
      <c r="V19" s="48"/>
      <c r="W19" s="48"/>
      <c r="X19" s="48"/>
      <c r="Y19" s="49"/>
      <c r="Z19" s="47"/>
      <c r="AA19" s="48"/>
      <c r="AB19" s="48"/>
      <c r="AC19" s="48"/>
      <c r="AD19" s="48"/>
      <c r="AE19" s="48"/>
      <c r="AF19" s="49"/>
      <c r="AG19" s="50"/>
      <c r="AH19" s="51"/>
      <c r="AI19" s="51"/>
      <c r="AJ19" s="51"/>
      <c r="AK19" s="51"/>
      <c r="AL19" s="52"/>
      <c r="AM19" s="53"/>
      <c r="AN19" s="47"/>
      <c r="AO19" s="48"/>
      <c r="AP19" s="48"/>
      <c r="AQ19" s="48"/>
      <c r="AR19" s="48"/>
      <c r="AS19" s="48"/>
      <c r="AT19" s="49"/>
      <c r="AU19" s="47"/>
      <c r="AV19" s="48"/>
      <c r="AW19" s="48"/>
      <c r="AX19" s="48"/>
      <c r="AY19" s="48"/>
      <c r="AZ19" s="48"/>
      <c r="BA19" s="49"/>
      <c r="BB19" s="50"/>
      <c r="BC19" s="51"/>
      <c r="BD19" s="51"/>
      <c r="BE19" s="51"/>
      <c r="BF19" s="51"/>
      <c r="BG19" s="52"/>
      <c r="BH19" s="53"/>
      <c r="BI19" s="47"/>
      <c r="BJ19" s="48"/>
      <c r="BK19" s="48"/>
      <c r="BL19" s="48"/>
      <c r="BM19" s="48"/>
      <c r="BN19" s="48"/>
      <c r="BO19" s="49"/>
      <c r="BP19" s="47"/>
      <c r="BQ19" s="48"/>
      <c r="BR19" s="48"/>
      <c r="BS19" s="48"/>
      <c r="BT19" s="48"/>
      <c r="BU19" s="48"/>
      <c r="BV19" s="49"/>
      <c r="BW19" s="50"/>
      <c r="BX19" s="51"/>
      <c r="BY19" s="51"/>
      <c r="BZ19" s="51"/>
      <c r="CA19" s="51"/>
      <c r="CB19" s="52"/>
      <c r="CC19" s="53"/>
      <c r="CD19" s="47"/>
      <c r="CE19" s="48"/>
      <c r="CF19" s="48"/>
      <c r="CG19" s="48"/>
      <c r="CH19" s="48"/>
      <c r="CI19" s="48"/>
      <c r="CJ19" s="49"/>
      <c r="CK19" s="47"/>
      <c r="CL19" s="48"/>
      <c r="CM19" s="48"/>
      <c r="CN19" s="48"/>
      <c r="CO19" s="48"/>
      <c r="CP19" s="48"/>
      <c r="CQ19" s="49"/>
      <c r="CR19" s="50"/>
      <c r="CS19" s="51"/>
      <c r="CT19" s="51"/>
      <c r="CU19" s="51"/>
      <c r="CV19" s="51"/>
      <c r="CW19" s="52"/>
      <c r="CX19" s="53"/>
      <c r="CY19" s="44"/>
      <c r="CZ19" s="54" t="s">
        <v>63</v>
      </c>
      <c r="DA19" s="54"/>
      <c r="DB19" s="54"/>
      <c r="DC19" s="55" t="s">
        <v>64</v>
      </c>
      <c r="DD19" s="55"/>
      <c r="DE19" s="55"/>
      <c r="DF19" s="56" t="s">
        <v>65</v>
      </c>
      <c r="DG19" s="56"/>
      <c r="DH19" s="56"/>
      <c r="DI19" s="54" t="s">
        <v>63</v>
      </c>
      <c r="DJ19" s="54"/>
      <c r="DK19" s="54"/>
      <c r="DL19" s="55" t="s">
        <v>64</v>
      </c>
      <c r="DM19" s="55"/>
      <c r="DN19" s="55"/>
      <c r="DO19" s="56" t="s">
        <v>65</v>
      </c>
      <c r="DP19" s="56"/>
      <c r="DQ19" s="56"/>
      <c r="DR19" s="54" t="s">
        <v>63</v>
      </c>
      <c r="DS19" s="54"/>
      <c r="DT19" s="54"/>
      <c r="DU19" s="55" t="s">
        <v>64</v>
      </c>
      <c r="DV19" s="55"/>
      <c r="DW19" s="55"/>
      <c r="DX19" s="56" t="s">
        <v>65</v>
      </c>
      <c r="DY19" s="56"/>
      <c r="DZ19" s="56"/>
      <c r="EA19" s="54" t="s">
        <v>63</v>
      </c>
      <c r="EB19" s="54"/>
      <c r="EC19" s="54"/>
      <c r="ED19" s="55" t="s">
        <v>64</v>
      </c>
      <c r="EE19" s="55"/>
      <c r="EF19" s="55"/>
      <c r="EG19" s="56" t="s">
        <v>65</v>
      </c>
      <c r="EH19" s="56"/>
      <c r="EI19" s="56"/>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row>
    <row r="20" spans="1:256" ht="63">
      <c r="A20" s="248"/>
      <c r="B20" s="249"/>
      <c r="C20" s="38"/>
      <c r="D20" s="38"/>
      <c r="E20" s="38"/>
      <c r="F20" s="38"/>
      <c r="G20" s="38"/>
      <c r="H20" s="250"/>
      <c r="I20" s="38"/>
      <c r="J20" s="39"/>
      <c r="K20" s="251"/>
      <c r="L20" s="251"/>
      <c r="M20" s="251"/>
      <c r="N20" s="46"/>
      <c r="O20" s="46"/>
      <c r="P20" s="46"/>
      <c r="Q20" s="38"/>
      <c r="R20" s="38"/>
      <c r="S20" s="64" t="s">
        <v>66</v>
      </c>
      <c r="T20" s="65" t="s">
        <v>67</v>
      </c>
      <c r="U20" s="252" t="s">
        <v>68</v>
      </c>
      <c r="V20" s="65" t="s">
        <v>69</v>
      </c>
      <c r="W20" s="252" t="s">
        <v>70</v>
      </c>
      <c r="X20" s="65" t="s">
        <v>71</v>
      </c>
      <c r="Y20" s="253" t="s">
        <v>72</v>
      </c>
      <c r="Z20" s="252" t="s">
        <v>66</v>
      </c>
      <c r="AA20" s="65" t="s">
        <v>67</v>
      </c>
      <c r="AB20" s="252" t="s">
        <v>68</v>
      </c>
      <c r="AC20" s="65" t="s">
        <v>69</v>
      </c>
      <c r="AD20" s="252" t="s">
        <v>70</v>
      </c>
      <c r="AE20" s="65" t="s">
        <v>71</v>
      </c>
      <c r="AF20" s="254" t="s">
        <v>72</v>
      </c>
      <c r="AG20" s="252" t="s">
        <v>66</v>
      </c>
      <c r="AH20" s="65" t="s">
        <v>67</v>
      </c>
      <c r="AI20" s="64" t="s">
        <v>68</v>
      </c>
      <c r="AJ20" s="65" t="s">
        <v>69</v>
      </c>
      <c r="AK20" s="64" t="s">
        <v>70</v>
      </c>
      <c r="AL20" s="65" t="s">
        <v>71</v>
      </c>
      <c r="AM20" s="66"/>
      <c r="AN20" s="64" t="s">
        <v>66</v>
      </c>
      <c r="AO20" s="65" t="s">
        <v>67</v>
      </c>
      <c r="AP20" s="64" t="s">
        <v>68</v>
      </c>
      <c r="AQ20" s="65" t="s">
        <v>69</v>
      </c>
      <c r="AR20" s="64" t="s">
        <v>70</v>
      </c>
      <c r="AS20" s="65" t="s">
        <v>71</v>
      </c>
      <c r="AT20" s="253" t="s">
        <v>72</v>
      </c>
      <c r="AU20" s="64" t="s">
        <v>66</v>
      </c>
      <c r="AV20" s="65" t="s">
        <v>67</v>
      </c>
      <c r="AW20" s="64" t="s">
        <v>68</v>
      </c>
      <c r="AX20" s="65" t="s">
        <v>69</v>
      </c>
      <c r="AY20" s="64" t="s">
        <v>70</v>
      </c>
      <c r="AZ20" s="65" t="s">
        <v>71</v>
      </c>
      <c r="BA20" s="253" t="s">
        <v>72</v>
      </c>
      <c r="BB20" s="64" t="s">
        <v>66</v>
      </c>
      <c r="BC20" s="65" t="s">
        <v>67</v>
      </c>
      <c r="BD20" s="64" t="s">
        <v>68</v>
      </c>
      <c r="BE20" s="65" t="s">
        <v>69</v>
      </c>
      <c r="BF20" s="64" t="s">
        <v>70</v>
      </c>
      <c r="BG20" s="65" t="s">
        <v>71</v>
      </c>
      <c r="BH20" s="66"/>
      <c r="BI20" s="64" t="s">
        <v>66</v>
      </c>
      <c r="BJ20" s="65" t="s">
        <v>67</v>
      </c>
      <c r="BK20" s="64" t="s">
        <v>68</v>
      </c>
      <c r="BL20" s="65" t="s">
        <v>69</v>
      </c>
      <c r="BM20" s="64" t="s">
        <v>70</v>
      </c>
      <c r="BN20" s="65" t="s">
        <v>71</v>
      </c>
      <c r="BO20" s="253" t="s">
        <v>72</v>
      </c>
      <c r="BP20" s="64" t="s">
        <v>66</v>
      </c>
      <c r="BQ20" s="65" t="s">
        <v>67</v>
      </c>
      <c r="BR20" s="64" t="s">
        <v>68</v>
      </c>
      <c r="BS20" s="65" t="s">
        <v>69</v>
      </c>
      <c r="BT20" s="64" t="s">
        <v>70</v>
      </c>
      <c r="BU20" s="65" t="s">
        <v>71</v>
      </c>
      <c r="BV20" s="253" t="s">
        <v>72</v>
      </c>
      <c r="BW20" s="64" t="s">
        <v>66</v>
      </c>
      <c r="BX20" s="65" t="s">
        <v>67</v>
      </c>
      <c r="BY20" s="64" t="s">
        <v>68</v>
      </c>
      <c r="BZ20" s="65" t="s">
        <v>69</v>
      </c>
      <c r="CA20" s="64" t="s">
        <v>70</v>
      </c>
      <c r="CB20" s="65" t="s">
        <v>71</v>
      </c>
      <c r="CC20" s="66"/>
      <c r="CD20" s="64" t="s">
        <v>66</v>
      </c>
      <c r="CE20" s="65" t="s">
        <v>67</v>
      </c>
      <c r="CF20" s="64" t="s">
        <v>68</v>
      </c>
      <c r="CG20" s="65" t="s">
        <v>69</v>
      </c>
      <c r="CH20" s="64" t="s">
        <v>70</v>
      </c>
      <c r="CI20" s="65" t="s">
        <v>71</v>
      </c>
      <c r="CJ20" s="253" t="s">
        <v>72</v>
      </c>
      <c r="CK20" s="64" t="s">
        <v>66</v>
      </c>
      <c r="CL20" s="65" t="s">
        <v>67</v>
      </c>
      <c r="CM20" s="64" t="s">
        <v>68</v>
      </c>
      <c r="CN20" s="65" t="s">
        <v>69</v>
      </c>
      <c r="CO20" s="64" t="s">
        <v>70</v>
      </c>
      <c r="CP20" s="65" t="s">
        <v>71</v>
      </c>
      <c r="CQ20" s="253" t="s">
        <v>72</v>
      </c>
      <c r="CR20" s="64" t="s">
        <v>66</v>
      </c>
      <c r="CS20" s="65" t="s">
        <v>67</v>
      </c>
      <c r="CT20" s="64" t="s">
        <v>68</v>
      </c>
      <c r="CU20" s="65" t="s">
        <v>69</v>
      </c>
      <c r="CV20" s="64" t="s">
        <v>70</v>
      </c>
      <c r="CW20" s="65" t="s">
        <v>71</v>
      </c>
      <c r="CX20" s="66"/>
      <c r="CY20" s="44"/>
      <c r="CZ20" s="64" t="s">
        <v>73</v>
      </c>
      <c r="DA20" s="64" t="s">
        <v>74</v>
      </c>
      <c r="DB20" s="64" t="s">
        <v>75</v>
      </c>
      <c r="DC20" s="67" t="s">
        <v>68</v>
      </c>
      <c r="DD20" s="67" t="s">
        <v>69</v>
      </c>
      <c r="DE20" s="67" t="s">
        <v>75</v>
      </c>
      <c r="DF20" s="68" t="s">
        <v>76</v>
      </c>
      <c r="DG20" s="68" t="s">
        <v>74</v>
      </c>
      <c r="DH20" s="69" t="s">
        <v>75</v>
      </c>
      <c r="DI20" s="64" t="s">
        <v>73</v>
      </c>
      <c r="DJ20" s="64" t="s">
        <v>74</v>
      </c>
      <c r="DK20" s="64" t="s">
        <v>75</v>
      </c>
      <c r="DL20" s="67" t="s">
        <v>68</v>
      </c>
      <c r="DM20" s="67" t="s">
        <v>69</v>
      </c>
      <c r="DN20" s="67" t="s">
        <v>75</v>
      </c>
      <c r="DO20" s="68" t="s">
        <v>76</v>
      </c>
      <c r="DP20" s="68" t="s">
        <v>74</v>
      </c>
      <c r="DQ20" s="69" t="s">
        <v>75</v>
      </c>
      <c r="DR20" s="64" t="s">
        <v>73</v>
      </c>
      <c r="DS20" s="64" t="s">
        <v>74</v>
      </c>
      <c r="DT20" s="64" t="s">
        <v>75</v>
      </c>
      <c r="DU20" s="67" t="s">
        <v>68</v>
      </c>
      <c r="DV20" s="67" t="s">
        <v>69</v>
      </c>
      <c r="DW20" s="67" t="s">
        <v>75</v>
      </c>
      <c r="DX20" s="68" t="s">
        <v>76</v>
      </c>
      <c r="DY20" s="68" t="s">
        <v>74</v>
      </c>
      <c r="DZ20" s="69" t="s">
        <v>75</v>
      </c>
      <c r="EA20" s="64" t="s">
        <v>73</v>
      </c>
      <c r="EB20" s="64" t="s">
        <v>74</v>
      </c>
      <c r="EC20" s="64" t="s">
        <v>75</v>
      </c>
      <c r="ED20" s="67" t="s">
        <v>68</v>
      </c>
      <c r="EE20" s="67" t="s">
        <v>69</v>
      </c>
      <c r="EF20" s="255" t="s">
        <v>75</v>
      </c>
      <c r="EG20" s="68" t="s">
        <v>76</v>
      </c>
      <c r="EH20" s="68" t="s">
        <v>74</v>
      </c>
      <c r="EI20" s="256" t="s">
        <v>75</v>
      </c>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row>
    <row r="21" spans="1:256" ht="189">
      <c r="A21" s="257" t="s">
        <v>390</v>
      </c>
      <c r="B21" s="258"/>
      <c r="C21" s="259" t="s">
        <v>391</v>
      </c>
      <c r="D21" s="260">
        <v>1</v>
      </c>
      <c r="E21" s="261" t="s">
        <v>392</v>
      </c>
      <c r="F21" s="260">
        <v>678</v>
      </c>
      <c r="G21" s="262" t="s">
        <v>393</v>
      </c>
      <c r="H21" s="263">
        <v>1</v>
      </c>
      <c r="I21" s="263">
        <v>0.05</v>
      </c>
      <c r="J21" s="264">
        <v>1</v>
      </c>
      <c r="K21" s="265" t="s">
        <v>394</v>
      </c>
      <c r="L21" s="266" t="s">
        <v>395</v>
      </c>
      <c r="M21" s="265" t="s">
        <v>396</v>
      </c>
      <c r="N21" s="267">
        <v>0.05</v>
      </c>
      <c r="O21" s="267" t="s">
        <v>397</v>
      </c>
      <c r="P21" s="268">
        <v>42735</v>
      </c>
      <c r="Q21" s="259" t="s">
        <v>398</v>
      </c>
      <c r="R21" s="269">
        <v>1</v>
      </c>
      <c r="S21" s="267">
        <v>0.02</v>
      </c>
      <c r="T21" s="263">
        <v>0.02</v>
      </c>
      <c r="U21" s="270">
        <f>S21</f>
        <v>0.02</v>
      </c>
      <c r="V21" s="271">
        <f>+T21</f>
        <v>0.02</v>
      </c>
      <c r="W21" s="271">
        <f>(((U21*$N$21)*$H$21)/($N$21))</f>
        <v>0.02</v>
      </c>
      <c r="X21" s="271">
        <f>(((V21*$N$21)*$H$21)/($N$21))</f>
        <v>0.02</v>
      </c>
      <c r="Y21" s="271" t="s">
        <v>399</v>
      </c>
      <c r="Z21" s="267">
        <v>0.05</v>
      </c>
      <c r="AA21" s="272">
        <v>0.05</v>
      </c>
      <c r="AB21" s="273">
        <f>Z21</f>
        <v>0.05</v>
      </c>
      <c r="AC21" s="274">
        <f>+AA21</f>
        <v>0.05</v>
      </c>
      <c r="AD21" s="271">
        <f>(((AB21*$N$21)*$H$21)/($N$21))</f>
        <v>5.000000000000001E-2</v>
      </c>
      <c r="AE21" s="271">
        <f>(((AC21*$N$21)*$H$21)/($N$21))</f>
        <v>5.000000000000001E-2</v>
      </c>
      <c r="AF21" s="271" t="s">
        <v>399</v>
      </c>
      <c r="AG21" s="267">
        <v>0.05</v>
      </c>
      <c r="AH21" s="263">
        <v>0.05</v>
      </c>
      <c r="AI21" s="270">
        <f>AG21</f>
        <v>0.05</v>
      </c>
      <c r="AJ21" s="271">
        <f>+AH21</f>
        <v>0.05</v>
      </c>
      <c r="AK21" s="274">
        <f>(((AI21*$N$21)*$H$21)/($N$21))</f>
        <v>5.000000000000001E-2</v>
      </c>
      <c r="AL21" s="271">
        <f>(((AJ21*$N$21)*$H$21)/($N$21))</f>
        <v>5.000000000000001E-2</v>
      </c>
      <c r="AM21" s="274" t="s">
        <v>400</v>
      </c>
      <c r="AN21" s="275">
        <v>0.1</v>
      </c>
      <c r="AO21" s="276">
        <v>0.08</v>
      </c>
      <c r="AP21" s="270">
        <f>AN21</f>
        <v>0.1</v>
      </c>
      <c r="AQ21" s="271">
        <f>+AO21</f>
        <v>0.08</v>
      </c>
      <c r="AR21" s="274">
        <f>(((AP21*$N$21)*$H$21)/($N$21))</f>
        <v>0.10000000000000002</v>
      </c>
      <c r="AS21" s="271">
        <f>(((AQ21*$N$21)*$H$21)/($N$21))</f>
        <v>0.08</v>
      </c>
      <c r="AT21" s="271" t="s">
        <v>399</v>
      </c>
      <c r="AU21" s="275">
        <v>0.1</v>
      </c>
      <c r="AV21" s="276">
        <v>0.13</v>
      </c>
      <c r="AW21" s="270">
        <f>AU21</f>
        <v>0.1</v>
      </c>
      <c r="AX21" s="271">
        <f>+AV21</f>
        <v>0.13</v>
      </c>
      <c r="AY21" s="274">
        <f>(((AW21*$N$21)*$H$21)/($N$21))</f>
        <v>0.10000000000000002</v>
      </c>
      <c r="AZ21" s="271">
        <f>(((AX21*$N$21)*$H$21)/($N$21))</f>
        <v>0.13</v>
      </c>
      <c r="BA21" s="271" t="s">
        <v>399</v>
      </c>
      <c r="BB21" s="277">
        <v>0.1</v>
      </c>
      <c r="BC21" s="278">
        <v>0.1</v>
      </c>
      <c r="BD21" s="279">
        <f>BB21</f>
        <v>0.1</v>
      </c>
      <c r="BE21" s="280">
        <f>+BC21</f>
        <v>0.1</v>
      </c>
      <c r="BF21" s="281">
        <f>(((BD21*$N$21)*$H$21)/($N$21))</f>
        <v>0.10000000000000002</v>
      </c>
      <c r="BG21" s="271">
        <f>(((BE21*$N$21)*$H$21)/($N$21))</f>
        <v>0.10000000000000002</v>
      </c>
      <c r="BH21" s="281" t="s">
        <v>400</v>
      </c>
      <c r="BI21" s="277">
        <v>0.1</v>
      </c>
      <c r="BJ21" s="282">
        <v>0</v>
      </c>
      <c r="BK21" s="279">
        <f>BI21</f>
        <v>0.1</v>
      </c>
      <c r="BL21" s="283">
        <f>+BJ21</f>
        <v>0</v>
      </c>
      <c r="BM21" s="281">
        <f>(((BK21*$N$21)*$H$21)/($N$21))</f>
        <v>0.10000000000000002</v>
      </c>
      <c r="BN21" s="271">
        <f>(((BL21*$N$21)*$H$21)/($N$21))</f>
        <v>0</v>
      </c>
      <c r="BO21" s="283" t="s">
        <v>399</v>
      </c>
      <c r="BP21" s="277">
        <v>0.15</v>
      </c>
      <c r="BQ21" s="282">
        <v>0</v>
      </c>
      <c r="BR21" s="279">
        <f>BP21</f>
        <v>0.15</v>
      </c>
      <c r="BS21" s="283">
        <f>+BQ21</f>
        <v>0</v>
      </c>
      <c r="BT21" s="281">
        <f>(((BR21*$N$21)*$H$21)/($N$21))</f>
        <v>0.15</v>
      </c>
      <c r="BU21" s="271">
        <f>(((BS21*$N$21)*$H$21)/($N$21))</f>
        <v>0</v>
      </c>
      <c r="BV21" s="283" t="s">
        <v>399</v>
      </c>
      <c r="BW21" s="277">
        <v>0.15</v>
      </c>
      <c r="BX21" s="282">
        <v>0</v>
      </c>
      <c r="BY21" s="279">
        <f>BW21</f>
        <v>0.15</v>
      </c>
      <c r="BZ21" s="283">
        <f>+BX21</f>
        <v>0</v>
      </c>
      <c r="CA21" s="281">
        <f>(((BY21*$N$21)*$H$21)/($N$21))</f>
        <v>0.15</v>
      </c>
      <c r="CB21" s="271">
        <f>(((BZ21*$N$21)*$H$21)/($N$21))</f>
        <v>0</v>
      </c>
      <c r="CC21" s="281" t="s">
        <v>400</v>
      </c>
      <c r="CD21" s="277">
        <v>0.1</v>
      </c>
      <c r="CE21" s="282">
        <v>0</v>
      </c>
      <c r="CF21" s="279">
        <f>CD21</f>
        <v>0.1</v>
      </c>
      <c r="CG21" s="283">
        <f>+CE21</f>
        <v>0</v>
      </c>
      <c r="CH21" s="281">
        <f>(((CF21*$N$21)*$H$21)/($N$21))</f>
        <v>0.10000000000000002</v>
      </c>
      <c r="CI21" s="271">
        <f>(((CG21*$N$21)*$H$21)/($N$21))</f>
        <v>0</v>
      </c>
      <c r="CJ21" s="283" t="s">
        <v>399</v>
      </c>
      <c r="CK21" s="277">
        <v>0.06</v>
      </c>
      <c r="CL21" s="282">
        <v>0</v>
      </c>
      <c r="CM21" s="279">
        <f>CK21</f>
        <v>0.06</v>
      </c>
      <c r="CN21" s="283">
        <f>+CL21</f>
        <v>0</v>
      </c>
      <c r="CO21" s="281">
        <f>(((CM21*$N$21)*$H$21)/($N$21))</f>
        <v>0.06</v>
      </c>
      <c r="CP21" s="271">
        <f>(((CN21*$N$21)*$H$21)/($N$21))</f>
        <v>0</v>
      </c>
      <c r="CQ21" s="283" t="s">
        <v>399</v>
      </c>
      <c r="CR21" s="277">
        <v>0.02</v>
      </c>
      <c r="CS21" s="282">
        <v>0</v>
      </c>
      <c r="CT21" s="279">
        <f>CR21</f>
        <v>0.02</v>
      </c>
      <c r="CU21" s="283">
        <f>+CS21</f>
        <v>0</v>
      </c>
      <c r="CV21" s="281">
        <f>(((CT21*$N$21)*$H$21)/($N$21))</f>
        <v>0.02</v>
      </c>
      <c r="CW21" s="271">
        <f>(((CU21*$N$21)*$H$21)/($N$21))</f>
        <v>0</v>
      </c>
      <c r="CX21" s="281" t="s">
        <v>400</v>
      </c>
      <c r="CY21" s="44"/>
      <c r="CZ21" s="284">
        <f t="shared" ref="CZ21:DA31" si="0">+S21+Z21+AG21</f>
        <v>0.12000000000000001</v>
      </c>
      <c r="DA21" s="284">
        <f t="shared" si="0"/>
        <v>0.12000000000000001</v>
      </c>
      <c r="DB21" s="285">
        <f>+DA21/CZ21</f>
        <v>1</v>
      </c>
      <c r="DC21" s="137">
        <f t="shared" ref="DC21:DD23" si="1">+U21+AB21+AI21</f>
        <v>0.12000000000000001</v>
      </c>
      <c r="DD21" s="137">
        <f t="shared" si="1"/>
        <v>0.12000000000000001</v>
      </c>
      <c r="DE21" s="285">
        <f>+DD21/DC21</f>
        <v>1</v>
      </c>
      <c r="DF21" s="286">
        <f t="shared" ref="DF21:DG23" si="2">+W21+AD21+AK21</f>
        <v>0.12000000000000002</v>
      </c>
      <c r="DG21" s="286">
        <f t="shared" si="2"/>
        <v>0.12000000000000002</v>
      </c>
      <c r="DH21" s="285">
        <f>+DG21/DF21</f>
        <v>1</v>
      </c>
      <c r="DI21" s="284">
        <f>+S21+Z21+AG21+AN21+AU21+BB21</f>
        <v>0.42000000000000004</v>
      </c>
      <c r="DJ21" s="284">
        <f>+T21+AA21+AH21+AO21+AV21+BC21</f>
        <v>0.43000000000000005</v>
      </c>
      <c r="DK21" s="285">
        <f>+DJ21/DI21</f>
        <v>1.0238095238095237</v>
      </c>
      <c r="DL21" s="287">
        <f>+$U$21+$AB$21+$AI$21+$AP$21+$AW$21+$BD$21</f>
        <v>0.42000000000000004</v>
      </c>
      <c r="DM21" s="287">
        <f>+$V$21+$AC$21+$AJ$21+$AQ$21+$AX$21+$BE$21</f>
        <v>0.43000000000000005</v>
      </c>
      <c r="DN21" s="285">
        <f>+DM21/DL21</f>
        <v>1.0238095238095237</v>
      </c>
      <c r="DO21" s="286">
        <f>+$W$21+$AD$21+$AK$21+$AR$21+$AY$21+$BF$21</f>
        <v>0.4200000000000001</v>
      </c>
      <c r="DP21" s="286">
        <f>+$X$21+$AE$21+$AL$21+$AS$21+$AZ$21+$BG$21</f>
        <v>0.43000000000000005</v>
      </c>
      <c r="DQ21" s="285">
        <f>+DP21/DO21</f>
        <v>1.0238095238095237</v>
      </c>
      <c r="DR21" s="284">
        <f>+$S$21+$Z$21+$AG$21+$AN$21+$AU$21+$BB$21+$BI$21+$BP$21+$BW$21</f>
        <v>0.82000000000000006</v>
      </c>
      <c r="DS21" s="284">
        <f>+$T$21+$AA$21+$AH$21+$AO$21+$AV$21+$BC$21+$BJ$21+$BQ$21+$BX$21</f>
        <v>0.43000000000000005</v>
      </c>
      <c r="DT21" s="285">
        <f>+DS21/DR21</f>
        <v>0.52439024390243905</v>
      </c>
      <c r="DU21" s="287">
        <f>+$U$21+$AB$21+$AI$21+$AP$21+$AW$21+$BD$21+$BK$21+$BR$21+$BY$21</f>
        <v>0.82000000000000006</v>
      </c>
      <c r="DV21" s="287">
        <f>+$V$21+$AC$21+$AJ$21+$AQ$21+$AX$21+$BE$21+$BL$21+$BS$21+$BZ$21</f>
        <v>0.43000000000000005</v>
      </c>
      <c r="DW21" s="285">
        <f>+DV21/DU21</f>
        <v>0.52439024390243905</v>
      </c>
      <c r="DX21" s="286">
        <f>+W21+AD21+AK21+AR21+AY21+BF21+BM21+BT21+CA21</f>
        <v>0.82000000000000017</v>
      </c>
      <c r="DY21" s="286">
        <f>+X21+AE21+AL21+AS21+AZ21+BG21+BN21+BU21+CB21</f>
        <v>0.43000000000000005</v>
      </c>
      <c r="DZ21" s="285">
        <f>+DY21/DX21</f>
        <v>0.52439024390243894</v>
      </c>
      <c r="EA21" s="284">
        <f>+$S$21+$Z$21+$AG$21+$AN$21+$AU$21+$BB$21+$BI$21+$BP$21+$BW$21+$CD$21+$CK$21+$CR$21</f>
        <v>1</v>
      </c>
      <c r="EB21" s="284">
        <f>+$T$21+$AA$21+$AH$21+$AO$21+$AV$21+$BC$21+$BJ$21+$BQ$21+$BX$21+$CE$21+$CL$21+$CS$21</f>
        <v>0.43000000000000005</v>
      </c>
      <c r="EC21" s="285">
        <f>+EB21/EA21</f>
        <v>0.43000000000000005</v>
      </c>
      <c r="ED21" s="287">
        <f>+$U$21+$AB$21+$AI$21+$AP$21+$AW$21+$BD$21+$BK$21+$BR$21+$BY$21+$CF$21+$CM$21+$CT$21</f>
        <v>1</v>
      </c>
      <c r="EE21" s="287">
        <f>+$V$21+$AC$21+$AJ$21+$AQ$21+$AX$21+$BE$21+$BL$21+$BS$21+$BZ$21+$CG$21+$CN$21+$CU$21</f>
        <v>0.43000000000000005</v>
      </c>
      <c r="EF21" s="285">
        <f>+EE21/ED21</f>
        <v>0.43000000000000005</v>
      </c>
      <c r="EG21" s="286">
        <f>+$W$21+$AD$21+$AK$21+$AR$21+$AY$21+$BF$21+$BM$21+$BT$21+$CA$21+$CH$21+$CO$21+$CV$21</f>
        <v>1.0000000000000002</v>
      </c>
      <c r="EH21" s="286">
        <f>+$X$21+$AE$21+$AL$21+$AS$21+$AZ$21+$BG$21+$BN$21+$BU$21+$CB$21+$CI$21+$CP$21+$CW$21</f>
        <v>0.43000000000000005</v>
      </c>
      <c r="EI21" s="285">
        <f>+EH21/EG21</f>
        <v>0.42999999999999994</v>
      </c>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row>
    <row r="22" spans="1:256" ht="267.75">
      <c r="A22" s="257" t="s">
        <v>390</v>
      </c>
      <c r="B22" s="258"/>
      <c r="C22" s="259" t="s">
        <v>401</v>
      </c>
      <c r="D22" s="260">
        <v>2</v>
      </c>
      <c r="E22" s="261" t="s">
        <v>402</v>
      </c>
      <c r="F22" s="260">
        <v>1700</v>
      </c>
      <c r="G22" s="262" t="s">
        <v>393</v>
      </c>
      <c r="H22" s="263">
        <v>1</v>
      </c>
      <c r="I22" s="263">
        <v>0.15</v>
      </c>
      <c r="J22" s="264">
        <v>2</v>
      </c>
      <c r="K22" s="265" t="s">
        <v>403</v>
      </c>
      <c r="L22" s="265" t="s">
        <v>404</v>
      </c>
      <c r="M22" s="265" t="s">
        <v>396</v>
      </c>
      <c r="N22" s="267">
        <v>0.15</v>
      </c>
      <c r="O22" s="267" t="s">
        <v>397</v>
      </c>
      <c r="P22" s="268">
        <v>42735</v>
      </c>
      <c r="Q22" s="259" t="s">
        <v>405</v>
      </c>
      <c r="R22" s="269">
        <v>1</v>
      </c>
      <c r="S22" s="267">
        <v>0.02</v>
      </c>
      <c r="T22" s="276">
        <v>0.04</v>
      </c>
      <c r="U22" s="288">
        <f>S22</f>
        <v>0.02</v>
      </c>
      <c r="V22" s="271">
        <f>+T22</f>
        <v>0.04</v>
      </c>
      <c r="W22" s="271">
        <f>(((U22*$N$22)*$H$22)/($N$22))</f>
        <v>0.02</v>
      </c>
      <c r="X22" s="271">
        <f>(((V22*$N$22)*$H$22)/($N$22))</f>
        <v>0.04</v>
      </c>
      <c r="Y22" s="271" t="s">
        <v>399</v>
      </c>
      <c r="Z22" s="267">
        <v>0.05</v>
      </c>
      <c r="AA22" s="289">
        <v>0.1</v>
      </c>
      <c r="AB22" s="290">
        <f>Z22</f>
        <v>0.05</v>
      </c>
      <c r="AC22" s="274">
        <f>+AA22</f>
        <v>0.1</v>
      </c>
      <c r="AD22" s="271">
        <f>(((AB22*$N$22)*$H$22)/($N$22))</f>
        <v>0.05</v>
      </c>
      <c r="AE22" s="271">
        <f>(((AC22*$N$22)*$H$22)/($N$22))</f>
        <v>0.1</v>
      </c>
      <c r="AF22" s="271" t="s">
        <v>399</v>
      </c>
      <c r="AG22" s="267">
        <v>0.05</v>
      </c>
      <c r="AH22" s="276">
        <v>0.1</v>
      </c>
      <c r="AI22" s="288">
        <f>AG22</f>
        <v>0.05</v>
      </c>
      <c r="AJ22" s="271">
        <f>+AH22</f>
        <v>0.1</v>
      </c>
      <c r="AK22" s="271">
        <f>(((AI22*$N$22)*$H$22)/($N$22))</f>
        <v>0.05</v>
      </c>
      <c r="AL22" s="271">
        <f>(((AJ22*$N$22)*$H$22)/($N$22))</f>
        <v>0.1</v>
      </c>
      <c r="AM22" s="274" t="s">
        <v>406</v>
      </c>
      <c r="AN22" s="275">
        <v>0.1</v>
      </c>
      <c r="AO22" s="276">
        <v>0.13</v>
      </c>
      <c r="AP22" s="288">
        <f>AN22</f>
        <v>0.1</v>
      </c>
      <c r="AQ22" s="271">
        <f>+AO22</f>
        <v>0.13</v>
      </c>
      <c r="AR22" s="271">
        <f>(((AP22*$N$22)*$H$22)/($N$22))</f>
        <v>0.1</v>
      </c>
      <c r="AS22" s="271">
        <f>(((AQ22*$N$22)*$H$22)/($N$22))</f>
        <v>0.13</v>
      </c>
      <c r="AT22" s="271" t="s">
        <v>399</v>
      </c>
      <c r="AU22" s="275">
        <v>0.15</v>
      </c>
      <c r="AV22" s="276">
        <v>0.12</v>
      </c>
      <c r="AW22" s="288">
        <f>AU22</f>
        <v>0.15</v>
      </c>
      <c r="AX22" s="271">
        <f>+AV22</f>
        <v>0.12</v>
      </c>
      <c r="AY22" s="271">
        <f>(((AW22*$N$22)*$H$22)/($N$22))</f>
        <v>0.15</v>
      </c>
      <c r="AZ22" s="271">
        <f>(((AX22*$N$22)*$H$22)/($N$22))</f>
        <v>0.12</v>
      </c>
      <c r="BA22" s="271" t="s">
        <v>399</v>
      </c>
      <c r="BB22" s="277">
        <v>0.15</v>
      </c>
      <c r="BC22" s="278">
        <v>0.15</v>
      </c>
      <c r="BD22" s="288">
        <f>BB22</f>
        <v>0.15</v>
      </c>
      <c r="BE22" s="283">
        <f>+BC22</f>
        <v>0.15</v>
      </c>
      <c r="BF22" s="271">
        <f>(((BD22*$N$22)*$H$22)/($N$22))</f>
        <v>0.15</v>
      </c>
      <c r="BG22" s="271">
        <f>(((BE22*$N$22)*$H$22)/($N$22))</f>
        <v>0.15</v>
      </c>
      <c r="BH22" s="281" t="s">
        <v>406</v>
      </c>
      <c r="BI22" s="277">
        <v>0.15</v>
      </c>
      <c r="BJ22" s="282">
        <v>0</v>
      </c>
      <c r="BK22" s="288">
        <f>BI22</f>
        <v>0.15</v>
      </c>
      <c r="BL22" s="283">
        <f>+BJ22</f>
        <v>0</v>
      </c>
      <c r="BM22" s="271">
        <f>(((BK22*$N$22)*$H$22)/($N$22))</f>
        <v>0.15</v>
      </c>
      <c r="BN22" s="271">
        <f>(((BL22*$N$22)*$H$22)/($N$22))</f>
        <v>0</v>
      </c>
      <c r="BO22" s="283" t="s">
        <v>399</v>
      </c>
      <c r="BP22" s="277">
        <v>0.1</v>
      </c>
      <c r="BQ22" s="282">
        <v>0</v>
      </c>
      <c r="BR22" s="291">
        <f>BP22</f>
        <v>0.1</v>
      </c>
      <c r="BS22" s="283">
        <f>+BQ22</f>
        <v>0</v>
      </c>
      <c r="BT22" s="271">
        <f>(((BR22*$N$22)*$H$22)/($N$22))</f>
        <v>0.1</v>
      </c>
      <c r="BU22" s="271">
        <f>(((BS22*$N$22)*$H$22)/($N$22))</f>
        <v>0</v>
      </c>
      <c r="BV22" s="283" t="s">
        <v>399</v>
      </c>
      <c r="BW22" s="277">
        <v>0.1</v>
      </c>
      <c r="BX22" s="282">
        <v>0</v>
      </c>
      <c r="BY22" s="291">
        <f>BW22</f>
        <v>0.1</v>
      </c>
      <c r="BZ22" s="283">
        <f>+BX22</f>
        <v>0</v>
      </c>
      <c r="CA22" s="271">
        <f>(((BY22*$N$22)*$H$22)/($N$22))</f>
        <v>0.1</v>
      </c>
      <c r="CB22" s="271">
        <f>(((BZ22*$N$22)*$H$22)/($N$22))</f>
        <v>0</v>
      </c>
      <c r="CC22" s="281" t="s">
        <v>406</v>
      </c>
      <c r="CD22" s="277">
        <v>7.0000000000000007E-2</v>
      </c>
      <c r="CE22" s="282">
        <v>0</v>
      </c>
      <c r="CF22" s="291">
        <f>CD22</f>
        <v>7.0000000000000007E-2</v>
      </c>
      <c r="CG22" s="283">
        <f>+CE22</f>
        <v>0</v>
      </c>
      <c r="CH22" s="271">
        <f>(((CF22*$N$22)*$H$22)/($N$22))</f>
        <v>7.0000000000000007E-2</v>
      </c>
      <c r="CI22" s="271">
        <f>(((CG22*$N$22)*$H$22)/($N$22))</f>
        <v>0</v>
      </c>
      <c r="CJ22" s="283" t="s">
        <v>399</v>
      </c>
      <c r="CK22" s="277">
        <v>0.05</v>
      </c>
      <c r="CL22" s="282">
        <v>0</v>
      </c>
      <c r="CM22" s="291">
        <f>CK22</f>
        <v>0.05</v>
      </c>
      <c r="CN22" s="283">
        <f>+CL22</f>
        <v>0</v>
      </c>
      <c r="CO22" s="271">
        <f>(((CM22*$N$22)*$H$22)/($N$22))</f>
        <v>0.05</v>
      </c>
      <c r="CP22" s="271">
        <f>(((CN22*$N$22)*$H$22)/($N$22))</f>
        <v>0</v>
      </c>
      <c r="CQ22" s="283" t="s">
        <v>399</v>
      </c>
      <c r="CR22" s="277">
        <v>0.01</v>
      </c>
      <c r="CS22" s="282">
        <v>0</v>
      </c>
      <c r="CT22" s="291">
        <f>CR22</f>
        <v>0.01</v>
      </c>
      <c r="CU22" s="283">
        <f>+CS22</f>
        <v>0</v>
      </c>
      <c r="CV22" s="271">
        <f>(((CT22*$N$22)*$H$22)/($N$22))</f>
        <v>0.01</v>
      </c>
      <c r="CW22" s="271">
        <f>(((CU22*$N$22)*$H$22)/($N$22))</f>
        <v>0</v>
      </c>
      <c r="CX22" s="281" t="s">
        <v>406</v>
      </c>
      <c r="CY22" s="44"/>
      <c r="CZ22" s="284">
        <f t="shared" si="0"/>
        <v>0.12000000000000001</v>
      </c>
      <c r="DA22" s="284">
        <f t="shared" si="0"/>
        <v>0.24000000000000002</v>
      </c>
      <c r="DB22" s="285">
        <f t="shared" ref="DB22:DB31" si="3">+DA22/CZ22</f>
        <v>2</v>
      </c>
      <c r="DC22" s="137">
        <f t="shared" si="1"/>
        <v>0.12000000000000001</v>
      </c>
      <c r="DD22" s="137">
        <f t="shared" si="1"/>
        <v>0.24000000000000002</v>
      </c>
      <c r="DE22" s="285">
        <f>+DD22/DC22</f>
        <v>2</v>
      </c>
      <c r="DF22" s="286">
        <f t="shared" si="2"/>
        <v>0.12000000000000001</v>
      </c>
      <c r="DG22" s="286">
        <f t="shared" si="2"/>
        <v>0.24000000000000002</v>
      </c>
      <c r="DH22" s="285">
        <f>+DG22/DF22</f>
        <v>2</v>
      </c>
      <c r="DI22" s="284">
        <f>+$S$22+$Z$22+$AG$22+$AN$22+$AU$22+$BB$22</f>
        <v>0.52</v>
      </c>
      <c r="DJ22" s="284">
        <f>+$T$22+$AA$22+$AH$22+$AO$22+$AV$22+$BC$22</f>
        <v>0.64</v>
      </c>
      <c r="DK22" s="285">
        <f t="shared" ref="DK22:DK31" si="4">+DJ22/DI22</f>
        <v>1.2307692307692308</v>
      </c>
      <c r="DL22" s="287">
        <f>+$U$22+$AB$22+$AI$22+$AP$22+$AW$22+$BD$22</f>
        <v>0.52</v>
      </c>
      <c r="DM22" s="287">
        <f>+$V$22+$AC$22+$AJ$22+$AQ$22+$AX$22+$BE$22</f>
        <v>0.64</v>
      </c>
      <c r="DN22" s="285">
        <f>+DM22/DL22</f>
        <v>1.2307692307692308</v>
      </c>
      <c r="DO22" s="286">
        <f>+$W$22+$AD$22+$AK$22+$AR$22+$AY$22+$BF$22</f>
        <v>0.52</v>
      </c>
      <c r="DP22" s="286">
        <f>+$X$22+$AE$22+$AL$22+$AS$22+$AZ$22+$BG$22</f>
        <v>0.64</v>
      </c>
      <c r="DQ22" s="285">
        <f>+DP22/DO22</f>
        <v>1.2307692307692308</v>
      </c>
      <c r="DR22" s="284">
        <f>+$S$22+$Z$22+$AG$22+$AN$22+$AU$22+$BB$22+$BI$22+$BP$22+$BW$22</f>
        <v>0.87</v>
      </c>
      <c r="DS22" s="284">
        <f>+$T$22+$AA$22+$AH$22+$AO$22+$AV$22+$BC$22+$BJ$22+$BQ$22+$BX$22</f>
        <v>0.64</v>
      </c>
      <c r="DT22" s="285">
        <f t="shared" ref="DT22:DT31" si="5">+DS22/DR22</f>
        <v>0.73563218390804597</v>
      </c>
      <c r="DU22" s="287">
        <f>+$U$22+$AB$22+$AI$22+$AP$22+$AW$22+$BD$22+$BK$22+$BR$22+$BY$22</f>
        <v>0.87</v>
      </c>
      <c r="DV22" s="287">
        <f>+$V$22+$AC$22+$AJ$22+$AQ$22+$AX$22+$BE$22+$BL$22+$BS$22+$BZ$22</f>
        <v>0.64</v>
      </c>
      <c r="DW22" s="285">
        <f>+DV22/DU22</f>
        <v>0.73563218390804597</v>
      </c>
      <c r="DX22" s="286">
        <f>+W22+AD22+AK22+AR22+AY22+BF22+BM22+BT22+CA22</f>
        <v>0.87</v>
      </c>
      <c r="DY22" s="286">
        <f>+X22+AE22+AL22+AS22+AZ22+BG22+BN22+BU22+CB22</f>
        <v>0.64</v>
      </c>
      <c r="DZ22" s="285">
        <f>+DY22/DX22</f>
        <v>0.73563218390804597</v>
      </c>
      <c r="EA22" s="284">
        <f>+$S$22+$Z$22+$AG$22+$AN$22+$AU$22+$BB$22+$BI$22+$BP$22+$BW$22+$CD$22+$CK$22+$CR$22</f>
        <v>1</v>
      </c>
      <c r="EB22" s="284">
        <f>+$T$22+$AA$22+$AH$22+$AO$22+$AV$22+$BC$22+$BJ$22+$BQ$22+$BX$22+$CE$22+$CL$22+$CS$22</f>
        <v>0.64</v>
      </c>
      <c r="EC22" s="285">
        <f t="shared" ref="EC22:EC31" si="6">+EB22/EA22</f>
        <v>0.64</v>
      </c>
      <c r="ED22" s="287">
        <f>+$U$22+$AB$22+$AI$22+$AP$22+$AW$22+$BD$22+$BK$22+$BR$22+$BY$22+$CF$22+$CM$22+$CT$22</f>
        <v>1</v>
      </c>
      <c r="EE22" s="287">
        <f>+$V$22+$AC$22+$AJ$22+$AQ$22+$AX$22+$BE$22+$BL$22+$BS$22+$BZ$22+$CG$22+$CN$22+$CU$22</f>
        <v>0.64</v>
      </c>
      <c r="EF22" s="285">
        <f>+EE22/ED22</f>
        <v>0.64</v>
      </c>
      <c r="EG22" s="286">
        <f>+$W$22+$AD$22+$AK$22+$AR$22+$AY$22+$BF$22+$BM$22+$BT$22+$CA$22+$CH$22+$CO$22+$CV$22</f>
        <v>1</v>
      </c>
      <c r="EH22" s="286">
        <f>+$X$22+$AE$22+$AL$22+$AS$22+$AZ$22+$BG$22+$BN$22+$BU$22+$CB$22+$CI$22+$CP$22+$CW$22</f>
        <v>0.64</v>
      </c>
      <c r="EI22" s="285">
        <f>+EH22/EG22</f>
        <v>0.64</v>
      </c>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row>
    <row r="23" spans="1:256" ht="126">
      <c r="A23" s="292" t="s">
        <v>407</v>
      </c>
      <c r="B23" s="292"/>
      <c r="C23" s="293" t="s">
        <v>408</v>
      </c>
      <c r="D23" s="294">
        <v>3</v>
      </c>
      <c r="E23" s="292" t="s">
        <v>409</v>
      </c>
      <c r="F23" s="294">
        <v>3614</v>
      </c>
      <c r="G23" s="295" t="s">
        <v>393</v>
      </c>
      <c r="H23" s="296">
        <v>1</v>
      </c>
      <c r="I23" s="296">
        <v>0.3</v>
      </c>
      <c r="J23" s="297">
        <v>3</v>
      </c>
      <c r="K23" s="292" t="s">
        <v>410</v>
      </c>
      <c r="L23" s="294" t="s">
        <v>411</v>
      </c>
      <c r="M23" s="294" t="s">
        <v>396</v>
      </c>
      <c r="N23" s="298">
        <v>0.3</v>
      </c>
      <c r="O23" s="298" t="s">
        <v>397</v>
      </c>
      <c r="P23" s="299">
        <v>42735</v>
      </c>
      <c r="Q23" s="300" t="s">
        <v>412</v>
      </c>
      <c r="R23" s="269">
        <v>0.33</v>
      </c>
      <c r="S23" s="267">
        <v>0.01</v>
      </c>
      <c r="T23" s="276">
        <v>0.01</v>
      </c>
      <c r="U23" s="301">
        <f>(+S23+S24+S25)</f>
        <v>0.03</v>
      </c>
      <c r="V23" s="302">
        <f>+T23+T24+T25</f>
        <v>3.2000000000000001E-2</v>
      </c>
      <c r="W23" s="302">
        <f>(((U23*$N$23)*$H$23)/($N$23))</f>
        <v>0.03</v>
      </c>
      <c r="X23" s="302">
        <f>(((V23*$N$23)*$H$23)/($N$23))</f>
        <v>3.2000000000000001E-2</v>
      </c>
      <c r="Y23" s="303" t="s">
        <v>413</v>
      </c>
      <c r="Z23" s="267">
        <v>0.02</v>
      </c>
      <c r="AA23" s="289">
        <v>0.02</v>
      </c>
      <c r="AB23" s="304">
        <f>(+Z23+Z24+Z25)</f>
        <v>0.06</v>
      </c>
      <c r="AC23" s="305">
        <f>+AA23+AA24+AA25</f>
        <v>7.3000000000000009E-2</v>
      </c>
      <c r="AD23" s="302">
        <f>(((AB23*$N$23)*$H$23)/($N$23))</f>
        <v>0.06</v>
      </c>
      <c r="AE23" s="302">
        <f>(((AC23*$N$23)*$H$23)/($N$23))</f>
        <v>7.3000000000000009E-2</v>
      </c>
      <c r="AF23" s="303" t="s">
        <v>413</v>
      </c>
      <c r="AG23" s="267">
        <v>0.03</v>
      </c>
      <c r="AH23" s="276">
        <v>0.03</v>
      </c>
      <c r="AI23" s="301">
        <f>(+AG23+AG24+AG25)</f>
        <v>0.09</v>
      </c>
      <c r="AJ23" s="302">
        <f>+AH23+AH24+AH25</f>
        <v>9.7000000000000003E-2</v>
      </c>
      <c r="AK23" s="305">
        <f>(((AI23*$N$23)*$H$23)/($N$23))</f>
        <v>0.09</v>
      </c>
      <c r="AL23" s="302">
        <f>(((AJ23*$N$23)*$H$23)/($N$23))</f>
        <v>9.7000000000000003E-2</v>
      </c>
      <c r="AM23" s="305" t="s">
        <v>414</v>
      </c>
      <c r="AN23" s="275">
        <v>0.04</v>
      </c>
      <c r="AO23" s="263">
        <v>0.03</v>
      </c>
      <c r="AP23" s="301">
        <f>(+AN23+AN24+AN25)</f>
        <v>0.12</v>
      </c>
      <c r="AQ23" s="302">
        <f>+AO23+AO24+AO25</f>
        <v>9.2999999999999999E-2</v>
      </c>
      <c r="AR23" s="305">
        <f>(((AP23*$N$23)*$H$23)/($N$23))</f>
        <v>0.12</v>
      </c>
      <c r="AS23" s="302">
        <f>(((AQ23*$N$23)*$H$23)/($N$23))</f>
        <v>9.2999999999999999E-2</v>
      </c>
      <c r="AT23" s="303" t="s">
        <v>413</v>
      </c>
      <c r="AU23" s="275">
        <v>0.04</v>
      </c>
      <c r="AV23" s="263">
        <v>0.04</v>
      </c>
      <c r="AW23" s="301">
        <f>(+AU23+AU24+AU25)</f>
        <v>0.12</v>
      </c>
      <c r="AX23" s="302">
        <f>+AV23+AV24+AV25</f>
        <v>0.12</v>
      </c>
      <c r="AY23" s="305">
        <f>(((AW23*$N$23)*$H$23)/($N$23))</f>
        <v>0.12</v>
      </c>
      <c r="AZ23" s="302">
        <f>(((AX23*$N$23)*$H$23)/($N$23))</f>
        <v>0.12</v>
      </c>
      <c r="BA23" s="303" t="s">
        <v>413</v>
      </c>
      <c r="BB23" s="277">
        <v>0.04</v>
      </c>
      <c r="BC23" s="306">
        <v>0.03</v>
      </c>
      <c r="BD23" s="307">
        <f>(+BB23+BB24+BB25)</f>
        <v>0.12</v>
      </c>
      <c r="BE23" s="308">
        <v>0.11</v>
      </c>
      <c r="BF23" s="309">
        <f>(((BD23*$N$23)*$H$23)/($N$23))</f>
        <v>0.12</v>
      </c>
      <c r="BG23" s="302">
        <f>(((BE23*$N$23)*$H$23)/($N$23))</f>
        <v>0.11000000000000001</v>
      </c>
      <c r="BH23" s="309" t="s">
        <v>414</v>
      </c>
      <c r="BI23" s="277">
        <v>0.03</v>
      </c>
      <c r="BJ23" s="310">
        <v>0</v>
      </c>
      <c r="BK23" s="307">
        <f>(+BI23+BI24+BI25)</f>
        <v>0.1</v>
      </c>
      <c r="BL23" s="311">
        <f>+BJ23+BJ24+BJ25</f>
        <v>0</v>
      </c>
      <c r="BM23" s="309">
        <f>(((BK23*$N$23)*$H$23)/($N$23))</f>
        <v>0.1</v>
      </c>
      <c r="BN23" s="302">
        <f>(((BL23*$N$23)*$H$23)/($N$23))</f>
        <v>0</v>
      </c>
      <c r="BO23" s="312" t="s">
        <v>413</v>
      </c>
      <c r="BP23" s="277">
        <v>0.03</v>
      </c>
      <c r="BQ23" s="310">
        <v>0</v>
      </c>
      <c r="BR23" s="307">
        <f>(+BP23+BP24+BP25)</f>
        <v>0.09</v>
      </c>
      <c r="BS23" s="311">
        <f>+BQ23+BQ24+BQ25</f>
        <v>0</v>
      </c>
      <c r="BT23" s="309">
        <f>(((BR23*$N$23)*$H$23)/($N$23))</f>
        <v>0.09</v>
      </c>
      <c r="BU23" s="302">
        <f>(((BS23*$N$23)*$H$23)/($N$23))</f>
        <v>0</v>
      </c>
      <c r="BV23" s="312" t="s">
        <v>413</v>
      </c>
      <c r="BW23" s="277">
        <v>0.03</v>
      </c>
      <c r="BX23" s="310">
        <v>0</v>
      </c>
      <c r="BY23" s="307">
        <f>(+BW23+BW24+BW25)</f>
        <v>0.09</v>
      </c>
      <c r="BZ23" s="311">
        <f>+BX23+BX24+BX25</f>
        <v>0</v>
      </c>
      <c r="CA23" s="309">
        <f>(((BY23*$N$23)*$H$23)/($N$23))</f>
        <v>0.09</v>
      </c>
      <c r="CB23" s="302">
        <f>(((BZ23*$N$23)*$H$23)/($N$23))</f>
        <v>0</v>
      </c>
      <c r="CC23" s="309" t="s">
        <v>414</v>
      </c>
      <c r="CD23" s="277">
        <v>0.03</v>
      </c>
      <c r="CE23" s="310">
        <v>0</v>
      </c>
      <c r="CF23" s="307">
        <f>(+CD23+CD24+CD25)</f>
        <v>0.09</v>
      </c>
      <c r="CG23" s="311">
        <f>+CE23+CE24+CE25</f>
        <v>0</v>
      </c>
      <c r="CH23" s="309">
        <f>(((CF23*$N$23)*$H$23)/($N$23))</f>
        <v>0.09</v>
      </c>
      <c r="CI23" s="302">
        <f>(((CG23*$N$23)*$H$23)/($N$23))</f>
        <v>0</v>
      </c>
      <c r="CJ23" s="312" t="s">
        <v>413</v>
      </c>
      <c r="CK23" s="277">
        <v>0.02</v>
      </c>
      <c r="CL23" s="310">
        <v>0</v>
      </c>
      <c r="CM23" s="307">
        <f>(+CK23+CK24+CK25)</f>
        <v>0.06</v>
      </c>
      <c r="CN23" s="311">
        <f>+CL23+CL24+CL25</f>
        <v>0</v>
      </c>
      <c r="CO23" s="309">
        <f>(((CM23*$N$23)*$H$23)/($N$23))</f>
        <v>0.06</v>
      </c>
      <c r="CP23" s="302">
        <f>(((CN23*$N$23)*$H$23)/($N$23))</f>
        <v>0</v>
      </c>
      <c r="CQ23" s="312" t="s">
        <v>413</v>
      </c>
      <c r="CR23" s="277">
        <v>0.01</v>
      </c>
      <c r="CS23" s="310">
        <v>0</v>
      </c>
      <c r="CT23" s="307">
        <f>(+CR23+CR24+CR25)</f>
        <v>0.03</v>
      </c>
      <c r="CU23" s="311">
        <f>+CS23+CS24+CS25</f>
        <v>0</v>
      </c>
      <c r="CV23" s="309">
        <f>(((CT23*$N$23)*$H$23)/($N$23))</f>
        <v>0.03</v>
      </c>
      <c r="CW23" s="302">
        <f>(((CU23*$N$23)*$H$23)/($N$23))</f>
        <v>0</v>
      </c>
      <c r="CX23" s="309" t="s">
        <v>415</v>
      </c>
      <c r="CY23" s="44"/>
      <c r="CZ23" s="284">
        <f t="shared" si="0"/>
        <v>0.06</v>
      </c>
      <c r="DA23" s="284">
        <f t="shared" si="0"/>
        <v>0.06</v>
      </c>
      <c r="DB23" s="285">
        <f t="shared" si="3"/>
        <v>1</v>
      </c>
      <c r="DC23" s="313">
        <f t="shared" si="1"/>
        <v>0.18</v>
      </c>
      <c r="DD23" s="313">
        <f t="shared" si="1"/>
        <v>0.20200000000000001</v>
      </c>
      <c r="DE23" s="107">
        <f>+DD23/DC23</f>
        <v>1.1222222222222222</v>
      </c>
      <c r="DF23" s="314">
        <f t="shared" si="2"/>
        <v>0.18</v>
      </c>
      <c r="DG23" s="314">
        <f t="shared" si="2"/>
        <v>0.20200000000000001</v>
      </c>
      <c r="DH23" s="107">
        <f>+DG23/DF23</f>
        <v>1.1222222222222222</v>
      </c>
      <c r="DI23" s="284">
        <f>+$S$23+$Z$23+$AG$23+$AN$23+$AU$23+$BB$23</f>
        <v>0.18000000000000002</v>
      </c>
      <c r="DJ23" s="284">
        <f>+$T$23+$AA$23+$AH$23+$AO$23+$AV$23+$BC$23</f>
        <v>0.16</v>
      </c>
      <c r="DK23" s="285">
        <f t="shared" si="4"/>
        <v>0.88888888888888884</v>
      </c>
      <c r="DL23" s="315">
        <f>+$U$23+$AB$23+$AI$23+$AP$23+$AW$23+$BD$23</f>
        <v>0.54</v>
      </c>
      <c r="DM23" s="315">
        <f>+$V$23+$AC$23+$AJ$23+$AQ$23+$AX$23+$BE$23</f>
        <v>0.52500000000000002</v>
      </c>
      <c r="DN23" s="107">
        <f>+DM23/DL23</f>
        <v>0.97222222222222221</v>
      </c>
      <c r="DO23" s="314">
        <f>+$W$23+$AD$23+$AK$23+$AR$23+$AY$23+$BF$23</f>
        <v>0.54</v>
      </c>
      <c r="DP23" s="314">
        <f>+$X$23+$AE$23+$AL$23+$AS$23+$AZ$23+$BG$23</f>
        <v>0.52500000000000002</v>
      </c>
      <c r="DQ23" s="107">
        <f>+DP23/DO23</f>
        <v>0.97222222222222221</v>
      </c>
      <c r="DR23" s="284">
        <f>+$S$23+$Z$23+$AG$23+$AN$23+$AU$23+$BB$23+$BI$23+$BP$23+$BW$23</f>
        <v>0.27</v>
      </c>
      <c r="DS23" s="284">
        <f>+$T$23+$AA$23+$AH$23+$AO$23+$AV$23+$BC$23+$BJ$23+$BQ$23+$BX$23</f>
        <v>0.16</v>
      </c>
      <c r="DT23" s="285">
        <f t="shared" si="5"/>
        <v>0.59259259259259256</v>
      </c>
      <c r="DU23" s="315">
        <f>+$U$23+$AB$23+$AI$23+$AP$23+$AW$23+$BD$23+$BK$23+$BR$23+$BY$23</f>
        <v>0.82</v>
      </c>
      <c r="DV23" s="315">
        <f>+$V$23+$AC$23+$AJ$23+$AQ$23+$AX$23+$BE$23+$BL$23+$BS$23+$BZ$23</f>
        <v>0.52500000000000002</v>
      </c>
      <c r="DW23" s="107">
        <f>+DV23/DU23</f>
        <v>0.6402439024390244</v>
      </c>
      <c r="DX23" s="315">
        <f>+U23+AB23+AI23+AP23+AW23+BD23+BK23+BR23+BY23</f>
        <v>0.82</v>
      </c>
      <c r="DY23" s="315">
        <f>+V23+AC23+AJ23+AQ23+AX23+BE23+BL23+BS23+BZ23</f>
        <v>0.52500000000000002</v>
      </c>
      <c r="DZ23" s="107">
        <f>+DY23/DX23</f>
        <v>0.6402439024390244</v>
      </c>
      <c r="EA23" s="284">
        <f>+$S$23+$Z$23+$AG$23+$AN$23+$AU$23+$BB$23+$BI$23+$BP$23+$BW$23+$CD$23+$CK$23+$CR$23</f>
        <v>0.33000000000000007</v>
      </c>
      <c r="EB23" s="284">
        <f>+$T$23+$AA$23+$AH$23+$AO$23+$AV$23+$BC$23+$BJ$23+$BQ$23+$BX$23+$CE$23+$CL$23+$CS$23</f>
        <v>0.16</v>
      </c>
      <c r="EC23" s="285">
        <f t="shared" si="6"/>
        <v>0.48484848484848475</v>
      </c>
      <c r="ED23" s="315">
        <f>+$U$23+$AB$23+$AI$23+$AP$23+$AW$23+$BD$23+$BK$23+$BR$23+$BY$23+$CF$23+$CM$23+$CT$23</f>
        <v>1</v>
      </c>
      <c r="EE23" s="315">
        <f>+$V$23+$AC$23+$AJ$23+$AQ$23+$AX$23+$BE$23+$BL$23+$BS$23+$BZ$23+$CG$23+$CN$23+$CU$23</f>
        <v>0.52500000000000002</v>
      </c>
      <c r="EF23" s="107">
        <f>+EE23/ED23</f>
        <v>0.52500000000000002</v>
      </c>
      <c r="EG23" s="314">
        <f>+$W$23+$AD$23+$AK$23+$AR$23+$AY$23+$BF$23+$BM$23+$BT$23+$CA$23+$CH$23+$CO$23+$CV$23</f>
        <v>1</v>
      </c>
      <c r="EH23" s="314">
        <f>+$X$23+$AE$23+$AL$23+$AS$23+$AZ$23+$BG$23+$BN$23+$BU$23+$CB$23+$CI$23+$CP$23+$CW$23</f>
        <v>0.52500000000000002</v>
      </c>
      <c r="EI23" s="107">
        <f>+EH23/EG23</f>
        <v>0.52500000000000002</v>
      </c>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row>
    <row r="24" spans="1:256" ht="141.75">
      <c r="A24" s="292"/>
      <c r="B24" s="292"/>
      <c r="C24" s="293"/>
      <c r="D24" s="295"/>
      <c r="E24" s="316"/>
      <c r="F24" s="294"/>
      <c r="G24" s="295"/>
      <c r="H24" s="295"/>
      <c r="I24" s="295"/>
      <c r="J24" s="295"/>
      <c r="K24" s="316"/>
      <c r="L24" s="295"/>
      <c r="M24" s="295"/>
      <c r="N24" s="295"/>
      <c r="O24" s="295"/>
      <c r="P24" s="295"/>
      <c r="Q24" s="300" t="s">
        <v>416</v>
      </c>
      <c r="R24" s="269">
        <v>0.34</v>
      </c>
      <c r="S24" s="267">
        <v>0.01</v>
      </c>
      <c r="T24" s="276">
        <v>1.2E-2</v>
      </c>
      <c r="U24" s="301"/>
      <c r="V24" s="302"/>
      <c r="W24" s="302"/>
      <c r="X24" s="302"/>
      <c r="Y24" s="317"/>
      <c r="Z24" s="267">
        <v>0.02</v>
      </c>
      <c r="AA24" s="289">
        <v>3.3000000000000002E-2</v>
      </c>
      <c r="AB24" s="304"/>
      <c r="AC24" s="305"/>
      <c r="AD24" s="302"/>
      <c r="AE24" s="302"/>
      <c r="AF24" s="317"/>
      <c r="AG24" s="267">
        <v>0.03</v>
      </c>
      <c r="AH24" s="276">
        <v>3.6999999999999998E-2</v>
      </c>
      <c r="AI24" s="301"/>
      <c r="AJ24" s="302"/>
      <c r="AK24" s="305"/>
      <c r="AL24" s="302"/>
      <c r="AM24" s="305"/>
      <c r="AN24" s="275">
        <v>0.04</v>
      </c>
      <c r="AO24" s="263">
        <v>3.3000000000000002E-2</v>
      </c>
      <c r="AP24" s="301"/>
      <c r="AQ24" s="302"/>
      <c r="AR24" s="305"/>
      <c r="AS24" s="302"/>
      <c r="AT24" s="317"/>
      <c r="AU24" s="275">
        <v>0.04</v>
      </c>
      <c r="AV24" s="263">
        <v>0.04</v>
      </c>
      <c r="AW24" s="301"/>
      <c r="AX24" s="302"/>
      <c r="AY24" s="305"/>
      <c r="AZ24" s="302"/>
      <c r="BA24" s="317"/>
      <c r="BB24" s="277">
        <v>0.04</v>
      </c>
      <c r="BC24" s="306">
        <v>0.04</v>
      </c>
      <c r="BD24" s="307"/>
      <c r="BE24" s="308"/>
      <c r="BF24" s="309"/>
      <c r="BG24" s="302"/>
      <c r="BH24" s="309"/>
      <c r="BI24" s="277">
        <v>0.04</v>
      </c>
      <c r="BJ24" s="310">
        <v>0</v>
      </c>
      <c r="BK24" s="307"/>
      <c r="BL24" s="311"/>
      <c r="BM24" s="309"/>
      <c r="BN24" s="302"/>
      <c r="BO24" s="318"/>
      <c r="BP24" s="277">
        <v>0.03</v>
      </c>
      <c r="BQ24" s="310">
        <v>0</v>
      </c>
      <c r="BR24" s="307"/>
      <c r="BS24" s="311"/>
      <c r="BT24" s="309"/>
      <c r="BU24" s="302"/>
      <c r="BV24" s="318"/>
      <c r="BW24" s="277">
        <v>0.03</v>
      </c>
      <c r="BX24" s="310">
        <v>0</v>
      </c>
      <c r="BY24" s="307"/>
      <c r="BZ24" s="311"/>
      <c r="CA24" s="309"/>
      <c r="CB24" s="302"/>
      <c r="CC24" s="309"/>
      <c r="CD24" s="277">
        <v>0.03</v>
      </c>
      <c r="CE24" s="310">
        <v>0</v>
      </c>
      <c r="CF24" s="307"/>
      <c r="CG24" s="311"/>
      <c r="CH24" s="309"/>
      <c r="CI24" s="302"/>
      <c r="CJ24" s="318"/>
      <c r="CK24" s="277">
        <v>0.02</v>
      </c>
      <c r="CL24" s="310">
        <v>0</v>
      </c>
      <c r="CM24" s="307"/>
      <c r="CN24" s="311"/>
      <c r="CO24" s="309"/>
      <c r="CP24" s="302"/>
      <c r="CQ24" s="318"/>
      <c r="CR24" s="277">
        <v>0.01</v>
      </c>
      <c r="CS24" s="310">
        <v>0</v>
      </c>
      <c r="CT24" s="307"/>
      <c r="CU24" s="311"/>
      <c r="CV24" s="309"/>
      <c r="CW24" s="302"/>
      <c r="CX24" s="309"/>
      <c r="CY24" s="44"/>
      <c r="CZ24" s="284">
        <f t="shared" si="0"/>
        <v>0.06</v>
      </c>
      <c r="DA24" s="284">
        <f t="shared" si="0"/>
        <v>8.199999999999999E-2</v>
      </c>
      <c r="DB24" s="285">
        <f t="shared" si="3"/>
        <v>1.3666666666666665</v>
      </c>
      <c r="DC24" s="98"/>
      <c r="DD24" s="98"/>
      <c r="DE24" s="139"/>
      <c r="DF24" s="141"/>
      <c r="DG24" s="141"/>
      <c r="DH24" s="139"/>
      <c r="DI24" s="284">
        <f>+$S$24+$Z$24+$AG$24+$AN$24+$AU$24+$BB$24</f>
        <v>0.18000000000000002</v>
      </c>
      <c r="DJ24" s="284">
        <f>+$T$24+$AA$24+$AH$24+$AO$24+$AV$24+$BC$24</f>
        <v>0.19500000000000001</v>
      </c>
      <c r="DK24" s="285">
        <f t="shared" si="4"/>
        <v>1.0833333333333333</v>
      </c>
      <c r="DL24" s="141"/>
      <c r="DM24" s="141"/>
      <c r="DN24" s="139"/>
      <c r="DO24" s="141"/>
      <c r="DP24" s="141"/>
      <c r="DQ24" s="139"/>
      <c r="DR24" s="284">
        <f>+$S$24+$Z$24+$AG$24+$AN$24+$AU$24+$BB$24+$BI$24+$BP$24+$BW$24</f>
        <v>0.28000000000000003</v>
      </c>
      <c r="DS24" s="284">
        <f>+$T$24+$AA$24+$AH$24+$AO$24+$AV$24+$BC$24+$BJ$24+$BQ$24+$BX$24</f>
        <v>0.19500000000000001</v>
      </c>
      <c r="DT24" s="285">
        <f t="shared" si="5"/>
        <v>0.6964285714285714</v>
      </c>
      <c r="DU24" s="141"/>
      <c r="DV24" s="141"/>
      <c r="DW24" s="139"/>
      <c r="DX24" s="141"/>
      <c r="DY24" s="141"/>
      <c r="DZ24" s="139"/>
      <c r="EA24" s="284">
        <f>+$S$24+$Z$24+$AG$24+$AN$24+$AU$24+$BB$24+$BI$24+$BP$24+$BW$24+$CD$24+$CK$24+$CR$24</f>
        <v>0.34000000000000008</v>
      </c>
      <c r="EB24" s="284">
        <f>+$T$24+$AA$24+$AH$24+$AO$24+$AV$24+$BC$24+$BJ$24+$BQ$24+$BX$24+$CE$24+$CL$24+$CS$24</f>
        <v>0.19500000000000001</v>
      </c>
      <c r="EC24" s="285">
        <f t="shared" si="6"/>
        <v>0.57352941176470573</v>
      </c>
      <c r="ED24" s="141"/>
      <c r="EE24" s="141"/>
      <c r="EF24" s="139"/>
      <c r="EG24" s="141"/>
      <c r="EH24" s="141"/>
      <c r="EI24" s="139"/>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row>
    <row r="25" spans="1:256" ht="78.75">
      <c r="A25" s="292"/>
      <c r="B25" s="292"/>
      <c r="C25" s="293"/>
      <c r="D25" s="295"/>
      <c r="E25" s="316"/>
      <c r="F25" s="294"/>
      <c r="G25" s="295"/>
      <c r="H25" s="295"/>
      <c r="I25" s="295"/>
      <c r="J25" s="295"/>
      <c r="K25" s="316"/>
      <c r="L25" s="295"/>
      <c r="M25" s="295"/>
      <c r="N25" s="295"/>
      <c r="O25" s="295"/>
      <c r="P25" s="295"/>
      <c r="Q25" s="300" t="s">
        <v>417</v>
      </c>
      <c r="R25" s="269">
        <v>0.33</v>
      </c>
      <c r="S25" s="267">
        <v>0.01</v>
      </c>
      <c r="T25" s="276">
        <v>0.01</v>
      </c>
      <c r="U25" s="301"/>
      <c r="V25" s="302"/>
      <c r="W25" s="302"/>
      <c r="X25" s="302"/>
      <c r="Y25" s="319"/>
      <c r="Z25" s="267">
        <v>0.02</v>
      </c>
      <c r="AA25" s="289">
        <v>0.02</v>
      </c>
      <c r="AB25" s="304"/>
      <c r="AC25" s="305"/>
      <c r="AD25" s="302"/>
      <c r="AE25" s="302"/>
      <c r="AF25" s="319"/>
      <c r="AG25" s="267">
        <v>0.03</v>
      </c>
      <c r="AH25" s="276">
        <v>0.03</v>
      </c>
      <c r="AI25" s="301"/>
      <c r="AJ25" s="302"/>
      <c r="AK25" s="305"/>
      <c r="AL25" s="302"/>
      <c r="AM25" s="305"/>
      <c r="AN25" s="275">
        <v>0.04</v>
      </c>
      <c r="AO25" s="263">
        <v>0.03</v>
      </c>
      <c r="AP25" s="301"/>
      <c r="AQ25" s="302"/>
      <c r="AR25" s="305"/>
      <c r="AS25" s="302"/>
      <c r="AT25" s="319"/>
      <c r="AU25" s="275">
        <v>0.04</v>
      </c>
      <c r="AV25" s="263">
        <v>0.04</v>
      </c>
      <c r="AW25" s="301"/>
      <c r="AX25" s="302"/>
      <c r="AY25" s="305"/>
      <c r="AZ25" s="302"/>
      <c r="BA25" s="319"/>
      <c r="BB25" s="277">
        <v>0.04</v>
      </c>
      <c r="BC25" s="306">
        <v>0.04</v>
      </c>
      <c r="BD25" s="307"/>
      <c r="BE25" s="308"/>
      <c r="BF25" s="309"/>
      <c r="BG25" s="302"/>
      <c r="BH25" s="309"/>
      <c r="BI25" s="277">
        <v>0.03</v>
      </c>
      <c r="BJ25" s="310">
        <v>0</v>
      </c>
      <c r="BK25" s="307"/>
      <c r="BL25" s="311"/>
      <c r="BM25" s="309"/>
      <c r="BN25" s="302"/>
      <c r="BO25" s="320"/>
      <c r="BP25" s="277">
        <v>0.03</v>
      </c>
      <c r="BQ25" s="310">
        <v>0</v>
      </c>
      <c r="BR25" s="307"/>
      <c r="BS25" s="311"/>
      <c r="BT25" s="309"/>
      <c r="BU25" s="302"/>
      <c r="BV25" s="320"/>
      <c r="BW25" s="277">
        <v>0.03</v>
      </c>
      <c r="BX25" s="310">
        <v>0</v>
      </c>
      <c r="BY25" s="307"/>
      <c r="BZ25" s="311"/>
      <c r="CA25" s="309"/>
      <c r="CB25" s="302"/>
      <c r="CC25" s="309"/>
      <c r="CD25" s="277">
        <v>0.03</v>
      </c>
      <c r="CE25" s="310">
        <v>0</v>
      </c>
      <c r="CF25" s="307"/>
      <c r="CG25" s="311"/>
      <c r="CH25" s="309"/>
      <c r="CI25" s="302"/>
      <c r="CJ25" s="320"/>
      <c r="CK25" s="277">
        <v>0.02</v>
      </c>
      <c r="CL25" s="310">
        <v>0</v>
      </c>
      <c r="CM25" s="307"/>
      <c r="CN25" s="311"/>
      <c r="CO25" s="309"/>
      <c r="CP25" s="302"/>
      <c r="CQ25" s="320"/>
      <c r="CR25" s="277">
        <v>0.01</v>
      </c>
      <c r="CS25" s="310">
        <v>0</v>
      </c>
      <c r="CT25" s="307"/>
      <c r="CU25" s="311"/>
      <c r="CV25" s="309"/>
      <c r="CW25" s="302"/>
      <c r="CX25" s="309"/>
      <c r="CY25" s="44"/>
      <c r="CZ25" s="284">
        <f t="shared" si="0"/>
        <v>0.06</v>
      </c>
      <c r="DA25" s="284">
        <f t="shared" si="0"/>
        <v>0.06</v>
      </c>
      <c r="DB25" s="285">
        <f t="shared" si="3"/>
        <v>1</v>
      </c>
      <c r="DC25" s="101"/>
      <c r="DD25" s="101"/>
      <c r="DE25" s="109"/>
      <c r="DF25" s="110"/>
      <c r="DG25" s="110"/>
      <c r="DH25" s="109"/>
      <c r="DI25" s="284">
        <f>+$S$25+$Z$25+$AG$25+$AN$25+$AU$25+$BB$25</f>
        <v>0.18000000000000002</v>
      </c>
      <c r="DJ25" s="284">
        <f>+$T$25+$AA$25+$AH$25+$AO$25+$AV$25+$BC$25</f>
        <v>0.17</v>
      </c>
      <c r="DK25" s="285">
        <f t="shared" si="4"/>
        <v>0.94444444444444442</v>
      </c>
      <c r="DL25" s="110"/>
      <c r="DM25" s="110"/>
      <c r="DN25" s="109"/>
      <c r="DO25" s="110"/>
      <c r="DP25" s="110"/>
      <c r="DQ25" s="109"/>
      <c r="DR25" s="284">
        <f>+$S$25+$Z$25+$AG$25+$AN$25+$AU$25+$BB$25+$BI$25+$BP$25+$BW$25</f>
        <v>0.27</v>
      </c>
      <c r="DS25" s="284">
        <f>+$T$25+$AA$25+$AH$25+$AO$25+$AV$25+$BC$25+$BJ$25+$BQ$25+$BX$25</f>
        <v>0.17</v>
      </c>
      <c r="DT25" s="285">
        <f t="shared" si="5"/>
        <v>0.62962962962962965</v>
      </c>
      <c r="DU25" s="110"/>
      <c r="DV25" s="110"/>
      <c r="DW25" s="109"/>
      <c r="DX25" s="110"/>
      <c r="DY25" s="110"/>
      <c r="DZ25" s="109"/>
      <c r="EA25" s="284">
        <f>+$S$25+$Z$25+$AG$25+$AN$25+$AU$25+$BB$25+$BI$25+$BP$25+$BW$25+$CD$25+$CK$25+$CR$25</f>
        <v>0.33000000000000007</v>
      </c>
      <c r="EB25" s="284">
        <f>+$T$25+$AA$25+$AH$25+$AO$25+$AV$25+$BC$25+$BJ$25+$BQ$25+$BX$25+$CE$25+$CL$25+$CS$25</f>
        <v>0.17</v>
      </c>
      <c r="EC25" s="285">
        <f t="shared" si="6"/>
        <v>0.51515151515151503</v>
      </c>
      <c r="ED25" s="110"/>
      <c r="EE25" s="110"/>
      <c r="EF25" s="109"/>
      <c r="EG25" s="110"/>
      <c r="EH25" s="110"/>
      <c r="EI25" s="109"/>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row>
    <row r="26" spans="1:256" ht="283.5">
      <c r="A26" s="293" t="s">
        <v>390</v>
      </c>
      <c r="B26" s="293"/>
      <c r="C26" s="293" t="s">
        <v>418</v>
      </c>
      <c r="D26" s="321">
        <v>4</v>
      </c>
      <c r="E26" s="261" t="s">
        <v>419</v>
      </c>
      <c r="F26" s="260">
        <v>3850</v>
      </c>
      <c r="G26" s="262" t="s">
        <v>393</v>
      </c>
      <c r="H26" s="263">
        <v>1</v>
      </c>
      <c r="I26" s="267">
        <v>0.2</v>
      </c>
      <c r="J26" s="322">
        <v>4</v>
      </c>
      <c r="K26" s="261" t="s">
        <v>420</v>
      </c>
      <c r="L26" s="260" t="s">
        <v>421</v>
      </c>
      <c r="M26" s="260" t="s">
        <v>396</v>
      </c>
      <c r="N26" s="267">
        <v>0.2</v>
      </c>
      <c r="O26" s="267" t="s">
        <v>397</v>
      </c>
      <c r="P26" s="268">
        <v>42735</v>
      </c>
      <c r="Q26" s="300" t="s">
        <v>422</v>
      </c>
      <c r="R26" s="269">
        <v>1</v>
      </c>
      <c r="S26" s="267">
        <v>0.02</v>
      </c>
      <c r="T26" s="263">
        <v>0.02</v>
      </c>
      <c r="U26" s="270">
        <f>S26</f>
        <v>0.02</v>
      </c>
      <c r="V26" s="271">
        <f>+T26</f>
        <v>0.02</v>
      </c>
      <c r="W26" s="271">
        <f>(((U26*$N$26)*$H$26)/($N$26))</f>
        <v>0.02</v>
      </c>
      <c r="X26" s="271">
        <f>(((V26*$N$26)*$H$26)/($N$26))</f>
        <v>0.02</v>
      </c>
      <c r="Y26" s="271" t="s">
        <v>399</v>
      </c>
      <c r="Z26" s="267">
        <v>0.05</v>
      </c>
      <c r="AA26" s="272">
        <v>0.05</v>
      </c>
      <c r="AB26" s="273">
        <f>Z26</f>
        <v>0.05</v>
      </c>
      <c r="AC26" s="274">
        <f>+AA26</f>
        <v>0.05</v>
      </c>
      <c r="AD26" s="271">
        <f>(((AB26*$N$26)*$H$26)/($N$26))</f>
        <v>5.000000000000001E-2</v>
      </c>
      <c r="AE26" s="271">
        <f>(((AC26*$N$26)*$H$26)/($N$26))</f>
        <v>5.000000000000001E-2</v>
      </c>
      <c r="AF26" s="271" t="s">
        <v>399</v>
      </c>
      <c r="AG26" s="267">
        <v>0.05</v>
      </c>
      <c r="AH26" s="263">
        <v>0.1</v>
      </c>
      <c r="AI26" s="270">
        <f>AG26</f>
        <v>0.05</v>
      </c>
      <c r="AJ26" s="271">
        <f>+AH26</f>
        <v>0.1</v>
      </c>
      <c r="AK26" s="274">
        <f>(((AI26*$N$26)*$H$26)/($N$26))</f>
        <v>5.000000000000001E-2</v>
      </c>
      <c r="AL26" s="271">
        <f>(((AJ26*$N$26)*$H$26)/($N$26))</f>
        <v>0.10000000000000002</v>
      </c>
      <c r="AM26" s="274" t="s">
        <v>423</v>
      </c>
      <c r="AN26" s="275">
        <v>0.1</v>
      </c>
      <c r="AO26" s="263">
        <v>0.1</v>
      </c>
      <c r="AP26" s="270">
        <f>AN26</f>
        <v>0.1</v>
      </c>
      <c r="AQ26" s="271">
        <f>+AO26</f>
        <v>0.1</v>
      </c>
      <c r="AR26" s="274">
        <f>(((AP26*$N$26)*$H$26)/($N$26))</f>
        <v>0.10000000000000002</v>
      </c>
      <c r="AS26" s="271">
        <f>(((AQ26*$N$26)*$H$26)/($N$26))</f>
        <v>0.10000000000000002</v>
      </c>
      <c r="AT26" s="271" t="s">
        <v>399</v>
      </c>
      <c r="AU26" s="275">
        <v>0.1</v>
      </c>
      <c r="AV26" s="263">
        <v>0.15</v>
      </c>
      <c r="AW26" s="270">
        <f>AU26</f>
        <v>0.1</v>
      </c>
      <c r="AX26" s="271">
        <f>+AV26</f>
        <v>0.15</v>
      </c>
      <c r="AY26" s="274">
        <f>(((AW26*$N$26)*$H$26)/($N$26))</f>
        <v>0.10000000000000002</v>
      </c>
      <c r="AZ26" s="271">
        <f>(((AX26*$N$26)*$H$26)/($N$26))</f>
        <v>0.15</v>
      </c>
      <c r="BA26" s="271" t="s">
        <v>399</v>
      </c>
      <c r="BB26" s="277">
        <v>0.1</v>
      </c>
      <c r="BC26" s="306">
        <v>0.14000000000000001</v>
      </c>
      <c r="BD26" s="270">
        <f>BB26</f>
        <v>0.1</v>
      </c>
      <c r="BE26" s="283">
        <f>+BC26</f>
        <v>0.14000000000000001</v>
      </c>
      <c r="BF26" s="274">
        <f>(((BD26*$N$26)*$H$26)/($N$26))</f>
        <v>0.10000000000000002</v>
      </c>
      <c r="BG26" s="271">
        <f>(((BE26*$N$26)*$H$26)/($N$26))</f>
        <v>0.14000000000000001</v>
      </c>
      <c r="BH26" s="281" t="s">
        <v>423</v>
      </c>
      <c r="BI26" s="277">
        <v>0.1</v>
      </c>
      <c r="BJ26" s="310">
        <v>0</v>
      </c>
      <c r="BK26" s="270">
        <f>BI26</f>
        <v>0.1</v>
      </c>
      <c r="BL26" s="283">
        <f>+BJ26</f>
        <v>0</v>
      </c>
      <c r="BM26" s="274">
        <f>(((BK26*$N$26)*$H$26)/($N$26))</f>
        <v>0.10000000000000002</v>
      </c>
      <c r="BN26" s="271">
        <f>(((BL26*$N$26)*$H$26)/($N$26))</f>
        <v>0</v>
      </c>
      <c r="BO26" s="283" t="s">
        <v>399</v>
      </c>
      <c r="BP26" s="277">
        <v>0.15</v>
      </c>
      <c r="BQ26" s="310">
        <v>0</v>
      </c>
      <c r="BR26" s="270">
        <f>BP26</f>
        <v>0.15</v>
      </c>
      <c r="BS26" s="283">
        <f>+BQ26</f>
        <v>0</v>
      </c>
      <c r="BT26" s="274">
        <f>(((BR26*$N$26)*$H$26)/($N$26))</f>
        <v>0.15</v>
      </c>
      <c r="BU26" s="271">
        <f>(((BS26*$N$26)*$H$26)/($N$26))</f>
        <v>0</v>
      </c>
      <c r="BV26" s="283" t="s">
        <v>399</v>
      </c>
      <c r="BW26" s="277">
        <v>0.15</v>
      </c>
      <c r="BX26" s="310">
        <v>0</v>
      </c>
      <c r="BY26" s="270">
        <f>BW26</f>
        <v>0.15</v>
      </c>
      <c r="BZ26" s="283">
        <f>+BX26</f>
        <v>0</v>
      </c>
      <c r="CA26" s="274">
        <f>(((BY26*$N$26)*$H$26)/($N$26))</f>
        <v>0.15</v>
      </c>
      <c r="CB26" s="271">
        <f>(((BZ26*$N$26)*$H$26)/($N$26))</f>
        <v>0</v>
      </c>
      <c r="CC26" s="281" t="s">
        <v>423</v>
      </c>
      <c r="CD26" s="277">
        <v>0.1</v>
      </c>
      <c r="CE26" s="310">
        <v>0</v>
      </c>
      <c r="CF26" s="270">
        <f>CD26</f>
        <v>0.1</v>
      </c>
      <c r="CG26" s="283">
        <f>+CE26</f>
        <v>0</v>
      </c>
      <c r="CH26" s="274">
        <f>(((CF26*$N$26)*$H$26)/($N$26))</f>
        <v>0.10000000000000002</v>
      </c>
      <c r="CI26" s="271">
        <f>(((CG26*$N$26)*$H$26)/($N$26))</f>
        <v>0</v>
      </c>
      <c r="CJ26" s="283" t="s">
        <v>399</v>
      </c>
      <c r="CK26" s="277">
        <v>0.06</v>
      </c>
      <c r="CL26" s="310">
        <v>0</v>
      </c>
      <c r="CM26" s="270">
        <f>CK26</f>
        <v>0.06</v>
      </c>
      <c r="CN26" s="283">
        <f>+CL26</f>
        <v>0</v>
      </c>
      <c r="CO26" s="274">
        <f>(((CM26*$N$26)*$H$26)/($N$26))</f>
        <v>0.06</v>
      </c>
      <c r="CP26" s="271">
        <f>(((CN26*$N$26)*$H$26)/($N$26))</f>
        <v>0</v>
      </c>
      <c r="CQ26" s="283" t="s">
        <v>399</v>
      </c>
      <c r="CR26" s="277">
        <v>0.02</v>
      </c>
      <c r="CS26" s="310">
        <v>0</v>
      </c>
      <c r="CT26" s="270">
        <f>CR26</f>
        <v>0.02</v>
      </c>
      <c r="CU26" s="283">
        <f>+CS26</f>
        <v>0</v>
      </c>
      <c r="CV26" s="274">
        <f>(((CT26*$N$26)*$H$26)/($N$26))</f>
        <v>0.02</v>
      </c>
      <c r="CW26" s="271">
        <f>(((CU26*$N$26)*$H$26)/($N$26))</f>
        <v>0</v>
      </c>
      <c r="CX26" s="281" t="s">
        <v>424</v>
      </c>
      <c r="CY26" s="44"/>
      <c r="CZ26" s="284">
        <f t="shared" si="0"/>
        <v>0.12000000000000001</v>
      </c>
      <c r="DA26" s="284">
        <f t="shared" si="0"/>
        <v>0.17</v>
      </c>
      <c r="DB26" s="285">
        <f t="shared" si="3"/>
        <v>1.4166666666666667</v>
      </c>
      <c r="DC26" s="137">
        <f t="shared" ref="DC26:DD29" si="7">+U26+AB26+AI26</f>
        <v>0.12000000000000001</v>
      </c>
      <c r="DD26" s="137">
        <f t="shared" si="7"/>
        <v>0.17</v>
      </c>
      <c r="DE26" s="285">
        <f>+DD26/DC26</f>
        <v>1.4166666666666667</v>
      </c>
      <c r="DF26" s="286">
        <f t="shared" ref="DF26:DG29" si="8">+W26+AD26+AK26</f>
        <v>0.12000000000000002</v>
      </c>
      <c r="DG26" s="286">
        <f t="shared" si="8"/>
        <v>0.17000000000000004</v>
      </c>
      <c r="DH26" s="285">
        <f t="shared" ref="DH26:DH28" si="9">+DG26/DF26</f>
        <v>1.4166666666666667</v>
      </c>
      <c r="DI26" s="284">
        <f>+$S$26+$Z$26+$AG$26+$AN$26+$AU$26+$BB$26</f>
        <v>0.42000000000000004</v>
      </c>
      <c r="DJ26" s="284">
        <f>+$T$26+$AA$26+$AH$26+$AO$26+$AV$26+$BC$26</f>
        <v>0.56000000000000005</v>
      </c>
      <c r="DK26" s="285">
        <f t="shared" si="4"/>
        <v>1.3333333333333333</v>
      </c>
      <c r="DL26" s="287">
        <f>+$U$26+$AB$26+$AI$26+$AP$26+$AW$26+$BD$26</f>
        <v>0.42000000000000004</v>
      </c>
      <c r="DM26" s="287">
        <f>+$V$26+$AC$26+$AJ$26+$AQ$26+$AX$26+$BE$26</f>
        <v>0.56000000000000005</v>
      </c>
      <c r="DN26" s="285">
        <f>+DM26/DL26</f>
        <v>1.3333333333333333</v>
      </c>
      <c r="DO26" s="286">
        <f>+$W$26+$AD$26+$AK$26+$AR$26+$AY$26+$BF$26</f>
        <v>0.4200000000000001</v>
      </c>
      <c r="DP26" s="286">
        <f>+$X$26+$AE$26+$AL$26+$AS$26+$AZ$26+$BG$26</f>
        <v>0.56000000000000005</v>
      </c>
      <c r="DQ26" s="285">
        <f t="shared" ref="DQ26:DQ28" si="10">+DP26/DO26</f>
        <v>1.3333333333333333</v>
      </c>
      <c r="DR26" s="284">
        <f>+$S$26+$Z$26+$AG$26+$AN$26+$AU$26+$BB$26+$BI$26+$BP$26+$BW$26</f>
        <v>0.82000000000000006</v>
      </c>
      <c r="DS26" s="284">
        <f>+$T$26+$AA$26+$AH$26+$AO$26+$AV$26+$BC$26+$BJ$26+$BQ$26+$BX$26</f>
        <v>0.56000000000000005</v>
      </c>
      <c r="DT26" s="285">
        <f t="shared" si="5"/>
        <v>0.68292682926829273</v>
      </c>
      <c r="DU26" s="287">
        <f>+$U$26+$AB$26+$AI$26+$AP$26+$AW$26+$BD$26+$BK$26+$BR$26+$BY$26</f>
        <v>0.82000000000000006</v>
      </c>
      <c r="DV26" s="287">
        <f>+$V$26+$AC$26+$AJ$26+$AQ$26+$AX$26+$BE$26+$BL$26+$BS$26+$BZ$26</f>
        <v>0.56000000000000005</v>
      </c>
      <c r="DW26" s="285">
        <f>+DV26/DU26</f>
        <v>0.68292682926829273</v>
      </c>
      <c r="DX26" s="286">
        <f t="shared" ref="DX26:DY28" si="11">+W26+AD26+AK26+AR26+AY26+BF26+BM26+BT26+CA26</f>
        <v>0.82000000000000017</v>
      </c>
      <c r="DY26" s="286">
        <f t="shared" si="11"/>
        <v>0.56000000000000005</v>
      </c>
      <c r="DZ26" s="285">
        <f t="shared" ref="DZ26:DZ28" si="12">+DY26/DX26</f>
        <v>0.68292682926829262</v>
      </c>
      <c r="EA26" s="284">
        <f>+$S$26+$Z$26+$AG$26+$AN$26+$AU$26+$BB$26+$BI$26+$BP$26+$BW$26+$CD$26+$CK$26+$CR$26</f>
        <v>1</v>
      </c>
      <c r="EB26" s="284">
        <f>+$T$26+$AA$26+$AH$26+$AO$26+$AV$26+$BC$26+$BJ$26+$BQ$26+$BX$26+$CE$26+$CL$26+$CS$26</f>
        <v>0.56000000000000005</v>
      </c>
      <c r="EC26" s="285">
        <f t="shared" si="6"/>
        <v>0.56000000000000005</v>
      </c>
      <c r="ED26" s="287">
        <f>+$U$26+$AB$26+$AI$26+$AP$26+$AW$26+$BD$26+$BK$26+$BR$26+$BY$26+$CF$26+$CM$26+$CT$26</f>
        <v>1</v>
      </c>
      <c r="EE26" s="287">
        <f>+$V$26+$AC$26+$AJ$26+$AQ$26+$AX$26+$BE$26+$BL$26+$BS$26+$BZ$26+$CG$26+$CN$26+$CU$26</f>
        <v>0.56000000000000005</v>
      </c>
      <c r="EF26" s="285">
        <f>+EE26/ED26</f>
        <v>0.56000000000000005</v>
      </c>
      <c r="EG26" s="286">
        <f>+$W$26+$AD$26+$AK$26+$AR$26+$AY$26+$BF$26+$BM$26+$BT$26+$CA$26+$CH$26+$CO$26+$CV$26</f>
        <v>1.0000000000000002</v>
      </c>
      <c r="EH26" s="286">
        <f>+$X$26+$AE$26+$AL$26+$AS$26+$AZ$26+$BG$26+$BN$26+$BU$26+$CB$26+$CI$26+$CP$26+$CW$26</f>
        <v>0.56000000000000005</v>
      </c>
      <c r="EI26" s="285">
        <f t="shared" ref="EI26:EI28" si="13">+EH26/EG26</f>
        <v>0.55999999999999994</v>
      </c>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row>
    <row r="27" spans="1:256" ht="126">
      <c r="A27" s="293"/>
      <c r="B27" s="293"/>
      <c r="C27" s="293"/>
      <c r="D27" s="321">
        <v>5</v>
      </c>
      <c r="E27" s="261" t="s">
        <v>425</v>
      </c>
      <c r="F27" s="260">
        <v>0.75</v>
      </c>
      <c r="G27" s="262" t="s">
        <v>393</v>
      </c>
      <c r="H27" s="323">
        <v>0.75</v>
      </c>
      <c r="I27" s="267">
        <v>0.1</v>
      </c>
      <c r="J27" s="322">
        <v>5</v>
      </c>
      <c r="K27" s="261" t="s">
        <v>426</v>
      </c>
      <c r="L27" s="260" t="s">
        <v>427</v>
      </c>
      <c r="M27" s="260" t="s">
        <v>396</v>
      </c>
      <c r="N27" s="267">
        <v>0.1</v>
      </c>
      <c r="O27" s="267" t="s">
        <v>397</v>
      </c>
      <c r="P27" s="268">
        <v>42735</v>
      </c>
      <c r="Q27" s="300" t="s">
        <v>428</v>
      </c>
      <c r="R27" s="269">
        <v>1</v>
      </c>
      <c r="S27" s="267">
        <v>0.02</v>
      </c>
      <c r="T27" s="263">
        <v>0.02</v>
      </c>
      <c r="U27" s="270">
        <f>S27</f>
        <v>0.02</v>
      </c>
      <c r="V27" s="271">
        <f>+T27</f>
        <v>0.02</v>
      </c>
      <c r="W27" s="269">
        <f>(((U27*$N$27)*$H$27)/($N$27))</f>
        <v>1.4999999999999999E-2</v>
      </c>
      <c r="X27" s="269">
        <f>(((V27*$N$27)*$H$27)/($N$27))</f>
        <v>1.4999999999999999E-2</v>
      </c>
      <c r="Y27" s="271" t="s">
        <v>429</v>
      </c>
      <c r="Z27" s="267">
        <v>0.05</v>
      </c>
      <c r="AA27" s="272">
        <v>0.05</v>
      </c>
      <c r="AB27" s="273">
        <f>Z27</f>
        <v>0.05</v>
      </c>
      <c r="AC27" s="274">
        <f>+AA27</f>
        <v>0.05</v>
      </c>
      <c r="AD27" s="271">
        <f>(((AB27*$N$27)*$H$26)/($N$21))</f>
        <v>0.10000000000000002</v>
      </c>
      <c r="AE27" s="271">
        <f>(((AC27*$N$27)*$H$26)/($N$21))</f>
        <v>0.10000000000000002</v>
      </c>
      <c r="AF27" s="271" t="s">
        <v>429</v>
      </c>
      <c r="AG27" s="267">
        <v>0.05</v>
      </c>
      <c r="AH27" s="263">
        <v>0.05</v>
      </c>
      <c r="AI27" s="270">
        <f>AG27</f>
        <v>0.05</v>
      </c>
      <c r="AJ27" s="271">
        <f>+AH27</f>
        <v>0.05</v>
      </c>
      <c r="AK27" s="274">
        <f>(((AI27*$N$27)*$H$27)/($N$27))</f>
        <v>3.7500000000000006E-2</v>
      </c>
      <c r="AL27" s="271">
        <f>(((AJ27*$N$27)*$H$27)/($N$27))</f>
        <v>3.7500000000000006E-2</v>
      </c>
      <c r="AM27" s="274" t="s">
        <v>430</v>
      </c>
      <c r="AN27" s="275">
        <v>0.1</v>
      </c>
      <c r="AO27" s="263">
        <v>0.1</v>
      </c>
      <c r="AP27" s="270">
        <f>AN27</f>
        <v>0.1</v>
      </c>
      <c r="AQ27" s="271">
        <f>+AO27</f>
        <v>0.1</v>
      </c>
      <c r="AR27" s="274">
        <f>(((AP27*$N$27)*$H$27)/($N$27))</f>
        <v>7.5000000000000011E-2</v>
      </c>
      <c r="AS27" s="271">
        <f>(((AQ27*$N$27)*$H$27)/($N$27))</f>
        <v>7.5000000000000011E-2</v>
      </c>
      <c r="AT27" s="274" t="s">
        <v>429</v>
      </c>
      <c r="AU27" s="275">
        <v>0.1</v>
      </c>
      <c r="AV27" s="263">
        <v>0.1</v>
      </c>
      <c r="AW27" s="270">
        <f>AU27</f>
        <v>0.1</v>
      </c>
      <c r="AX27" s="271">
        <f>+AV27</f>
        <v>0.1</v>
      </c>
      <c r="AY27" s="274">
        <f>(((AW27*$N$27)*$H$27)/($N$27))</f>
        <v>7.5000000000000011E-2</v>
      </c>
      <c r="AZ27" s="271">
        <f>(((AX27*$N$27)*$H$27)/($N$27))</f>
        <v>7.5000000000000011E-2</v>
      </c>
      <c r="BA27" s="274" t="s">
        <v>429</v>
      </c>
      <c r="BB27" s="277">
        <v>0.1</v>
      </c>
      <c r="BC27" s="306">
        <v>0.1</v>
      </c>
      <c r="BD27" s="270">
        <f>BB27</f>
        <v>0.1</v>
      </c>
      <c r="BE27" s="283">
        <f>+BC27</f>
        <v>0.1</v>
      </c>
      <c r="BF27" s="274">
        <f>(((BD27*$N$27)*$H$27)/($N$27))</f>
        <v>7.5000000000000011E-2</v>
      </c>
      <c r="BG27" s="271">
        <f>(((BE27*$N$27)*$H$27)/($N$27))</f>
        <v>7.5000000000000011E-2</v>
      </c>
      <c r="BH27" s="281" t="s">
        <v>430</v>
      </c>
      <c r="BI27" s="277">
        <v>0.1</v>
      </c>
      <c r="BJ27" s="310">
        <v>0</v>
      </c>
      <c r="BK27" s="270">
        <f>BI27</f>
        <v>0.1</v>
      </c>
      <c r="BL27" s="283">
        <f>+BJ27</f>
        <v>0</v>
      </c>
      <c r="BM27" s="274">
        <f>(((BK27*$N$27)*$H$27)/($N$27))</f>
        <v>7.5000000000000011E-2</v>
      </c>
      <c r="BN27" s="271">
        <f>(((BL27*$N$27)*$H$27)/($N$27))</f>
        <v>0</v>
      </c>
      <c r="BO27" s="280" t="s">
        <v>431</v>
      </c>
      <c r="BP27" s="277">
        <v>0.15</v>
      </c>
      <c r="BQ27" s="310">
        <v>0</v>
      </c>
      <c r="BR27" s="270">
        <f>BP27</f>
        <v>0.15</v>
      </c>
      <c r="BS27" s="283">
        <f>+BQ27</f>
        <v>0</v>
      </c>
      <c r="BT27" s="274">
        <f>(((BR27*$N$27)*$H$27)/($N$27))</f>
        <v>0.11249999999999999</v>
      </c>
      <c r="BU27" s="271">
        <f>(((BS27*$N$27)*$H$27)/($N$27))</f>
        <v>0</v>
      </c>
      <c r="BV27" s="280" t="s">
        <v>431</v>
      </c>
      <c r="BW27" s="277">
        <v>0.15</v>
      </c>
      <c r="BX27" s="310">
        <v>0</v>
      </c>
      <c r="BY27" s="270">
        <f>BW27</f>
        <v>0.15</v>
      </c>
      <c r="BZ27" s="283">
        <f>+BX27</f>
        <v>0</v>
      </c>
      <c r="CA27" s="274">
        <f>(((BY27*$N$27)*$H$27)/($N$27))</f>
        <v>0.11249999999999999</v>
      </c>
      <c r="CB27" s="271">
        <f>(((BZ27*$N$27)*$H$27)/($N$27))</f>
        <v>0</v>
      </c>
      <c r="CC27" s="281" t="s">
        <v>430</v>
      </c>
      <c r="CD27" s="277">
        <v>0.1</v>
      </c>
      <c r="CE27" s="310">
        <v>0</v>
      </c>
      <c r="CF27" s="270">
        <f>CD27</f>
        <v>0.1</v>
      </c>
      <c r="CG27" s="283">
        <f>+CE27</f>
        <v>0</v>
      </c>
      <c r="CH27" s="274">
        <f>(((CF27*$N$27)*$H$27)/($N$27))</f>
        <v>7.5000000000000011E-2</v>
      </c>
      <c r="CI27" s="271">
        <f>(((CG27*$N$27)*$H$27)/($N$27))</f>
        <v>0</v>
      </c>
      <c r="CJ27" s="280" t="s">
        <v>431</v>
      </c>
      <c r="CK27" s="277">
        <v>0.06</v>
      </c>
      <c r="CL27" s="310">
        <v>0</v>
      </c>
      <c r="CM27" s="270">
        <f>CK27</f>
        <v>0.06</v>
      </c>
      <c r="CN27" s="283">
        <f>+CL27</f>
        <v>0</v>
      </c>
      <c r="CO27" s="274">
        <f>(((CM27*$N$27)*$H$27)/($N$27))</f>
        <v>4.5000000000000005E-2</v>
      </c>
      <c r="CP27" s="271">
        <f>(((CN27*$N$27)*$H$27)/($N$27))</f>
        <v>0</v>
      </c>
      <c r="CQ27" s="280" t="s">
        <v>431</v>
      </c>
      <c r="CR27" s="277">
        <v>0.02</v>
      </c>
      <c r="CS27" s="310">
        <v>0</v>
      </c>
      <c r="CT27" s="270">
        <f>CR27</f>
        <v>0.02</v>
      </c>
      <c r="CU27" s="283">
        <f>+CS27</f>
        <v>0</v>
      </c>
      <c r="CV27" s="274">
        <f>(((CT27*$N$27)*$H$27)/($N$27))</f>
        <v>1.4999999999999999E-2</v>
      </c>
      <c r="CW27" s="271">
        <f>(((CU27*$N$27)*$H$27)/($N$27))</f>
        <v>0</v>
      </c>
      <c r="CX27" s="281" t="s">
        <v>432</v>
      </c>
      <c r="CY27" s="324"/>
      <c r="CZ27" s="325">
        <f t="shared" si="0"/>
        <v>0.12000000000000001</v>
      </c>
      <c r="DA27" s="325">
        <f t="shared" si="0"/>
        <v>0.12000000000000001</v>
      </c>
      <c r="DB27" s="96">
        <f t="shared" si="3"/>
        <v>1</v>
      </c>
      <c r="DC27" s="137">
        <f t="shared" si="7"/>
        <v>0.12000000000000001</v>
      </c>
      <c r="DD27" s="137">
        <f t="shared" si="7"/>
        <v>0.12000000000000001</v>
      </c>
      <c r="DE27" s="96">
        <f t="shared" ref="DE27:DE28" si="14">+DD27/DC27</f>
        <v>1</v>
      </c>
      <c r="DF27" s="326">
        <f t="shared" si="8"/>
        <v>0.15250000000000002</v>
      </c>
      <c r="DG27" s="326">
        <f t="shared" si="8"/>
        <v>0.15250000000000002</v>
      </c>
      <c r="DH27" s="96">
        <f t="shared" si="9"/>
        <v>1</v>
      </c>
      <c r="DI27" s="325">
        <f>+$S$27+$Z$27+$AG$27+$AN$27+$AU$27+$BB$27</f>
        <v>0.42000000000000004</v>
      </c>
      <c r="DJ27" s="325">
        <f>+$T$27+$AA$27+$AH$27+$AO$27+$AV$27+$BC$27</f>
        <v>0.42000000000000004</v>
      </c>
      <c r="DK27" s="96">
        <f t="shared" si="4"/>
        <v>1</v>
      </c>
      <c r="DL27" s="137">
        <f>+$U$27+$AB$27+$AI$27+$AP$27+$AW$27+$BD$27</f>
        <v>0.42000000000000004</v>
      </c>
      <c r="DM27" s="137">
        <f>+$V$27+$AC$27+$AJ$27+$AQ$27+$AX$27+$BE$27</f>
        <v>0.42000000000000004</v>
      </c>
      <c r="DN27" s="96">
        <f t="shared" ref="DN27:DN28" si="15">+DM27/DL27</f>
        <v>1</v>
      </c>
      <c r="DO27" s="327">
        <f>+$W$27+$AD$27+$AK$27+$AR$27+$AY$27+$BF$27</f>
        <v>0.37750000000000006</v>
      </c>
      <c r="DP27" s="327">
        <f>+$X$27+$AE$27+$AL$27+$AS$27+$AZ$27+$BG$27</f>
        <v>0.37750000000000006</v>
      </c>
      <c r="DQ27" s="96">
        <f t="shared" si="10"/>
        <v>1</v>
      </c>
      <c r="DR27" s="325">
        <f>+$S$27+$Z$27+$AG$27+$AN$27+$AU$27+$BB$27+$BI$27+$BP$27+$BW$27</f>
        <v>0.82000000000000006</v>
      </c>
      <c r="DS27" s="325">
        <f>+$T$27+$AA$27+$AH$27+$AO$27+$AV$27+$BC$27+$BJ$27+$BQ$27+$BX$27</f>
        <v>0.42000000000000004</v>
      </c>
      <c r="DT27" s="96">
        <f t="shared" si="5"/>
        <v>0.51219512195121952</v>
      </c>
      <c r="DU27" s="137">
        <f>+$U$27+$AB$27+$AI$27+$AP$27+$AW$27+$BD$27+$BK$27+$BR$27+$BY$27</f>
        <v>0.82000000000000006</v>
      </c>
      <c r="DV27" s="137">
        <f>+$V$27+$AC$27+$AJ$27+$AQ$27+$AX$27+$BE$27+$BL$27+$BS$27+$BZ$27</f>
        <v>0.42000000000000004</v>
      </c>
      <c r="DW27" s="96">
        <f t="shared" ref="DW27:DW28" si="16">+DV27/DU27</f>
        <v>0.51219512195121952</v>
      </c>
      <c r="DX27" s="327">
        <f t="shared" si="11"/>
        <v>0.67749999999999999</v>
      </c>
      <c r="DY27" s="327">
        <f t="shared" si="11"/>
        <v>0.37750000000000006</v>
      </c>
      <c r="DZ27" s="96">
        <f t="shared" si="12"/>
        <v>0.55719557195571967</v>
      </c>
      <c r="EA27" s="325">
        <f>+$S$27+$Z$27+$AG$27+$AN$27+$AU$27+$BB$27+$BI$27+$BP$27+$BW$27+$CD$27+$CK$27+$CR$27</f>
        <v>1</v>
      </c>
      <c r="EB27" s="325">
        <f>+$T$27+$AA$27+$AH$27+$AO$27+$AV$27+$BC$27+$BJ$27+$BQ$27+$BX$27+$CE$27+$CL$27+$CS$27</f>
        <v>0.42000000000000004</v>
      </c>
      <c r="EC27" s="96">
        <f t="shared" si="6"/>
        <v>0.42000000000000004</v>
      </c>
      <c r="ED27" s="137">
        <f>+$U$27+$AB$27+$AI$27+$AP$27+$AW$27+$BD$27+$BK$27+$BR$27+$BY$27+$CF$27+$CM$27+$CT$27</f>
        <v>1</v>
      </c>
      <c r="EE27" s="137">
        <f>+$V$27+$AC$27+$AJ$27+$AQ$27+$AX$27+$BE$27+$BL$27+$BS$27+$BZ$27+$CG$27+$CN$27+$CU$27</f>
        <v>0.42000000000000004</v>
      </c>
      <c r="EF27" s="96">
        <f t="shared" ref="EF27:EF28" si="17">+EE27/ED27</f>
        <v>0.42000000000000004</v>
      </c>
      <c r="EG27" s="327">
        <f>+$W$27+$AD$27+$AK$27+$AR$27+$AY$27+$BF$27+$BM$27+$BT$27+$CA$27+$CH$27+$CO$27+$CV$27</f>
        <v>0.8125</v>
      </c>
      <c r="EH27" s="327">
        <f>+$X$27+$AE$27+$AL$27+$AS$27+$AZ$27+$BG$27+$BN$27+$BU$27+$CB$27+$CI$27+$CP$27+$CW$27</f>
        <v>0.37750000000000006</v>
      </c>
      <c r="EI27" s="96">
        <f t="shared" si="13"/>
        <v>0.46461538461538471</v>
      </c>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c r="HV27" s="324"/>
      <c r="HW27" s="324"/>
      <c r="HX27" s="324"/>
      <c r="HY27" s="324"/>
      <c r="HZ27" s="324"/>
      <c r="IA27" s="324"/>
      <c r="IB27" s="324"/>
      <c r="IC27" s="324"/>
      <c r="ID27" s="324"/>
      <c r="IE27" s="324"/>
      <c r="IF27" s="324"/>
      <c r="IG27" s="324"/>
      <c r="IH27" s="324"/>
      <c r="II27" s="324"/>
      <c r="IJ27" s="324"/>
      <c r="IK27" s="324"/>
      <c r="IL27" s="324"/>
      <c r="IM27" s="324"/>
      <c r="IN27" s="324"/>
      <c r="IO27" s="324"/>
      <c r="IP27" s="324"/>
      <c r="IQ27" s="324"/>
      <c r="IR27" s="324"/>
      <c r="IS27" s="324"/>
      <c r="IT27" s="324"/>
      <c r="IU27" s="324"/>
      <c r="IV27" s="324"/>
    </row>
    <row r="28" spans="1:256" ht="78.75">
      <c r="A28" s="293"/>
      <c r="B28" s="293"/>
      <c r="C28" s="293"/>
      <c r="D28" s="321">
        <v>6</v>
      </c>
      <c r="E28" s="261" t="s">
        <v>433</v>
      </c>
      <c r="F28" s="260">
        <v>1</v>
      </c>
      <c r="G28" s="262" t="s">
        <v>393</v>
      </c>
      <c r="H28" s="262">
        <v>1</v>
      </c>
      <c r="I28" s="267">
        <v>0.1</v>
      </c>
      <c r="J28" s="322">
        <v>6</v>
      </c>
      <c r="K28" s="328" t="s">
        <v>434</v>
      </c>
      <c r="L28" s="260" t="s">
        <v>435</v>
      </c>
      <c r="M28" s="260" t="s">
        <v>396</v>
      </c>
      <c r="N28" s="267">
        <v>0.1</v>
      </c>
      <c r="O28" s="267" t="s">
        <v>397</v>
      </c>
      <c r="P28" s="268">
        <v>42735</v>
      </c>
      <c r="Q28" s="300" t="s">
        <v>436</v>
      </c>
      <c r="R28" s="269">
        <v>1</v>
      </c>
      <c r="S28" s="267">
        <v>0.02</v>
      </c>
      <c r="T28" s="263">
        <v>0.02</v>
      </c>
      <c r="U28" s="270">
        <f>S28</f>
        <v>0.02</v>
      </c>
      <c r="V28" s="271">
        <f>+T28</f>
        <v>0.02</v>
      </c>
      <c r="W28" s="271">
        <f>(((U28*$N$28)*$H$28)/($N$28))</f>
        <v>0.02</v>
      </c>
      <c r="X28" s="271">
        <f>(((V28*$N$28)*$H$28)/($N$28))</f>
        <v>0.02</v>
      </c>
      <c r="Y28" s="271" t="s">
        <v>431</v>
      </c>
      <c r="Z28" s="267">
        <v>0.05</v>
      </c>
      <c r="AA28" s="272">
        <v>0.05</v>
      </c>
      <c r="AB28" s="273">
        <f>Z28</f>
        <v>0.05</v>
      </c>
      <c r="AC28" s="274">
        <f>+AA28</f>
        <v>0.05</v>
      </c>
      <c r="AD28" s="271">
        <f>(((AB28*$N$28)*$H$28)/($N$28))</f>
        <v>5.000000000000001E-2</v>
      </c>
      <c r="AE28" s="271">
        <f>(((AC28*$N$28)*$H$28)/($N$28))</f>
        <v>5.000000000000001E-2</v>
      </c>
      <c r="AF28" s="271" t="s">
        <v>431</v>
      </c>
      <c r="AG28" s="267">
        <v>0.05</v>
      </c>
      <c r="AH28" s="263">
        <v>0.05</v>
      </c>
      <c r="AI28" s="270">
        <f>AG28</f>
        <v>0.05</v>
      </c>
      <c r="AJ28" s="271">
        <f>+AH28</f>
        <v>0.05</v>
      </c>
      <c r="AK28" s="274">
        <f>(((AI28*$N$28)*$H$29)/($N$28))</f>
        <v>5.000000000000001E-2</v>
      </c>
      <c r="AL28" s="271">
        <f>(((AJ28*$N$28)*$H$28)/($N$28))</f>
        <v>5.000000000000001E-2</v>
      </c>
      <c r="AM28" s="274" t="s">
        <v>437</v>
      </c>
      <c r="AN28" s="275">
        <v>0.1</v>
      </c>
      <c r="AO28" s="263">
        <v>0.1</v>
      </c>
      <c r="AP28" s="270">
        <f>AN28</f>
        <v>0.1</v>
      </c>
      <c r="AQ28" s="271">
        <f>+AO28</f>
        <v>0.1</v>
      </c>
      <c r="AR28" s="274">
        <f>(((AP28*$N$29)*$H$29)/($N$31))</f>
        <v>0.10000000000000002</v>
      </c>
      <c r="AS28" s="271">
        <f>(((AQ28*$N$28)*$H$28)/($N$28))</f>
        <v>0.10000000000000002</v>
      </c>
      <c r="AT28" s="274" t="s">
        <v>431</v>
      </c>
      <c r="AU28" s="275">
        <v>0.1</v>
      </c>
      <c r="AV28" s="263">
        <v>0.1</v>
      </c>
      <c r="AW28" s="270">
        <f>AU28</f>
        <v>0.1</v>
      </c>
      <c r="AX28" s="271">
        <f>+AV28</f>
        <v>0.1</v>
      </c>
      <c r="AY28" s="274">
        <f>(((AW28*$N$29)*$H$29)/($N$31))</f>
        <v>0.10000000000000002</v>
      </c>
      <c r="AZ28" s="271">
        <f>(((AX28*$N$28)*$H$28)/($N$28))</f>
        <v>0.10000000000000002</v>
      </c>
      <c r="BA28" s="274" t="s">
        <v>431</v>
      </c>
      <c r="BB28" s="277">
        <v>0.1</v>
      </c>
      <c r="BC28" s="306">
        <v>0.1</v>
      </c>
      <c r="BD28" s="270">
        <f>BB28</f>
        <v>0.1</v>
      </c>
      <c r="BE28" s="283">
        <f>+BC28</f>
        <v>0.1</v>
      </c>
      <c r="BF28" s="274">
        <f>(((BD28*$N$29)*$H$29)/($N$31))</f>
        <v>0.10000000000000002</v>
      </c>
      <c r="BG28" s="271">
        <f>(((BE28*$N$28)*$H$28)/($N$28))</f>
        <v>0.10000000000000002</v>
      </c>
      <c r="BH28" s="281" t="s">
        <v>437</v>
      </c>
      <c r="BI28" s="277">
        <v>0.1</v>
      </c>
      <c r="BJ28" s="310">
        <v>0</v>
      </c>
      <c r="BK28" s="270">
        <f>BI28</f>
        <v>0.1</v>
      </c>
      <c r="BL28" s="283">
        <f>+BJ28</f>
        <v>0</v>
      </c>
      <c r="BM28" s="274">
        <f>(((BK28*$N$29)*$H$29)/($N$31))</f>
        <v>0.10000000000000002</v>
      </c>
      <c r="BN28" s="271">
        <f>(((BL28*$N$28)*$H$28)/($N$28))</f>
        <v>0</v>
      </c>
      <c r="BO28" s="280" t="s">
        <v>431</v>
      </c>
      <c r="BP28" s="277">
        <v>0.15</v>
      </c>
      <c r="BQ28" s="310">
        <v>0</v>
      </c>
      <c r="BR28" s="270">
        <f>BP28</f>
        <v>0.15</v>
      </c>
      <c r="BS28" s="283">
        <f>+BQ28</f>
        <v>0</v>
      </c>
      <c r="BT28" s="274">
        <f>(((BR28*$N$29)*$H$29)/($N$31))</f>
        <v>0.15</v>
      </c>
      <c r="BU28" s="271">
        <f>(((BS28*$N$28)*$H$28)/($N$28))</f>
        <v>0</v>
      </c>
      <c r="BV28" s="280" t="s">
        <v>431</v>
      </c>
      <c r="BW28" s="277">
        <v>0.15</v>
      </c>
      <c r="BX28" s="310">
        <v>0</v>
      </c>
      <c r="BY28" s="270">
        <f>BW28</f>
        <v>0.15</v>
      </c>
      <c r="BZ28" s="283">
        <f>+BX28</f>
        <v>0</v>
      </c>
      <c r="CA28" s="274">
        <f>(((BY28*$N$29)*$H$29)/($N$31))</f>
        <v>0.15</v>
      </c>
      <c r="CB28" s="271">
        <f>(((BZ28*$N$28)*$H$28)/($N$28))</f>
        <v>0</v>
      </c>
      <c r="CC28" s="281" t="s">
        <v>437</v>
      </c>
      <c r="CD28" s="277">
        <v>0.1</v>
      </c>
      <c r="CE28" s="310">
        <v>0</v>
      </c>
      <c r="CF28" s="270">
        <f>CD28</f>
        <v>0.1</v>
      </c>
      <c r="CG28" s="283">
        <f>+CE28</f>
        <v>0</v>
      </c>
      <c r="CH28" s="274">
        <f>(((CF28*$N$29)*$H$29)/($N$31))</f>
        <v>0.10000000000000002</v>
      </c>
      <c r="CI28" s="271">
        <f>(((CG28*$N$28)*$H$28)/($N$28))</f>
        <v>0</v>
      </c>
      <c r="CJ28" s="280" t="s">
        <v>431</v>
      </c>
      <c r="CK28" s="277">
        <v>0.06</v>
      </c>
      <c r="CL28" s="310">
        <v>0</v>
      </c>
      <c r="CM28" s="270">
        <f>CK28</f>
        <v>0.06</v>
      </c>
      <c r="CN28" s="283">
        <f>+CL28</f>
        <v>0</v>
      </c>
      <c r="CO28" s="274">
        <f>(((CM28*$N$29)*$H$29)/($N$31))</f>
        <v>0.06</v>
      </c>
      <c r="CP28" s="271">
        <f>(((CN28*$N$28)*$H$28)/($N$28))</f>
        <v>0</v>
      </c>
      <c r="CQ28" s="280" t="s">
        <v>431</v>
      </c>
      <c r="CR28" s="277">
        <v>0.02</v>
      </c>
      <c r="CS28" s="310">
        <v>0</v>
      </c>
      <c r="CT28" s="270">
        <f>CR28</f>
        <v>0.02</v>
      </c>
      <c r="CU28" s="283">
        <f>+CS28</f>
        <v>0</v>
      </c>
      <c r="CV28" s="274">
        <f>(((CT28*$N$28)*$H$28)/($N$28))</f>
        <v>0.02</v>
      </c>
      <c r="CW28" s="271">
        <f>(((CU28*$N$28)*$H$28)/($N$28))</f>
        <v>0</v>
      </c>
      <c r="CX28" s="281" t="s">
        <v>438</v>
      </c>
      <c r="CY28" s="33"/>
      <c r="CZ28" s="284">
        <f t="shared" si="0"/>
        <v>0.12000000000000001</v>
      </c>
      <c r="DA28" s="284">
        <f t="shared" si="0"/>
        <v>0.12000000000000001</v>
      </c>
      <c r="DB28" s="285">
        <f t="shared" si="3"/>
        <v>1</v>
      </c>
      <c r="DC28" s="287">
        <f t="shared" si="7"/>
        <v>0.12000000000000001</v>
      </c>
      <c r="DD28" s="287">
        <f t="shared" si="7"/>
        <v>0.12000000000000001</v>
      </c>
      <c r="DE28" s="285">
        <f t="shared" si="14"/>
        <v>1</v>
      </c>
      <c r="DF28" s="329">
        <f t="shared" si="8"/>
        <v>0.12000000000000002</v>
      </c>
      <c r="DG28" s="329">
        <f t="shared" si="8"/>
        <v>0.12000000000000002</v>
      </c>
      <c r="DH28" s="285">
        <f t="shared" si="9"/>
        <v>1</v>
      </c>
      <c r="DI28" s="284">
        <f>+$S$28+$Z$28+$AG$28+$AN$28+$AU$28+$BB$28</f>
        <v>0.42000000000000004</v>
      </c>
      <c r="DJ28" s="284">
        <f>+$T$28+$AA$28+$AH$28+$AO$28+$AV$28+$BC$28</f>
        <v>0.42000000000000004</v>
      </c>
      <c r="DK28" s="285">
        <f t="shared" si="4"/>
        <v>1</v>
      </c>
      <c r="DL28" s="287">
        <f>+$U$28+$AB$28+$AI$28+$AP$28+$AW$28+$BD$28</f>
        <v>0.42000000000000004</v>
      </c>
      <c r="DM28" s="287">
        <f>+$V$28+$AC$28+$AJ$28+$AQ$28+$AX$28+$BE$28</f>
        <v>0.42000000000000004</v>
      </c>
      <c r="DN28" s="285">
        <f t="shared" si="15"/>
        <v>1</v>
      </c>
      <c r="DO28" s="286">
        <f>+$W$28+$AD$28+$AK$28+$AR$28+$AY$28+$BF$28</f>
        <v>0.4200000000000001</v>
      </c>
      <c r="DP28" s="286">
        <f>+$X$28+$AE$28+$AL$28+$AS$28+$AZ$28+$BG$28</f>
        <v>0.4200000000000001</v>
      </c>
      <c r="DQ28" s="285">
        <f t="shared" si="10"/>
        <v>1</v>
      </c>
      <c r="DR28" s="284">
        <f>+$S$28+$Z$28+$AG$28+$AN$28+$AU$28+$BB$28+$BI$28+$BP$28+$BW$28</f>
        <v>0.82000000000000006</v>
      </c>
      <c r="DS28" s="284">
        <f>+$T$28+$AA$28+$AH$28+$AO$28+$AV$28+$BC$28+$BJ$28+$BQ$28+$BX$28</f>
        <v>0.42000000000000004</v>
      </c>
      <c r="DT28" s="285">
        <f t="shared" si="5"/>
        <v>0.51219512195121952</v>
      </c>
      <c r="DU28" s="287">
        <f>+$U$28+$AB$28+$AI$28+$AP$28+$AW$28+$BD$28+$BK$28+$BR$28+$BY$28</f>
        <v>0.82000000000000006</v>
      </c>
      <c r="DV28" s="287">
        <f>+$V$28+$AC$28+$AJ$28+$AQ$28+$AX$28+$BE$28+$BL$28+$BS$28+$BZ$28</f>
        <v>0.42000000000000004</v>
      </c>
      <c r="DW28" s="285">
        <f t="shared" si="16"/>
        <v>0.51219512195121952</v>
      </c>
      <c r="DX28" s="286">
        <f t="shared" si="11"/>
        <v>0.82000000000000017</v>
      </c>
      <c r="DY28" s="286">
        <f t="shared" si="11"/>
        <v>0.4200000000000001</v>
      </c>
      <c r="DZ28" s="285">
        <f t="shared" si="12"/>
        <v>0.51219512195121952</v>
      </c>
      <c r="EA28" s="284">
        <f>+$S$28+$Z$28+$AG$28+$AN$28+$AU$28+$BB$28+$BI$28+$BP$28+$BW$28+$CD$28+$CK$28+$CR$28</f>
        <v>1</v>
      </c>
      <c r="EB28" s="284">
        <f>+$T$28+$AA$28+$AH$28+$AO$28+$AV$28+$BC$28+$BJ$28+$BQ$28+$BX$28+$CE$28+$CL$28+$CS$28</f>
        <v>0.42000000000000004</v>
      </c>
      <c r="EC28" s="285">
        <f t="shared" si="6"/>
        <v>0.42000000000000004</v>
      </c>
      <c r="ED28" s="287">
        <f>+$U$28+$AB$28+$AI$28+$AP$28+$AW$28+$BD$28+$BK$28+$BR$28+$BY$28+$CF$28+$CM$28+$CT$28</f>
        <v>1</v>
      </c>
      <c r="EE28" s="287">
        <f>+$V$28+$AC$28+$AJ$28+$AQ$28+$AX$28+$BE$28+$BL$28+$BS$28+$BZ$28+$CG$28+$CN$28+$CU$28</f>
        <v>0.42000000000000004</v>
      </c>
      <c r="EF28" s="285">
        <f t="shared" si="17"/>
        <v>0.42000000000000004</v>
      </c>
      <c r="EG28" s="286">
        <f>+$W$28+$AD$28+$AK$28+$AR$28+$AY$28+$BF$28+$BM$28+$BT$28+$CA$28+$CH$28+$CO$28+$CV$28</f>
        <v>1.0000000000000002</v>
      </c>
      <c r="EH28" s="286">
        <f>+$X$28+$AE$28+$AL$28+$AS$28+$AZ$28+$BG$28+$BN$28+$BU$28+$CB$28+$CI$28+$CP$28+$CW$28</f>
        <v>0.4200000000000001</v>
      </c>
      <c r="EI28" s="285">
        <f t="shared" si="13"/>
        <v>0.42</v>
      </c>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row>
    <row r="29" spans="1:256" ht="126">
      <c r="A29" s="293" t="s">
        <v>407</v>
      </c>
      <c r="B29" s="293"/>
      <c r="C29" s="293" t="s">
        <v>439</v>
      </c>
      <c r="D29" s="330">
        <v>7</v>
      </c>
      <c r="E29" s="292" t="s">
        <v>440</v>
      </c>
      <c r="F29" s="294">
        <v>1</v>
      </c>
      <c r="G29" s="295" t="s">
        <v>393</v>
      </c>
      <c r="H29" s="295">
        <v>1</v>
      </c>
      <c r="I29" s="298">
        <v>0.1</v>
      </c>
      <c r="J29" s="331">
        <v>7</v>
      </c>
      <c r="K29" s="294" t="s">
        <v>441</v>
      </c>
      <c r="L29" s="332" t="s">
        <v>442</v>
      </c>
      <c r="M29" s="294" t="s">
        <v>396</v>
      </c>
      <c r="N29" s="298">
        <v>0.05</v>
      </c>
      <c r="O29" s="298" t="s">
        <v>397</v>
      </c>
      <c r="P29" s="299">
        <v>42735</v>
      </c>
      <c r="Q29" s="300" t="s">
        <v>443</v>
      </c>
      <c r="R29" s="269">
        <v>0.5</v>
      </c>
      <c r="S29" s="267">
        <v>0.01</v>
      </c>
      <c r="T29" s="276">
        <v>0.01</v>
      </c>
      <c r="U29" s="333">
        <f>S29+S30</f>
        <v>0.02</v>
      </c>
      <c r="V29" s="303">
        <f>+T29+T30</f>
        <v>0.02</v>
      </c>
      <c r="W29" s="334">
        <f>(((U29*$N$29)+(U31*$N$31)*$H$29)/($N$29+$N$31))</f>
        <v>0.02</v>
      </c>
      <c r="X29" s="334">
        <f>(((V29*$N$29)+(V31*$N$31)*$H$29)/($N$29+$N$31))</f>
        <v>0.02</v>
      </c>
      <c r="Y29" s="302" t="s">
        <v>444</v>
      </c>
      <c r="Z29" s="267">
        <v>0.02</v>
      </c>
      <c r="AA29" s="289">
        <v>0.02</v>
      </c>
      <c r="AB29" s="304">
        <f>Z29+Z30</f>
        <v>0.04</v>
      </c>
      <c r="AC29" s="335">
        <f>+AA29+AA30</f>
        <v>0.04</v>
      </c>
      <c r="AD29" s="334">
        <f>(((AB29*$N$29)+(AB31*$N$31)*$H$29)/($N$29+$N$31))</f>
        <v>4.5000000000000005E-2</v>
      </c>
      <c r="AE29" s="334">
        <f>(((AC29*$N$29)+(AC31*$N$31)*$H$29)/($N$29+$N$31))</f>
        <v>4.5000000000000005E-2</v>
      </c>
      <c r="AF29" s="302" t="s">
        <v>444</v>
      </c>
      <c r="AG29" s="267">
        <v>0.03</v>
      </c>
      <c r="AH29" s="276">
        <v>0.03</v>
      </c>
      <c r="AI29" s="301">
        <f>AG29+AG30</f>
        <v>0.06</v>
      </c>
      <c r="AJ29" s="303">
        <f>+AH29+AH30</f>
        <v>0.06</v>
      </c>
      <c r="AK29" s="336">
        <f>(((AI29*$N$29)+(AI31*$N$31)*$H$29)/($N$29+$N$31))</f>
        <v>5.5E-2</v>
      </c>
      <c r="AL29" s="334">
        <f>(((AJ29*$N$29)+(AJ31*$N$31)*$H$29)/($N$29+$N$31))</f>
        <v>5.5E-2</v>
      </c>
      <c r="AM29" s="305" t="s">
        <v>445</v>
      </c>
      <c r="AN29" s="275">
        <v>0.05</v>
      </c>
      <c r="AO29" s="276">
        <v>0.05</v>
      </c>
      <c r="AP29" s="301">
        <f>AN29+AN30</f>
        <v>0.1</v>
      </c>
      <c r="AQ29" s="337">
        <f>+AO29+AO30</f>
        <v>0.1</v>
      </c>
      <c r="AR29" s="336">
        <f>(((AP29*$N$29)+(AP31*$N$31)*$H$29)/($N$29+$N$31))</f>
        <v>0.10000000000000002</v>
      </c>
      <c r="AS29" s="334">
        <f>(((AQ29*$N$29)+(AQ31*$N$31)*$H$29)/($N$29+$N$31))</f>
        <v>5.000000000000001E-2</v>
      </c>
      <c r="AT29" s="305" t="s">
        <v>444</v>
      </c>
      <c r="AU29" s="275">
        <v>0.05</v>
      </c>
      <c r="AV29" s="276">
        <v>0</v>
      </c>
      <c r="AW29" s="301">
        <f>AU29+AU30</f>
        <v>0.1</v>
      </c>
      <c r="AX29" s="303">
        <v>0.05</v>
      </c>
      <c r="AY29" s="336">
        <f>(((AW29*$N$29)+(AW31*$N$31)*$H$29)/($N$29+$N$31))</f>
        <v>0.10000000000000002</v>
      </c>
      <c r="AZ29" s="334">
        <f>(((AX29*$N$29)+(AX31*$N$31)*$H$29)/($N$29+$N$31))</f>
        <v>2.5000000000000005E-2</v>
      </c>
      <c r="BA29" s="305" t="s">
        <v>444</v>
      </c>
      <c r="BB29" s="277">
        <v>0.05</v>
      </c>
      <c r="BC29" s="278">
        <v>0.05</v>
      </c>
      <c r="BD29" s="307">
        <f>+BB29+BB30</f>
        <v>0.1</v>
      </c>
      <c r="BE29" s="312">
        <f>+BC29+BC30</f>
        <v>0.1</v>
      </c>
      <c r="BF29" s="338">
        <f>(((BD29*$N$29)+(BD31*$N$31)*$H$29)/($N$29+$N$31))</f>
        <v>0.10000000000000002</v>
      </c>
      <c r="BG29" s="334">
        <f>(((BE29*$N$29)+(BE31*$N$31)*$H$29)/($N$29+$N$31))</f>
        <v>7.5000000000000011E-2</v>
      </c>
      <c r="BH29" s="309" t="s">
        <v>445</v>
      </c>
      <c r="BI29" s="277">
        <v>0.05</v>
      </c>
      <c r="BJ29" s="282">
        <v>0</v>
      </c>
      <c r="BK29" s="307">
        <f>BI29+BI30</f>
        <v>0.1</v>
      </c>
      <c r="BL29" s="312">
        <f>+BJ29+BJ30</f>
        <v>0</v>
      </c>
      <c r="BM29" s="338">
        <f>(((BK29*$N$29)+(BK31*$N$31)*$H$29)/($N$29+$N$31))</f>
        <v>0.10000000000000002</v>
      </c>
      <c r="BN29" s="334">
        <f>(((BL29*$N$29)+(BL31*$N$31)*$H$29)/($N$29+$N$31))</f>
        <v>0</v>
      </c>
      <c r="BO29" s="308" t="s">
        <v>444</v>
      </c>
      <c r="BP29" s="277">
        <v>0.08</v>
      </c>
      <c r="BQ29" s="282">
        <v>0</v>
      </c>
      <c r="BR29" s="307">
        <f>BP29+BP30</f>
        <v>0.16</v>
      </c>
      <c r="BS29" s="312">
        <f>+BQ29+BQ30</f>
        <v>0</v>
      </c>
      <c r="BT29" s="338">
        <f>(((BR29*$N$29)+(BR31*$N$31)*$H$29)/($N$29+$N$31))</f>
        <v>0.155</v>
      </c>
      <c r="BU29" s="334">
        <f>(((BS29*$N$29)+(BS31*$N$31)*$H$29)/($N$29+$N$31))</f>
        <v>0</v>
      </c>
      <c r="BV29" s="308" t="s">
        <v>444</v>
      </c>
      <c r="BW29" s="277">
        <v>7.0000000000000007E-2</v>
      </c>
      <c r="BX29" s="282">
        <v>0</v>
      </c>
      <c r="BY29" s="307">
        <f>BW29+BW30</f>
        <v>0.14000000000000001</v>
      </c>
      <c r="BZ29" s="312">
        <f>+BX29+BX30</f>
        <v>0</v>
      </c>
      <c r="CA29" s="338">
        <f>(((BY29*$N$29)+(BY31*$N$31)*$H$29)/($N$29+$N$31))</f>
        <v>0.14499999999999999</v>
      </c>
      <c r="CB29" s="334">
        <f>(((BZ29*$N$29)+(BZ31*$N$31)*$H$29)/($N$29+$N$31))</f>
        <v>0</v>
      </c>
      <c r="CC29" s="309" t="s">
        <v>445</v>
      </c>
      <c r="CD29" s="277">
        <v>0.05</v>
      </c>
      <c r="CE29" s="282">
        <v>0</v>
      </c>
      <c r="CF29" s="307">
        <f>CD29+CD30</f>
        <v>0.1</v>
      </c>
      <c r="CG29" s="312">
        <f>+CE29+CE30</f>
        <v>0</v>
      </c>
      <c r="CH29" s="338">
        <f>(((CF29*$N$29)+(CF31*$N$31)*$H$29)/($N$29+$N$31))</f>
        <v>0.10000000000000002</v>
      </c>
      <c r="CI29" s="334">
        <f>(((CG29*$N$29)+(CG31*$N$31)*$H$29)/($N$29+$N$31))</f>
        <v>0</v>
      </c>
      <c r="CJ29" s="308" t="s">
        <v>444</v>
      </c>
      <c r="CK29" s="277">
        <v>0.03</v>
      </c>
      <c r="CL29" s="282">
        <v>0</v>
      </c>
      <c r="CM29" s="307">
        <f>CK29+CK30</f>
        <v>0.06</v>
      </c>
      <c r="CN29" s="312">
        <f>+CL29+CL30</f>
        <v>0</v>
      </c>
      <c r="CO29" s="338">
        <f>(((CM29*$N$29)+(CM31*$N$31)*$H$29)/($N$29+$N$31))</f>
        <v>0.06</v>
      </c>
      <c r="CP29" s="334">
        <f>(((CN29*$N$29)+(CN31*$N$31)*$H$29)/($N$29+$N$31))</f>
        <v>0</v>
      </c>
      <c r="CQ29" s="308" t="s">
        <v>444</v>
      </c>
      <c r="CR29" s="277">
        <v>0.01</v>
      </c>
      <c r="CS29" s="282">
        <v>0</v>
      </c>
      <c r="CT29" s="307">
        <f>CR29+CR30</f>
        <v>0.02</v>
      </c>
      <c r="CU29" s="312">
        <f>+CS29+CS30</f>
        <v>0</v>
      </c>
      <c r="CV29" s="338">
        <f>(((CT29*$N$29)+(CT31*$N$31)*$H$29)/($N$29+$N$31))</f>
        <v>0.02</v>
      </c>
      <c r="CW29" s="334">
        <f>(((CU29*$N$29)+(CU31*$N$31)*$H$29)/($N$29+$N$31))</f>
        <v>0</v>
      </c>
      <c r="CX29" s="309" t="s">
        <v>446</v>
      </c>
      <c r="CY29" s="33"/>
      <c r="CZ29" s="284">
        <f t="shared" si="0"/>
        <v>0.06</v>
      </c>
      <c r="DA29" s="284">
        <f t="shared" si="0"/>
        <v>0.06</v>
      </c>
      <c r="DB29" s="285">
        <f t="shared" si="3"/>
        <v>1</v>
      </c>
      <c r="DC29" s="315">
        <f t="shared" si="7"/>
        <v>0.12</v>
      </c>
      <c r="DD29" s="315">
        <f t="shared" si="7"/>
        <v>0.12</v>
      </c>
      <c r="DE29" s="107">
        <f>+DD29/DC29</f>
        <v>1</v>
      </c>
      <c r="DF29" s="339">
        <f t="shared" si="8"/>
        <v>0.12</v>
      </c>
      <c r="DG29" s="339">
        <f t="shared" si="8"/>
        <v>0.12</v>
      </c>
      <c r="DH29" s="107">
        <f>+DG29/DF29</f>
        <v>1</v>
      </c>
      <c r="DI29" s="284">
        <f>+$S$29+$Z$29+$AG$29+$AN$29+$AU$29+$BB$29</f>
        <v>0.21000000000000002</v>
      </c>
      <c r="DJ29" s="284">
        <f>+$T$29+$AA$29+$AH$29+$AO$29+$AV$29+$BC$29</f>
        <v>0.16</v>
      </c>
      <c r="DK29" s="285">
        <f t="shared" si="4"/>
        <v>0.76190476190476186</v>
      </c>
      <c r="DL29" s="315">
        <f>+$U$29+$AB$29+$AI$29+$AP$29+$AW$29+$BD$29</f>
        <v>0.42000000000000004</v>
      </c>
      <c r="DM29" s="315">
        <f>+$V$29+$AC$29+$AJ$29+$AQ$29+$AX$29+$BE$29</f>
        <v>0.37</v>
      </c>
      <c r="DN29" s="107">
        <f>+DM29/DL29</f>
        <v>0.88095238095238082</v>
      </c>
      <c r="DO29" s="340">
        <f>+$W$29+$AD$29+$AK$29+$AR$29+$AY$29+$BF$29</f>
        <v>0.4200000000000001</v>
      </c>
      <c r="DP29" s="340">
        <f>+$X$29+$AE$29+$AL$29+$AS$29+$AZ$29+$BG$29</f>
        <v>0.27</v>
      </c>
      <c r="DQ29" s="107">
        <f>+DP29/DO29</f>
        <v>0.64285714285714279</v>
      </c>
      <c r="DR29" s="284">
        <f>+$S$29+$Z$29+$AG$29+$AN$29+$AU$29+$BB$29+$BI$29+$BP$29+$BW$29</f>
        <v>0.41000000000000003</v>
      </c>
      <c r="DS29" s="284">
        <f>+$T$29+$AA$29+$AH$29+$AO$29+$AV$29+$BC$29+$BJ$29+$BQ$29+$BX$29</f>
        <v>0.16</v>
      </c>
      <c r="DT29" s="285">
        <f t="shared" si="5"/>
        <v>0.39024390243902435</v>
      </c>
      <c r="DU29" s="315">
        <f>+$U$29+$AB$29+$AI$29+$AP$29+$AW$29+$BD$29+$BK$29+$BR$29+$BY$29</f>
        <v>0.82000000000000006</v>
      </c>
      <c r="DV29" s="315">
        <f>+$V$29+$AC$29+$AJ$29+$AQ$29+$AX$29+$BE$29+$BL$29+$BS$29+$BZ$29</f>
        <v>0.37</v>
      </c>
      <c r="DW29" s="107">
        <f>+DV29/DU29</f>
        <v>0.45121951219512191</v>
      </c>
      <c r="DX29" s="340">
        <f>+W29+AD29+AK29+AR29+AY29+BF29+BM29+BT29+CA29</f>
        <v>0.82000000000000017</v>
      </c>
      <c r="DY29" s="340">
        <f>+X29+AE29+AL29+AS29+AZ29+BG29+BN29+BU29+CB29</f>
        <v>0.27</v>
      </c>
      <c r="DZ29" s="107">
        <f>+DY29/DX29</f>
        <v>0.32926829268292679</v>
      </c>
      <c r="EA29" s="284">
        <f>+$S$29+$Z$29+$AG$29+$AN$29+$AU$29+$BB$29+$BI$29+$BP$29+$BW$29+$CD$29+$CK$29+$CR$29</f>
        <v>0.5</v>
      </c>
      <c r="EB29" s="284">
        <f>+$T$29+$AA$29+$AH$29+$AO$29+$AV$29+$BC$29+$BJ$29+$BQ$29+$BX$29+$CE$29+$CL$29+$CS$29</f>
        <v>0.16</v>
      </c>
      <c r="EC29" s="285">
        <f t="shared" si="6"/>
        <v>0.32</v>
      </c>
      <c r="ED29" s="315">
        <f>+$U$29+$AB$29+$AI$29+$AP$29+$AW$29+$BD$29+$BK$29+$BR$29+$BY$29+$CF$29+$CM$29+$CT$29</f>
        <v>1</v>
      </c>
      <c r="EE29" s="315">
        <f>+$V$29+$AC$29+$AJ$29+$AQ$29+$AX$29+$BE$29+$BL$29+$BS$29+$BZ$29+$CG$29+$CN$29+$CU$29</f>
        <v>0.37</v>
      </c>
      <c r="EF29" s="107">
        <f>+EE29/ED29</f>
        <v>0.37</v>
      </c>
      <c r="EG29" s="340">
        <f>+$W$29+$AD$29+$AK$29+$AR$29+$AY$29+$BF$29+$BM$29+$BT$29+$CA$29+$CH$29+$CO$29+$CV$29</f>
        <v>1.0000000000000002</v>
      </c>
      <c r="EH29" s="340">
        <f>+$X$29+$AE$29+$AL$29+$AS$29+$AZ$29+$BG$29+$BN$29+$BU$29+$CB$29+$CI$29+$CP$29+$CW$29</f>
        <v>0.27</v>
      </c>
      <c r="EI29" s="107">
        <f>+EH29/EG29</f>
        <v>0.26999999999999996</v>
      </c>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3"/>
    </row>
    <row r="30" spans="1:256" ht="110.25">
      <c r="A30" s="293"/>
      <c r="B30" s="293"/>
      <c r="C30" s="293"/>
      <c r="D30" s="295"/>
      <c r="E30" s="316"/>
      <c r="F30" s="294"/>
      <c r="G30" s="295"/>
      <c r="H30" s="295"/>
      <c r="I30" s="295"/>
      <c r="J30" s="331"/>
      <c r="K30" s="294"/>
      <c r="L30" s="332"/>
      <c r="M30" s="294"/>
      <c r="N30" s="298"/>
      <c r="O30" s="298"/>
      <c r="P30" s="299"/>
      <c r="Q30" s="300" t="s">
        <v>447</v>
      </c>
      <c r="R30" s="269">
        <v>0.5</v>
      </c>
      <c r="S30" s="267">
        <v>0.01</v>
      </c>
      <c r="T30" s="276">
        <v>0.01</v>
      </c>
      <c r="U30" s="333"/>
      <c r="V30" s="319"/>
      <c r="W30" s="341"/>
      <c r="X30" s="341"/>
      <c r="Y30" s="302"/>
      <c r="Z30" s="267">
        <v>0.02</v>
      </c>
      <c r="AA30" s="289">
        <v>0.02</v>
      </c>
      <c r="AB30" s="304"/>
      <c r="AC30" s="342"/>
      <c r="AD30" s="341"/>
      <c r="AE30" s="341"/>
      <c r="AF30" s="302"/>
      <c r="AG30" s="267">
        <v>0.03</v>
      </c>
      <c r="AH30" s="276">
        <v>0.03</v>
      </c>
      <c r="AI30" s="301"/>
      <c r="AJ30" s="319"/>
      <c r="AK30" s="343"/>
      <c r="AL30" s="341"/>
      <c r="AM30" s="305"/>
      <c r="AN30" s="275">
        <v>0.05</v>
      </c>
      <c r="AO30" s="276">
        <v>0.05</v>
      </c>
      <c r="AP30" s="301"/>
      <c r="AQ30" s="344"/>
      <c r="AR30" s="343"/>
      <c r="AS30" s="341"/>
      <c r="AT30" s="305"/>
      <c r="AU30" s="275">
        <v>0.05</v>
      </c>
      <c r="AV30" s="276">
        <v>0</v>
      </c>
      <c r="AW30" s="301"/>
      <c r="AX30" s="319"/>
      <c r="AY30" s="343"/>
      <c r="AZ30" s="341"/>
      <c r="BA30" s="305"/>
      <c r="BB30" s="277">
        <v>0.05</v>
      </c>
      <c r="BC30" s="278">
        <v>0.05</v>
      </c>
      <c r="BD30" s="307"/>
      <c r="BE30" s="320"/>
      <c r="BF30" s="345"/>
      <c r="BG30" s="341"/>
      <c r="BH30" s="309"/>
      <c r="BI30" s="277">
        <v>0.05</v>
      </c>
      <c r="BJ30" s="282">
        <v>0</v>
      </c>
      <c r="BK30" s="307"/>
      <c r="BL30" s="320"/>
      <c r="BM30" s="345"/>
      <c r="BN30" s="341"/>
      <c r="BO30" s="308"/>
      <c r="BP30" s="277">
        <v>0.08</v>
      </c>
      <c r="BQ30" s="282">
        <v>0</v>
      </c>
      <c r="BR30" s="307"/>
      <c r="BS30" s="320"/>
      <c r="BT30" s="345"/>
      <c r="BU30" s="341"/>
      <c r="BV30" s="308"/>
      <c r="BW30" s="277">
        <v>7.0000000000000007E-2</v>
      </c>
      <c r="BX30" s="282">
        <v>0</v>
      </c>
      <c r="BY30" s="307"/>
      <c r="BZ30" s="320"/>
      <c r="CA30" s="345"/>
      <c r="CB30" s="341"/>
      <c r="CC30" s="309"/>
      <c r="CD30" s="277">
        <v>0.05</v>
      </c>
      <c r="CE30" s="282">
        <v>0</v>
      </c>
      <c r="CF30" s="307"/>
      <c r="CG30" s="320"/>
      <c r="CH30" s="345"/>
      <c r="CI30" s="341"/>
      <c r="CJ30" s="308"/>
      <c r="CK30" s="277">
        <v>0.03</v>
      </c>
      <c r="CL30" s="282">
        <v>0</v>
      </c>
      <c r="CM30" s="307"/>
      <c r="CN30" s="320"/>
      <c r="CO30" s="345"/>
      <c r="CP30" s="341"/>
      <c r="CQ30" s="308"/>
      <c r="CR30" s="277">
        <v>0.01</v>
      </c>
      <c r="CS30" s="282">
        <v>0</v>
      </c>
      <c r="CT30" s="307"/>
      <c r="CU30" s="320"/>
      <c r="CV30" s="345"/>
      <c r="CW30" s="341"/>
      <c r="CX30" s="309"/>
      <c r="CY30" s="33"/>
      <c r="CZ30" s="284">
        <f t="shared" si="0"/>
        <v>0.06</v>
      </c>
      <c r="DA30" s="284">
        <f t="shared" si="0"/>
        <v>0.06</v>
      </c>
      <c r="DB30" s="285">
        <f t="shared" si="3"/>
        <v>1</v>
      </c>
      <c r="DC30" s="110"/>
      <c r="DD30" s="110"/>
      <c r="DE30" s="109"/>
      <c r="DF30" s="346"/>
      <c r="DG30" s="346"/>
      <c r="DH30" s="139"/>
      <c r="DI30" s="284">
        <f>+$S$30+$Z$30+$AG$30+$AN$30+$AU$30+$BB$30</f>
        <v>0.21000000000000002</v>
      </c>
      <c r="DJ30" s="284">
        <f>+$T$30+$AA$30+$AH$30+$AO$30+$AV$30+$BC$30</f>
        <v>0.16</v>
      </c>
      <c r="DK30" s="285">
        <f t="shared" si="4"/>
        <v>0.76190476190476186</v>
      </c>
      <c r="DL30" s="110"/>
      <c r="DM30" s="110"/>
      <c r="DN30" s="109"/>
      <c r="DO30" s="141"/>
      <c r="DP30" s="141"/>
      <c r="DQ30" s="139"/>
      <c r="DR30" s="284">
        <f>+$S$30+$Z$30+$AG$30+$AN$30+$AU$30+$BB$30+$BI$30+$BP$30+$BW$30</f>
        <v>0.41000000000000003</v>
      </c>
      <c r="DS30" s="284">
        <f>+$T$30+$AA$30+$AH$30+$AO$30+$AV$30+$BC$30+$BJ$30+$BQ$30+$BX$30</f>
        <v>0.16</v>
      </c>
      <c r="DT30" s="285">
        <f t="shared" si="5"/>
        <v>0.39024390243902435</v>
      </c>
      <c r="DU30" s="110"/>
      <c r="DV30" s="110"/>
      <c r="DW30" s="109"/>
      <c r="DX30" s="141"/>
      <c r="DY30" s="141"/>
      <c r="DZ30" s="139"/>
      <c r="EA30" s="284">
        <f>+$S$30+$Z$30+$AG$30+$AN$30+$AU$30+$BB$30+$BI$30+$BP$30+$BW$30+$CD$30+$CK$30+$CR$30</f>
        <v>0.5</v>
      </c>
      <c r="EB30" s="284">
        <f>+$T$30+$AA$30+$AH$30+$AO$30+$AV$30+$BC$30+$BJ$30+$BQ$30+$BX$30+$CE$30+$CL$30+$CS$30</f>
        <v>0.16</v>
      </c>
      <c r="EC30" s="285">
        <f t="shared" si="6"/>
        <v>0.32</v>
      </c>
      <c r="ED30" s="110"/>
      <c r="EE30" s="110"/>
      <c r="EF30" s="109"/>
      <c r="EG30" s="141"/>
      <c r="EH30" s="141"/>
      <c r="EI30" s="139"/>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3"/>
    </row>
    <row r="31" spans="1:256" ht="94.5">
      <c r="A31" s="293"/>
      <c r="B31" s="293"/>
      <c r="C31" s="293"/>
      <c r="D31" s="295"/>
      <c r="E31" s="316"/>
      <c r="F31" s="294"/>
      <c r="G31" s="295"/>
      <c r="H31" s="295"/>
      <c r="I31" s="295"/>
      <c r="J31" s="322">
        <v>8</v>
      </c>
      <c r="K31" s="265" t="s">
        <v>448</v>
      </c>
      <c r="L31" s="259" t="s">
        <v>449</v>
      </c>
      <c r="M31" s="259" t="s">
        <v>396</v>
      </c>
      <c r="N31" s="267">
        <v>0.05</v>
      </c>
      <c r="O31" s="262" t="s">
        <v>450</v>
      </c>
      <c r="P31" s="347">
        <v>42735</v>
      </c>
      <c r="Q31" s="261" t="s">
        <v>451</v>
      </c>
      <c r="R31" s="269">
        <v>1</v>
      </c>
      <c r="S31" s="267">
        <v>0.02</v>
      </c>
      <c r="T31" s="276">
        <v>0.02</v>
      </c>
      <c r="U31" s="275">
        <f t="shared" ref="U31" si="18">S31</f>
        <v>0.02</v>
      </c>
      <c r="V31" s="271">
        <f>+T31+T42+T43</f>
        <v>0.02</v>
      </c>
      <c r="W31" s="348"/>
      <c r="X31" s="348"/>
      <c r="Y31" s="271" t="s">
        <v>452</v>
      </c>
      <c r="Z31" s="267">
        <v>0.05</v>
      </c>
      <c r="AA31" s="289">
        <v>0.05</v>
      </c>
      <c r="AB31" s="273">
        <f t="shared" ref="AB31" si="19">Z31</f>
        <v>0.05</v>
      </c>
      <c r="AC31" s="274">
        <f>+AA31+AA42+AA43</f>
        <v>0.05</v>
      </c>
      <c r="AD31" s="348"/>
      <c r="AE31" s="348"/>
      <c r="AF31" s="271" t="s">
        <v>453</v>
      </c>
      <c r="AG31" s="267">
        <v>0.05</v>
      </c>
      <c r="AH31" s="276">
        <v>0.05</v>
      </c>
      <c r="AI31" s="270">
        <f t="shared" ref="AI31" si="20">AG31</f>
        <v>0.05</v>
      </c>
      <c r="AJ31" s="271">
        <f>+AH31+AH42+AH43</f>
        <v>0.05</v>
      </c>
      <c r="AK31" s="349"/>
      <c r="AL31" s="348"/>
      <c r="AM31" s="274" t="s">
        <v>454</v>
      </c>
      <c r="AN31" s="275">
        <v>0.1</v>
      </c>
      <c r="AO31" s="276">
        <v>0.1</v>
      </c>
      <c r="AP31" s="270">
        <f t="shared" ref="AP31" si="21">AN31</f>
        <v>0.1</v>
      </c>
      <c r="AQ31" s="350">
        <v>0</v>
      </c>
      <c r="AR31" s="349"/>
      <c r="AS31" s="348"/>
      <c r="AT31" s="274" t="s">
        <v>455</v>
      </c>
      <c r="AU31" s="275">
        <v>0.1</v>
      </c>
      <c r="AV31" s="276">
        <v>0.05</v>
      </c>
      <c r="AW31" s="270">
        <f t="shared" ref="AW31" si="22">AU31</f>
        <v>0.1</v>
      </c>
      <c r="AX31" s="271">
        <v>0</v>
      </c>
      <c r="AY31" s="349"/>
      <c r="AZ31" s="348"/>
      <c r="BA31" s="274" t="s">
        <v>456</v>
      </c>
      <c r="BB31" s="277">
        <v>0.1</v>
      </c>
      <c r="BC31" s="278">
        <v>0.05</v>
      </c>
      <c r="BD31" s="279">
        <f t="shared" ref="BD31" si="23">BB31</f>
        <v>0.1</v>
      </c>
      <c r="BE31" s="280">
        <f>+BC31</f>
        <v>0.05</v>
      </c>
      <c r="BF31" s="351"/>
      <c r="BG31" s="348"/>
      <c r="BH31" s="281" t="s">
        <v>457</v>
      </c>
      <c r="BI31" s="277">
        <v>0.1</v>
      </c>
      <c r="BJ31" s="282">
        <v>0</v>
      </c>
      <c r="BK31" s="279">
        <f t="shared" ref="BK31" si="24">BI31</f>
        <v>0.1</v>
      </c>
      <c r="BL31" s="283">
        <f>+BJ31+BJ42+BJ43</f>
        <v>0</v>
      </c>
      <c r="BM31" s="351"/>
      <c r="BN31" s="348"/>
      <c r="BO31" s="280" t="s">
        <v>458</v>
      </c>
      <c r="BP31" s="277">
        <v>0.15</v>
      </c>
      <c r="BQ31" s="282">
        <v>0</v>
      </c>
      <c r="BR31" s="279">
        <f t="shared" ref="BR31" si="25">BP31</f>
        <v>0.15</v>
      </c>
      <c r="BS31" s="283">
        <f>+BQ31+BQ42+BQ43</f>
        <v>0</v>
      </c>
      <c r="BT31" s="351"/>
      <c r="BU31" s="348"/>
      <c r="BV31" s="280" t="s">
        <v>459</v>
      </c>
      <c r="BW31" s="277">
        <v>0.15</v>
      </c>
      <c r="BX31" s="282">
        <v>0</v>
      </c>
      <c r="BY31" s="279">
        <f t="shared" ref="BY31" si="26">BW31</f>
        <v>0.15</v>
      </c>
      <c r="BZ31" s="283">
        <f>+BX31+BX42+BX43</f>
        <v>0</v>
      </c>
      <c r="CA31" s="351"/>
      <c r="CB31" s="348"/>
      <c r="CC31" s="281" t="s">
        <v>460</v>
      </c>
      <c r="CD31" s="277">
        <v>0.1</v>
      </c>
      <c r="CE31" s="282">
        <v>0</v>
      </c>
      <c r="CF31" s="279">
        <f t="shared" ref="CF31" si="27">CD31</f>
        <v>0.1</v>
      </c>
      <c r="CG31" s="283">
        <f>+CE31+CE42+CE43</f>
        <v>0</v>
      </c>
      <c r="CH31" s="351"/>
      <c r="CI31" s="348"/>
      <c r="CJ31" s="280" t="s">
        <v>461</v>
      </c>
      <c r="CK31" s="277">
        <v>0.06</v>
      </c>
      <c r="CL31" s="282">
        <v>0</v>
      </c>
      <c r="CM31" s="279">
        <f t="shared" ref="CM31" si="28">CK31</f>
        <v>0.06</v>
      </c>
      <c r="CN31" s="283">
        <f>+CL31+CL42+CL43</f>
        <v>0</v>
      </c>
      <c r="CO31" s="351"/>
      <c r="CP31" s="348"/>
      <c r="CQ31" s="280" t="s">
        <v>461</v>
      </c>
      <c r="CR31" s="277">
        <v>0.02</v>
      </c>
      <c r="CS31" s="282">
        <v>0</v>
      </c>
      <c r="CT31" s="279">
        <f t="shared" ref="CT31" si="29">CR31</f>
        <v>0.02</v>
      </c>
      <c r="CU31" s="283">
        <f>+CS31+CS42+CS43</f>
        <v>0</v>
      </c>
      <c r="CV31" s="351"/>
      <c r="CW31" s="348"/>
      <c r="CX31" s="281" t="s">
        <v>462</v>
      </c>
      <c r="CY31" s="33"/>
      <c r="CZ31" s="284">
        <f t="shared" si="0"/>
        <v>0.12000000000000001</v>
      </c>
      <c r="DA31" s="284">
        <f t="shared" si="0"/>
        <v>0.12000000000000001</v>
      </c>
      <c r="DB31" s="285">
        <f t="shared" si="3"/>
        <v>1</v>
      </c>
      <c r="DC31" s="287">
        <f>+U31+AB31+AI31</f>
        <v>0.12000000000000001</v>
      </c>
      <c r="DD31" s="287">
        <f>+V31+AC31+AJ31</f>
        <v>0.12000000000000001</v>
      </c>
      <c r="DE31" s="285">
        <f>+DD31/DC31</f>
        <v>1</v>
      </c>
      <c r="DF31" s="352"/>
      <c r="DG31" s="352"/>
      <c r="DH31" s="109"/>
      <c r="DI31" s="284">
        <f>+$S$31+$Z$31+$AG$31+$AN$31+$AU$31+$BB$31</f>
        <v>0.42000000000000004</v>
      </c>
      <c r="DJ31" s="284">
        <f>+$T$31+$AA$31+$AH$31+$AO$31+$AV$31+$BC$31</f>
        <v>0.32</v>
      </c>
      <c r="DK31" s="285">
        <f t="shared" si="4"/>
        <v>0.76190476190476186</v>
      </c>
      <c r="DL31" s="287">
        <f>+$U$31+$AB$31+$AI$31+$AP$31+$AW$31+$BD$31</f>
        <v>0.42000000000000004</v>
      </c>
      <c r="DM31" s="287">
        <f>+$V$31+$AC$31+$AJ$31+$AQ$31+$AX$31+$BE$31</f>
        <v>0.17</v>
      </c>
      <c r="DN31" s="285">
        <f>+DM31/DL31</f>
        <v>0.40476190476190477</v>
      </c>
      <c r="DO31" s="110"/>
      <c r="DP31" s="110"/>
      <c r="DQ31" s="109"/>
      <c r="DR31" s="284">
        <f>+$S$31+$Z$31+$AG$31+$AN$31+$AU$31+$BB$31+$BI$31+$BP$31+$BW$31</f>
        <v>0.82000000000000006</v>
      </c>
      <c r="DS31" s="284">
        <f>+$T$31+$AA$31+$AH$31+$AO$31+$AV$31+$BC$31+$BJ$31+$BQ$31+$BX$31</f>
        <v>0.32</v>
      </c>
      <c r="DT31" s="285">
        <f t="shared" si="5"/>
        <v>0.39024390243902435</v>
      </c>
      <c r="DU31" s="287">
        <f>+$U$31+$AB$31+$AI$31+$AP$31+$AW$31+$BD$31+$BK$31+$BR$31+$BY$31</f>
        <v>0.82000000000000006</v>
      </c>
      <c r="DV31" s="287">
        <f>+$V$31+$AC$31+$AJ$31+$AQ$31+$AX$31+$BE$31+$BL$31+$BS$31+$BZ$31</f>
        <v>0.17</v>
      </c>
      <c r="DW31" s="285">
        <f>+DV31/DU31</f>
        <v>0.2073170731707317</v>
      </c>
      <c r="DX31" s="110"/>
      <c r="DY31" s="110"/>
      <c r="DZ31" s="109"/>
      <c r="EA31" s="284">
        <f>+$S$31+$Z$31+$AG$31+$AN$31+$AU$31+$BB$31+$BI$31+$BP$31+$BW$31+$CD$31+$CK$31+$CR$31</f>
        <v>1</v>
      </c>
      <c r="EB31" s="284">
        <f>+$T$31+$AA$31+$AH$31+$AO$31+$AV$31+$BC$31+$BJ$31+$BQ$31+$BX$31+$CE$31+$CL$31+$CS$31</f>
        <v>0.32</v>
      </c>
      <c r="EC31" s="285">
        <f t="shared" si="6"/>
        <v>0.32</v>
      </c>
      <c r="ED31" s="287">
        <f>+$U$31+$AB$31+$AI$31+$AP$31+$AW$31+$BD$31+$BK$31+$BR$31+$BY$31+$CF$31+$CM$31+$CT$31</f>
        <v>1</v>
      </c>
      <c r="EE31" s="287">
        <f>+$V$31+$AC$31+$AJ$31+$AQ$31+$AX$31+$BE$31+$BL$31+$BS$31+$BZ$31+$CG$31+$CN$31+$CU$31</f>
        <v>0.17</v>
      </c>
      <c r="EF31" s="285">
        <f>+EE31/ED31</f>
        <v>0.17</v>
      </c>
      <c r="EG31" s="110"/>
      <c r="EH31" s="110"/>
      <c r="EI31" s="109"/>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3"/>
    </row>
    <row r="38" spans="30:54">
      <c r="BA38" s="227">
        <v>100</v>
      </c>
      <c r="BB38" s="227">
        <v>20</v>
      </c>
    </row>
    <row r="43" spans="30:54">
      <c r="AD43" s="227">
        <f>0.75/4</f>
        <v>0.1875</v>
      </c>
    </row>
  </sheetData>
  <mergeCells count="274">
    <mergeCell ref="EF29:EF30"/>
    <mergeCell ref="EG29:EG31"/>
    <mergeCell ref="EH29:EH31"/>
    <mergeCell ref="EI29:EI31"/>
    <mergeCell ref="DW29:DW30"/>
    <mergeCell ref="DX29:DX31"/>
    <mergeCell ref="DY29:DY31"/>
    <mergeCell ref="DZ29:DZ31"/>
    <mergeCell ref="ED29:ED30"/>
    <mergeCell ref="EE29:EE30"/>
    <mergeCell ref="DN29:DN30"/>
    <mergeCell ref="DO29:DO31"/>
    <mergeCell ref="DP29:DP31"/>
    <mergeCell ref="DQ29:DQ31"/>
    <mergeCell ref="DU29:DU30"/>
    <mergeCell ref="DV29:DV30"/>
    <mergeCell ref="DE29:DE30"/>
    <mergeCell ref="DF29:DF31"/>
    <mergeCell ref="DG29:DG31"/>
    <mergeCell ref="DH29:DH31"/>
    <mergeCell ref="DL29:DL30"/>
    <mergeCell ref="DM29:DM30"/>
    <mergeCell ref="CU29:CU30"/>
    <mergeCell ref="CV29:CV31"/>
    <mergeCell ref="CW29:CW31"/>
    <mergeCell ref="CX29:CX30"/>
    <mergeCell ref="DC29:DC30"/>
    <mergeCell ref="DD29:DD30"/>
    <mergeCell ref="CM29:CM30"/>
    <mergeCell ref="CN29:CN30"/>
    <mergeCell ref="CO29:CO31"/>
    <mergeCell ref="CP29:CP31"/>
    <mergeCell ref="CQ29:CQ30"/>
    <mergeCell ref="CT29:CT30"/>
    <mergeCell ref="CC29:CC30"/>
    <mergeCell ref="CF29:CF30"/>
    <mergeCell ref="CG29:CG30"/>
    <mergeCell ref="CH29:CH31"/>
    <mergeCell ref="CI29:CI31"/>
    <mergeCell ref="CJ29:CJ30"/>
    <mergeCell ref="BU29:BU31"/>
    <mergeCell ref="BV29:BV30"/>
    <mergeCell ref="BY29:BY30"/>
    <mergeCell ref="BZ29:BZ30"/>
    <mergeCell ref="CA29:CA31"/>
    <mergeCell ref="CB29:CB31"/>
    <mergeCell ref="BM29:BM31"/>
    <mergeCell ref="BN29:BN31"/>
    <mergeCell ref="BO29:BO30"/>
    <mergeCell ref="BR29:BR30"/>
    <mergeCell ref="BS29:BS30"/>
    <mergeCell ref="BT29:BT31"/>
    <mergeCell ref="BE29:BE30"/>
    <mergeCell ref="BF29:BF31"/>
    <mergeCell ref="BG29:BG31"/>
    <mergeCell ref="BH29:BH30"/>
    <mergeCell ref="BK29:BK30"/>
    <mergeCell ref="BL29:BL30"/>
    <mergeCell ref="AW29:AW30"/>
    <mergeCell ref="AX29:AX30"/>
    <mergeCell ref="AY29:AY31"/>
    <mergeCell ref="AZ29:AZ31"/>
    <mergeCell ref="BA29:BA30"/>
    <mergeCell ref="BD29:BD30"/>
    <mergeCell ref="AM29:AM30"/>
    <mergeCell ref="AP29:AP30"/>
    <mergeCell ref="AQ29:AQ30"/>
    <mergeCell ref="AR29:AR31"/>
    <mergeCell ref="AS29:AS31"/>
    <mergeCell ref="AT29:AT30"/>
    <mergeCell ref="AE29:AE31"/>
    <mergeCell ref="AF29:AF30"/>
    <mergeCell ref="AI29:AI30"/>
    <mergeCell ref="AJ29:AJ30"/>
    <mergeCell ref="AK29:AK31"/>
    <mergeCell ref="AL29:AL31"/>
    <mergeCell ref="W29:W31"/>
    <mergeCell ref="X29:X31"/>
    <mergeCell ref="Y29:Y30"/>
    <mergeCell ref="AB29:AB30"/>
    <mergeCell ref="AC29:AC30"/>
    <mergeCell ref="AD29:AD31"/>
    <mergeCell ref="M29:M30"/>
    <mergeCell ref="N29:N30"/>
    <mergeCell ref="O29:O30"/>
    <mergeCell ref="P29:P30"/>
    <mergeCell ref="U29:U30"/>
    <mergeCell ref="V29:V30"/>
    <mergeCell ref="G29:G31"/>
    <mergeCell ref="H29:H31"/>
    <mergeCell ref="I29:I31"/>
    <mergeCell ref="J29:J30"/>
    <mergeCell ref="K29:K30"/>
    <mergeCell ref="L29:L30"/>
    <mergeCell ref="EG23:EG25"/>
    <mergeCell ref="EH23:EH25"/>
    <mergeCell ref="EI23:EI25"/>
    <mergeCell ref="A26:B28"/>
    <mergeCell ref="C26:C28"/>
    <mergeCell ref="A29:B31"/>
    <mergeCell ref="C29:C31"/>
    <mergeCell ref="D29:D31"/>
    <mergeCell ref="E29:E31"/>
    <mergeCell ref="F29:F31"/>
    <mergeCell ref="DX23:DX25"/>
    <mergeCell ref="DY23:DY25"/>
    <mergeCell ref="DZ23:DZ25"/>
    <mergeCell ref="ED23:ED25"/>
    <mergeCell ref="EE23:EE25"/>
    <mergeCell ref="EF23:EF25"/>
    <mergeCell ref="DO23:DO25"/>
    <mergeCell ref="DP23:DP25"/>
    <mergeCell ref="DQ23:DQ25"/>
    <mergeCell ref="DU23:DU25"/>
    <mergeCell ref="DV23:DV25"/>
    <mergeCell ref="DW23:DW25"/>
    <mergeCell ref="DF23:DF25"/>
    <mergeCell ref="DG23:DG25"/>
    <mergeCell ref="DH23:DH25"/>
    <mergeCell ref="DL23:DL25"/>
    <mergeCell ref="DM23:DM25"/>
    <mergeCell ref="DN23:DN25"/>
    <mergeCell ref="CV23:CV25"/>
    <mergeCell ref="CW23:CW25"/>
    <mergeCell ref="CX23:CX25"/>
    <mergeCell ref="DC23:DC25"/>
    <mergeCell ref="DD23:DD25"/>
    <mergeCell ref="DE23:DE25"/>
    <mergeCell ref="CN23:CN25"/>
    <mergeCell ref="CO23:CO25"/>
    <mergeCell ref="CP23:CP25"/>
    <mergeCell ref="CQ23:CQ25"/>
    <mergeCell ref="CT23:CT25"/>
    <mergeCell ref="CU23:CU25"/>
    <mergeCell ref="CF23:CF25"/>
    <mergeCell ref="CG23:CG25"/>
    <mergeCell ref="CH23:CH25"/>
    <mergeCell ref="CI23:CI25"/>
    <mergeCell ref="CJ23:CJ25"/>
    <mergeCell ref="CM23:CM25"/>
    <mergeCell ref="BV23:BV25"/>
    <mergeCell ref="BY23:BY25"/>
    <mergeCell ref="BZ23:BZ25"/>
    <mergeCell ref="CA23:CA25"/>
    <mergeCell ref="CB23:CB25"/>
    <mergeCell ref="CC23:CC25"/>
    <mergeCell ref="BN23:BN25"/>
    <mergeCell ref="BO23:BO25"/>
    <mergeCell ref="BR23:BR25"/>
    <mergeCell ref="BS23:BS25"/>
    <mergeCell ref="BT23:BT25"/>
    <mergeCell ref="BU23:BU25"/>
    <mergeCell ref="BF23:BF25"/>
    <mergeCell ref="BG23:BG25"/>
    <mergeCell ref="BH23:BH25"/>
    <mergeCell ref="BK23:BK25"/>
    <mergeCell ref="BL23:BL25"/>
    <mergeCell ref="BM23:BM25"/>
    <mergeCell ref="AX23:AX25"/>
    <mergeCell ref="AY23:AY25"/>
    <mergeCell ref="AZ23:AZ25"/>
    <mergeCell ref="BA23:BA25"/>
    <mergeCell ref="BD23:BD25"/>
    <mergeCell ref="BE23:BE25"/>
    <mergeCell ref="AP23:AP25"/>
    <mergeCell ref="AQ23:AQ25"/>
    <mergeCell ref="AR23:AR25"/>
    <mergeCell ref="AS23:AS25"/>
    <mergeCell ref="AT23:AT25"/>
    <mergeCell ref="AW23:AW25"/>
    <mergeCell ref="AF23:AF25"/>
    <mergeCell ref="AI23:AI25"/>
    <mergeCell ref="AJ23:AJ25"/>
    <mergeCell ref="AK23:AK25"/>
    <mergeCell ref="AL23:AL25"/>
    <mergeCell ref="AM23:AM25"/>
    <mergeCell ref="X23:X25"/>
    <mergeCell ref="Y23:Y25"/>
    <mergeCell ref="AB23:AB25"/>
    <mergeCell ref="AC23:AC25"/>
    <mergeCell ref="AD23:AD25"/>
    <mergeCell ref="AE23:AE25"/>
    <mergeCell ref="N23:N25"/>
    <mergeCell ref="O23:O25"/>
    <mergeCell ref="P23:P25"/>
    <mergeCell ref="U23:U25"/>
    <mergeCell ref="V23:V25"/>
    <mergeCell ref="W23:W25"/>
    <mergeCell ref="H23:H25"/>
    <mergeCell ref="I23:I25"/>
    <mergeCell ref="J23:J25"/>
    <mergeCell ref="K23:K25"/>
    <mergeCell ref="L23:L25"/>
    <mergeCell ref="M23:M25"/>
    <mergeCell ref="A23:B25"/>
    <mergeCell ref="C23:C25"/>
    <mergeCell ref="D23:D25"/>
    <mergeCell ref="E23:E25"/>
    <mergeCell ref="F23:F25"/>
    <mergeCell ref="G23:G25"/>
    <mergeCell ref="DX19:DZ19"/>
    <mergeCell ref="EA19:EC19"/>
    <mergeCell ref="ED19:EF19"/>
    <mergeCell ref="EG19:EI19"/>
    <mergeCell ref="A21:B21"/>
    <mergeCell ref="A22:B22"/>
    <mergeCell ref="Q19:Q20"/>
    <mergeCell ref="R19:R20"/>
    <mergeCell ref="CZ19:DB19"/>
    <mergeCell ref="DC19:DE19"/>
    <mergeCell ref="DF19:DH19"/>
    <mergeCell ref="DI19:DK19"/>
    <mergeCell ref="EA18:EI18"/>
    <mergeCell ref="D19:D20"/>
    <mergeCell ref="E19:E20"/>
    <mergeCell ref="F19:F20"/>
    <mergeCell ref="G19:G20"/>
    <mergeCell ref="H19:H20"/>
    <mergeCell ref="I19:I20"/>
    <mergeCell ref="J19:J20"/>
    <mergeCell ref="K19:K20"/>
    <mergeCell ref="L19:L20"/>
    <mergeCell ref="CK18:CQ19"/>
    <mergeCell ref="CR18:CW19"/>
    <mergeCell ref="CX18:CX20"/>
    <mergeCell ref="CZ18:DH18"/>
    <mergeCell ref="DI18:DQ18"/>
    <mergeCell ref="DR18:DZ18"/>
    <mergeCell ref="DL19:DN19"/>
    <mergeCell ref="DO19:DQ19"/>
    <mergeCell ref="DR19:DT19"/>
    <mergeCell ref="DU19:DW19"/>
    <mergeCell ref="BH18:BH20"/>
    <mergeCell ref="BI18:BO19"/>
    <mergeCell ref="BP18:BV19"/>
    <mergeCell ref="BW18:CB19"/>
    <mergeCell ref="CC18:CC20"/>
    <mergeCell ref="CD18:CJ19"/>
    <mergeCell ref="Z18:AF19"/>
    <mergeCell ref="AG18:AL19"/>
    <mergeCell ref="AM18:AM20"/>
    <mergeCell ref="AN18:AT19"/>
    <mergeCell ref="AU18:BA19"/>
    <mergeCell ref="BB18:BG19"/>
    <mergeCell ref="A18:B20"/>
    <mergeCell ref="C18:C20"/>
    <mergeCell ref="D18:I18"/>
    <mergeCell ref="J18:P18"/>
    <mergeCell ref="Q18:R18"/>
    <mergeCell ref="S18:Y19"/>
    <mergeCell ref="M19:M20"/>
    <mergeCell ref="N19:N20"/>
    <mergeCell ref="O19:O20"/>
    <mergeCell ref="P19:P20"/>
    <mergeCell ref="A11:B11"/>
    <mergeCell ref="C11:F11"/>
    <mergeCell ref="A12:B12"/>
    <mergeCell ref="C12:F12"/>
    <mergeCell ref="A13:B14"/>
    <mergeCell ref="D13:E13"/>
    <mergeCell ref="F13:F14"/>
    <mergeCell ref="D14:E14"/>
    <mergeCell ref="A8:B8"/>
    <mergeCell ref="C8:F8"/>
    <mergeCell ref="A9:B9"/>
    <mergeCell ref="C9:F9"/>
    <mergeCell ref="A10:B10"/>
    <mergeCell ref="C10:F10"/>
    <mergeCell ref="A5:B5"/>
    <mergeCell ref="C5:F5"/>
    <mergeCell ref="A6:B6"/>
    <mergeCell ref="C6:F6"/>
    <mergeCell ref="A7:B7"/>
    <mergeCell ref="C7:F7"/>
  </mergeCells>
  <conditionalFormatting sqref="EC21 EF31 EF21:EF23 EF26:EF29 EI21:EI23 EI26:EI29">
    <cfRule type="cellIs" dxfId="676" priority="53" operator="greaterThan">
      <formula>0.9</formula>
    </cfRule>
    <cfRule type="cellIs" dxfId="675" priority="54" operator="between">
      <formula>0.7</formula>
      <formula>0.9</formula>
    </cfRule>
    <cfRule type="cellIs" dxfId="674" priority="55" operator="between">
      <formula>0.4</formula>
      <formula>0.7</formula>
    </cfRule>
    <cfRule type="cellIs" dxfId="673" priority="56" operator="between">
      <formula>0</formula>
      <formula>0.4</formula>
    </cfRule>
  </conditionalFormatting>
  <conditionalFormatting sqref="EC22:EC31">
    <cfRule type="cellIs" dxfId="672" priority="49" operator="greaterThan">
      <formula>0.9</formula>
    </cfRule>
    <cfRule type="cellIs" dxfId="671" priority="50" operator="between">
      <formula>0.7</formula>
      <formula>0.9</formula>
    </cfRule>
    <cfRule type="cellIs" dxfId="670" priority="51" operator="between">
      <formula>0.4</formula>
      <formula>0.7</formula>
    </cfRule>
    <cfRule type="cellIs" dxfId="669" priority="52" operator="between">
      <formula>0</formula>
      <formula>0.4</formula>
    </cfRule>
  </conditionalFormatting>
  <conditionalFormatting sqref="DW31 DW21:DW23 DW26:DW29">
    <cfRule type="cellIs" dxfId="668" priority="45" operator="greaterThan">
      <formula>0.9</formula>
    </cfRule>
    <cfRule type="cellIs" dxfId="667" priority="46" operator="between">
      <formula>0.7</formula>
      <formula>0.9</formula>
    </cfRule>
    <cfRule type="cellIs" dxfId="666" priority="47" operator="between">
      <formula>0.4</formula>
      <formula>0.7</formula>
    </cfRule>
    <cfRule type="cellIs" dxfId="665" priority="48" operator="between">
      <formula>0</formula>
      <formula>0.4</formula>
    </cfRule>
  </conditionalFormatting>
  <conditionalFormatting sqref="DT21">
    <cfRule type="cellIs" dxfId="664" priority="41" operator="greaterThan">
      <formula>0.9</formula>
    </cfRule>
    <cfRule type="cellIs" dxfId="663" priority="42" operator="between">
      <formula>0.7</formula>
      <formula>0.9</formula>
    </cfRule>
    <cfRule type="cellIs" dxfId="662" priority="43" operator="between">
      <formula>0.4</formula>
      <formula>0.7</formula>
    </cfRule>
    <cfRule type="cellIs" dxfId="661" priority="44" operator="between">
      <formula>0</formula>
      <formula>0.4</formula>
    </cfRule>
  </conditionalFormatting>
  <conditionalFormatting sqref="DT22:DT31">
    <cfRule type="cellIs" dxfId="660" priority="37" operator="greaterThan">
      <formula>0.9</formula>
    </cfRule>
    <cfRule type="cellIs" dxfId="659" priority="38" operator="between">
      <formula>0.7</formula>
      <formula>0.9</formula>
    </cfRule>
    <cfRule type="cellIs" dxfId="658" priority="39" operator="between">
      <formula>0.4</formula>
      <formula>0.7</formula>
    </cfRule>
    <cfRule type="cellIs" dxfId="657" priority="40" operator="between">
      <formula>0</formula>
      <formula>0.4</formula>
    </cfRule>
  </conditionalFormatting>
  <conditionalFormatting sqref="DZ21:DZ23 DZ26:DZ29">
    <cfRule type="cellIs" dxfId="656" priority="33" operator="greaterThan">
      <formula>0.9</formula>
    </cfRule>
    <cfRule type="cellIs" dxfId="655" priority="34" operator="between">
      <formula>0.7</formula>
      <formula>0.9</formula>
    </cfRule>
    <cfRule type="cellIs" dxfId="654" priority="35" operator="between">
      <formula>0.4</formula>
      <formula>0.7</formula>
    </cfRule>
    <cfRule type="cellIs" dxfId="653" priority="36" operator="between">
      <formula>0</formula>
      <formula>0.4</formula>
    </cfRule>
  </conditionalFormatting>
  <conditionalFormatting sqref="DQ21:DQ23 DQ26:DQ29">
    <cfRule type="cellIs" dxfId="652" priority="29" operator="greaterThan">
      <formula>0.9</formula>
    </cfRule>
    <cfRule type="cellIs" dxfId="651" priority="30" operator="between">
      <formula>0.7</formula>
      <formula>0.9</formula>
    </cfRule>
    <cfRule type="cellIs" dxfId="650" priority="31" operator="between">
      <formula>0.4</formula>
      <formula>0.7</formula>
    </cfRule>
    <cfRule type="cellIs" dxfId="649" priority="32" operator="between">
      <formula>0</formula>
      <formula>0.4</formula>
    </cfRule>
  </conditionalFormatting>
  <conditionalFormatting sqref="DN31 DN21:DN23 DN26:DN29">
    <cfRule type="cellIs" dxfId="648" priority="25" operator="greaterThan">
      <formula>0.9</formula>
    </cfRule>
    <cfRule type="cellIs" dxfId="647" priority="26" operator="between">
      <formula>0.7</formula>
      <formula>0.9</formula>
    </cfRule>
    <cfRule type="cellIs" dxfId="646" priority="27" operator="between">
      <formula>0.4</formula>
      <formula>0.7</formula>
    </cfRule>
    <cfRule type="cellIs" dxfId="645" priority="28" operator="between">
      <formula>0</formula>
      <formula>0.4</formula>
    </cfRule>
  </conditionalFormatting>
  <conditionalFormatting sqref="DK21">
    <cfRule type="cellIs" dxfId="644" priority="21" operator="greaterThan">
      <formula>0.9</formula>
    </cfRule>
    <cfRule type="cellIs" dxfId="643" priority="22" operator="between">
      <formula>0.7</formula>
      <formula>0.9</formula>
    </cfRule>
    <cfRule type="cellIs" dxfId="642" priority="23" operator="between">
      <formula>0.4</formula>
      <formula>0.7</formula>
    </cfRule>
    <cfRule type="cellIs" dxfId="641" priority="24" operator="between">
      <formula>0</formula>
      <formula>0.4</formula>
    </cfRule>
  </conditionalFormatting>
  <conditionalFormatting sqref="DK22:DK31">
    <cfRule type="cellIs" dxfId="640" priority="17" operator="greaterThan">
      <formula>0.9</formula>
    </cfRule>
    <cfRule type="cellIs" dxfId="639" priority="18" operator="between">
      <formula>0.7</formula>
      <formula>0.9</formula>
    </cfRule>
    <cfRule type="cellIs" dxfId="638" priority="19" operator="between">
      <formula>0.4</formula>
      <formula>0.7</formula>
    </cfRule>
    <cfRule type="cellIs" dxfId="637" priority="20" operator="between">
      <formula>0</formula>
      <formula>0.4</formula>
    </cfRule>
  </conditionalFormatting>
  <conditionalFormatting sqref="DH21:DH23 DH26:DH29">
    <cfRule type="cellIs" dxfId="636" priority="13" operator="greaterThan">
      <formula>0.9</formula>
    </cfRule>
    <cfRule type="cellIs" dxfId="635" priority="14" operator="between">
      <formula>0.7</formula>
      <formula>0.9</formula>
    </cfRule>
    <cfRule type="cellIs" dxfId="634" priority="15" operator="between">
      <formula>0.4</formula>
      <formula>0.7</formula>
    </cfRule>
    <cfRule type="cellIs" dxfId="633" priority="16" operator="between">
      <formula>0</formula>
      <formula>0.4</formula>
    </cfRule>
  </conditionalFormatting>
  <conditionalFormatting sqref="DE31 DE21:DE23 DE26:DE29">
    <cfRule type="cellIs" dxfId="632" priority="9" operator="greaterThan">
      <formula>0.9</formula>
    </cfRule>
    <cfRule type="cellIs" dxfId="631" priority="10" operator="between">
      <formula>0.7</formula>
      <formula>0.9</formula>
    </cfRule>
    <cfRule type="cellIs" dxfId="630" priority="11" operator="between">
      <formula>0.4</formula>
      <formula>0.7</formula>
    </cfRule>
    <cfRule type="cellIs" dxfId="629" priority="12" operator="between">
      <formula>0</formula>
      <formula>0.4</formula>
    </cfRule>
  </conditionalFormatting>
  <conditionalFormatting sqref="DB21">
    <cfRule type="cellIs" dxfId="628" priority="5" operator="greaterThan">
      <formula>0.9</formula>
    </cfRule>
    <cfRule type="cellIs" dxfId="627" priority="6" operator="between">
      <formula>0.7</formula>
      <formula>0.9</formula>
    </cfRule>
    <cfRule type="cellIs" dxfId="626" priority="7" operator="between">
      <formula>0.4</formula>
      <formula>0.7</formula>
    </cfRule>
    <cfRule type="cellIs" dxfId="625" priority="8" operator="between">
      <formula>0</formula>
      <formula>0.4</formula>
    </cfRule>
  </conditionalFormatting>
  <conditionalFormatting sqref="DB22:DB31">
    <cfRule type="cellIs" dxfId="624" priority="1" operator="greaterThan">
      <formula>0.9</formula>
    </cfRule>
    <cfRule type="cellIs" dxfId="623" priority="2" operator="between">
      <formula>0.7</formula>
      <formula>0.9</formula>
    </cfRule>
    <cfRule type="cellIs" dxfId="622" priority="3" operator="between">
      <formula>0.4</formula>
      <formula>0.7</formula>
    </cfRule>
    <cfRule type="cellIs" dxfId="621" priority="4" operator="between">
      <formula>0</formula>
      <formula>0.4</formula>
    </cfRule>
  </conditionalFormatting>
  <dataValidations count="4">
    <dataValidation allowBlank="1" showInputMessage="1" showErrorMessage="1" prompt="EVIDENCIAS ENTREGADAS: Se debe diligenciar por actividad los entregables que dan cuenta del avance en el periodo, estos deben ser coherente con lo programado y ejecutado en el periodo. " sqref="BA20:BA26 BH18:BH26 BV20:BV26 BO20:BO26 CC18:CC26 CJ20:CJ26 CQ20:CQ26"/>
    <dataValidation allowBlank="1" showInputMessage="1" showErrorMessage="1" prompt="EVIDENCIAS ENTREGADAS: Se debe diligenciar por actividad los entregables que dan cuenta del avance en el periodo, estos deben ser coherente con lo programado y ejecutado en el periodo." sqref="AT20:AT26 CX18:CX26 AM18:AM26 Y26 Y20:Y23 AF20:AF23 AF26"/>
    <dataValidation allowBlank="1" showInputMessage="1" showErrorMessage="1" prompt="El seguimiento se realizará a partir de las tareas, de acuerdo con el avance presentado el formato automáticamente calculará el avance para las actividades y metas al periodo del reporte y de la vigencia. " sqref="Y18:Y19 AT18:AT19 AF18:AF19 CQ18:CQ19 BA18:BA19 CJ18:CJ19 BV18:BV19 BO18:BO19 CU23:CW23 BT27:BU28 CA27:CB28 BM27:BN28 BF27:BG28 AR27:AS28 AY27:AZ28 AK27:AL28 AD27:AE28 AC23:AE23 S18:U26 CH27:CI28 Z18:AA26 AB23:AB25 AG18:AH26 AI23:AI25 AN18:AO26 V26:X26 AP23:AP25 AU18:AV26 CO27:CP28 AW23:AW25 BB18:BC26 AI18:AL22 BD23:BD25 BI18:BJ26 AI26:AL26 BK23:BK25 BP18:BQ26 AP18:AS22 BR23:BR25 BW18:BX26 AW18:AZ22 BY23:BY25 CD18:CE26 BD18:BG22 CF23:CF25 CK18:CL26 BR18:BU22 CM23:CM25 CR18:CS26 BY18:CB22 CT23:CT25 CM26:CP26 CF18:CI22 W27:X28 CF26:CI26 CM18:CP22 AB26:AE26 CT18:CW22 BK18:BN22 AP26:AS26 AJ23:AL23 BD26:BG26 BK26:BN26 BR26:BU26 BY26:CB26 V18:X23 AB18:AE22 AW26:AZ26 AQ23:AS23 AX23:AZ23 BE23:BG23 BL23:BN23 BS23:BU23 BZ23:CB23 CG23:CI23 CN23:CP23 CT26:CW26 CV27:CW28"/>
    <dataValidation allowBlank="1" showInputMessage="1" showErrorMessage="1" prompt="Verificar que los objetivos, metas, actividades y tareas correspondan con lo programado en el Plan de Acción y Ficha EBI. No se deben modificar esta información." sqref="H21:H23 H26 A18:A26 B23:B26 B18:B20 H18:H19 C18:G26 I18:R26"/>
  </dataValidations>
  <pageMargins left="0.7" right="0.7" top="0.75" bottom="0.75" header="0.3" footer="0.3"/>
  <extLst>
    <ext xmlns:x14="http://schemas.microsoft.com/office/spreadsheetml/2009/9/main" uri="{CCE6A557-97BC-4b89-ADB6-D9C93CAAB3DF}">
      <x14:dataValidations xmlns:xm="http://schemas.microsoft.com/office/excel/2006/main" count="9">
        <x14:dataValidation type="list" allowBlank="1" showInputMessage="1" showErrorMessage="1">
          <x14:formula1>
            <xm:f>'[1]Listas desplegables'!#REF!</xm:f>
          </x14:formula1>
          <xm:sqref>C9</xm:sqref>
        </x14:dataValidation>
        <x14:dataValidation type="list" allowBlank="1" showInputMessage="1" showErrorMessage="1">
          <x14:formula1>
            <xm:f>'[1]Listas desplegables'!#REF!</xm:f>
          </x14:formula1>
          <xm:sqref>C8</xm:sqref>
        </x14:dataValidation>
        <x14:dataValidation type="list" allowBlank="1" showInputMessage="1" showErrorMessage="1">
          <x14:formula1>
            <xm:f>'[1]Listas desplegables'!#REF!</xm:f>
          </x14:formula1>
          <xm:sqref>D13:D14</xm:sqref>
        </x14:dataValidation>
        <x14:dataValidation type="list" allowBlank="1" showInputMessage="1" showErrorMessage="1">
          <x14:formula1>
            <xm:f>'[1]Listas desplegables'!#REF!</xm:f>
          </x14:formula1>
          <xm:sqref>F13:H13</xm:sqref>
        </x14:dataValidation>
        <x14:dataValidation type="list" allowBlank="1" showInputMessage="1" showErrorMessage="1">
          <x14:formula1>
            <xm:f>'[1]Listas desplegables'!#REF!</xm:f>
          </x14:formula1>
          <xm:sqref>C7</xm:sqref>
        </x14:dataValidation>
        <x14:dataValidation type="list" allowBlank="1" showInputMessage="1" showErrorMessage="1">
          <x14:formula1>
            <xm:f>'[1]Listas desplegables'!#REF!</xm:f>
          </x14:formula1>
          <xm:sqref>C6</xm:sqref>
        </x14:dataValidation>
        <x14:dataValidation type="list" allowBlank="1" showInputMessage="1" showErrorMessage="1">
          <x14:formula1>
            <xm:f>'[1]Listas desplegables'!#REF!</xm:f>
          </x14:formula1>
          <xm:sqref>C10</xm:sqref>
        </x14:dataValidation>
        <x14:dataValidation type="list" allowBlank="1" showInputMessage="1" showErrorMessage="1">
          <x14:formula1>
            <xm:f>'[1]Listas desplegables'!#REF!</xm:f>
          </x14:formula1>
          <xm:sqref>C12</xm:sqref>
        </x14:dataValidation>
        <x14:dataValidation type="list" allowBlank="1" showInputMessage="1" showErrorMessage="1">
          <x14:formula1>
            <xm:f>'[1]Listas desplegables'!#REF!</xm:f>
          </x14:formula1>
          <xm:sqref>C11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6"/>
  <sheetViews>
    <sheetView workbookViewId="0">
      <selection activeCell="E21" sqref="E21:E23"/>
    </sheetView>
  </sheetViews>
  <sheetFormatPr baseColWidth="10" defaultColWidth="10.7109375" defaultRowHeight="15"/>
  <cols>
    <col min="1" max="1" width="17" style="26" customWidth="1"/>
    <col min="2" max="2" width="33.85546875" style="26" customWidth="1"/>
    <col min="3" max="3" width="38.42578125" style="227" customWidth="1"/>
    <col min="4" max="4" width="10.7109375" style="227" customWidth="1"/>
    <col min="5" max="5" width="30.28515625" style="227" customWidth="1"/>
    <col min="6" max="6" width="17.5703125" style="227" customWidth="1"/>
    <col min="7" max="9" width="17" style="30" customWidth="1"/>
    <col min="10" max="10" width="11.7109375" style="29" customWidth="1"/>
    <col min="11" max="11" width="45.42578125" style="30" customWidth="1"/>
    <col min="12" max="12" width="39.140625" style="30" customWidth="1"/>
    <col min="13" max="13" width="16.5703125" style="30" customWidth="1"/>
    <col min="14" max="14" width="7.7109375" style="30" customWidth="1"/>
    <col min="15" max="16" width="15.140625" style="229" customWidth="1"/>
    <col min="17" max="17" width="38.5703125" style="227" customWidth="1"/>
    <col min="18" max="18" width="11.5703125" style="230" customWidth="1"/>
    <col min="19" max="20" width="5.5703125" style="227" customWidth="1"/>
    <col min="21" max="21" width="12.42578125" style="227" customWidth="1"/>
    <col min="22" max="22" width="11" style="227" customWidth="1"/>
    <col min="23" max="24" width="13.42578125" style="227" customWidth="1"/>
    <col min="25" max="25" width="15.42578125" style="227" customWidth="1"/>
    <col min="26" max="26" width="7" style="227" customWidth="1"/>
    <col min="27" max="27" width="6.140625" style="227" customWidth="1"/>
    <col min="28" max="28" width="15.5703125" style="227" customWidth="1"/>
    <col min="29" max="29" width="13" style="227" customWidth="1"/>
    <col min="30" max="31" width="12.140625" style="227" customWidth="1"/>
    <col min="32" max="32" width="21.28515625" style="227" customWidth="1"/>
    <col min="33" max="33" width="5.140625" style="227" customWidth="1"/>
    <col min="34" max="34" width="7.7109375" style="227" customWidth="1"/>
    <col min="35" max="35" width="14.42578125" style="227" customWidth="1"/>
    <col min="36" max="36" width="13.7109375" style="227" customWidth="1"/>
    <col min="37" max="38" width="8.7109375" style="227" customWidth="1"/>
    <col min="39" max="39" width="23.28515625" style="227" customWidth="1"/>
    <col min="40" max="45" width="8.7109375" style="227" customWidth="1"/>
    <col min="46" max="46" width="16.42578125" style="227" customWidth="1"/>
    <col min="47" max="48" width="8.7109375" style="227" customWidth="1"/>
    <col min="49" max="49" width="13.140625" style="227" customWidth="1"/>
    <col min="50" max="52" width="8.7109375" style="227" customWidth="1"/>
    <col min="53" max="53" width="16.7109375" style="227" customWidth="1"/>
    <col min="54" max="59" width="8.7109375" style="227" customWidth="1"/>
    <col min="60" max="60" width="21.5703125" style="26" customWidth="1"/>
    <col min="61" max="66" width="8.7109375" style="227" hidden="1" customWidth="1"/>
    <col min="67" max="67" width="16.7109375" style="227" hidden="1" customWidth="1"/>
    <col min="68" max="73" width="8.7109375" style="227" hidden="1" customWidth="1"/>
    <col min="74" max="74" width="18.42578125" style="227" hidden="1" customWidth="1"/>
    <col min="75" max="80" width="8.7109375" style="227" hidden="1" customWidth="1"/>
    <col min="81" max="81" width="17.7109375" style="227" hidden="1" customWidth="1"/>
    <col min="82" max="87" width="8.7109375" style="227" hidden="1" customWidth="1"/>
    <col min="88" max="88" width="19" style="227" hidden="1" customWidth="1"/>
    <col min="89" max="94" width="8.7109375" style="227" hidden="1" customWidth="1"/>
    <col min="95" max="95" width="12.5703125" style="227" hidden="1" customWidth="1"/>
    <col min="96" max="101" width="8.7109375" style="227" hidden="1" customWidth="1"/>
    <col min="102" max="102" width="21.28515625" style="227" hidden="1" customWidth="1"/>
    <col min="103" max="103" width="2.140625" style="227" customWidth="1"/>
    <col min="104" max="104" width="10.7109375" style="1156" hidden="1" customWidth="1"/>
    <col min="105" max="105" width="11.85546875" style="227" hidden="1" customWidth="1"/>
    <col min="106" max="106" width="11" style="227" hidden="1" customWidth="1"/>
    <col min="107" max="109" width="14.28515625" style="227" hidden="1" customWidth="1"/>
    <col min="110" max="110" width="16.7109375" style="227" hidden="1" customWidth="1"/>
    <col min="111" max="112" width="14.28515625" style="227" hidden="1" customWidth="1"/>
    <col min="113" max="113" width="10.42578125" style="227" customWidth="1"/>
    <col min="114" max="114" width="11.5703125" style="227" customWidth="1"/>
    <col min="115" max="115" width="9.42578125" style="227" customWidth="1"/>
    <col min="116" max="116" width="9.7109375" style="227" customWidth="1"/>
    <col min="117" max="117" width="12" style="227" customWidth="1"/>
    <col min="118" max="121" width="14.28515625" style="227" customWidth="1"/>
    <col min="122" max="130" width="14.28515625" style="227" hidden="1" customWidth="1"/>
    <col min="131" max="139" width="14.28515625" style="227" customWidth="1"/>
    <col min="140" max="140" width="13.28515625" style="227" customWidth="1"/>
    <col min="141" max="141" width="10.7109375" style="227" customWidth="1"/>
    <col min="142" max="256" width="10.7109375" style="227"/>
  </cols>
  <sheetData>
    <row r="1" spans="1:256">
      <c r="A1" s="1"/>
      <c r="B1" s="1"/>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199"/>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5"/>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c r="A2" s="1"/>
      <c r="B2" s="1"/>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199"/>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5"/>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199"/>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5"/>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199"/>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5"/>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c r="A5" s="3" t="s">
        <v>0</v>
      </c>
      <c r="B5" s="4"/>
      <c r="C5" s="5" t="s">
        <v>1</v>
      </c>
      <c r="D5" s="6"/>
      <c r="E5" s="6"/>
      <c r="F5" s="7"/>
      <c r="G5" s="2"/>
      <c r="H5" s="2"/>
      <c r="I5" s="2"/>
      <c r="J5" s="8"/>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199"/>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5"/>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c r="A6" s="3" t="s">
        <v>2</v>
      </c>
      <c r="B6" s="4"/>
      <c r="C6" s="9" t="s">
        <v>384</v>
      </c>
      <c r="D6" s="980"/>
      <c r="E6" s="980"/>
      <c r="F6" s="981"/>
      <c r="G6" s="12"/>
      <c r="H6" s="12"/>
      <c r="I6" s="2"/>
      <c r="J6" s="8"/>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199"/>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5"/>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c r="A7" s="3" t="s">
        <v>4</v>
      </c>
      <c r="B7" s="4"/>
      <c r="C7" s="9" t="s">
        <v>385</v>
      </c>
      <c r="D7" s="980"/>
      <c r="E7" s="980"/>
      <c r="F7" s="981"/>
      <c r="G7" s="12"/>
      <c r="H7" s="12"/>
      <c r="I7" s="2"/>
      <c r="J7" s="8"/>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199"/>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5"/>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c r="A8" s="3" t="s">
        <v>6</v>
      </c>
      <c r="B8" s="4"/>
      <c r="C8" s="9" t="s">
        <v>2257</v>
      </c>
      <c r="D8" s="980"/>
      <c r="E8" s="980"/>
      <c r="F8" s="981"/>
      <c r="G8" s="12"/>
      <c r="H8" s="12"/>
      <c r="I8" s="2"/>
      <c r="J8" s="8"/>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199"/>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5"/>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c r="A9" s="3" t="s">
        <v>8</v>
      </c>
      <c r="B9" s="4"/>
      <c r="C9" s="9" t="s">
        <v>2258</v>
      </c>
      <c r="D9" s="980"/>
      <c r="E9" s="980"/>
      <c r="F9" s="981"/>
      <c r="G9" s="13"/>
      <c r="H9" s="13"/>
      <c r="I9" s="14"/>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199"/>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5"/>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c r="A10" s="3" t="s">
        <v>10</v>
      </c>
      <c r="B10" s="4"/>
      <c r="C10" s="9" t="s">
        <v>387</v>
      </c>
      <c r="D10" s="980"/>
      <c r="E10" s="980"/>
      <c r="F10" s="981"/>
      <c r="G10" s="15"/>
      <c r="H10" s="15"/>
      <c r="I10" s="14"/>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199"/>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5"/>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c r="A11" s="3" t="s">
        <v>12</v>
      </c>
      <c r="B11" s="4"/>
      <c r="C11" s="9" t="s">
        <v>2259</v>
      </c>
      <c r="D11" s="980"/>
      <c r="E11" s="980"/>
      <c r="F11" s="981"/>
      <c r="G11" s="15"/>
      <c r="H11" s="15"/>
      <c r="I11" s="14"/>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199"/>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5"/>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c r="A12" s="3" t="s">
        <v>14</v>
      </c>
      <c r="B12" s="4"/>
      <c r="C12" s="9" t="s">
        <v>467</v>
      </c>
      <c r="D12" s="980"/>
      <c r="E12" s="980"/>
      <c r="F12" s="981"/>
      <c r="G12" s="15"/>
      <c r="H12" s="15"/>
      <c r="I12" s="14"/>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199"/>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5"/>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c r="A13" s="16" t="s">
        <v>16</v>
      </c>
      <c r="B13" s="17"/>
      <c r="C13" s="18" t="s">
        <v>17</v>
      </c>
      <c r="D13" s="20" t="s">
        <v>18</v>
      </c>
      <c r="E13" s="20"/>
      <c r="F13" s="20">
        <v>2017</v>
      </c>
      <c r="G13" s="21"/>
      <c r="H13" s="21"/>
      <c r="I13" s="14"/>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199"/>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5"/>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c r="A14" s="22"/>
      <c r="B14" s="23"/>
      <c r="C14" s="24" t="s">
        <v>19</v>
      </c>
      <c r="D14" s="20" t="s">
        <v>389</v>
      </c>
      <c r="E14" s="20"/>
      <c r="F14" s="20"/>
      <c r="G14" s="25"/>
      <c r="H14" s="25"/>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199"/>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5"/>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c r="B15" s="27"/>
      <c r="C15" s="27"/>
      <c r="D15" s="28"/>
      <c r="E15" s="28"/>
      <c r="F15" s="28"/>
      <c r="G15" s="28"/>
      <c r="H15" s="28"/>
      <c r="I15" s="28"/>
    </row>
    <row r="16" spans="1:256">
      <c r="B16" s="27"/>
      <c r="C16" s="27"/>
      <c r="D16" s="28"/>
      <c r="E16" s="28"/>
      <c r="F16" s="28"/>
      <c r="G16" s="28"/>
      <c r="H16" s="28"/>
      <c r="I16" s="28"/>
    </row>
    <row r="17" spans="1:256" ht="15.75">
      <c r="A17" s="31" t="s">
        <v>21</v>
      </c>
      <c r="B17" s="32"/>
      <c r="C17" s="33"/>
      <c r="D17" s="33"/>
      <c r="E17" s="33"/>
      <c r="F17" s="33"/>
      <c r="G17" s="34"/>
      <c r="H17" s="34"/>
      <c r="I17" s="34"/>
      <c r="J17" s="35"/>
      <c r="K17" s="34"/>
      <c r="L17" s="34"/>
      <c r="M17" s="34"/>
      <c r="N17" s="34"/>
      <c r="O17" s="36"/>
      <c r="P17" s="36"/>
      <c r="Q17" s="33"/>
      <c r="R17" s="37"/>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2"/>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1159" t="s">
        <v>22</v>
      </c>
      <c r="DA17" s="33"/>
      <c r="DB17" s="33"/>
      <c r="DC17" s="33"/>
      <c r="DD17" s="33"/>
      <c r="DE17" s="33"/>
      <c r="DF17" s="33"/>
      <c r="DG17" s="33"/>
      <c r="DH17" s="33"/>
      <c r="DI17" s="1159" t="s">
        <v>22</v>
      </c>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row>
    <row r="18" spans="1:256" ht="15.75">
      <c r="A18" s="1160" t="s">
        <v>23</v>
      </c>
      <c r="B18" s="1160"/>
      <c r="C18" s="1160" t="s">
        <v>24</v>
      </c>
      <c r="D18" s="1160" t="s">
        <v>25</v>
      </c>
      <c r="E18" s="1160"/>
      <c r="F18" s="1160"/>
      <c r="G18" s="1160"/>
      <c r="H18" s="1160"/>
      <c r="I18" s="1160"/>
      <c r="J18" s="1161" t="s">
        <v>26</v>
      </c>
      <c r="K18" s="1161"/>
      <c r="L18" s="1161"/>
      <c r="M18" s="1161"/>
      <c r="N18" s="1161"/>
      <c r="O18" s="1161"/>
      <c r="P18" s="1161"/>
      <c r="Q18" s="1160" t="s">
        <v>27</v>
      </c>
      <c r="R18" s="1160"/>
      <c r="S18" s="1162" t="s">
        <v>28</v>
      </c>
      <c r="T18" s="1162"/>
      <c r="U18" s="1162"/>
      <c r="V18" s="1162"/>
      <c r="W18" s="1162"/>
      <c r="X18" s="1162"/>
      <c r="Y18" s="1162"/>
      <c r="Z18" s="1162" t="s">
        <v>29</v>
      </c>
      <c r="AA18" s="1162"/>
      <c r="AB18" s="1162"/>
      <c r="AC18" s="1162"/>
      <c r="AD18" s="1162"/>
      <c r="AE18" s="1162"/>
      <c r="AF18" s="1162"/>
      <c r="AG18" s="1162" t="s">
        <v>30</v>
      </c>
      <c r="AH18" s="1162"/>
      <c r="AI18" s="1162"/>
      <c r="AJ18" s="1162"/>
      <c r="AK18" s="1162"/>
      <c r="AL18" s="1162"/>
      <c r="AM18" s="2271" t="s">
        <v>31</v>
      </c>
      <c r="AN18" s="1162" t="s">
        <v>32</v>
      </c>
      <c r="AO18" s="1162"/>
      <c r="AP18" s="1162"/>
      <c r="AQ18" s="1162"/>
      <c r="AR18" s="1162"/>
      <c r="AS18" s="1162"/>
      <c r="AT18" s="1162"/>
      <c r="AU18" s="1162" t="s">
        <v>33</v>
      </c>
      <c r="AV18" s="1162"/>
      <c r="AW18" s="1162"/>
      <c r="AX18" s="1162"/>
      <c r="AY18" s="1162"/>
      <c r="AZ18" s="1162"/>
      <c r="BA18" s="1162"/>
      <c r="BB18" s="1162" t="s">
        <v>34</v>
      </c>
      <c r="BC18" s="1162"/>
      <c r="BD18" s="1162"/>
      <c r="BE18" s="1162"/>
      <c r="BF18" s="1162"/>
      <c r="BG18" s="1162"/>
      <c r="BH18" s="1163" t="s">
        <v>35</v>
      </c>
      <c r="BI18" s="1593" t="s">
        <v>36</v>
      </c>
      <c r="BJ18" s="1593"/>
      <c r="BK18" s="1593"/>
      <c r="BL18" s="1593"/>
      <c r="BM18" s="1593"/>
      <c r="BN18" s="1593"/>
      <c r="BO18" s="1594"/>
      <c r="BP18" s="1595" t="s">
        <v>37</v>
      </c>
      <c r="BQ18" s="1593"/>
      <c r="BR18" s="1593"/>
      <c r="BS18" s="1593"/>
      <c r="BT18" s="1593"/>
      <c r="BU18" s="1593"/>
      <c r="BV18" s="1594"/>
      <c r="BW18" s="1595" t="s">
        <v>38</v>
      </c>
      <c r="BX18" s="1593"/>
      <c r="BY18" s="1593"/>
      <c r="BZ18" s="1593"/>
      <c r="CA18" s="1593"/>
      <c r="CB18" s="1594"/>
      <c r="CC18" s="1596" t="s">
        <v>39</v>
      </c>
      <c r="CD18" s="1595" t="s">
        <v>40</v>
      </c>
      <c r="CE18" s="1593"/>
      <c r="CF18" s="1593"/>
      <c r="CG18" s="1593"/>
      <c r="CH18" s="1593"/>
      <c r="CI18" s="1593"/>
      <c r="CJ18" s="1594"/>
      <c r="CK18" s="1595" t="s">
        <v>41</v>
      </c>
      <c r="CL18" s="1593"/>
      <c r="CM18" s="1593"/>
      <c r="CN18" s="1593"/>
      <c r="CO18" s="1593"/>
      <c r="CP18" s="1593"/>
      <c r="CQ18" s="1594"/>
      <c r="CR18" s="1595" t="s">
        <v>42</v>
      </c>
      <c r="CS18" s="1593"/>
      <c r="CT18" s="1593"/>
      <c r="CU18" s="1593"/>
      <c r="CV18" s="1593"/>
      <c r="CW18" s="1594"/>
      <c r="CX18" s="1596" t="s">
        <v>43</v>
      </c>
      <c r="CY18" s="1164"/>
      <c r="CZ18" s="1165" t="s">
        <v>44</v>
      </c>
      <c r="DA18" s="1165"/>
      <c r="DB18" s="1165"/>
      <c r="DC18" s="1165"/>
      <c r="DD18" s="1165"/>
      <c r="DE18" s="1165"/>
      <c r="DF18" s="1165"/>
      <c r="DG18" s="1165"/>
      <c r="DH18" s="1165"/>
      <c r="DI18" s="1169" t="s">
        <v>2260</v>
      </c>
      <c r="DJ18" s="1169"/>
      <c r="DK18" s="1169"/>
      <c r="DL18" s="1169"/>
      <c r="DM18" s="1169"/>
      <c r="DN18" s="1169"/>
      <c r="DO18" s="1169"/>
      <c r="DP18" s="1169"/>
      <c r="DQ18" s="1169"/>
      <c r="DR18" s="1598" t="s">
        <v>46</v>
      </c>
      <c r="DS18" s="45"/>
      <c r="DT18" s="45"/>
      <c r="DU18" s="45"/>
      <c r="DV18" s="45"/>
      <c r="DW18" s="45"/>
      <c r="DX18" s="45"/>
      <c r="DY18" s="45"/>
      <c r="DZ18" s="45"/>
      <c r="EA18" s="45" t="s">
        <v>964</v>
      </c>
      <c r="EB18" s="45"/>
      <c r="EC18" s="45"/>
      <c r="ED18" s="45"/>
      <c r="EE18" s="45"/>
      <c r="EF18" s="45"/>
      <c r="EG18" s="45"/>
      <c r="EH18" s="45"/>
      <c r="EI18" s="45"/>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row>
    <row r="19" spans="1:256" ht="15.75">
      <c r="A19" s="1160"/>
      <c r="B19" s="1160"/>
      <c r="C19" s="1160"/>
      <c r="D19" s="1160" t="s">
        <v>48</v>
      </c>
      <c r="E19" s="1160" t="s">
        <v>49</v>
      </c>
      <c r="F19" s="1160" t="s">
        <v>50</v>
      </c>
      <c r="G19" s="1160" t="s">
        <v>51</v>
      </c>
      <c r="H19" s="1160" t="s">
        <v>52</v>
      </c>
      <c r="I19" s="1160" t="s">
        <v>53</v>
      </c>
      <c r="J19" s="1170" t="s">
        <v>54</v>
      </c>
      <c r="K19" s="1170" t="s">
        <v>55</v>
      </c>
      <c r="L19" s="1170" t="s">
        <v>56</v>
      </c>
      <c r="M19" s="1170" t="s">
        <v>57</v>
      </c>
      <c r="N19" s="1170" t="s">
        <v>58</v>
      </c>
      <c r="O19" s="1170" t="s">
        <v>59</v>
      </c>
      <c r="P19" s="1170" t="s">
        <v>60</v>
      </c>
      <c r="Q19" s="1160" t="s">
        <v>61</v>
      </c>
      <c r="R19" s="1160" t="s">
        <v>62</v>
      </c>
      <c r="S19" s="1162"/>
      <c r="T19" s="1162"/>
      <c r="U19" s="1162"/>
      <c r="V19" s="1162"/>
      <c r="W19" s="1162"/>
      <c r="X19" s="1162"/>
      <c r="Y19" s="1162"/>
      <c r="Z19" s="1162"/>
      <c r="AA19" s="1162"/>
      <c r="AB19" s="1162"/>
      <c r="AC19" s="1162"/>
      <c r="AD19" s="1162"/>
      <c r="AE19" s="1162"/>
      <c r="AF19" s="1162"/>
      <c r="AG19" s="1162"/>
      <c r="AH19" s="1162"/>
      <c r="AI19" s="1162"/>
      <c r="AJ19" s="1162"/>
      <c r="AK19" s="1162"/>
      <c r="AL19" s="1162"/>
      <c r="AM19" s="2271"/>
      <c r="AN19" s="1162"/>
      <c r="AO19" s="1162"/>
      <c r="AP19" s="1162"/>
      <c r="AQ19" s="1162"/>
      <c r="AR19" s="1162"/>
      <c r="AS19" s="1162"/>
      <c r="AT19" s="1162"/>
      <c r="AU19" s="1162"/>
      <c r="AV19" s="1162"/>
      <c r="AW19" s="1162"/>
      <c r="AX19" s="1162"/>
      <c r="AY19" s="1162"/>
      <c r="AZ19" s="1162"/>
      <c r="BA19" s="1162"/>
      <c r="BB19" s="1162"/>
      <c r="BC19" s="1162"/>
      <c r="BD19" s="1162"/>
      <c r="BE19" s="1162"/>
      <c r="BF19" s="1162"/>
      <c r="BG19" s="1162"/>
      <c r="BH19" s="1163"/>
      <c r="BI19" s="1600"/>
      <c r="BJ19" s="1600"/>
      <c r="BK19" s="1600"/>
      <c r="BL19" s="1600"/>
      <c r="BM19" s="1600"/>
      <c r="BN19" s="1600"/>
      <c r="BO19" s="1601"/>
      <c r="BP19" s="1602"/>
      <c r="BQ19" s="1600"/>
      <c r="BR19" s="1600"/>
      <c r="BS19" s="1600"/>
      <c r="BT19" s="1600"/>
      <c r="BU19" s="1600"/>
      <c r="BV19" s="1601"/>
      <c r="BW19" s="1603"/>
      <c r="BX19" s="1604"/>
      <c r="BY19" s="1604"/>
      <c r="BZ19" s="1604"/>
      <c r="CA19" s="1604"/>
      <c r="CB19" s="1605"/>
      <c r="CC19" s="1606"/>
      <c r="CD19" s="1602"/>
      <c r="CE19" s="1600"/>
      <c r="CF19" s="1600"/>
      <c r="CG19" s="1600"/>
      <c r="CH19" s="1600"/>
      <c r="CI19" s="1600"/>
      <c r="CJ19" s="1601"/>
      <c r="CK19" s="1602"/>
      <c r="CL19" s="1600"/>
      <c r="CM19" s="1600"/>
      <c r="CN19" s="1600"/>
      <c r="CO19" s="1600"/>
      <c r="CP19" s="1600"/>
      <c r="CQ19" s="1601"/>
      <c r="CR19" s="1603"/>
      <c r="CS19" s="1604"/>
      <c r="CT19" s="1604"/>
      <c r="CU19" s="1604"/>
      <c r="CV19" s="1604"/>
      <c r="CW19" s="1605"/>
      <c r="CX19" s="1606"/>
      <c r="CY19" s="1164"/>
      <c r="CZ19" s="1171" t="s">
        <v>63</v>
      </c>
      <c r="DA19" s="1171"/>
      <c r="DB19" s="1171"/>
      <c r="DC19" s="1172" t="s">
        <v>64</v>
      </c>
      <c r="DD19" s="1172"/>
      <c r="DE19" s="1172"/>
      <c r="DF19" s="1173" t="s">
        <v>65</v>
      </c>
      <c r="DG19" s="1173"/>
      <c r="DH19" s="1173"/>
      <c r="DI19" s="1183" t="s">
        <v>63</v>
      </c>
      <c r="DJ19" s="1183"/>
      <c r="DK19" s="1183"/>
      <c r="DL19" s="1184" t="s">
        <v>64</v>
      </c>
      <c r="DM19" s="1184"/>
      <c r="DN19" s="1184"/>
      <c r="DO19" s="1185" t="s">
        <v>65</v>
      </c>
      <c r="DP19" s="1185"/>
      <c r="DQ19" s="1185"/>
      <c r="DR19" s="1607" t="s">
        <v>63</v>
      </c>
      <c r="DS19" s="54"/>
      <c r="DT19" s="54"/>
      <c r="DU19" s="55" t="s">
        <v>64</v>
      </c>
      <c r="DV19" s="55"/>
      <c r="DW19" s="55"/>
      <c r="DX19" s="56" t="s">
        <v>65</v>
      </c>
      <c r="DY19" s="56"/>
      <c r="DZ19" s="56"/>
      <c r="EA19" s="54" t="s">
        <v>63</v>
      </c>
      <c r="EB19" s="54"/>
      <c r="EC19" s="54"/>
      <c r="ED19" s="55" t="s">
        <v>64</v>
      </c>
      <c r="EE19" s="55"/>
      <c r="EF19" s="55"/>
      <c r="EG19" s="56" t="s">
        <v>65</v>
      </c>
      <c r="EH19" s="56"/>
      <c r="EI19" s="56"/>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row>
    <row r="20" spans="1:256" ht="94.5">
      <c r="A20" s="1160"/>
      <c r="B20" s="1160"/>
      <c r="C20" s="1160"/>
      <c r="D20" s="1160"/>
      <c r="E20" s="1160"/>
      <c r="F20" s="1160"/>
      <c r="G20" s="1160"/>
      <c r="H20" s="1160"/>
      <c r="I20" s="1160"/>
      <c r="J20" s="1161"/>
      <c r="K20" s="1186"/>
      <c r="L20" s="1186"/>
      <c r="M20" s="1186"/>
      <c r="N20" s="1170"/>
      <c r="O20" s="1170"/>
      <c r="P20" s="1170"/>
      <c r="Q20" s="1160"/>
      <c r="R20" s="1160"/>
      <c r="S20" s="1187" t="s">
        <v>66</v>
      </c>
      <c r="T20" s="1188" t="s">
        <v>67</v>
      </c>
      <c r="U20" s="1187" t="s">
        <v>68</v>
      </c>
      <c r="V20" s="1188" t="s">
        <v>69</v>
      </c>
      <c r="W20" s="1187" t="s">
        <v>70</v>
      </c>
      <c r="X20" s="1188" t="s">
        <v>71</v>
      </c>
      <c r="Y20" s="1189" t="s">
        <v>72</v>
      </c>
      <c r="Z20" s="1187" t="s">
        <v>66</v>
      </c>
      <c r="AA20" s="1188" t="s">
        <v>67</v>
      </c>
      <c r="AB20" s="1187" t="s">
        <v>68</v>
      </c>
      <c r="AC20" s="1188" t="s">
        <v>69</v>
      </c>
      <c r="AD20" s="1187" t="s">
        <v>70</v>
      </c>
      <c r="AE20" s="1188" t="s">
        <v>71</v>
      </c>
      <c r="AF20" s="1189" t="s">
        <v>72</v>
      </c>
      <c r="AG20" s="1187" t="s">
        <v>66</v>
      </c>
      <c r="AH20" s="1188" t="s">
        <v>67</v>
      </c>
      <c r="AI20" s="1187" t="s">
        <v>68</v>
      </c>
      <c r="AJ20" s="1188" t="s">
        <v>69</v>
      </c>
      <c r="AK20" s="1187" t="s">
        <v>70</v>
      </c>
      <c r="AL20" s="1188" t="s">
        <v>71</v>
      </c>
      <c r="AM20" s="2271"/>
      <c r="AN20" s="1187" t="s">
        <v>66</v>
      </c>
      <c r="AO20" s="1188" t="s">
        <v>67</v>
      </c>
      <c r="AP20" s="1187" t="s">
        <v>68</v>
      </c>
      <c r="AQ20" s="1188" t="s">
        <v>69</v>
      </c>
      <c r="AR20" s="1187" t="s">
        <v>70</v>
      </c>
      <c r="AS20" s="1188" t="s">
        <v>71</v>
      </c>
      <c r="AT20" s="1189" t="s">
        <v>72</v>
      </c>
      <c r="AU20" s="1187" t="s">
        <v>66</v>
      </c>
      <c r="AV20" s="1188" t="s">
        <v>67</v>
      </c>
      <c r="AW20" s="1187" t="s">
        <v>68</v>
      </c>
      <c r="AX20" s="1188" t="s">
        <v>69</v>
      </c>
      <c r="AY20" s="1187" t="s">
        <v>70</v>
      </c>
      <c r="AZ20" s="1188" t="s">
        <v>71</v>
      </c>
      <c r="BA20" s="1189" t="s">
        <v>72</v>
      </c>
      <c r="BB20" s="1187" t="s">
        <v>66</v>
      </c>
      <c r="BC20" s="1188" t="s">
        <v>67</v>
      </c>
      <c r="BD20" s="1187" t="s">
        <v>68</v>
      </c>
      <c r="BE20" s="1188" t="s">
        <v>69</v>
      </c>
      <c r="BF20" s="1187" t="s">
        <v>70</v>
      </c>
      <c r="BG20" s="1188" t="s">
        <v>71</v>
      </c>
      <c r="BH20" s="1163"/>
      <c r="BI20" s="2272" t="s">
        <v>66</v>
      </c>
      <c r="BJ20" s="2273" t="s">
        <v>67</v>
      </c>
      <c r="BK20" s="2274" t="s">
        <v>68</v>
      </c>
      <c r="BL20" s="2273" t="s">
        <v>69</v>
      </c>
      <c r="BM20" s="2274" t="s">
        <v>70</v>
      </c>
      <c r="BN20" s="2273" t="s">
        <v>71</v>
      </c>
      <c r="BO20" s="2275" t="s">
        <v>72</v>
      </c>
      <c r="BP20" s="2274" t="s">
        <v>66</v>
      </c>
      <c r="BQ20" s="2273" t="s">
        <v>67</v>
      </c>
      <c r="BR20" s="2274" t="s">
        <v>68</v>
      </c>
      <c r="BS20" s="2273" t="s">
        <v>69</v>
      </c>
      <c r="BT20" s="2274" t="s">
        <v>70</v>
      </c>
      <c r="BU20" s="2273" t="s">
        <v>71</v>
      </c>
      <c r="BV20" s="2275" t="s">
        <v>72</v>
      </c>
      <c r="BW20" s="2274" t="s">
        <v>66</v>
      </c>
      <c r="BX20" s="2273" t="s">
        <v>67</v>
      </c>
      <c r="BY20" s="2274" t="s">
        <v>68</v>
      </c>
      <c r="BZ20" s="2273" t="s">
        <v>69</v>
      </c>
      <c r="CA20" s="2274" t="s">
        <v>70</v>
      </c>
      <c r="CB20" s="2273" t="s">
        <v>71</v>
      </c>
      <c r="CC20" s="2276"/>
      <c r="CD20" s="2274" t="s">
        <v>66</v>
      </c>
      <c r="CE20" s="2273" t="s">
        <v>67</v>
      </c>
      <c r="CF20" s="2274" t="s">
        <v>68</v>
      </c>
      <c r="CG20" s="2273" t="s">
        <v>69</v>
      </c>
      <c r="CH20" s="2274" t="s">
        <v>70</v>
      </c>
      <c r="CI20" s="2273" t="s">
        <v>71</v>
      </c>
      <c r="CJ20" s="2275" t="s">
        <v>72</v>
      </c>
      <c r="CK20" s="2274" t="s">
        <v>66</v>
      </c>
      <c r="CL20" s="2273" t="s">
        <v>67</v>
      </c>
      <c r="CM20" s="2274" t="s">
        <v>68</v>
      </c>
      <c r="CN20" s="2273" t="s">
        <v>69</v>
      </c>
      <c r="CO20" s="2274" t="s">
        <v>70</v>
      </c>
      <c r="CP20" s="2273" t="s">
        <v>71</v>
      </c>
      <c r="CQ20" s="2275" t="s">
        <v>72</v>
      </c>
      <c r="CR20" s="2274" t="s">
        <v>66</v>
      </c>
      <c r="CS20" s="2273" t="s">
        <v>67</v>
      </c>
      <c r="CT20" s="2274" t="s">
        <v>68</v>
      </c>
      <c r="CU20" s="2273" t="s">
        <v>69</v>
      </c>
      <c r="CV20" s="2274" t="s">
        <v>70</v>
      </c>
      <c r="CW20" s="2273" t="s">
        <v>71</v>
      </c>
      <c r="CX20" s="2276"/>
      <c r="CY20" s="1164"/>
      <c r="CZ20" s="1187" t="s">
        <v>73</v>
      </c>
      <c r="DA20" s="1187" t="s">
        <v>74</v>
      </c>
      <c r="DB20" s="1187" t="s">
        <v>75</v>
      </c>
      <c r="DC20" s="1190" t="s">
        <v>68</v>
      </c>
      <c r="DD20" s="1190" t="s">
        <v>69</v>
      </c>
      <c r="DE20" s="1190" t="s">
        <v>75</v>
      </c>
      <c r="DF20" s="1191" t="s">
        <v>76</v>
      </c>
      <c r="DG20" s="1191" t="s">
        <v>74</v>
      </c>
      <c r="DH20" s="1192" t="s">
        <v>75</v>
      </c>
      <c r="DI20" s="1193" t="s">
        <v>73</v>
      </c>
      <c r="DJ20" s="1193" t="s">
        <v>74</v>
      </c>
      <c r="DK20" s="1193" t="s">
        <v>75</v>
      </c>
      <c r="DL20" s="1194" t="s">
        <v>68</v>
      </c>
      <c r="DM20" s="1194" t="s">
        <v>69</v>
      </c>
      <c r="DN20" s="1194" t="s">
        <v>75</v>
      </c>
      <c r="DO20" s="1195" t="s">
        <v>76</v>
      </c>
      <c r="DP20" s="1195" t="s">
        <v>74</v>
      </c>
      <c r="DQ20" s="1196" t="s">
        <v>75</v>
      </c>
      <c r="DR20" s="2277" t="s">
        <v>73</v>
      </c>
      <c r="DS20" s="64" t="s">
        <v>74</v>
      </c>
      <c r="DT20" s="64" t="s">
        <v>75</v>
      </c>
      <c r="DU20" s="67" t="s">
        <v>68</v>
      </c>
      <c r="DV20" s="67" t="s">
        <v>69</v>
      </c>
      <c r="DW20" s="67" t="s">
        <v>75</v>
      </c>
      <c r="DX20" s="68" t="s">
        <v>76</v>
      </c>
      <c r="DY20" s="68" t="s">
        <v>74</v>
      </c>
      <c r="DZ20" s="69" t="s">
        <v>75</v>
      </c>
      <c r="EA20" s="64" t="s">
        <v>73</v>
      </c>
      <c r="EB20" s="64" t="s">
        <v>74</v>
      </c>
      <c r="EC20" s="64" t="s">
        <v>75</v>
      </c>
      <c r="ED20" s="67" t="s">
        <v>68</v>
      </c>
      <c r="EE20" s="67" t="s">
        <v>69</v>
      </c>
      <c r="EF20" s="67" t="s">
        <v>75</v>
      </c>
      <c r="EG20" s="68" t="s">
        <v>76</v>
      </c>
      <c r="EH20" s="68" t="s">
        <v>74</v>
      </c>
      <c r="EI20" s="69" t="s">
        <v>75</v>
      </c>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row>
    <row r="21" spans="1:256" ht="99.75">
      <c r="A21" s="2278" t="s">
        <v>2261</v>
      </c>
      <c r="B21" s="2279"/>
      <c r="C21" s="2280" t="s">
        <v>2262</v>
      </c>
      <c r="D21" s="2281">
        <v>1</v>
      </c>
      <c r="E21" s="2281" t="s">
        <v>2263</v>
      </c>
      <c r="F21" s="2282">
        <v>0.4</v>
      </c>
      <c r="G21" s="2281" t="s">
        <v>78</v>
      </c>
      <c r="H21" s="2282">
        <v>0.21</v>
      </c>
      <c r="I21" s="2283">
        <f>+N21</f>
        <v>0.08</v>
      </c>
      <c r="J21" s="2280">
        <v>1</v>
      </c>
      <c r="K21" s="2284" t="s">
        <v>2264</v>
      </c>
      <c r="L21" s="2285" t="s">
        <v>2265</v>
      </c>
      <c r="M21" s="2285" t="s">
        <v>2266</v>
      </c>
      <c r="N21" s="2286">
        <v>0.08</v>
      </c>
      <c r="O21" s="2287">
        <v>42736</v>
      </c>
      <c r="P21" s="2287">
        <v>43070</v>
      </c>
      <c r="Q21" s="2288" t="s">
        <v>2267</v>
      </c>
      <c r="R21" s="2289">
        <v>0.2</v>
      </c>
      <c r="S21" s="2290">
        <v>0.1</v>
      </c>
      <c r="T21" s="2291">
        <v>0.08</v>
      </c>
      <c r="U21" s="2292">
        <f>+S21+S22+S23</f>
        <v>0.2</v>
      </c>
      <c r="V21" s="2293">
        <f>+T21+T22+T23</f>
        <v>0.18</v>
      </c>
      <c r="W21" s="2294">
        <f>+((U21*$N$21)*$H$21)/($N$21)</f>
        <v>4.2000000000000003E-2</v>
      </c>
      <c r="X21" s="2282">
        <f>+((V21*$N$21)*$H$21)/($N$21)</f>
        <v>3.7799999999999993E-2</v>
      </c>
      <c r="Y21" s="2295" t="s">
        <v>2268</v>
      </c>
      <c r="Z21" s="2296">
        <v>0.05</v>
      </c>
      <c r="AA21" s="2291">
        <v>0.04</v>
      </c>
      <c r="AB21" s="2292">
        <f>+Z21+Z22+Z23</f>
        <v>0.18000000000000002</v>
      </c>
      <c r="AC21" s="2293">
        <f>+AA21+AA22+AA23</f>
        <v>0.17</v>
      </c>
      <c r="AD21" s="2294">
        <f>+((AB21*$N$21)*$H$21)/($N$21)</f>
        <v>3.78E-2</v>
      </c>
      <c r="AE21" s="2282">
        <f>+((AC21*$N$21)*$H$21)/($N$21)</f>
        <v>3.5700000000000003E-2</v>
      </c>
      <c r="AF21" s="2295" t="s">
        <v>2269</v>
      </c>
      <c r="AG21" s="2296">
        <v>0.05</v>
      </c>
      <c r="AH21" s="2291">
        <v>0.04</v>
      </c>
      <c r="AI21" s="2292">
        <f>+AG21+AG22+AG23</f>
        <v>0.18000000000000002</v>
      </c>
      <c r="AJ21" s="2293">
        <f>+AH21+AH22+AH23</f>
        <v>0.17</v>
      </c>
      <c r="AK21" s="2294">
        <f>+((AI21*$N$21)*$H$21)/($N$21)</f>
        <v>3.78E-2</v>
      </c>
      <c r="AL21" s="2282">
        <f>+((AJ21*$N$21)*$H$21)/($N$21)</f>
        <v>3.5700000000000003E-2</v>
      </c>
      <c r="AM21" s="2297" t="s">
        <v>2270</v>
      </c>
      <c r="AN21" s="2298">
        <v>0</v>
      </c>
      <c r="AO21" s="2299">
        <v>0.02</v>
      </c>
      <c r="AP21" s="2300">
        <f>+AN21+AN22+AN23</f>
        <v>0.13</v>
      </c>
      <c r="AQ21" s="2300">
        <f>+AO21+AO22+AO23</f>
        <v>0.15000000000000002</v>
      </c>
      <c r="AR21" s="2294">
        <f>+((AP21*$N$21)*$H$21)/($N$21)</f>
        <v>2.7300000000000001E-2</v>
      </c>
      <c r="AS21" s="2282">
        <f>+((AQ21*$N$21)*$H$21)/($N$21)</f>
        <v>3.1500000000000007E-2</v>
      </c>
      <c r="AT21" s="2301" t="s">
        <v>2271</v>
      </c>
      <c r="AU21" s="2298">
        <v>0</v>
      </c>
      <c r="AV21" s="2302">
        <v>0.01</v>
      </c>
      <c r="AW21" s="2300">
        <f>+AU21+AU22+AU23</f>
        <v>0.13</v>
      </c>
      <c r="AX21" s="2300">
        <f>+AV21+AV22+AV23</f>
        <v>0.14000000000000001</v>
      </c>
      <c r="AY21" s="2294">
        <f>+((AW21*$N$21)*$H$21)/($N$21)</f>
        <v>2.7300000000000001E-2</v>
      </c>
      <c r="AZ21" s="2282">
        <f>+((AX21*$N$21)*$H$21)/($N$21)</f>
        <v>2.9400000000000003E-2</v>
      </c>
      <c r="BA21" s="2303" t="s">
        <v>2272</v>
      </c>
      <c r="BB21" s="2298">
        <v>0</v>
      </c>
      <c r="BC21" s="2304">
        <v>0</v>
      </c>
      <c r="BD21" s="2300">
        <f>+BB21+BB22+BB23</f>
        <v>0.03</v>
      </c>
      <c r="BE21" s="2300">
        <f>+BC21+BC22+BC23</f>
        <v>0.03</v>
      </c>
      <c r="BF21" s="2294">
        <f>+((BD21*$N$21)*$H$21)/($N$21)</f>
        <v>6.2999999999999983E-3</v>
      </c>
      <c r="BG21" s="2282">
        <f>+((BE21*$N$21)*$H$21)/($N$21)</f>
        <v>6.2999999999999983E-3</v>
      </c>
      <c r="BH21" s="2305"/>
      <c r="BI21" s="2306">
        <v>0</v>
      </c>
      <c r="BJ21" s="2307"/>
      <c r="BK21" s="2308">
        <f>+BI21+BI22+BI23</f>
        <v>0.03</v>
      </c>
      <c r="BL21" s="2308">
        <f>+BJ21+BJ22+BJ23</f>
        <v>0</v>
      </c>
      <c r="BM21" s="2309">
        <f>+((BK21*$N$21)*$H$21)/($N$21)</f>
        <v>6.2999999999999983E-3</v>
      </c>
      <c r="BN21" s="2310">
        <f>+((BL21*$N$21)*$H$21)/($N$21)</f>
        <v>0</v>
      </c>
      <c r="BO21" s="2311"/>
      <c r="BP21" s="2312">
        <v>0</v>
      </c>
      <c r="BQ21" s="2307"/>
      <c r="BR21" s="2308">
        <f>+BP21+BP22+BP23</f>
        <v>0.03</v>
      </c>
      <c r="BS21" s="2308">
        <f>+BQ21+BQ22+BQ23</f>
        <v>0</v>
      </c>
      <c r="BT21" s="2309">
        <f>+((BR21*$N$21)*$H$21)/($N$21)</f>
        <v>6.2999999999999983E-3</v>
      </c>
      <c r="BU21" s="2310">
        <f>+((BS21*$N$21)*$H$21)/($N$21)</f>
        <v>0</v>
      </c>
      <c r="BV21" s="2311"/>
      <c r="BW21" s="2312">
        <v>0</v>
      </c>
      <c r="BX21" s="2307"/>
      <c r="BY21" s="2308">
        <f>+BW21+BW22+BW23</f>
        <v>0.03</v>
      </c>
      <c r="BZ21" s="2308">
        <f>+BX21+BX22+BX23</f>
        <v>0</v>
      </c>
      <c r="CA21" s="2309">
        <f>+((BY21*$N$21)*$H$21)/($N$21)</f>
        <v>6.2999999999999983E-3</v>
      </c>
      <c r="CB21" s="2310">
        <f>+((BZ21*$N$21)*$H$21)/($N$21)</f>
        <v>0</v>
      </c>
      <c r="CC21" s="2311"/>
      <c r="CD21" s="2312">
        <v>0</v>
      </c>
      <c r="CE21" s="2307"/>
      <c r="CF21" s="2308">
        <f>+CD21+CD22+CD23</f>
        <v>0.03</v>
      </c>
      <c r="CG21" s="2308">
        <f>+CE21+CE22+CE23</f>
        <v>0</v>
      </c>
      <c r="CH21" s="2309">
        <f>+((CF21*$N$21)*$H$21)/($N$21)</f>
        <v>6.2999999999999983E-3</v>
      </c>
      <c r="CI21" s="2310">
        <f>+((CG21*$N$21)*$H$21)/($N$21)</f>
        <v>0</v>
      </c>
      <c r="CJ21" s="2311"/>
      <c r="CK21" s="2312">
        <v>0</v>
      </c>
      <c r="CL21" s="2307"/>
      <c r="CM21" s="2308">
        <f>+CK21+CK22+CK23</f>
        <v>0.03</v>
      </c>
      <c r="CN21" s="2308">
        <f>+CL21+CL22+CL23</f>
        <v>0</v>
      </c>
      <c r="CO21" s="2309">
        <f>+((CM21*$N$21)*$H$21)/($N$21)</f>
        <v>6.2999999999999983E-3</v>
      </c>
      <c r="CP21" s="2310">
        <f>+((CN21*$N$21)*$H$21)/($N$21)</f>
        <v>0</v>
      </c>
      <c r="CQ21" s="2311"/>
      <c r="CR21" s="2312">
        <v>0</v>
      </c>
      <c r="CS21" s="2307"/>
      <c r="CT21" s="2308">
        <f>+CR21+CR22+CR23</f>
        <v>0</v>
      </c>
      <c r="CU21" s="2308">
        <f>+CS21+CS22+CS23</f>
        <v>0</v>
      </c>
      <c r="CV21" s="2309">
        <f>+((CT21*$N$21)*$H$21)/($N$21)</f>
        <v>0</v>
      </c>
      <c r="CW21" s="2310">
        <f>+((CU21*$N$21)*$H$21)/($N$21)</f>
        <v>0</v>
      </c>
      <c r="CX21" s="2311"/>
      <c r="CY21" s="1217"/>
      <c r="CZ21" s="2313">
        <f>+S21+Z21+AG21</f>
        <v>0.2</v>
      </c>
      <c r="DA21" s="2313">
        <f>+T21+AA21+AH21</f>
        <v>0.16</v>
      </c>
      <c r="DB21" s="1219">
        <f>+DA21/CZ21</f>
        <v>0.79999999999999993</v>
      </c>
      <c r="DC21" s="2300">
        <f>+U21+AB21+AI21</f>
        <v>0.56000000000000005</v>
      </c>
      <c r="DD21" s="2300">
        <f>+V21+AC21+AJ21</f>
        <v>0.52</v>
      </c>
      <c r="DE21" s="1220">
        <f>+DD21/DC21</f>
        <v>0.92857142857142849</v>
      </c>
      <c r="DF21" s="2282">
        <f>+W21+AD21+AK21</f>
        <v>0.11760000000000001</v>
      </c>
      <c r="DG21" s="2282">
        <f>+X21+AE21+AL21</f>
        <v>0.10919999999999999</v>
      </c>
      <c r="DH21" s="1220">
        <f>+DG21/DF21</f>
        <v>0.92857142857142838</v>
      </c>
      <c r="DI21" s="2314">
        <f>+S21+Z21+AG21+AN21+AU21+BB21</f>
        <v>0.2</v>
      </c>
      <c r="DJ21" s="2314">
        <f>+T21+AA21+AH21+AO21+AV21+BC21</f>
        <v>0.19</v>
      </c>
      <c r="DK21" s="1222">
        <f t="shared" ref="DK21:DK73" si="0">+DJ21/DI21</f>
        <v>0.95</v>
      </c>
      <c r="DL21" s="2315">
        <f>+BD21+AW21+AP21+AI21+AB21+U21</f>
        <v>0.85000000000000009</v>
      </c>
      <c r="DM21" s="2315">
        <f>+BE21+AX21+AQ21+AJ21+AC21+V21</f>
        <v>0.84000000000000008</v>
      </c>
      <c r="DN21" s="2316">
        <f>+DM21/DL21</f>
        <v>0.9882352941176471</v>
      </c>
      <c r="DO21" s="2317">
        <f>+W21+AD21+AK21+AR21+AY21+BF21</f>
        <v>0.17849999999999999</v>
      </c>
      <c r="DP21" s="2317">
        <f>+X21+AE21+AL21+AS21+AZ21+BG21</f>
        <v>0.1764</v>
      </c>
      <c r="DQ21" s="2316">
        <f>+DP21/DO21</f>
        <v>0.9882352941176471</v>
      </c>
      <c r="DR21" s="2318">
        <f>+DI21+BI21+BP21+BW21</f>
        <v>0.2</v>
      </c>
      <c r="DS21" s="287">
        <f>+DJ21+BJ21+BQ21+BX21</f>
        <v>0.19</v>
      </c>
      <c r="DT21" s="2319">
        <f>+DS21/DR21</f>
        <v>0.95</v>
      </c>
      <c r="DU21" s="2320">
        <f>+DL21+BK21+BR21+BY21</f>
        <v>0.94000000000000017</v>
      </c>
      <c r="DV21" s="2320">
        <f>+DM21+BL21+BS21+BZ21</f>
        <v>0.84000000000000008</v>
      </c>
      <c r="DW21" s="2321">
        <f>+DV21/DU21</f>
        <v>0.8936170212765957</v>
      </c>
      <c r="DX21" s="2322">
        <f>+DO21+BM21+BT21+CA21</f>
        <v>0.19739999999999999</v>
      </c>
      <c r="DY21" s="2322">
        <f>+DP21+BN21+BU21+CB21</f>
        <v>0.1764</v>
      </c>
      <c r="DZ21" s="2321">
        <f>+DY21/DX21</f>
        <v>0.89361702127659581</v>
      </c>
      <c r="EA21" s="287">
        <f>+DR21+CD21+CK21+CR21</f>
        <v>0.2</v>
      </c>
      <c r="EB21" s="287">
        <f>+DS21+CE21+CL21+CS21</f>
        <v>0.19</v>
      </c>
      <c r="EC21" s="2319">
        <f>+EB21/EA21</f>
        <v>0.95</v>
      </c>
      <c r="ED21" s="2320">
        <f>+DU21+CF21+CM21+CT21</f>
        <v>1.0000000000000002</v>
      </c>
      <c r="EE21" s="2320">
        <f>+DV21+CG21+CN21+CU21</f>
        <v>0.84000000000000008</v>
      </c>
      <c r="EF21" s="2321">
        <f>+EE21/ED21</f>
        <v>0.83999999999999986</v>
      </c>
      <c r="EG21" s="2322">
        <f>+DX21+CH21+CO21+CV21</f>
        <v>0.21</v>
      </c>
      <c r="EH21" s="2322">
        <f>+DY21+CI21+CP21+CW21</f>
        <v>0.1764</v>
      </c>
      <c r="EI21" s="2321">
        <f>+EH21/EG21</f>
        <v>0.84000000000000008</v>
      </c>
      <c r="EJ21" s="197"/>
      <c r="EK21" s="382"/>
      <c r="EL21" s="382"/>
      <c r="EM21" s="382"/>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row>
    <row r="22" spans="1:256" ht="128.25">
      <c r="A22" s="2279"/>
      <c r="B22" s="2279"/>
      <c r="C22" s="2280"/>
      <c r="D22" s="2281"/>
      <c r="E22" s="2281"/>
      <c r="F22" s="2281"/>
      <c r="G22" s="2281"/>
      <c r="H22" s="2281"/>
      <c r="I22" s="2283"/>
      <c r="J22" s="2280"/>
      <c r="K22" s="2284"/>
      <c r="L22" s="2285"/>
      <c r="M22" s="2285"/>
      <c r="N22" s="2286"/>
      <c r="O22" s="2287"/>
      <c r="P22" s="2287"/>
      <c r="Q22" s="2288" t="s">
        <v>2273</v>
      </c>
      <c r="R22" s="2323">
        <v>0.5</v>
      </c>
      <c r="S22" s="2290">
        <v>0.1</v>
      </c>
      <c r="T22" s="2291">
        <v>0.1</v>
      </c>
      <c r="U22" s="2292"/>
      <c r="V22" s="2293"/>
      <c r="W22" s="2294"/>
      <c r="X22" s="2282"/>
      <c r="Y22" s="2295" t="s">
        <v>2274</v>
      </c>
      <c r="Z22" s="2296">
        <v>0.1</v>
      </c>
      <c r="AA22" s="2324">
        <v>0.1</v>
      </c>
      <c r="AB22" s="2292"/>
      <c r="AC22" s="2293"/>
      <c r="AD22" s="2294"/>
      <c r="AE22" s="2282"/>
      <c r="AF22" s="2295" t="s">
        <v>2275</v>
      </c>
      <c r="AG22" s="2296">
        <v>0.1</v>
      </c>
      <c r="AH22" s="2324">
        <v>0.1</v>
      </c>
      <c r="AI22" s="2292"/>
      <c r="AJ22" s="2293"/>
      <c r="AK22" s="2325"/>
      <c r="AL22" s="2281"/>
      <c r="AM22" s="2297"/>
      <c r="AN22" s="2298">
        <v>0.1</v>
      </c>
      <c r="AO22" s="2304">
        <v>0.1</v>
      </c>
      <c r="AP22" s="2300"/>
      <c r="AQ22" s="2300"/>
      <c r="AR22" s="2325"/>
      <c r="AS22" s="2281"/>
      <c r="AT22" s="2326" t="s">
        <v>2276</v>
      </c>
      <c r="AU22" s="2298">
        <v>0.1</v>
      </c>
      <c r="AV22" s="2304">
        <v>0.1</v>
      </c>
      <c r="AW22" s="2300"/>
      <c r="AX22" s="2300"/>
      <c r="AY22" s="2325"/>
      <c r="AZ22" s="2281"/>
      <c r="BA22" s="2327" t="s">
        <v>2276</v>
      </c>
      <c r="BB22" s="2298">
        <v>0</v>
      </c>
      <c r="BC22" s="2304">
        <v>0</v>
      </c>
      <c r="BD22" s="2300"/>
      <c r="BE22" s="2300"/>
      <c r="BF22" s="2325"/>
      <c r="BG22" s="2281"/>
      <c r="BH22" s="2305" t="s">
        <v>2277</v>
      </c>
      <c r="BI22" s="2306">
        <v>0</v>
      </c>
      <c r="BJ22" s="2307"/>
      <c r="BK22" s="2308"/>
      <c r="BL22" s="2308"/>
      <c r="BM22" s="2328"/>
      <c r="BN22" s="2329"/>
      <c r="BO22" s="2311"/>
      <c r="BP22" s="2312">
        <v>0</v>
      </c>
      <c r="BQ22" s="2307"/>
      <c r="BR22" s="2308"/>
      <c r="BS22" s="2308"/>
      <c r="BT22" s="2328"/>
      <c r="BU22" s="2329"/>
      <c r="BV22" s="2311"/>
      <c r="BW22" s="2312">
        <v>0</v>
      </c>
      <c r="BX22" s="2307"/>
      <c r="BY22" s="2308"/>
      <c r="BZ22" s="2308"/>
      <c r="CA22" s="2328"/>
      <c r="CB22" s="2329"/>
      <c r="CC22" s="2311"/>
      <c r="CD22" s="2312">
        <v>0</v>
      </c>
      <c r="CE22" s="2307"/>
      <c r="CF22" s="2308"/>
      <c r="CG22" s="2308"/>
      <c r="CH22" s="2328"/>
      <c r="CI22" s="2329"/>
      <c r="CJ22" s="2311"/>
      <c r="CK22" s="2312">
        <v>0</v>
      </c>
      <c r="CL22" s="2307"/>
      <c r="CM22" s="2308"/>
      <c r="CN22" s="2308"/>
      <c r="CO22" s="2328"/>
      <c r="CP22" s="2329"/>
      <c r="CQ22" s="2311"/>
      <c r="CR22" s="2312">
        <v>0</v>
      </c>
      <c r="CS22" s="2307"/>
      <c r="CT22" s="2308"/>
      <c r="CU22" s="2308"/>
      <c r="CV22" s="2328"/>
      <c r="CW22" s="2329"/>
      <c r="CX22" s="2311"/>
      <c r="CY22" s="1217"/>
      <c r="CZ22" s="2313">
        <f t="shared" ref="CZ22:DA73" si="1">+S22+Z22+AG22</f>
        <v>0.30000000000000004</v>
      </c>
      <c r="DA22" s="2313">
        <f t="shared" si="1"/>
        <v>0.30000000000000004</v>
      </c>
      <c r="DB22" s="1219">
        <f t="shared" ref="DB22:DB73" si="2">+DA22/CZ22</f>
        <v>1</v>
      </c>
      <c r="DC22" s="2300"/>
      <c r="DD22" s="2300"/>
      <c r="DE22" s="1220"/>
      <c r="DF22" s="2281"/>
      <c r="DG22" s="2281"/>
      <c r="DH22" s="1220"/>
      <c r="DI22" s="2314">
        <f t="shared" ref="DI22:DJ73" si="3">+S22+Z22+AG22+AN22+AU22+BB22</f>
        <v>0.5</v>
      </c>
      <c r="DJ22" s="2314">
        <f t="shared" si="3"/>
        <v>0.5</v>
      </c>
      <c r="DK22" s="1222">
        <f t="shared" si="0"/>
        <v>1</v>
      </c>
      <c r="DL22" s="2315"/>
      <c r="DM22" s="2315"/>
      <c r="DN22" s="2316"/>
      <c r="DO22" s="1198"/>
      <c r="DP22" s="1198"/>
      <c r="DQ22" s="2316"/>
      <c r="DR22" s="2318">
        <f t="shared" ref="DR22:DS73" si="4">+DI22+BI22+BP22+BW22</f>
        <v>0.5</v>
      </c>
      <c r="DS22" s="287">
        <f t="shared" si="4"/>
        <v>0.5</v>
      </c>
      <c r="DT22" s="2319">
        <f t="shared" ref="DT22:DT73" si="5">+DS22/DR22</f>
        <v>1</v>
      </c>
      <c r="DU22" s="2320"/>
      <c r="DV22" s="2320"/>
      <c r="DW22" s="2330"/>
      <c r="DX22" s="2331"/>
      <c r="DY22" s="2331"/>
      <c r="DZ22" s="2330"/>
      <c r="EA22" s="287">
        <f t="shared" ref="EA22:EB73" si="6">+DR22+CD22+CK22+CR22</f>
        <v>0.5</v>
      </c>
      <c r="EB22" s="287">
        <f t="shared" si="6"/>
        <v>0.5</v>
      </c>
      <c r="EC22" s="2319">
        <f t="shared" ref="EC22:EC73" si="7">+EB22/EA22</f>
        <v>1</v>
      </c>
      <c r="ED22" s="2320"/>
      <c r="EE22" s="2320"/>
      <c r="EF22" s="2330"/>
      <c r="EG22" s="2331"/>
      <c r="EH22" s="2331"/>
      <c r="EI22" s="2330"/>
      <c r="EJ22" s="197"/>
      <c r="EK22" s="382"/>
      <c r="EL22" s="382"/>
      <c r="EM22" s="382"/>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row>
    <row r="23" spans="1:256" ht="99.75">
      <c r="A23" s="2279"/>
      <c r="B23" s="2279"/>
      <c r="C23" s="2280"/>
      <c r="D23" s="2281"/>
      <c r="E23" s="2281"/>
      <c r="F23" s="2281"/>
      <c r="G23" s="2281"/>
      <c r="H23" s="2281"/>
      <c r="I23" s="2283"/>
      <c r="J23" s="2280"/>
      <c r="K23" s="2284"/>
      <c r="L23" s="2285"/>
      <c r="M23" s="2285"/>
      <c r="N23" s="2286"/>
      <c r="O23" s="2287"/>
      <c r="P23" s="2287"/>
      <c r="Q23" s="2332" t="s">
        <v>2278</v>
      </c>
      <c r="R23" s="2323">
        <v>0.3</v>
      </c>
      <c r="S23" s="2290">
        <v>0</v>
      </c>
      <c r="T23" s="2291">
        <v>0</v>
      </c>
      <c r="U23" s="2292"/>
      <c r="V23" s="2293"/>
      <c r="W23" s="2294"/>
      <c r="X23" s="2282"/>
      <c r="Y23" s="2295" t="s">
        <v>163</v>
      </c>
      <c r="Z23" s="2296">
        <v>0.03</v>
      </c>
      <c r="AA23" s="2324">
        <v>0.03</v>
      </c>
      <c r="AB23" s="2292"/>
      <c r="AC23" s="2293"/>
      <c r="AD23" s="2294"/>
      <c r="AE23" s="2282"/>
      <c r="AF23" s="2295" t="s">
        <v>2279</v>
      </c>
      <c r="AG23" s="2296">
        <v>0.03</v>
      </c>
      <c r="AH23" s="2324">
        <v>0.03</v>
      </c>
      <c r="AI23" s="2292"/>
      <c r="AJ23" s="2293"/>
      <c r="AK23" s="2325"/>
      <c r="AL23" s="2281"/>
      <c r="AM23" s="2297"/>
      <c r="AN23" s="2298">
        <v>0.03</v>
      </c>
      <c r="AO23" s="2304">
        <v>0.03</v>
      </c>
      <c r="AP23" s="2300"/>
      <c r="AQ23" s="2300"/>
      <c r="AR23" s="2325"/>
      <c r="AS23" s="2281"/>
      <c r="AT23" s="2333" t="s">
        <v>2280</v>
      </c>
      <c r="AU23" s="2298">
        <v>0.03</v>
      </c>
      <c r="AV23" s="2304">
        <v>0.03</v>
      </c>
      <c r="AW23" s="2300"/>
      <c r="AX23" s="2300"/>
      <c r="AY23" s="2325"/>
      <c r="AZ23" s="2281"/>
      <c r="BA23" s="2327" t="s">
        <v>2280</v>
      </c>
      <c r="BB23" s="2298">
        <v>0.03</v>
      </c>
      <c r="BC23" s="2304">
        <v>0.03</v>
      </c>
      <c r="BD23" s="2300"/>
      <c r="BE23" s="2300"/>
      <c r="BF23" s="2325"/>
      <c r="BG23" s="2281"/>
      <c r="BH23" s="2305" t="s">
        <v>2281</v>
      </c>
      <c r="BI23" s="2306">
        <v>0.03</v>
      </c>
      <c r="BJ23" s="2334"/>
      <c r="BK23" s="2308"/>
      <c r="BL23" s="2308"/>
      <c r="BM23" s="2328"/>
      <c r="BN23" s="2329"/>
      <c r="BO23" s="2311"/>
      <c r="BP23" s="2312">
        <v>0.03</v>
      </c>
      <c r="BQ23" s="2334"/>
      <c r="BR23" s="2308"/>
      <c r="BS23" s="2308"/>
      <c r="BT23" s="2328"/>
      <c r="BU23" s="2329"/>
      <c r="BV23" s="2311"/>
      <c r="BW23" s="2312">
        <v>0.03</v>
      </c>
      <c r="BX23" s="2334"/>
      <c r="BY23" s="2308"/>
      <c r="BZ23" s="2308"/>
      <c r="CA23" s="2328"/>
      <c r="CB23" s="2329"/>
      <c r="CC23" s="2311"/>
      <c r="CD23" s="2312">
        <v>0.03</v>
      </c>
      <c r="CE23" s="2334"/>
      <c r="CF23" s="2308"/>
      <c r="CG23" s="2308"/>
      <c r="CH23" s="2328"/>
      <c r="CI23" s="2329"/>
      <c r="CJ23" s="2311"/>
      <c r="CK23" s="2312">
        <v>0.03</v>
      </c>
      <c r="CL23" s="2334"/>
      <c r="CM23" s="2308"/>
      <c r="CN23" s="2308"/>
      <c r="CO23" s="2328"/>
      <c r="CP23" s="2329"/>
      <c r="CQ23" s="2311"/>
      <c r="CR23" s="2312">
        <v>0</v>
      </c>
      <c r="CS23" s="2307"/>
      <c r="CT23" s="2308"/>
      <c r="CU23" s="2308"/>
      <c r="CV23" s="2328"/>
      <c r="CW23" s="2329"/>
      <c r="CX23" s="2311"/>
      <c r="CY23" s="1217"/>
      <c r="CZ23" s="2313">
        <f t="shared" si="1"/>
        <v>0.06</v>
      </c>
      <c r="DA23" s="2313">
        <f t="shared" si="1"/>
        <v>0.06</v>
      </c>
      <c r="DB23" s="1219">
        <f t="shared" si="2"/>
        <v>1</v>
      </c>
      <c r="DC23" s="2300"/>
      <c r="DD23" s="2300"/>
      <c r="DE23" s="1220"/>
      <c r="DF23" s="2281"/>
      <c r="DG23" s="2281"/>
      <c r="DH23" s="1220"/>
      <c r="DI23" s="2314">
        <f t="shared" si="3"/>
        <v>0.15</v>
      </c>
      <c r="DJ23" s="2314">
        <f t="shared" si="3"/>
        <v>0.15</v>
      </c>
      <c r="DK23" s="1222">
        <f t="shared" si="0"/>
        <v>1</v>
      </c>
      <c r="DL23" s="2315"/>
      <c r="DM23" s="2315"/>
      <c r="DN23" s="2316"/>
      <c r="DO23" s="1198"/>
      <c r="DP23" s="1198"/>
      <c r="DQ23" s="2316"/>
      <c r="DR23" s="2318">
        <f t="shared" si="4"/>
        <v>0.24</v>
      </c>
      <c r="DS23" s="287">
        <f t="shared" si="4"/>
        <v>0.15</v>
      </c>
      <c r="DT23" s="2319">
        <f t="shared" si="5"/>
        <v>0.625</v>
      </c>
      <c r="DU23" s="2320"/>
      <c r="DV23" s="2320"/>
      <c r="DW23" s="2335"/>
      <c r="DX23" s="2331"/>
      <c r="DY23" s="2331"/>
      <c r="DZ23" s="2335"/>
      <c r="EA23" s="287">
        <f t="shared" si="6"/>
        <v>0.30000000000000004</v>
      </c>
      <c r="EB23" s="287">
        <f t="shared" si="6"/>
        <v>0.15</v>
      </c>
      <c r="EC23" s="2319">
        <f t="shared" si="7"/>
        <v>0.49999999999999989</v>
      </c>
      <c r="ED23" s="2320"/>
      <c r="EE23" s="2320"/>
      <c r="EF23" s="2335"/>
      <c r="EG23" s="2331"/>
      <c r="EH23" s="2331"/>
      <c r="EI23" s="2335"/>
      <c r="EJ23" s="197"/>
      <c r="EK23" s="382"/>
      <c r="EL23" s="382"/>
      <c r="EM23" s="382"/>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row>
    <row r="24" spans="1:256" ht="99.75">
      <c r="A24" s="2279"/>
      <c r="B24" s="2279"/>
      <c r="C24" s="2280"/>
      <c r="D24" s="2281">
        <v>2</v>
      </c>
      <c r="E24" s="2281" t="s">
        <v>2282</v>
      </c>
      <c r="F24" s="2336">
        <v>9810</v>
      </c>
      <c r="G24" s="2281" t="s">
        <v>78</v>
      </c>
      <c r="H24" s="2337">
        <v>1</v>
      </c>
      <c r="I24" s="2283">
        <f>+N24</f>
        <v>0.08</v>
      </c>
      <c r="J24" s="2280">
        <v>2</v>
      </c>
      <c r="K24" s="2284" t="s">
        <v>2283</v>
      </c>
      <c r="L24" s="2285" t="s">
        <v>2284</v>
      </c>
      <c r="M24" s="2285" t="s">
        <v>2266</v>
      </c>
      <c r="N24" s="2286">
        <v>0.08</v>
      </c>
      <c r="O24" s="2287">
        <v>42736</v>
      </c>
      <c r="P24" s="2287">
        <v>43070</v>
      </c>
      <c r="Q24" s="2288" t="s">
        <v>2285</v>
      </c>
      <c r="R24" s="2289">
        <v>0.2</v>
      </c>
      <c r="S24" s="2290">
        <v>0.1</v>
      </c>
      <c r="T24" s="2291">
        <v>0.08</v>
      </c>
      <c r="U24" s="2292">
        <f>+S24+S25+S26+S27</f>
        <v>0.185</v>
      </c>
      <c r="V24" s="2338">
        <f>+T24+T25+T26+T27</f>
        <v>0.16500000000000001</v>
      </c>
      <c r="W24" s="2339">
        <f>+((U24*$N$24)*$H$24)/($N$24)</f>
        <v>0.185</v>
      </c>
      <c r="X24" s="2340">
        <f>+((V24*$N$24)*$H$24)/($N$24)</f>
        <v>0.16500000000000001</v>
      </c>
      <c r="Y24" s="2295" t="s">
        <v>2286</v>
      </c>
      <c r="Z24" s="2296">
        <v>0.05</v>
      </c>
      <c r="AA24" s="2291">
        <v>0.04</v>
      </c>
      <c r="AB24" s="2292">
        <f>+Z24+Z25+Z26+Z27</f>
        <v>0.13500000000000001</v>
      </c>
      <c r="AC24" s="2338">
        <f>+AA24+AA25+AA26+AA27</f>
        <v>0.125</v>
      </c>
      <c r="AD24" s="2339">
        <f>+((AB24*$N$24)*$H$24)/($N$24)</f>
        <v>0.13500000000000001</v>
      </c>
      <c r="AE24" s="2340">
        <f>+((AC24*$N$24)*$H$24)/($N$24)</f>
        <v>0.125</v>
      </c>
      <c r="AF24" s="2295" t="s">
        <v>2287</v>
      </c>
      <c r="AG24" s="2296">
        <v>0.05</v>
      </c>
      <c r="AH24" s="2291">
        <v>2.5000000000000001E-2</v>
      </c>
      <c r="AI24" s="2341">
        <f>+AG24+AG25+AG26+AG27</f>
        <v>0.155</v>
      </c>
      <c r="AJ24" s="2338">
        <f>+AH24+AH25+AH26+AH27</f>
        <v>0.11</v>
      </c>
      <c r="AK24" s="2342">
        <f>+((AI24*$N$24)*$H$24)/($N$24)</f>
        <v>0.155</v>
      </c>
      <c r="AL24" s="2337">
        <f>+((AJ24*$N$24)*$H$24)/($N$24)</f>
        <v>0.11</v>
      </c>
      <c r="AM24" s="2297" t="s">
        <v>2288</v>
      </c>
      <c r="AN24" s="2298">
        <v>0</v>
      </c>
      <c r="AO24" s="2343">
        <v>0.02</v>
      </c>
      <c r="AP24" s="2337">
        <f>+AN24+AN25+AN26+AN27</f>
        <v>0.105</v>
      </c>
      <c r="AQ24" s="2300">
        <f>+AO24+AO25+AO26+AO27</f>
        <v>8.4999999999999992E-2</v>
      </c>
      <c r="AR24" s="2342">
        <f>+((AP24*$N$24)*$H$24)/($N$24)</f>
        <v>0.105</v>
      </c>
      <c r="AS24" s="2337">
        <f>+((AQ24*$N$24)*$H$24)/($N$24)</f>
        <v>8.4999999999999992E-2</v>
      </c>
      <c r="AT24" s="2344" t="s">
        <v>2289</v>
      </c>
      <c r="AU24" s="2298">
        <v>0</v>
      </c>
      <c r="AV24" s="2343">
        <v>0.02</v>
      </c>
      <c r="AW24" s="2337">
        <f>+AU24+AU25+AU26+AU27</f>
        <v>0.105</v>
      </c>
      <c r="AX24" s="2300">
        <f>+AV24+AV25+AV26+AV27</f>
        <v>0.125</v>
      </c>
      <c r="AY24" s="2342">
        <f>+((AW24*$N$24)*$H$24)/($N$24)</f>
        <v>0.105</v>
      </c>
      <c r="AZ24" s="2337">
        <f>+((AX24*$N$24)*$H$24)/($N$24)</f>
        <v>0.125</v>
      </c>
      <c r="BA24" s="2345" t="s">
        <v>2290</v>
      </c>
      <c r="BB24" s="2298">
        <v>0</v>
      </c>
      <c r="BC24" s="2343">
        <v>0</v>
      </c>
      <c r="BD24" s="2337">
        <f>+BB24+BB25+BB26+BB27</f>
        <v>4.4999999999999998E-2</v>
      </c>
      <c r="BE24" s="2300">
        <f>+BC24+BC25+BC26+BC27</f>
        <v>5.5000000000000007E-2</v>
      </c>
      <c r="BF24" s="2342">
        <f>+((BD24*$N$24)*$H$24)/($N$24)</f>
        <v>4.4999999999999998E-2</v>
      </c>
      <c r="BG24" s="2337">
        <f>+((BE24*$N$24)*$H$24)/($N$24)</f>
        <v>5.5E-2</v>
      </c>
      <c r="BH24" s="2305" t="s">
        <v>2291</v>
      </c>
      <c r="BI24" s="2306">
        <v>0</v>
      </c>
      <c r="BJ24" s="2307"/>
      <c r="BK24" s="2346">
        <f>+BI24+BI25+BI26+BI27</f>
        <v>4.4999999999999998E-2</v>
      </c>
      <c r="BL24" s="2308">
        <f>+BJ24+BJ25+BJ26+BJ27</f>
        <v>0</v>
      </c>
      <c r="BM24" s="2347">
        <f>+((BK24*$N$24)*$H$24)/($N$24)</f>
        <v>4.4999999999999998E-2</v>
      </c>
      <c r="BN24" s="2341">
        <f>+((BL24*$N$24)*$H$24)/($N$24)</f>
        <v>0</v>
      </c>
      <c r="BO24" s="2311"/>
      <c r="BP24" s="2312">
        <v>0</v>
      </c>
      <c r="BQ24" s="2307"/>
      <c r="BR24" s="2346">
        <f>+BP24+BP25+BP26+BP27</f>
        <v>4.4999999999999998E-2</v>
      </c>
      <c r="BS24" s="2308">
        <f>+BQ24+BQ25+BQ26+BQ27</f>
        <v>0</v>
      </c>
      <c r="BT24" s="2347">
        <f>+((BR24*$N$24)*$H$24)/($N$24)</f>
        <v>4.4999999999999998E-2</v>
      </c>
      <c r="BU24" s="2341">
        <f>+((BS24*$N$24)*$H$24)/($N$24)</f>
        <v>0</v>
      </c>
      <c r="BV24" s="2311"/>
      <c r="BW24" s="2312">
        <v>0</v>
      </c>
      <c r="BX24" s="2307"/>
      <c r="BY24" s="2346">
        <f>+BW24+BW25+BW26+BW27</f>
        <v>4.4999999999999998E-2</v>
      </c>
      <c r="BZ24" s="2308">
        <f>+BX24+BX25+BX26+BX27</f>
        <v>0</v>
      </c>
      <c r="CA24" s="2347">
        <f>+((BY24*$N$24)*$H$24)/($N$24)</f>
        <v>4.4999999999999998E-2</v>
      </c>
      <c r="CB24" s="2341">
        <f>+((BZ24*$N$24)*$H$24)/($N$24)</f>
        <v>0</v>
      </c>
      <c r="CC24" s="2311"/>
      <c r="CD24" s="2312">
        <v>0</v>
      </c>
      <c r="CE24" s="2307"/>
      <c r="CF24" s="2346">
        <f>+CD24+CD25+CD26+CD27</f>
        <v>4.4999999999999998E-2</v>
      </c>
      <c r="CG24" s="2308">
        <f>+CE24+CE25+CE26+CE27</f>
        <v>0</v>
      </c>
      <c r="CH24" s="2347">
        <f>+((CF24*$N$24)*$H$24)/($N$24)</f>
        <v>4.4999999999999998E-2</v>
      </c>
      <c r="CI24" s="2341">
        <f>+((CG24*$N$24)*$H$24)/($N$24)</f>
        <v>0</v>
      </c>
      <c r="CJ24" s="2311"/>
      <c r="CK24" s="2312">
        <v>0</v>
      </c>
      <c r="CL24" s="2307"/>
      <c r="CM24" s="2346">
        <f>+CK24+CK25+CK26+CK27</f>
        <v>4.4999999999999998E-2</v>
      </c>
      <c r="CN24" s="2308">
        <f>+CL24+CL25+CL26+CL27</f>
        <v>0</v>
      </c>
      <c r="CO24" s="2347">
        <f>+((CM24*$N$24)*$H$24)/($N$24)</f>
        <v>4.4999999999999998E-2</v>
      </c>
      <c r="CP24" s="2341">
        <f>+((CN24*$N$24)*$H$24)/($N$24)</f>
        <v>0</v>
      </c>
      <c r="CQ24" s="2311"/>
      <c r="CR24" s="2312">
        <v>0</v>
      </c>
      <c r="CS24" s="2307"/>
      <c r="CT24" s="2346">
        <f>+CR24+CR25+CR26+CR27</f>
        <v>4.4999999999999998E-2</v>
      </c>
      <c r="CU24" s="2308">
        <f>+CS24+CS25+CS26+CS27</f>
        <v>0</v>
      </c>
      <c r="CV24" s="2347">
        <f>+((CT24*$N$24)*$H$24)/($N$24)</f>
        <v>4.4999999999999998E-2</v>
      </c>
      <c r="CW24" s="2341">
        <f>+((CU24*$N$24)*$H$24)/($N$24)</f>
        <v>0</v>
      </c>
      <c r="CX24" s="2311"/>
      <c r="CY24" s="1217"/>
      <c r="CZ24" s="2313">
        <f t="shared" si="1"/>
        <v>0.2</v>
      </c>
      <c r="DA24" s="2313">
        <f t="shared" si="1"/>
        <v>0.14499999999999999</v>
      </c>
      <c r="DB24" s="1219">
        <f t="shared" si="2"/>
        <v>0.72499999999999987</v>
      </c>
      <c r="DC24" s="2300">
        <f>+V24+AB24+AI24</f>
        <v>0.45500000000000007</v>
      </c>
      <c r="DD24" s="2300">
        <f>+V24+AC24+AJ24</f>
        <v>0.4</v>
      </c>
      <c r="DE24" s="1220">
        <f>+DD24/DC24</f>
        <v>0.879120879120879</v>
      </c>
      <c r="DF24" s="2337">
        <f>+W24+AD24+AK24</f>
        <v>0.47499999999999998</v>
      </c>
      <c r="DG24" s="2337">
        <f>+X24+AE24+AL24</f>
        <v>0.4</v>
      </c>
      <c r="DH24" s="1220">
        <f>+DG24/DF24</f>
        <v>0.8421052631578948</v>
      </c>
      <c r="DI24" s="2314">
        <f t="shared" si="3"/>
        <v>0.2</v>
      </c>
      <c r="DJ24" s="2314">
        <f t="shared" si="3"/>
        <v>0.18499999999999997</v>
      </c>
      <c r="DK24" s="1222">
        <f t="shared" si="0"/>
        <v>0.92499999999999982</v>
      </c>
      <c r="DL24" s="2315">
        <f>+BD24+AW24+AP24+AI24+AB24+U24</f>
        <v>0.73</v>
      </c>
      <c r="DM24" s="2315">
        <f>+BE24+AX24+AQ24+AJ24+AC24+V24</f>
        <v>0.66500000000000004</v>
      </c>
      <c r="DN24" s="2316">
        <f>+DM24/DL24</f>
        <v>0.91095890410958913</v>
      </c>
      <c r="DO24" s="2348">
        <f>+BF24+AY24+AR24+AK24+AD24+W24</f>
        <v>0.73</v>
      </c>
      <c r="DP24" s="2348">
        <f>+BG24+AZ24+AS24+AL24+AE24+X24</f>
        <v>0.66500000000000004</v>
      </c>
      <c r="DQ24" s="2316">
        <f>+DP24/DO24</f>
        <v>0.91095890410958913</v>
      </c>
      <c r="DR24" s="2318">
        <f t="shared" si="4"/>
        <v>0.2</v>
      </c>
      <c r="DS24" s="287">
        <f t="shared" si="4"/>
        <v>0.18499999999999997</v>
      </c>
      <c r="DT24" s="2319">
        <f t="shared" si="5"/>
        <v>0.92499999999999982</v>
      </c>
      <c r="DU24" s="2320">
        <f>+DL24+BK24+BR24+BY24</f>
        <v>0.8650000000000001</v>
      </c>
      <c r="DV24" s="2320">
        <f>+DM24+BL24+BS24+BZ24</f>
        <v>0.66500000000000004</v>
      </c>
      <c r="DW24" s="2321">
        <f>+DV24/DU24</f>
        <v>0.76878612716763006</v>
      </c>
      <c r="DX24" s="2349">
        <f>+DO24+BM24+BT24+CA24</f>
        <v>0.8650000000000001</v>
      </c>
      <c r="DY24" s="2349">
        <f>+DP24+BN24+BU24+CB24</f>
        <v>0.66500000000000004</v>
      </c>
      <c r="DZ24" s="2321">
        <f>+DY24/DX24</f>
        <v>0.76878612716763006</v>
      </c>
      <c r="EA24" s="287">
        <f t="shared" si="6"/>
        <v>0.2</v>
      </c>
      <c r="EB24" s="287">
        <f t="shared" si="6"/>
        <v>0.18499999999999997</v>
      </c>
      <c r="EC24" s="2319">
        <f t="shared" si="7"/>
        <v>0.92499999999999982</v>
      </c>
      <c r="ED24" s="2320">
        <f>+CT24+CM24+CF24+BY24+BR24+BK24+BD24+AW24+AI24+AB24+U24+AP24</f>
        <v>1</v>
      </c>
      <c r="EE24" s="2320">
        <f>+DV24+CG24+CN24+CU24</f>
        <v>0.66500000000000004</v>
      </c>
      <c r="EF24" s="2321">
        <f>+EE24/ED24</f>
        <v>0.66500000000000004</v>
      </c>
      <c r="EG24" s="2349">
        <f>+DX24+CH24+CO24+CV24</f>
        <v>1.0000000000000002</v>
      </c>
      <c r="EH24" s="2349">
        <f>+DY24+CI24+CP24+CW24</f>
        <v>0.66500000000000004</v>
      </c>
      <c r="EI24" s="2321">
        <f>+EH24/EG24</f>
        <v>0.66499999999999992</v>
      </c>
      <c r="EJ24" s="197"/>
      <c r="EK24" s="382"/>
      <c r="EL24" s="382"/>
      <c r="EM24" s="382"/>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row>
    <row r="25" spans="1:256" ht="57">
      <c r="A25" s="2279"/>
      <c r="B25" s="2279"/>
      <c r="C25" s="2280"/>
      <c r="D25" s="2281"/>
      <c r="E25" s="2281"/>
      <c r="F25" s="2281"/>
      <c r="G25" s="2281"/>
      <c r="H25" s="2337"/>
      <c r="I25" s="2283"/>
      <c r="J25" s="2280"/>
      <c r="K25" s="2284"/>
      <c r="L25" s="2285"/>
      <c r="M25" s="2285"/>
      <c r="N25" s="2286"/>
      <c r="O25" s="2287"/>
      <c r="P25" s="2287"/>
      <c r="Q25" s="2288" t="s">
        <v>2292</v>
      </c>
      <c r="R25" s="2323">
        <v>0.3</v>
      </c>
      <c r="S25" s="2350">
        <v>2.5000000000000001E-2</v>
      </c>
      <c r="T25" s="2291">
        <v>2.5000000000000001E-2</v>
      </c>
      <c r="U25" s="2292"/>
      <c r="V25" s="2338"/>
      <c r="W25" s="2339"/>
      <c r="X25" s="2340"/>
      <c r="Y25" s="2295" t="s">
        <v>2293</v>
      </c>
      <c r="Z25" s="2296">
        <v>2.5000000000000001E-2</v>
      </c>
      <c r="AA25" s="2324">
        <v>2.5000000000000001E-2</v>
      </c>
      <c r="AB25" s="2292"/>
      <c r="AC25" s="2338"/>
      <c r="AD25" s="2339"/>
      <c r="AE25" s="2340"/>
      <c r="AF25" s="2295" t="s">
        <v>2293</v>
      </c>
      <c r="AG25" s="2296">
        <v>2.5000000000000001E-2</v>
      </c>
      <c r="AH25" s="2324">
        <v>2.5000000000000001E-2</v>
      </c>
      <c r="AI25" s="2341"/>
      <c r="AJ25" s="2338"/>
      <c r="AK25" s="2342"/>
      <c r="AL25" s="2337"/>
      <c r="AM25" s="2297"/>
      <c r="AN25" s="2298">
        <v>2.5000000000000001E-2</v>
      </c>
      <c r="AO25" s="2351">
        <v>2.5000000000000001E-2</v>
      </c>
      <c r="AP25" s="2337"/>
      <c r="AQ25" s="2300"/>
      <c r="AR25" s="2342"/>
      <c r="AS25" s="2337"/>
      <c r="AT25" s="2344" t="s">
        <v>2294</v>
      </c>
      <c r="AU25" s="2298">
        <v>2.5000000000000001E-2</v>
      </c>
      <c r="AV25" s="2351">
        <v>2.5000000000000001E-2</v>
      </c>
      <c r="AW25" s="2337"/>
      <c r="AX25" s="2300"/>
      <c r="AY25" s="2342"/>
      <c r="AZ25" s="2337"/>
      <c r="BA25" s="2345" t="s">
        <v>2294</v>
      </c>
      <c r="BB25" s="2352">
        <v>2.5000000000000001E-2</v>
      </c>
      <c r="BC25" s="2353">
        <v>2.5000000000000001E-2</v>
      </c>
      <c r="BD25" s="2337"/>
      <c r="BE25" s="2300"/>
      <c r="BF25" s="2342"/>
      <c r="BG25" s="2337"/>
      <c r="BH25" s="2305" t="s">
        <v>2295</v>
      </c>
      <c r="BI25" s="2354">
        <v>2.5000000000000001E-2</v>
      </c>
      <c r="BJ25" s="2307"/>
      <c r="BK25" s="2346"/>
      <c r="BL25" s="2308"/>
      <c r="BM25" s="2347"/>
      <c r="BN25" s="2341"/>
      <c r="BO25" s="2311"/>
      <c r="BP25" s="2355">
        <v>2.5000000000000001E-2</v>
      </c>
      <c r="BQ25" s="2307"/>
      <c r="BR25" s="2346"/>
      <c r="BS25" s="2308"/>
      <c r="BT25" s="2347"/>
      <c r="BU25" s="2341"/>
      <c r="BV25" s="2311"/>
      <c r="BW25" s="2355">
        <v>2.5000000000000001E-2</v>
      </c>
      <c r="BX25" s="2307"/>
      <c r="BY25" s="2346"/>
      <c r="BZ25" s="2308"/>
      <c r="CA25" s="2347"/>
      <c r="CB25" s="2341"/>
      <c r="CC25" s="2311"/>
      <c r="CD25" s="2355">
        <v>2.5000000000000001E-2</v>
      </c>
      <c r="CE25" s="2307"/>
      <c r="CF25" s="2346"/>
      <c r="CG25" s="2308"/>
      <c r="CH25" s="2347"/>
      <c r="CI25" s="2341"/>
      <c r="CJ25" s="2311"/>
      <c r="CK25" s="2355">
        <v>2.5000000000000001E-2</v>
      </c>
      <c r="CL25" s="2307"/>
      <c r="CM25" s="2346"/>
      <c r="CN25" s="2308"/>
      <c r="CO25" s="2347"/>
      <c r="CP25" s="2341"/>
      <c r="CQ25" s="2311"/>
      <c r="CR25" s="2355">
        <v>2.5000000000000001E-2</v>
      </c>
      <c r="CS25" s="2307"/>
      <c r="CT25" s="2346"/>
      <c r="CU25" s="2308"/>
      <c r="CV25" s="2347"/>
      <c r="CW25" s="2341"/>
      <c r="CX25" s="2311"/>
      <c r="CY25" s="1217"/>
      <c r="CZ25" s="2313">
        <f t="shared" si="1"/>
        <v>7.5000000000000011E-2</v>
      </c>
      <c r="DA25" s="2313">
        <f t="shared" si="1"/>
        <v>7.5000000000000011E-2</v>
      </c>
      <c r="DB25" s="1219">
        <f t="shared" si="2"/>
        <v>1</v>
      </c>
      <c r="DC25" s="2300"/>
      <c r="DD25" s="2300"/>
      <c r="DE25" s="1220"/>
      <c r="DF25" s="2337"/>
      <c r="DG25" s="2337"/>
      <c r="DH25" s="1220"/>
      <c r="DI25" s="2314">
        <f t="shared" si="3"/>
        <v>0.15</v>
      </c>
      <c r="DJ25" s="2314">
        <f t="shared" si="3"/>
        <v>0.15</v>
      </c>
      <c r="DK25" s="1222">
        <f t="shared" si="0"/>
        <v>1</v>
      </c>
      <c r="DL25" s="2315"/>
      <c r="DM25" s="2315"/>
      <c r="DN25" s="2316"/>
      <c r="DO25" s="2348"/>
      <c r="DP25" s="2348"/>
      <c r="DQ25" s="2316"/>
      <c r="DR25" s="2318">
        <f t="shared" si="4"/>
        <v>0.22499999999999998</v>
      </c>
      <c r="DS25" s="287">
        <f t="shared" si="4"/>
        <v>0.15</v>
      </c>
      <c r="DT25" s="2319">
        <f t="shared" si="5"/>
        <v>0.66666666666666674</v>
      </c>
      <c r="DU25" s="2320"/>
      <c r="DV25" s="2320"/>
      <c r="DW25" s="2330"/>
      <c r="DX25" s="2349"/>
      <c r="DY25" s="2349"/>
      <c r="DZ25" s="2330"/>
      <c r="EA25" s="287">
        <f t="shared" si="6"/>
        <v>0.3</v>
      </c>
      <c r="EB25" s="287">
        <f t="shared" si="6"/>
        <v>0.15</v>
      </c>
      <c r="EC25" s="2319">
        <f t="shared" si="7"/>
        <v>0.5</v>
      </c>
      <c r="ED25" s="2320"/>
      <c r="EE25" s="2320"/>
      <c r="EF25" s="2330"/>
      <c r="EG25" s="2349"/>
      <c r="EH25" s="2349"/>
      <c r="EI25" s="2330"/>
      <c r="EJ25" s="197"/>
      <c r="EK25" s="382"/>
      <c r="EL25" s="382"/>
      <c r="EM25" s="382"/>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row>
    <row r="26" spans="1:256" ht="71.25">
      <c r="A26" s="2279"/>
      <c r="B26" s="2279"/>
      <c r="C26" s="2280"/>
      <c r="D26" s="2281"/>
      <c r="E26" s="2281"/>
      <c r="F26" s="2281"/>
      <c r="G26" s="2281"/>
      <c r="H26" s="2337"/>
      <c r="I26" s="2283"/>
      <c r="J26" s="2280"/>
      <c r="K26" s="2284"/>
      <c r="L26" s="2285"/>
      <c r="M26" s="2285"/>
      <c r="N26" s="2286"/>
      <c r="O26" s="2287"/>
      <c r="P26" s="2287"/>
      <c r="Q26" s="2288" t="s">
        <v>2296</v>
      </c>
      <c r="R26" s="2323">
        <v>0.3</v>
      </c>
      <c r="S26" s="2290">
        <v>0.06</v>
      </c>
      <c r="T26" s="2291">
        <v>0.06</v>
      </c>
      <c r="U26" s="2292"/>
      <c r="V26" s="2338"/>
      <c r="W26" s="2339"/>
      <c r="X26" s="2340"/>
      <c r="Y26" s="2295" t="s">
        <v>2297</v>
      </c>
      <c r="Z26" s="2296">
        <v>0.06</v>
      </c>
      <c r="AA26" s="2324">
        <v>0.06</v>
      </c>
      <c r="AB26" s="2292"/>
      <c r="AC26" s="2338"/>
      <c r="AD26" s="2339"/>
      <c r="AE26" s="2340"/>
      <c r="AF26" s="2295" t="s">
        <v>2298</v>
      </c>
      <c r="AG26" s="2296">
        <v>0.06</v>
      </c>
      <c r="AH26" s="2324">
        <v>0.05</v>
      </c>
      <c r="AI26" s="2341"/>
      <c r="AJ26" s="2338"/>
      <c r="AK26" s="2342"/>
      <c r="AL26" s="2337"/>
      <c r="AM26" s="2297"/>
      <c r="AN26" s="2298">
        <v>0.06</v>
      </c>
      <c r="AO26" s="2356">
        <v>0.04</v>
      </c>
      <c r="AP26" s="2337"/>
      <c r="AQ26" s="2300"/>
      <c r="AR26" s="2342"/>
      <c r="AS26" s="2337"/>
      <c r="AT26" s="2344" t="s">
        <v>2299</v>
      </c>
      <c r="AU26" s="2298">
        <v>0.06</v>
      </c>
      <c r="AV26" s="2356">
        <v>0.04</v>
      </c>
      <c r="AW26" s="2337"/>
      <c r="AX26" s="2300"/>
      <c r="AY26" s="2342"/>
      <c r="AZ26" s="2337"/>
      <c r="BA26" s="2345" t="s">
        <v>2300</v>
      </c>
      <c r="BB26" s="2298">
        <v>0</v>
      </c>
      <c r="BC26" s="2356">
        <v>0.01</v>
      </c>
      <c r="BD26" s="2337"/>
      <c r="BE26" s="2300"/>
      <c r="BF26" s="2342"/>
      <c r="BG26" s="2337"/>
      <c r="BH26" s="2305" t="s">
        <v>2301</v>
      </c>
      <c r="BI26" s="2306">
        <v>0</v>
      </c>
      <c r="BJ26" s="2307"/>
      <c r="BK26" s="2346"/>
      <c r="BL26" s="2308"/>
      <c r="BM26" s="2347"/>
      <c r="BN26" s="2341"/>
      <c r="BO26" s="2311"/>
      <c r="BP26" s="2312">
        <v>0</v>
      </c>
      <c r="BQ26" s="2307"/>
      <c r="BR26" s="2346"/>
      <c r="BS26" s="2308"/>
      <c r="BT26" s="2347"/>
      <c r="BU26" s="2341"/>
      <c r="BV26" s="2311"/>
      <c r="BW26" s="2312">
        <v>0</v>
      </c>
      <c r="BX26" s="2307"/>
      <c r="BY26" s="2346"/>
      <c r="BZ26" s="2308"/>
      <c r="CA26" s="2347"/>
      <c r="CB26" s="2341"/>
      <c r="CC26" s="2311"/>
      <c r="CD26" s="2312">
        <v>0</v>
      </c>
      <c r="CE26" s="2307"/>
      <c r="CF26" s="2346"/>
      <c r="CG26" s="2308"/>
      <c r="CH26" s="2347"/>
      <c r="CI26" s="2341"/>
      <c r="CJ26" s="2311"/>
      <c r="CK26" s="2312">
        <v>0</v>
      </c>
      <c r="CL26" s="2307"/>
      <c r="CM26" s="2346"/>
      <c r="CN26" s="2308"/>
      <c r="CO26" s="2347"/>
      <c r="CP26" s="2341"/>
      <c r="CQ26" s="2311"/>
      <c r="CR26" s="2312">
        <v>0</v>
      </c>
      <c r="CS26" s="2307"/>
      <c r="CT26" s="2346"/>
      <c r="CU26" s="2308"/>
      <c r="CV26" s="2347"/>
      <c r="CW26" s="2341"/>
      <c r="CX26" s="2311"/>
      <c r="CY26" s="1217"/>
      <c r="CZ26" s="2313">
        <f t="shared" si="1"/>
        <v>0.18</v>
      </c>
      <c r="DA26" s="2313">
        <f t="shared" si="1"/>
        <v>0.16999999999999998</v>
      </c>
      <c r="DB26" s="1219">
        <f t="shared" si="2"/>
        <v>0.94444444444444442</v>
      </c>
      <c r="DC26" s="2300"/>
      <c r="DD26" s="2300"/>
      <c r="DE26" s="1220"/>
      <c r="DF26" s="2337"/>
      <c r="DG26" s="2337"/>
      <c r="DH26" s="1220"/>
      <c r="DI26" s="2314">
        <f t="shared" si="3"/>
        <v>0.3</v>
      </c>
      <c r="DJ26" s="2314">
        <f t="shared" si="3"/>
        <v>0.26</v>
      </c>
      <c r="DK26" s="1222">
        <f t="shared" si="0"/>
        <v>0.8666666666666667</v>
      </c>
      <c r="DL26" s="2315"/>
      <c r="DM26" s="2315"/>
      <c r="DN26" s="2316"/>
      <c r="DO26" s="2348"/>
      <c r="DP26" s="2348"/>
      <c r="DQ26" s="2316"/>
      <c r="DR26" s="2318">
        <f t="shared" si="4"/>
        <v>0.3</v>
      </c>
      <c r="DS26" s="287">
        <f t="shared" si="4"/>
        <v>0.26</v>
      </c>
      <c r="DT26" s="2319">
        <f t="shared" si="5"/>
        <v>0.8666666666666667</v>
      </c>
      <c r="DU26" s="2320"/>
      <c r="DV26" s="2320"/>
      <c r="DW26" s="2330"/>
      <c r="DX26" s="2349"/>
      <c r="DY26" s="2349"/>
      <c r="DZ26" s="2330"/>
      <c r="EA26" s="287">
        <f t="shared" si="6"/>
        <v>0.3</v>
      </c>
      <c r="EB26" s="287">
        <f t="shared" si="6"/>
        <v>0.26</v>
      </c>
      <c r="EC26" s="2319">
        <f t="shared" si="7"/>
        <v>0.8666666666666667</v>
      </c>
      <c r="ED26" s="2320"/>
      <c r="EE26" s="2320"/>
      <c r="EF26" s="2330"/>
      <c r="EG26" s="2349"/>
      <c r="EH26" s="2349"/>
      <c r="EI26" s="2330"/>
      <c r="EJ26" s="197"/>
      <c r="EK26" s="382"/>
      <c r="EL26" s="382"/>
      <c r="EM26" s="382"/>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row>
    <row r="27" spans="1:256" ht="71.25">
      <c r="A27" s="2279"/>
      <c r="B27" s="2279"/>
      <c r="C27" s="2280"/>
      <c r="D27" s="2281"/>
      <c r="E27" s="2281"/>
      <c r="F27" s="2281"/>
      <c r="G27" s="2281"/>
      <c r="H27" s="2337"/>
      <c r="I27" s="2283"/>
      <c r="J27" s="2280"/>
      <c r="K27" s="2284"/>
      <c r="L27" s="2285"/>
      <c r="M27" s="2285"/>
      <c r="N27" s="2286"/>
      <c r="O27" s="2287"/>
      <c r="P27" s="2287"/>
      <c r="Q27" s="2288" t="s">
        <v>2302</v>
      </c>
      <c r="R27" s="2289">
        <v>0.2</v>
      </c>
      <c r="S27" s="2290">
        <v>0</v>
      </c>
      <c r="T27" s="2291">
        <v>0</v>
      </c>
      <c r="U27" s="2292"/>
      <c r="V27" s="2338"/>
      <c r="W27" s="2339"/>
      <c r="X27" s="2340"/>
      <c r="Y27" s="2295" t="s">
        <v>163</v>
      </c>
      <c r="Z27" s="2296">
        <v>0</v>
      </c>
      <c r="AA27" s="2324">
        <v>0</v>
      </c>
      <c r="AB27" s="2292"/>
      <c r="AC27" s="2338"/>
      <c r="AD27" s="2339"/>
      <c r="AE27" s="2340"/>
      <c r="AF27" s="2295" t="s">
        <v>163</v>
      </c>
      <c r="AG27" s="2296">
        <v>0.02</v>
      </c>
      <c r="AH27" s="2324">
        <v>0.01</v>
      </c>
      <c r="AI27" s="2341"/>
      <c r="AJ27" s="2338"/>
      <c r="AK27" s="2342"/>
      <c r="AL27" s="2337"/>
      <c r="AM27" s="2297"/>
      <c r="AN27" s="2298">
        <v>0.02</v>
      </c>
      <c r="AO27" s="2343">
        <v>0</v>
      </c>
      <c r="AP27" s="2337"/>
      <c r="AQ27" s="2300"/>
      <c r="AR27" s="2342"/>
      <c r="AS27" s="2337"/>
      <c r="AT27" s="2357" t="s">
        <v>2303</v>
      </c>
      <c r="AU27" s="2298">
        <v>0.02</v>
      </c>
      <c r="AV27" s="2343">
        <v>0.04</v>
      </c>
      <c r="AW27" s="2337"/>
      <c r="AX27" s="2300"/>
      <c r="AY27" s="2342"/>
      <c r="AZ27" s="2337"/>
      <c r="BA27" s="2358" t="s">
        <v>2304</v>
      </c>
      <c r="BB27" s="2298">
        <v>0.02</v>
      </c>
      <c r="BC27" s="2343">
        <v>0.02</v>
      </c>
      <c r="BD27" s="2337"/>
      <c r="BE27" s="2300"/>
      <c r="BF27" s="2342"/>
      <c r="BG27" s="2337"/>
      <c r="BH27" s="1253" t="s">
        <v>2305</v>
      </c>
      <c r="BI27" s="2306">
        <v>0.02</v>
      </c>
      <c r="BJ27" s="2307"/>
      <c r="BK27" s="2346"/>
      <c r="BL27" s="2308"/>
      <c r="BM27" s="2347"/>
      <c r="BN27" s="2341"/>
      <c r="BO27" s="2359"/>
      <c r="BP27" s="2312">
        <v>0.02</v>
      </c>
      <c r="BQ27" s="2307"/>
      <c r="BR27" s="2346"/>
      <c r="BS27" s="2308"/>
      <c r="BT27" s="2347"/>
      <c r="BU27" s="2341"/>
      <c r="BV27" s="2359"/>
      <c r="BW27" s="2312">
        <v>0.02</v>
      </c>
      <c r="BX27" s="2307"/>
      <c r="BY27" s="2346"/>
      <c r="BZ27" s="2308"/>
      <c r="CA27" s="2347"/>
      <c r="CB27" s="2341"/>
      <c r="CC27" s="2359"/>
      <c r="CD27" s="2312">
        <v>0.02</v>
      </c>
      <c r="CE27" s="2307"/>
      <c r="CF27" s="2346"/>
      <c r="CG27" s="2308"/>
      <c r="CH27" s="2347"/>
      <c r="CI27" s="2341"/>
      <c r="CJ27" s="2359"/>
      <c r="CK27" s="2312">
        <v>0.02</v>
      </c>
      <c r="CL27" s="2307"/>
      <c r="CM27" s="2346"/>
      <c r="CN27" s="2308"/>
      <c r="CO27" s="2347"/>
      <c r="CP27" s="2341"/>
      <c r="CQ27" s="2359"/>
      <c r="CR27" s="2312">
        <v>0.02</v>
      </c>
      <c r="CS27" s="2307"/>
      <c r="CT27" s="2346"/>
      <c r="CU27" s="2308"/>
      <c r="CV27" s="2347"/>
      <c r="CW27" s="2341"/>
      <c r="CX27" s="2359"/>
      <c r="CY27" s="1217"/>
      <c r="CZ27" s="2313">
        <f t="shared" si="1"/>
        <v>0.02</v>
      </c>
      <c r="DA27" s="2313">
        <f t="shared" si="1"/>
        <v>0.01</v>
      </c>
      <c r="DB27" s="1219">
        <f t="shared" si="2"/>
        <v>0.5</v>
      </c>
      <c r="DC27" s="2300"/>
      <c r="DD27" s="2300"/>
      <c r="DE27" s="1220"/>
      <c r="DF27" s="2337"/>
      <c r="DG27" s="2337"/>
      <c r="DH27" s="1220"/>
      <c r="DI27" s="2314">
        <f t="shared" si="3"/>
        <v>0.08</v>
      </c>
      <c r="DJ27" s="2314">
        <f t="shared" si="3"/>
        <v>7.0000000000000007E-2</v>
      </c>
      <c r="DK27" s="1222">
        <f t="shared" si="0"/>
        <v>0.87500000000000011</v>
      </c>
      <c r="DL27" s="2315"/>
      <c r="DM27" s="2315"/>
      <c r="DN27" s="2316"/>
      <c r="DO27" s="2348"/>
      <c r="DP27" s="2348"/>
      <c r="DQ27" s="2316"/>
      <c r="DR27" s="2318">
        <f t="shared" si="4"/>
        <v>0.14000000000000001</v>
      </c>
      <c r="DS27" s="287">
        <f t="shared" si="4"/>
        <v>7.0000000000000007E-2</v>
      </c>
      <c r="DT27" s="2319">
        <f t="shared" si="5"/>
        <v>0.5</v>
      </c>
      <c r="DU27" s="2320"/>
      <c r="DV27" s="2320"/>
      <c r="DW27" s="2335"/>
      <c r="DX27" s="2349"/>
      <c r="DY27" s="2349"/>
      <c r="DZ27" s="2335"/>
      <c r="EA27" s="287">
        <f t="shared" si="6"/>
        <v>0.19999999999999998</v>
      </c>
      <c r="EB27" s="287">
        <f t="shared" si="6"/>
        <v>7.0000000000000007E-2</v>
      </c>
      <c r="EC27" s="2319">
        <f t="shared" si="7"/>
        <v>0.35000000000000009</v>
      </c>
      <c r="ED27" s="2320"/>
      <c r="EE27" s="2320"/>
      <c r="EF27" s="2335"/>
      <c r="EG27" s="2349"/>
      <c r="EH27" s="2349"/>
      <c r="EI27" s="2335"/>
      <c r="EJ27" s="197"/>
      <c r="EK27" s="382"/>
      <c r="EL27" s="382"/>
      <c r="EM27" s="382"/>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row>
    <row r="28" spans="1:256" ht="42.75">
      <c r="A28" s="2360" t="s">
        <v>2306</v>
      </c>
      <c r="B28" s="2360"/>
      <c r="C28" s="2280" t="s">
        <v>2307</v>
      </c>
      <c r="D28" s="2281">
        <v>3</v>
      </c>
      <c r="E28" s="2281" t="s">
        <v>2308</v>
      </c>
      <c r="F28" s="2336">
        <v>10181</v>
      </c>
      <c r="G28" s="2281" t="s">
        <v>78</v>
      </c>
      <c r="H28" s="2337">
        <v>1</v>
      </c>
      <c r="I28" s="2283">
        <f>+SUM(N28:N40)</f>
        <v>0.24</v>
      </c>
      <c r="J28" s="2280">
        <v>3</v>
      </c>
      <c r="K28" s="2361" t="s">
        <v>2309</v>
      </c>
      <c r="L28" s="2285" t="s">
        <v>2310</v>
      </c>
      <c r="M28" s="2280" t="s">
        <v>2311</v>
      </c>
      <c r="N28" s="2286">
        <v>0.08</v>
      </c>
      <c r="O28" s="2287">
        <v>42736</v>
      </c>
      <c r="P28" s="2287">
        <v>43070</v>
      </c>
      <c r="Q28" s="2362" t="s">
        <v>2312</v>
      </c>
      <c r="R28" s="2323">
        <v>0.12</v>
      </c>
      <c r="S28" s="2290">
        <v>0.03</v>
      </c>
      <c r="T28" s="2363">
        <v>1.4999999999999999E-2</v>
      </c>
      <c r="U28" s="2292">
        <f>+S30+S31+S32+S28+S29</f>
        <v>0.09</v>
      </c>
      <c r="V28" s="2338">
        <f>+T30+T31+T32+T28+T29</f>
        <v>6.5000000000000002E-2</v>
      </c>
      <c r="W28" s="2339">
        <f>+(((U28*$N$28)+(U33*$N$33)+(U37*$N$37))*$H$28)/($N$28+$N$33+$N$37)</f>
        <v>6.6666666666666666E-2</v>
      </c>
      <c r="X28" s="2340">
        <f>+(((V28*$N$28)+(V33*$N$33)+(V37*$N$37))*$H$28)/($N$28+$N$33+$N$37)</f>
        <v>4.8333333333333339E-2</v>
      </c>
      <c r="Y28" s="2364" t="s">
        <v>2313</v>
      </c>
      <c r="Z28" s="2296">
        <v>0.03</v>
      </c>
      <c r="AA28" s="2365">
        <v>0.03</v>
      </c>
      <c r="AB28" s="2292">
        <f>+Z30+Z31+Z32+Z28+Z29</f>
        <v>0.11</v>
      </c>
      <c r="AC28" s="2338">
        <f>+AA30+AA31+AA32+AA28+AA29</f>
        <v>0.11</v>
      </c>
      <c r="AD28" s="2339">
        <f>+(((AB28*$N$28)+(AB33*$N$33)+(AB37*$N$37))*$H$28)/($N$28+$N$33+$N$37)</f>
        <v>8.0000000000000016E-2</v>
      </c>
      <c r="AE28" s="2340">
        <f>+(((AC28*$N$28)+(AC33*$N$33)+(AC37*$N$37))*$H$28)/($N$28+$N$33+$N$37)</f>
        <v>6.9000000000000006E-2</v>
      </c>
      <c r="AF28" s="2364" t="s">
        <v>2313</v>
      </c>
      <c r="AG28" s="2296">
        <v>0.06</v>
      </c>
      <c r="AH28" s="2365">
        <v>0.03</v>
      </c>
      <c r="AI28" s="2292">
        <f>+AG30+AG31+AG32+AG28+AG29</f>
        <v>0.16999999999999998</v>
      </c>
      <c r="AJ28" s="2338">
        <f>+AH30+AH31+AH32+AH28+AH29</f>
        <v>0.105</v>
      </c>
      <c r="AK28" s="2342">
        <f>+(((AI28*$N$28)+(AI33*$N$33)+(AI37*$N$37))*$H$28)/($N$28+$N$33+$N$37)</f>
        <v>0.15666666666666668</v>
      </c>
      <c r="AL28" s="2337">
        <f>+(((AJ28*$N$28)+(AJ33*$N$33)+(AJ37*$N$37))*$H$28)/($N$28+$N$33+$N$37)</f>
        <v>0.10299999999999999</v>
      </c>
      <c r="AM28" s="2297" t="s">
        <v>2314</v>
      </c>
      <c r="AN28" s="2298">
        <v>0</v>
      </c>
      <c r="AO28" s="2343">
        <v>0</v>
      </c>
      <c r="AP28" s="2300">
        <f>+AN30+AN31+AN32+AN28+AN29</f>
        <v>9.0000000000000011E-2</v>
      </c>
      <c r="AQ28" s="2300">
        <f>+AO30+AO31+AO32+AO28+AO29</f>
        <v>7.0000000000000007E-2</v>
      </c>
      <c r="AR28" s="2342">
        <f>+(((AP28*$N$28)+(AP33*$N$33)+(AP37*$N$37))*$H$28)/($N$28+$N$33+$N$37)</f>
        <v>9.6666666666666665E-2</v>
      </c>
      <c r="AS28" s="2337">
        <f>+(((AQ28*$N$28)+(AQ33*$N$33)+(AQ37*$N$37))*$H$28)/($N$28+$N$33+$N$37)</f>
        <v>8.3333333333333343E-2</v>
      </c>
      <c r="AT28" s="2357"/>
      <c r="AU28" s="2298">
        <v>0</v>
      </c>
      <c r="AV28" s="2343">
        <v>0.03</v>
      </c>
      <c r="AW28" s="2300">
        <f>+AU30+AU31+AU32+AU28+AU29</f>
        <v>0.09</v>
      </c>
      <c r="AX28" s="2300">
        <f>+AV30+AV31+AV32+AV28+AV29</f>
        <v>0.105</v>
      </c>
      <c r="AY28" s="2342">
        <f>+(((AW28*$N$28)+(AW33*$N$33)+(AW37*$N$37))*$H$28)/($N$28+$N$33+$N$37)</f>
        <v>9.0000000000000011E-2</v>
      </c>
      <c r="AZ28" s="2337">
        <f>+(((AX28*$N$28)+(AX33*$N$33)+(AX37*$N$37))*$H$28)/($N$28+$N$33+$N$37)</f>
        <v>0.11</v>
      </c>
      <c r="BA28" s="2366" t="s">
        <v>2315</v>
      </c>
      <c r="BB28" s="2298">
        <v>0</v>
      </c>
      <c r="BC28" s="2343">
        <v>0</v>
      </c>
      <c r="BD28" s="2300">
        <f>+BB30+BB31+BB32+BB28+BB29</f>
        <v>0.09</v>
      </c>
      <c r="BE28" s="2300">
        <f>+BC30+BC31+BC32+BC28+BC29</f>
        <v>4.4999999999999998E-2</v>
      </c>
      <c r="BF28" s="2342">
        <f>+(((BD28*$N$28)+(BD33*$N$33)+(BD37*$N$37))*$H$28)/($N$28+$N$33+$N$37)</f>
        <v>9.0000000000000011E-2</v>
      </c>
      <c r="BG28" s="2337">
        <f>+(((BE28*$N$28)+(BE33*$N$33)+(BE37*$N$37))*$H$28)/($N$28+$N$33+$N$37)</f>
        <v>4.3333333333333335E-2</v>
      </c>
      <c r="BH28" s="1253"/>
      <c r="BI28" s="2306">
        <v>0</v>
      </c>
      <c r="BJ28" s="2367"/>
      <c r="BK28" s="2308">
        <f>+BI30+BI31+BI32+BI28+BI29</f>
        <v>0.06</v>
      </c>
      <c r="BL28" s="2308">
        <f>+BJ30+BJ31+BJ32+BJ28+BJ29</f>
        <v>0</v>
      </c>
      <c r="BM28" s="2347">
        <f>+(((BK28*$N$28)+(BK33*$N$33)+(BK37*$N$37))*$H$28)/($N$28+$N$33+$N$37)</f>
        <v>6.9999999999999993E-2</v>
      </c>
      <c r="BN28" s="2341">
        <f>+(((BL28*$N$28)+(BL33*$N$33)+(BL37*$N$37))*$H$28)/($N$28+$N$33+$N$37)</f>
        <v>0</v>
      </c>
      <c r="BO28" s="2368"/>
      <c r="BP28" s="2312">
        <v>0</v>
      </c>
      <c r="BQ28" s="2367"/>
      <c r="BR28" s="2308">
        <f>+BP30+BP31+BP32+BP28+BP29</f>
        <v>0.06</v>
      </c>
      <c r="BS28" s="2308">
        <f>+BQ30+BQ31+BQ32+BQ28+BQ29</f>
        <v>0</v>
      </c>
      <c r="BT28" s="2347">
        <f>+(((BR28*$N$28)+(BR33*$N$33)+(BR37*$N$37))*$H$28)/($N$28+$N$33+$N$37)</f>
        <v>6.9999999999999993E-2</v>
      </c>
      <c r="BU28" s="2341">
        <f>+(((BS28*$N$28)+(BS33*$N$33)+(BS37*$N$37))*$H$28)/($N$28+$N$33+$N$37)</f>
        <v>0</v>
      </c>
      <c r="BV28" s="2368"/>
      <c r="BW28" s="2312">
        <v>0</v>
      </c>
      <c r="BX28" s="2367"/>
      <c r="BY28" s="2308">
        <f>+BW30+BW31+BW32+BW28+BW29</f>
        <v>0.06</v>
      </c>
      <c r="BZ28" s="2308">
        <f>+BX30+BX31+BX32+BX28+BX29</f>
        <v>0</v>
      </c>
      <c r="CA28" s="2347">
        <f>+(((BY28*$N$28)+(BY33*$N$33)+(BY37*$N$37))*$H$28)/($N$28+$N$33+$N$37)</f>
        <v>6.9999999999999993E-2</v>
      </c>
      <c r="CB28" s="2341">
        <f>+(((BZ28*$N$28)+(BZ33*$N$33)+(BZ37*$N$37))*$H$28)/($N$28+$N$33+$N$37)</f>
        <v>0</v>
      </c>
      <c r="CC28" s="2368"/>
      <c r="CD28" s="2312">
        <v>0</v>
      </c>
      <c r="CE28" s="2367"/>
      <c r="CF28" s="2308">
        <f>+CD30+CD31+CD32+CD28+CD29</f>
        <v>0.06</v>
      </c>
      <c r="CG28" s="2308">
        <f>+CE30+CE31+CE32+CE28+CE29</f>
        <v>0</v>
      </c>
      <c r="CH28" s="2347">
        <f>+(((CF28*$N$28)+(CF33*$N$33)+(CF37*$N$37))*$H$28)/($N$28+$N$33+$N$37)</f>
        <v>6.9999999999999993E-2</v>
      </c>
      <c r="CI28" s="2341">
        <f>+(((CG28*$N$28)+(CG33*$N$33)+(CG37*$N$37))*$H$28)/($N$28+$N$33+$N$37)</f>
        <v>0</v>
      </c>
      <c r="CJ28" s="2368"/>
      <c r="CK28" s="2312">
        <v>0</v>
      </c>
      <c r="CL28" s="2367"/>
      <c r="CM28" s="2369">
        <f>+CK30+CK31+CK32+CK28+CK29</f>
        <v>0.06</v>
      </c>
      <c r="CN28" s="2308">
        <f>+CL30+CL31+CL32+CL28+CL29</f>
        <v>0</v>
      </c>
      <c r="CO28" s="2347">
        <f>+(((CM28*$N$28)+(CM33*$N$33)+(CM37*$N$37))*$H$28)/($N$28+$N$33+$N$37)</f>
        <v>6.9999999999999993E-2</v>
      </c>
      <c r="CP28" s="2341">
        <f>+(((CN28*$N$28)+(CN33*$N$33)+(CN37*$N$37))*$H$28)/($N$28+$N$33+$N$37)</f>
        <v>0</v>
      </c>
      <c r="CQ28" s="2368"/>
      <c r="CR28" s="2312">
        <v>0</v>
      </c>
      <c r="CS28" s="2367"/>
      <c r="CT28" s="2369">
        <f>+CR30+CR31+CR32+CR28+CR29</f>
        <v>0.06</v>
      </c>
      <c r="CU28" s="2308">
        <f>+CS30+CS31+CS32+CS28+CS29</f>
        <v>0</v>
      </c>
      <c r="CV28" s="2347">
        <f>+(((CT28*$N$28)+(CT33*$N$33)+(CT37*$N$37))*$H$28)/($N$28+$N$33+$N$37)</f>
        <v>6.9999999999999993E-2</v>
      </c>
      <c r="CW28" s="2341">
        <f>+(((CU28*$N$28)+(CU33*$N$33)+(CU37*$N$37))*$H$28)/($N$28+$N$33+$N$37)</f>
        <v>0</v>
      </c>
      <c r="CX28" s="2368"/>
      <c r="CY28" s="1245"/>
      <c r="CZ28" s="2370">
        <f t="shared" si="1"/>
        <v>0.12</v>
      </c>
      <c r="DA28" s="2370">
        <f t="shared" si="1"/>
        <v>7.4999999999999997E-2</v>
      </c>
      <c r="DB28" s="1236">
        <f t="shared" si="2"/>
        <v>0.625</v>
      </c>
      <c r="DC28" s="2300">
        <f>+U28+AB28+AI28</f>
        <v>0.37</v>
      </c>
      <c r="DD28" s="2300">
        <f>+V28+AC28+AJ28</f>
        <v>0.27999999999999997</v>
      </c>
      <c r="DE28" s="1237">
        <f>+DD28/DC28</f>
        <v>0.75675675675675669</v>
      </c>
      <c r="DF28" s="2337">
        <f>+W28+AD28+AK28</f>
        <v>0.30333333333333334</v>
      </c>
      <c r="DG28" s="2337">
        <f>+X28+AE28+AL28</f>
        <v>0.22033333333333333</v>
      </c>
      <c r="DH28" s="1220">
        <f>+DG28/DF28</f>
        <v>0.72637362637362635</v>
      </c>
      <c r="DI28" s="2371">
        <f t="shared" si="3"/>
        <v>0.12</v>
      </c>
      <c r="DJ28" s="2371">
        <f t="shared" si="3"/>
        <v>0.105</v>
      </c>
      <c r="DK28" s="1247">
        <f t="shared" si="0"/>
        <v>0.875</v>
      </c>
      <c r="DL28" s="2315">
        <f>+BD28+AW28+AP28+AI28+AB28+U28</f>
        <v>0.64</v>
      </c>
      <c r="DM28" s="2315">
        <f>+BE28+AX28+AQ28+AJ28+AC28+V28</f>
        <v>0.5</v>
      </c>
      <c r="DN28" s="2372">
        <f>+DM28/DL28</f>
        <v>0.78125</v>
      </c>
      <c r="DO28" s="2348">
        <f>+BF28+AY28+AR28+AD28+AK28+W28</f>
        <v>0.58000000000000007</v>
      </c>
      <c r="DP28" s="2348">
        <f>+BG28+AZ28+AS28+AE28+AL28+X28</f>
        <v>0.45699999999999996</v>
      </c>
      <c r="DQ28" s="2316">
        <f>+DP28/DO28</f>
        <v>0.78793103448275847</v>
      </c>
      <c r="DR28" s="2373">
        <f t="shared" si="4"/>
        <v>0.12</v>
      </c>
      <c r="DS28" s="2374">
        <f t="shared" si="4"/>
        <v>0.105</v>
      </c>
      <c r="DT28" s="2375">
        <f t="shared" si="5"/>
        <v>0.875</v>
      </c>
      <c r="DU28" s="2320">
        <f>+DL28+BK28+BR28+BY28</f>
        <v>0.82000000000000006</v>
      </c>
      <c r="DV28" s="2320">
        <f>+DM28+BL28+BS28+BZ28</f>
        <v>0.5</v>
      </c>
      <c r="DW28" s="2376">
        <f>+DV28/DU28</f>
        <v>0.6097560975609756</v>
      </c>
      <c r="DX28" s="2349">
        <f>+DO28+BM28+BT28+CA28</f>
        <v>0.78999999999999992</v>
      </c>
      <c r="DY28" s="2349">
        <f>+DP28+BN28+BU28+CB28</f>
        <v>0.45699999999999996</v>
      </c>
      <c r="DZ28" s="2321">
        <f>+DY28/DX28</f>
        <v>0.57848101265822782</v>
      </c>
      <c r="EA28" s="2374">
        <f t="shared" si="6"/>
        <v>0.12</v>
      </c>
      <c r="EB28" s="2374">
        <f t="shared" si="6"/>
        <v>0.105</v>
      </c>
      <c r="EC28" s="2375">
        <f t="shared" si="7"/>
        <v>0.875</v>
      </c>
      <c r="ED28" s="2320">
        <f>+DU28+CF28+CM28+CT28</f>
        <v>1.0000000000000002</v>
      </c>
      <c r="EE28" s="2320">
        <f>+DV28+CG28+CN28+CU28</f>
        <v>0.5</v>
      </c>
      <c r="EF28" s="2376">
        <f>+EE28/ED28</f>
        <v>0.49999999999999989</v>
      </c>
      <c r="EG28" s="2349">
        <f>+DX28+CH28+CO28+CV28</f>
        <v>0.99999999999999978</v>
      </c>
      <c r="EH28" s="2349">
        <f>+DY28+CI28+CP28+CW28</f>
        <v>0.45699999999999996</v>
      </c>
      <c r="EI28" s="2321">
        <f>+EH28/EG28</f>
        <v>0.45700000000000007</v>
      </c>
      <c r="EJ28" s="1262"/>
      <c r="EK28" s="382"/>
      <c r="EL28" s="382"/>
      <c r="EM28" s="382"/>
      <c r="EN28" s="382"/>
      <c r="EO28" s="382"/>
      <c r="EP28" s="382"/>
      <c r="EQ28" s="382"/>
      <c r="ER28" s="382"/>
      <c r="ES28" s="382"/>
      <c r="ET28" s="382"/>
      <c r="EU28" s="382"/>
      <c r="EV28" s="382"/>
      <c r="EW28" s="382"/>
      <c r="EX28" s="382"/>
      <c r="EY28" s="382"/>
      <c r="EZ28" s="382"/>
      <c r="FA28" s="382"/>
      <c r="FB28" s="382"/>
      <c r="FC28" s="382"/>
      <c r="FD28" s="382"/>
      <c r="FE28" s="382"/>
      <c r="FF28" s="382"/>
      <c r="FG28" s="382"/>
      <c r="FH28" s="382"/>
      <c r="FI28" s="382"/>
      <c r="FJ28" s="382"/>
      <c r="FK28" s="382"/>
      <c r="FL28" s="382"/>
      <c r="FM28" s="382"/>
      <c r="FN28" s="382"/>
      <c r="FO28" s="382"/>
      <c r="FP28" s="382"/>
      <c r="FQ28" s="382"/>
      <c r="FR28" s="382"/>
      <c r="FS28" s="382"/>
      <c r="FT28" s="382"/>
      <c r="FU28" s="382"/>
      <c r="FV28" s="382"/>
      <c r="FW28" s="382"/>
      <c r="FX28" s="382"/>
      <c r="FY28" s="382"/>
      <c r="FZ28" s="382"/>
      <c r="GA28" s="382"/>
      <c r="GB28" s="382"/>
      <c r="GC28" s="382"/>
      <c r="GD28" s="382"/>
      <c r="GE28" s="382"/>
      <c r="GF28" s="382"/>
      <c r="GG28" s="382"/>
      <c r="GH28" s="382"/>
      <c r="GI28" s="382"/>
      <c r="GJ28" s="382"/>
      <c r="GK28" s="382"/>
      <c r="GL28" s="382"/>
      <c r="GM28" s="382"/>
      <c r="GN28" s="382"/>
      <c r="GO28" s="382"/>
      <c r="GP28" s="382"/>
      <c r="GQ28" s="382"/>
      <c r="GR28" s="382"/>
      <c r="GS28" s="382"/>
      <c r="GT28" s="382"/>
      <c r="GU28" s="382"/>
      <c r="GV28" s="382"/>
      <c r="GW28" s="382"/>
      <c r="GX28" s="382"/>
      <c r="GY28" s="382"/>
      <c r="GZ28" s="382"/>
      <c r="HA28" s="382"/>
      <c r="HB28" s="382"/>
      <c r="HC28" s="382"/>
      <c r="HD28" s="382"/>
      <c r="HE28" s="382"/>
      <c r="HF28" s="382"/>
      <c r="HG28" s="382"/>
      <c r="HH28" s="382"/>
      <c r="HI28" s="382"/>
      <c r="HJ28" s="382"/>
      <c r="HK28" s="382"/>
      <c r="HL28" s="382"/>
      <c r="HM28" s="382"/>
      <c r="HN28" s="382"/>
      <c r="HO28" s="382"/>
      <c r="HP28" s="382"/>
      <c r="HQ28" s="382"/>
      <c r="HR28" s="382"/>
      <c r="HS28" s="382"/>
      <c r="HT28" s="382"/>
      <c r="HU28" s="382"/>
      <c r="HV28" s="382"/>
      <c r="HW28" s="382"/>
      <c r="HX28" s="382"/>
      <c r="HY28" s="382"/>
      <c r="HZ28" s="382"/>
      <c r="IA28" s="382"/>
      <c r="IB28" s="382"/>
      <c r="IC28" s="382"/>
      <c r="ID28" s="382"/>
      <c r="IE28" s="382"/>
      <c r="IF28" s="382"/>
      <c r="IG28" s="382"/>
      <c r="IH28" s="382"/>
      <c r="II28" s="382"/>
      <c r="IJ28" s="382"/>
      <c r="IK28" s="382"/>
      <c r="IL28" s="382"/>
      <c r="IM28" s="382"/>
      <c r="IN28" s="382"/>
      <c r="IO28" s="382"/>
      <c r="IP28" s="382"/>
      <c r="IQ28" s="382"/>
      <c r="IR28" s="382"/>
      <c r="IS28" s="382"/>
      <c r="IT28" s="382"/>
      <c r="IU28" s="382"/>
      <c r="IV28" s="382"/>
    </row>
    <row r="29" spans="1:256" ht="28.5">
      <c r="A29" s="2360"/>
      <c r="B29" s="2360"/>
      <c r="C29" s="2280"/>
      <c r="D29" s="2281"/>
      <c r="E29" s="2281"/>
      <c r="F29" s="2281"/>
      <c r="G29" s="2281"/>
      <c r="H29" s="2337"/>
      <c r="I29" s="2283"/>
      <c r="J29" s="2280"/>
      <c r="K29" s="2361"/>
      <c r="L29" s="2285"/>
      <c r="M29" s="2280"/>
      <c r="N29" s="2286"/>
      <c r="O29" s="2287"/>
      <c r="P29" s="2287"/>
      <c r="Q29" s="2362" t="s">
        <v>2316</v>
      </c>
      <c r="R29" s="2323">
        <v>0.12</v>
      </c>
      <c r="S29" s="2290">
        <v>0.03</v>
      </c>
      <c r="T29" s="2363">
        <v>0.02</v>
      </c>
      <c r="U29" s="2292"/>
      <c r="V29" s="2338"/>
      <c r="W29" s="2339"/>
      <c r="X29" s="2340"/>
      <c r="Y29" s="2364" t="s">
        <v>2317</v>
      </c>
      <c r="Z29" s="2296">
        <v>0.03</v>
      </c>
      <c r="AA29" s="2365">
        <v>0.03</v>
      </c>
      <c r="AB29" s="2292"/>
      <c r="AC29" s="2338"/>
      <c r="AD29" s="2339"/>
      <c r="AE29" s="2340"/>
      <c r="AF29" s="2364" t="s">
        <v>2317</v>
      </c>
      <c r="AG29" s="2296">
        <v>0.06</v>
      </c>
      <c r="AH29" s="2365">
        <v>0.03</v>
      </c>
      <c r="AI29" s="2292"/>
      <c r="AJ29" s="2338"/>
      <c r="AK29" s="2342"/>
      <c r="AL29" s="2337"/>
      <c r="AM29" s="2297"/>
      <c r="AN29" s="2298">
        <v>0</v>
      </c>
      <c r="AO29" s="2343">
        <v>0</v>
      </c>
      <c r="AP29" s="2300"/>
      <c r="AQ29" s="2300"/>
      <c r="AR29" s="2342"/>
      <c r="AS29" s="2337"/>
      <c r="AT29" s="2357"/>
      <c r="AU29" s="2298">
        <v>0</v>
      </c>
      <c r="AV29" s="2356">
        <v>0</v>
      </c>
      <c r="AW29" s="2300"/>
      <c r="AX29" s="2300"/>
      <c r="AY29" s="2342"/>
      <c r="AZ29" s="2337"/>
      <c r="BA29" s="2366"/>
      <c r="BB29" s="2298">
        <v>0</v>
      </c>
      <c r="BC29" s="2343">
        <v>0</v>
      </c>
      <c r="BD29" s="2300"/>
      <c r="BE29" s="2300"/>
      <c r="BF29" s="2342"/>
      <c r="BG29" s="2337"/>
      <c r="BH29" s="1253"/>
      <c r="BI29" s="2306">
        <v>0</v>
      </c>
      <c r="BJ29" s="2367"/>
      <c r="BK29" s="2308"/>
      <c r="BL29" s="2308"/>
      <c r="BM29" s="2347"/>
      <c r="BN29" s="2341"/>
      <c r="BO29" s="2368"/>
      <c r="BP29" s="2312">
        <v>0</v>
      </c>
      <c r="BQ29" s="2367"/>
      <c r="BR29" s="2308"/>
      <c r="BS29" s="2308"/>
      <c r="BT29" s="2347"/>
      <c r="BU29" s="2341"/>
      <c r="BV29" s="2368"/>
      <c r="BW29" s="2312">
        <v>0</v>
      </c>
      <c r="BX29" s="2367"/>
      <c r="BY29" s="2308"/>
      <c r="BZ29" s="2308"/>
      <c r="CA29" s="2347"/>
      <c r="CB29" s="2341"/>
      <c r="CC29" s="2368"/>
      <c r="CD29" s="2312">
        <v>0</v>
      </c>
      <c r="CE29" s="2367"/>
      <c r="CF29" s="2308"/>
      <c r="CG29" s="2308"/>
      <c r="CH29" s="2347"/>
      <c r="CI29" s="2341"/>
      <c r="CJ29" s="2368"/>
      <c r="CK29" s="2312">
        <v>0</v>
      </c>
      <c r="CL29" s="2367"/>
      <c r="CM29" s="2369"/>
      <c r="CN29" s="2308"/>
      <c r="CO29" s="2347"/>
      <c r="CP29" s="2341"/>
      <c r="CQ29" s="2368"/>
      <c r="CR29" s="2312">
        <v>0</v>
      </c>
      <c r="CS29" s="2367"/>
      <c r="CT29" s="2369"/>
      <c r="CU29" s="2308"/>
      <c r="CV29" s="2347"/>
      <c r="CW29" s="2341"/>
      <c r="CX29" s="2368"/>
      <c r="CY29" s="1245"/>
      <c r="CZ29" s="2370">
        <f t="shared" si="1"/>
        <v>0.12</v>
      </c>
      <c r="DA29" s="2370">
        <f t="shared" si="1"/>
        <v>0.08</v>
      </c>
      <c r="DB29" s="1236">
        <f t="shared" si="2"/>
        <v>0.66666666666666674</v>
      </c>
      <c r="DC29" s="2300"/>
      <c r="DD29" s="2300"/>
      <c r="DE29" s="1237"/>
      <c r="DF29" s="2337"/>
      <c r="DG29" s="2337"/>
      <c r="DH29" s="1220"/>
      <c r="DI29" s="2371">
        <f t="shared" si="3"/>
        <v>0.12</v>
      </c>
      <c r="DJ29" s="2371">
        <f t="shared" si="3"/>
        <v>0.08</v>
      </c>
      <c r="DK29" s="1247">
        <f t="shared" si="0"/>
        <v>0.66666666666666674</v>
      </c>
      <c r="DL29" s="2315"/>
      <c r="DM29" s="2315"/>
      <c r="DN29" s="2372"/>
      <c r="DO29" s="2348"/>
      <c r="DP29" s="2348"/>
      <c r="DQ29" s="2316"/>
      <c r="DR29" s="2373">
        <f t="shared" si="4"/>
        <v>0.12</v>
      </c>
      <c r="DS29" s="2374">
        <f t="shared" si="4"/>
        <v>0.08</v>
      </c>
      <c r="DT29" s="2375">
        <f t="shared" si="5"/>
        <v>0.66666666666666674</v>
      </c>
      <c r="DU29" s="2320"/>
      <c r="DV29" s="2320"/>
      <c r="DW29" s="2377"/>
      <c r="DX29" s="2349"/>
      <c r="DY29" s="2349"/>
      <c r="DZ29" s="2330"/>
      <c r="EA29" s="2374">
        <f t="shared" si="6"/>
        <v>0.12</v>
      </c>
      <c r="EB29" s="2374">
        <f t="shared" si="6"/>
        <v>0.08</v>
      </c>
      <c r="EC29" s="2375">
        <f t="shared" si="7"/>
        <v>0.66666666666666674</v>
      </c>
      <c r="ED29" s="2320"/>
      <c r="EE29" s="2320"/>
      <c r="EF29" s="2377"/>
      <c r="EG29" s="2349"/>
      <c r="EH29" s="2349"/>
      <c r="EI29" s="2330"/>
      <c r="EJ29" s="1262"/>
      <c r="EK29" s="382"/>
      <c r="EL29" s="382"/>
      <c r="EM29" s="382"/>
      <c r="EN29" s="382"/>
      <c r="EO29" s="382"/>
      <c r="EP29" s="382"/>
      <c r="EQ29" s="382"/>
      <c r="ER29" s="382"/>
      <c r="ES29" s="382"/>
      <c r="ET29" s="382"/>
      <c r="EU29" s="382"/>
      <c r="EV29" s="382"/>
      <c r="EW29" s="382"/>
      <c r="EX29" s="382"/>
      <c r="EY29" s="382"/>
      <c r="EZ29" s="382"/>
      <c r="FA29" s="382"/>
      <c r="FB29" s="382"/>
      <c r="FC29" s="382"/>
      <c r="FD29" s="382"/>
      <c r="FE29" s="382"/>
      <c r="FF29" s="382"/>
      <c r="FG29" s="382"/>
      <c r="FH29" s="382"/>
      <c r="FI29" s="382"/>
      <c r="FJ29" s="382"/>
      <c r="FK29" s="382"/>
      <c r="FL29" s="382"/>
      <c r="FM29" s="382"/>
      <c r="FN29" s="382"/>
      <c r="FO29" s="382"/>
      <c r="FP29" s="382"/>
      <c r="FQ29" s="382"/>
      <c r="FR29" s="382"/>
      <c r="FS29" s="382"/>
      <c r="FT29" s="382"/>
      <c r="FU29" s="382"/>
      <c r="FV29" s="382"/>
      <c r="FW29" s="382"/>
      <c r="FX29" s="382"/>
      <c r="FY29" s="382"/>
      <c r="FZ29" s="382"/>
      <c r="GA29" s="382"/>
      <c r="GB29" s="382"/>
      <c r="GC29" s="382"/>
      <c r="GD29" s="382"/>
      <c r="GE29" s="382"/>
      <c r="GF29" s="382"/>
      <c r="GG29" s="382"/>
      <c r="GH29" s="382"/>
      <c r="GI29" s="382"/>
      <c r="GJ29" s="382"/>
      <c r="GK29" s="382"/>
      <c r="GL29" s="382"/>
      <c r="GM29" s="382"/>
      <c r="GN29" s="382"/>
      <c r="GO29" s="382"/>
      <c r="GP29" s="382"/>
      <c r="GQ29" s="382"/>
      <c r="GR29" s="382"/>
      <c r="GS29" s="382"/>
      <c r="GT29" s="382"/>
      <c r="GU29" s="382"/>
      <c r="GV29" s="382"/>
      <c r="GW29" s="382"/>
      <c r="GX29" s="382"/>
      <c r="GY29" s="382"/>
      <c r="GZ29" s="382"/>
      <c r="HA29" s="382"/>
      <c r="HB29" s="382"/>
      <c r="HC29" s="382"/>
      <c r="HD29" s="382"/>
      <c r="HE29" s="382"/>
      <c r="HF29" s="382"/>
      <c r="HG29" s="382"/>
      <c r="HH29" s="382"/>
      <c r="HI29" s="382"/>
      <c r="HJ29" s="382"/>
      <c r="HK29" s="382"/>
      <c r="HL29" s="382"/>
      <c r="HM29" s="382"/>
      <c r="HN29" s="382"/>
      <c r="HO29" s="382"/>
      <c r="HP29" s="382"/>
      <c r="HQ29" s="382"/>
      <c r="HR29" s="382"/>
      <c r="HS29" s="382"/>
      <c r="HT29" s="382"/>
      <c r="HU29" s="382"/>
      <c r="HV29" s="382"/>
      <c r="HW29" s="382"/>
      <c r="HX29" s="382"/>
      <c r="HY29" s="382"/>
      <c r="HZ29" s="382"/>
      <c r="IA29" s="382"/>
      <c r="IB29" s="382"/>
      <c r="IC29" s="382"/>
      <c r="ID29" s="382"/>
      <c r="IE29" s="382"/>
      <c r="IF29" s="382"/>
      <c r="IG29" s="382"/>
      <c r="IH29" s="382"/>
      <c r="II29" s="382"/>
      <c r="IJ29" s="382"/>
      <c r="IK29" s="382"/>
      <c r="IL29" s="382"/>
      <c r="IM29" s="382"/>
      <c r="IN29" s="382"/>
      <c r="IO29" s="382"/>
      <c r="IP29" s="382"/>
      <c r="IQ29" s="382"/>
      <c r="IR29" s="382"/>
      <c r="IS29" s="382"/>
      <c r="IT29" s="382"/>
      <c r="IU29" s="382"/>
      <c r="IV29" s="382"/>
    </row>
    <row r="30" spans="1:256" ht="185.25">
      <c r="A30" s="2360"/>
      <c r="B30" s="2360"/>
      <c r="C30" s="2280"/>
      <c r="D30" s="2281"/>
      <c r="E30" s="2281"/>
      <c r="F30" s="2281"/>
      <c r="G30" s="2281"/>
      <c r="H30" s="2337"/>
      <c r="I30" s="2283"/>
      <c r="J30" s="2280"/>
      <c r="K30" s="2361"/>
      <c r="L30" s="2285"/>
      <c r="M30" s="2280"/>
      <c r="N30" s="2286"/>
      <c r="O30" s="2287"/>
      <c r="P30" s="2287"/>
      <c r="Q30" s="2362" t="s">
        <v>2318</v>
      </c>
      <c r="R30" s="2323">
        <v>0.2</v>
      </c>
      <c r="S30" s="2290">
        <v>0.03</v>
      </c>
      <c r="T30" s="2363">
        <v>0.03</v>
      </c>
      <c r="U30" s="2292"/>
      <c r="V30" s="2338"/>
      <c r="W30" s="2339"/>
      <c r="X30" s="2340"/>
      <c r="Y30" s="2364" t="s">
        <v>2319</v>
      </c>
      <c r="Z30" s="2296">
        <v>0.03</v>
      </c>
      <c r="AA30" s="2365">
        <v>0.03</v>
      </c>
      <c r="AB30" s="2292"/>
      <c r="AC30" s="2338"/>
      <c r="AD30" s="2339"/>
      <c r="AE30" s="2340"/>
      <c r="AF30" s="2364" t="s">
        <v>2320</v>
      </c>
      <c r="AG30" s="2296">
        <v>0.03</v>
      </c>
      <c r="AH30" s="2365">
        <v>0.03</v>
      </c>
      <c r="AI30" s="2292"/>
      <c r="AJ30" s="2338"/>
      <c r="AK30" s="2342"/>
      <c r="AL30" s="2337"/>
      <c r="AM30" s="2297"/>
      <c r="AN30" s="2298">
        <v>0.05</v>
      </c>
      <c r="AO30" s="2356">
        <v>0.03</v>
      </c>
      <c r="AP30" s="2300"/>
      <c r="AQ30" s="2300"/>
      <c r="AR30" s="2342"/>
      <c r="AS30" s="2337"/>
      <c r="AT30" s="2344" t="s">
        <v>2321</v>
      </c>
      <c r="AU30" s="2298">
        <v>0.03</v>
      </c>
      <c r="AV30" s="2356">
        <v>1.4999999999999999E-2</v>
      </c>
      <c r="AW30" s="2300"/>
      <c r="AX30" s="2300"/>
      <c r="AY30" s="2342"/>
      <c r="AZ30" s="2337"/>
      <c r="BA30" s="2327" t="s">
        <v>2322</v>
      </c>
      <c r="BB30" s="2298">
        <v>0.03</v>
      </c>
      <c r="BC30" s="2356">
        <v>1.4999999999999999E-2</v>
      </c>
      <c r="BD30" s="2300"/>
      <c r="BE30" s="2300"/>
      <c r="BF30" s="2342"/>
      <c r="BG30" s="2337"/>
      <c r="BH30" s="2305" t="s">
        <v>2323</v>
      </c>
      <c r="BI30" s="2306">
        <v>0</v>
      </c>
      <c r="BJ30" s="2367"/>
      <c r="BK30" s="2308"/>
      <c r="BL30" s="2308"/>
      <c r="BM30" s="2347"/>
      <c r="BN30" s="2341"/>
      <c r="BO30" s="2378"/>
      <c r="BP30" s="2312">
        <v>0</v>
      </c>
      <c r="BQ30" s="2367"/>
      <c r="BR30" s="2308"/>
      <c r="BS30" s="2308"/>
      <c r="BT30" s="2347"/>
      <c r="BU30" s="2341"/>
      <c r="BV30" s="2378"/>
      <c r="BW30" s="2312">
        <v>0</v>
      </c>
      <c r="BX30" s="2367"/>
      <c r="BY30" s="2308"/>
      <c r="BZ30" s="2308"/>
      <c r="CA30" s="2347"/>
      <c r="CB30" s="2341"/>
      <c r="CC30" s="2378"/>
      <c r="CD30" s="2312">
        <v>0</v>
      </c>
      <c r="CE30" s="2367"/>
      <c r="CF30" s="2308"/>
      <c r="CG30" s="2308"/>
      <c r="CH30" s="2347"/>
      <c r="CI30" s="2341"/>
      <c r="CJ30" s="2378"/>
      <c r="CK30" s="2312">
        <v>0</v>
      </c>
      <c r="CL30" s="2367"/>
      <c r="CM30" s="2308"/>
      <c r="CN30" s="2308"/>
      <c r="CO30" s="2347"/>
      <c r="CP30" s="2341"/>
      <c r="CQ30" s="2378"/>
      <c r="CR30" s="2312">
        <v>0</v>
      </c>
      <c r="CS30" s="2367"/>
      <c r="CT30" s="2308"/>
      <c r="CU30" s="2308"/>
      <c r="CV30" s="2347"/>
      <c r="CW30" s="2341"/>
      <c r="CX30" s="2378"/>
      <c r="CY30" s="1245"/>
      <c r="CZ30" s="2370">
        <f t="shared" si="1"/>
        <v>0.09</v>
      </c>
      <c r="DA30" s="2370">
        <f t="shared" si="1"/>
        <v>0.09</v>
      </c>
      <c r="DB30" s="1236">
        <f t="shared" si="2"/>
        <v>1</v>
      </c>
      <c r="DC30" s="2300"/>
      <c r="DD30" s="2300"/>
      <c r="DE30" s="1237"/>
      <c r="DF30" s="2337"/>
      <c r="DG30" s="2337"/>
      <c r="DH30" s="1220"/>
      <c r="DI30" s="2371">
        <f t="shared" si="3"/>
        <v>0.2</v>
      </c>
      <c r="DJ30" s="2371">
        <f t="shared" si="3"/>
        <v>0.15000000000000002</v>
      </c>
      <c r="DK30" s="1247">
        <f t="shared" si="0"/>
        <v>0.75000000000000011</v>
      </c>
      <c r="DL30" s="2315"/>
      <c r="DM30" s="2315"/>
      <c r="DN30" s="2372"/>
      <c r="DO30" s="2348"/>
      <c r="DP30" s="2348"/>
      <c r="DQ30" s="2316"/>
      <c r="DR30" s="2373">
        <f t="shared" si="4"/>
        <v>0.2</v>
      </c>
      <c r="DS30" s="2374">
        <f t="shared" si="4"/>
        <v>0.15000000000000002</v>
      </c>
      <c r="DT30" s="2375">
        <f t="shared" si="5"/>
        <v>0.75000000000000011</v>
      </c>
      <c r="DU30" s="2320"/>
      <c r="DV30" s="2320"/>
      <c r="DW30" s="2377"/>
      <c r="DX30" s="2349"/>
      <c r="DY30" s="2349"/>
      <c r="DZ30" s="2330"/>
      <c r="EA30" s="2374">
        <f t="shared" si="6"/>
        <v>0.2</v>
      </c>
      <c r="EB30" s="2374">
        <f t="shared" si="6"/>
        <v>0.15000000000000002</v>
      </c>
      <c r="EC30" s="2375">
        <f t="shared" si="7"/>
        <v>0.75000000000000011</v>
      </c>
      <c r="ED30" s="2320"/>
      <c r="EE30" s="2320"/>
      <c r="EF30" s="2377"/>
      <c r="EG30" s="2349"/>
      <c r="EH30" s="2349"/>
      <c r="EI30" s="2330"/>
      <c r="EJ30" s="1262"/>
      <c r="EK30" s="382"/>
      <c r="EL30" s="382"/>
      <c r="EM30" s="382"/>
      <c r="EN30" s="382"/>
      <c r="EO30" s="382"/>
      <c r="EP30" s="382"/>
      <c r="EQ30" s="382"/>
      <c r="ER30" s="382"/>
      <c r="ES30" s="382"/>
      <c r="ET30" s="382"/>
      <c r="EU30" s="382"/>
      <c r="EV30" s="382"/>
      <c r="EW30" s="382"/>
      <c r="EX30" s="382"/>
      <c r="EY30" s="382"/>
      <c r="EZ30" s="382"/>
      <c r="FA30" s="382"/>
      <c r="FB30" s="382"/>
      <c r="FC30" s="382"/>
      <c r="FD30" s="382"/>
      <c r="FE30" s="382"/>
      <c r="FF30" s="382"/>
      <c r="FG30" s="382"/>
      <c r="FH30" s="382"/>
      <c r="FI30" s="382"/>
      <c r="FJ30" s="382"/>
      <c r="FK30" s="382"/>
      <c r="FL30" s="382"/>
      <c r="FM30" s="382"/>
      <c r="FN30" s="382"/>
      <c r="FO30" s="382"/>
      <c r="FP30" s="382"/>
      <c r="FQ30" s="382"/>
      <c r="FR30" s="382"/>
      <c r="FS30" s="382"/>
      <c r="FT30" s="382"/>
      <c r="FU30" s="382"/>
      <c r="FV30" s="382"/>
      <c r="FW30" s="382"/>
      <c r="FX30" s="382"/>
      <c r="FY30" s="382"/>
      <c r="FZ30" s="382"/>
      <c r="GA30" s="382"/>
      <c r="GB30" s="382"/>
      <c r="GC30" s="382"/>
      <c r="GD30" s="382"/>
      <c r="GE30" s="382"/>
      <c r="GF30" s="382"/>
      <c r="GG30" s="382"/>
      <c r="GH30" s="382"/>
      <c r="GI30" s="382"/>
      <c r="GJ30" s="382"/>
      <c r="GK30" s="382"/>
      <c r="GL30" s="382"/>
      <c r="GM30" s="382"/>
      <c r="GN30" s="382"/>
      <c r="GO30" s="382"/>
      <c r="GP30" s="382"/>
      <c r="GQ30" s="382"/>
      <c r="GR30" s="382"/>
      <c r="GS30" s="382"/>
      <c r="GT30" s="382"/>
      <c r="GU30" s="382"/>
      <c r="GV30" s="382"/>
      <c r="GW30" s="382"/>
      <c r="GX30" s="382"/>
      <c r="GY30" s="382"/>
      <c r="GZ30" s="382"/>
      <c r="HA30" s="382"/>
      <c r="HB30" s="382"/>
      <c r="HC30" s="382"/>
      <c r="HD30" s="382"/>
      <c r="HE30" s="382"/>
      <c r="HF30" s="382"/>
      <c r="HG30" s="382"/>
      <c r="HH30" s="382"/>
      <c r="HI30" s="382"/>
      <c r="HJ30" s="382"/>
      <c r="HK30" s="382"/>
      <c r="HL30" s="382"/>
      <c r="HM30" s="382"/>
      <c r="HN30" s="382"/>
      <c r="HO30" s="382"/>
      <c r="HP30" s="382"/>
      <c r="HQ30" s="382"/>
      <c r="HR30" s="382"/>
      <c r="HS30" s="382"/>
      <c r="HT30" s="382"/>
      <c r="HU30" s="382"/>
      <c r="HV30" s="382"/>
      <c r="HW30" s="382"/>
      <c r="HX30" s="382"/>
      <c r="HY30" s="382"/>
      <c r="HZ30" s="382"/>
      <c r="IA30" s="382"/>
      <c r="IB30" s="382"/>
      <c r="IC30" s="382"/>
      <c r="ID30" s="382"/>
      <c r="IE30" s="382"/>
      <c r="IF30" s="382"/>
      <c r="IG30" s="382"/>
      <c r="IH30" s="382"/>
      <c r="II30" s="382"/>
      <c r="IJ30" s="382"/>
      <c r="IK30" s="382"/>
      <c r="IL30" s="382"/>
      <c r="IM30" s="382"/>
      <c r="IN30" s="382"/>
      <c r="IO30" s="382"/>
      <c r="IP30" s="382"/>
      <c r="IQ30" s="382"/>
      <c r="IR30" s="382"/>
      <c r="IS30" s="382"/>
      <c r="IT30" s="382"/>
      <c r="IU30" s="382"/>
      <c r="IV30" s="382"/>
    </row>
    <row r="31" spans="1:256" ht="156.75">
      <c r="A31" s="2360"/>
      <c r="B31" s="2360"/>
      <c r="C31" s="2280"/>
      <c r="D31" s="2281"/>
      <c r="E31" s="2281"/>
      <c r="F31" s="2281"/>
      <c r="G31" s="2281"/>
      <c r="H31" s="2337"/>
      <c r="I31" s="2283"/>
      <c r="J31" s="2280"/>
      <c r="K31" s="2361"/>
      <c r="L31" s="2285"/>
      <c r="M31" s="2280"/>
      <c r="N31" s="2286"/>
      <c r="O31" s="2287"/>
      <c r="P31" s="2287"/>
      <c r="Q31" s="2362" t="s">
        <v>2324</v>
      </c>
      <c r="R31" s="2323">
        <v>0.28000000000000003</v>
      </c>
      <c r="S31" s="2290">
        <v>0</v>
      </c>
      <c r="T31" s="2363">
        <v>0</v>
      </c>
      <c r="U31" s="2292"/>
      <c r="V31" s="2338"/>
      <c r="W31" s="2339"/>
      <c r="X31" s="2340"/>
      <c r="Y31" s="2364" t="s">
        <v>2325</v>
      </c>
      <c r="Z31" s="2296">
        <v>0.01</v>
      </c>
      <c r="AA31" s="2365">
        <v>0.01</v>
      </c>
      <c r="AB31" s="2292"/>
      <c r="AC31" s="2338"/>
      <c r="AD31" s="2339"/>
      <c r="AE31" s="2340"/>
      <c r="AF31" s="2364" t="s">
        <v>2325</v>
      </c>
      <c r="AG31" s="2296">
        <v>0.01</v>
      </c>
      <c r="AH31" s="2365">
        <v>5.0000000000000001E-3</v>
      </c>
      <c r="AI31" s="2292"/>
      <c r="AJ31" s="2338"/>
      <c r="AK31" s="2342"/>
      <c r="AL31" s="2337"/>
      <c r="AM31" s="2297"/>
      <c r="AN31" s="2298">
        <v>0.02</v>
      </c>
      <c r="AO31" s="2343">
        <v>0.02</v>
      </c>
      <c r="AP31" s="2300"/>
      <c r="AQ31" s="2300"/>
      <c r="AR31" s="2342"/>
      <c r="AS31" s="2337"/>
      <c r="AT31" s="2379" t="s">
        <v>2326</v>
      </c>
      <c r="AU31" s="2298">
        <v>0.03</v>
      </c>
      <c r="AV31" s="2343">
        <v>0.03</v>
      </c>
      <c r="AW31" s="2300"/>
      <c r="AX31" s="2300"/>
      <c r="AY31" s="2342"/>
      <c r="AZ31" s="2337"/>
      <c r="BA31" s="2380" t="s">
        <v>2326</v>
      </c>
      <c r="BB31" s="2298">
        <v>0.03</v>
      </c>
      <c r="BC31" s="2343">
        <v>0.03</v>
      </c>
      <c r="BD31" s="2300"/>
      <c r="BE31" s="2300"/>
      <c r="BF31" s="2342"/>
      <c r="BG31" s="2337"/>
      <c r="BH31" s="2305" t="s">
        <v>2327</v>
      </c>
      <c r="BI31" s="2306">
        <v>0.03</v>
      </c>
      <c r="BJ31" s="2367"/>
      <c r="BK31" s="2308"/>
      <c r="BL31" s="2308"/>
      <c r="BM31" s="2347"/>
      <c r="BN31" s="2341"/>
      <c r="BO31" s="2378"/>
      <c r="BP31" s="2312">
        <v>0.03</v>
      </c>
      <c r="BQ31" s="2367"/>
      <c r="BR31" s="2308"/>
      <c r="BS31" s="2308"/>
      <c r="BT31" s="2347"/>
      <c r="BU31" s="2341"/>
      <c r="BV31" s="2378"/>
      <c r="BW31" s="2312">
        <v>0.03</v>
      </c>
      <c r="BX31" s="2367"/>
      <c r="BY31" s="2308"/>
      <c r="BZ31" s="2308"/>
      <c r="CA31" s="2347"/>
      <c r="CB31" s="2341"/>
      <c r="CC31" s="2378"/>
      <c r="CD31" s="2312">
        <v>0.03</v>
      </c>
      <c r="CE31" s="2367"/>
      <c r="CF31" s="2308"/>
      <c r="CG31" s="2308"/>
      <c r="CH31" s="2347"/>
      <c r="CI31" s="2341"/>
      <c r="CJ31" s="2378"/>
      <c r="CK31" s="2312">
        <v>0.03</v>
      </c>
      <c r="CL31" s="2367"/>
      <c r="CM31" s="2308"/>
      <c r="CN31" s="2308"/>
      <c r="CO31" s="2347"/>
      <c r="CP31" s="2341"/>
      <c r="CQ31" s="2378"/>
      <c r="CR31" s="2312">
        <v>0.03</v>
      </c>
      <c r="CS31" s="2367"/>
      <c r="CT31" s="2308"/>
      <c r="CU31" s="2308"/>
      <c r="CV31" s="2347"/>
      <c r="CW31" s="2341"/>
      <c r="CX31" s="2378"/>
      <c r="CY31" s="1245"/>
      <c r="CZ31" s="2370">
        <f t="shared" si="1"/>
        <v>0.02</v>
      </c>
      <c r="DA31" s="2370">
        <f t="shared" si="1"/>
        <v>1.4999999999999999E-2</v>
      </c>
      <c r="DB31" s="1236">
        <f t="shared" si="2"/>
        <v>0.75</v>
      </c>
      <c r="DC31" s="2300"/>
      <c r="DD31" s="2300"/>
      <c r="DE31" s="1237"/>
      <c r="DF31" s="2337"/>
      <c r="DG31" s="2337"/>
      <c r="DH31" s="1220"/>
      <c r="DI31" s="2371">
        <f t="shared" si="3"/>
        <v>0.1</v>
      </c>
      <c r="DJ31" s="2371">
        <f t="shared" si="3"/>
        <v>9.5000000000000001E-2</v>
      </c>
      <c r="DK31" s="1247">
        <f t="shared" si="0"/>
        <v>0.95</v>
      </c>
      <c r="DL31" s="2315"/>
      <c r="DM31" s="2315"/>
      <c r="DN31" s="2372"/>
      <c r="DO31" s="2348"/>
      <c r="DP31" s="2348"/>
      <c r="DQ31" s="2316"/>
      <c r="DR31" s="2373">
        <f t="shared" si="4"/>
        <v>0.19</v>
      </c>
      <c r="DS31" s="2374">
        <f t="shared" si="4"/>
        <v>9.5000000000000001E-2</v>
      </c>
      <c r="DT31" s="2375">
        <f t="shared" si="5"/>
        <v>0.5</v>
      </c>
      <c r="DU31" s="2320"/>
      <c r="DV31" s="2320"/>
      <c r="DW31" s="2377"/>
      <c r="DX31" s="2349"/>
      <c r="DY31" s="2349"/>
      <c r="DZ31" s="2330"/>
      <c r="EA31" s="2374">
        <f t="shared" si="6"/>
        <v>0.28000000000000003</v>
      </c>
      <c r="EB31" s="2374">
        <f t="shared" si="6"/>
        <v>9.5000000000000001E-2</v>
      </c>
      <c r="EC31" s="2375">
        <f t="shared" si="7"/>
        <v>0.33928571428571425</v>
      </c>
      <c r="ED31" s="2320"/>
      <c r="EE31" s="2320"/>
      <c r="EF31" s="2377"/>
      <c r="EG31" s="2349"/>
      <c r="EH31" s="2349"/>
      <c r="EI31" s="2330"/>
      <c r="EJ31" s="1262"/>
      <c r="EK31" s="382"/>
      <c r="EL31" s="382"/>
      <c r="EM31" s="382"/>
      <c r="EN31" s="382"/>
      <c r="EO31" s="382"/>
      <c r="EP31" s="382"/>
      <c r="EQ31" s="382"/>
      <c r="ER31" s="382"/>
      <c r="ES31" s="382"/>
      <c r="ET31" s="382"/>
      <c r="EU31" s="382"/>
      <c r="EV31" s="382"/>
      <c r="EW31" s="382"/>
      <c r="EX31" s="382"/>
      <c r="EY31" s="382"/>
      <c r="EZ31" s="382"/>
      <c r="FA31" s="382"/>
      <c r="FB31" s="382"/>
      <c r="FC31" s="382"/>
      <c r="FD31" s="382"/>
      <c r="FE31" s="382"/>
      <c r="FF31" s="382"/>
      <c r="FG31" s="382"/>
      <c r="FH31" s="382"/>
      <c r="FI31" s="382"/>
      <c r="FJ31" s="382"/>
      <c r="FK31" s="382"/>
      <c r="FL31" s="382"/>
      <c r="FM31" s="382"/>
      <c r="FN31" s="382"/>
      <c r="FO31" s="382"/>
      <c r="FP31" s="382"/>
      <c r="FQ31" s="382"/>
      <c r="FR31" s="382"/>
      <c r="FS31" s="382"/>
      <c r="FT31" s="382"/>
      <c r="FU31" s="382"/>
      <c r="FV31" s="382"/>
      <c r="FW31" s="382"/>
      <c r="FX31" s="382"/>
      <c r="FY31" s="382"/>
      <c r="FZ31" s="382"/>
      <c r="GA31" s="382"/>
      <c r="GB31" s="382"/>
      <c r="GC31" s="382"/>
      <c r="GD31" s="382"/>
      <c r="GE31" s="382"/>
      <c r="GF31" s="382"/>
      <c r="GG31" s="382"/>
      <c r="GH31" s="382"/>
      <c r="GI31" s="382"/>
      <c r="GJ31" s="382"/>
      <c r="GK31" s="382"/>
      <c r="GL31" s="382"/>
      <c r="GM31" s="382"/>
      <c r="GN31" s="382"/>
      <c r="GO31" s="382"/>
      <c r="GP31" s="382"/>
      <c r="GQ31" s="382"/>
      <c r="GR31" s="382"/>
      <c r="GS31" s="382"/>
      <c r="GT31" s="382"/>
      <c r="GU31" s="382"/>
      <c r="GV31" s="382"/>
      <c r="GW31" s="382"/>
      <c r="GX31" s="382"/>
      <c r="GY31" s="382"/>
      <c r="GZ31" s="382"/>
      <c r="HA31" s="382"/>
      <c r="HB31" s="382"/>
      <c r="HC31" s="382"/>
      <c r="HD31" s="382"/>
      <c r="HE31" s="382"/>
      <c r="HF31" s="382"/>
      <c r="HG31" s="382"/>
      <c r="HH31" s="382"/>
      <c r="HI31" s="382"/>
      <c r="HJ31" s="382"/>
      <c r="HK31" s="382"/>
      <c r="HL31" s="382"/>
      <c r="HM31" s="382"/>
      <c r="HN31" s="382"/>
      <c r="HO31" s="382"/>
      <c r="HP31" s="382"/>
      <c r="HQ31" s="382"/>
      <c r="HR31" s="382"/>
      <c r="HS31" s="382"/>
      <c r="HT31" s="382"/>
      <c r="HU31" s="382"/>
      <c r="HV31" s="382"/>
      <c r="HW31" s="382"/>
      <c r="HX31" s="382"/>
      <c r="HY31" s="382"/>
      <c r="HZ31" s="382"/>
      <c r="IA31" s="382"/>
      <c r="IB31" s="382"/>
      <c r="IC31" s="382"/>
      <c r="ID31" s="382"/>
      <c r="IE31" s="382"/>
      <c r="IF31" s="382"/>
      <c r="IG31" s="382"/>
      <c r="IH31" s="382"/>
      <c r="II31" s="382"/>
      <c r="IJ31" s="382"/>
      <c r="IK31" s="382"/>
      <c r="IL31" s="382"/>
      <c r="IM31" s="382"/>
      <c r="IN31" s="382"/>
      <c r="IO31" s="382"/>
      <c r="IP31" s="382"/>
      <c r="IQ31" s="382"/>
      <c r="IR31" s="382"/>
      <c r="IS31" s="382"/>
      <c r="IT31" s="382"/>
      <c r="IU31" s="382"/>
      <c r="IV31" s="382"/>
    </row>
    <row r="32" spans="1:256" ht="42.75">
      <c r="A32" s="2360"/>
      <c r="B32" s="2360"/>
      <c r="C32" s="2280"/>
      <c r="D32" s="2281"/>
      <c r="E32" s="2281"/>
      <c r="F32" s="2281"/>
      <c r="G32" s="2281"/>
      <c r="H32" s="2337"/>
      <c r="I32" s="2283"/>
      <c r="J32" s="2280"/>
      <c r="K32" s="2361"/>
      <c r="L32" s="2285"/>
      <c r="M32" s="2280"/>
      <c r="N32" s="2286"/>
      <c r="O32" s="2287"/>
      <c r="P32" s="2287"/>
      <c r="Q32" s="2362" t="s">
        <v>2328</v>
      </c>
      <c r="R32" s="2323">
        <v>0.28000000000000003</v>
      </c>
      <c r="S32" s="2290">
        <v>0</v>
      </c>
      <c r="T32" s="2363">
        <v>0</v>
      </c>
      <c r="U32" s="2292"/>
      <c r="V32" s="2338"/>
      <c r="W32" s="2339"/>
      <c r="X32" s="2340"/>
      <c r="Y32" s="2364" t="s">
        <v>163</v>
      </c>
      <c r="Z32" s="2296">
        <v>0.01</v>
      </c>
      <c r="AA32" s="2365">
        <v>0.01</v>
      </c>
      <c r="AB32" s="2292"/>
      <c r="AC32" s="2338"/>
      <c r="AD32" s="2339"/>
      <c r="AE32" s="2340"/>
      <c r="AF32" s="2364" t="s">
        <v>163</v>
      </c>
      <c r="AG32" s="2296">
        <v>0.01</v>
      </c>
      <c r="AH32" s="2365">
        <v>0.01</v>
      </c>
      <c r="AI32" s="2292"/>
      <c r="AJ32" s="2338"/>
      <c r="AK32" s="2342"/>
      <c r="AL32" s="2337"/>
      <c r="AM32" s="2297"/>
      <c r="AN32" s="2298">
        <v>0.02</v>
      </c>
      <c r="AO32" s="2343">
        <v>0.02</v>
      </c>
      <c r="AP32" s="2300"/>
      <c r="AQ32" s="2300"/>
      <c r="AR32" s="2342"/>
      <c r="AS32" s="2337"/>
      <c r="AT32" s="2344" t="s">
        <v>2329</v>
      </c>
      <c r="AU32" s="2298">
        <v>0.03</v>
      </c>
      <c r="AV32" s="2343">
        <v>0.03</v>
      </c>
      <c r="AW32" s="2300"/>
      <c r="AX32" s="2300"/>
      <c r="AY32" s="2342"/>
      <c r="AZ32" s="2337"/>
      <c r="BA32" s="2345" t="s">
        <v>2330</v>
      </c>
      <c r="BB32" s="2298">
        <v>0.03</v>
      </c>
      <c r="BC32" s="2343">
        <v>0</v>
      </c>
      <c r="BD32" s="2300"/>
      <c r="BE32" s="2300"/>
      <c r="BF32" s="2342"/>
      <c r="BG32" s="2337"/>
      <c r="BH32" s="2305"/>
      <c r="BI32" s="2306">
        <v>0.03</v>
      </c>
      <c r="BJ32" s="2367"/>
      <c r="BK32" s="2308"/>
      <c r="BL32" s="2308"/>
      <c r="BM32" s="2347"/>
      <c r="BN32" s="2341"/>
      <c r="BO32" s="2378"/>
      <c r="BP32" s="2312">
        <v>0.03</v>
      </c>
      <c r="BQ32" s="2367"/>
      <c r="BR32" s="2308"/>
      <c r="BS32" s="2308"/>
      <c r="BT32" s="2347"/>
      <c r="BU32" s="2341"/>
      <c r="BV32" s="2378"/>
      <c r="BW32" s="2312">
        <v>0.03</v>
      </c>
      <c r="BX32" s="2367"/>
      <c r="BY32" s="2308"/>
      <c r="BZ32" s="2308"/>
      <c r="CA32" s="2347"/>
      <c r="CB32" s="2341"/>
      <c r="CC32" s="2378"/>
      <c r="CD32" s="2312">
        <v>0.03</v>
      </c>
      <c r="CE32" s="2367"/>
      <c r="CF32" s="2308"/>
      <c r="CG32" s="2308"/>
      <c r="CH32" s="2347"/>
      <c r="CI32" s="2341"/>
      <c r="CJ32" s="2378"/>
      <c r="CK32" s="2312">
        <v>0.03</v>
      </c>
      <c r="CL32" s="2367"/>
      <c r="CM32" s="2308"/>
      <c r="CN32" s="2308"/>
      <c r="CO32" s="2347"/>
      <c r="CP32" s="2341"/>
      <c r="CQ32" s="2378"/>
      <c r="CR32" s="2312">
        <v>0.03</v>
      </c>
      <c r="CS32" s="2367"/>
      <c r="CT32" s="2308"/>
      <c r="CU32" s="2308"/>
      <c r="CV32" s="2347"/>
      <c r="CW32" s="2341"/>
      <c r="CX32" s="2378"/>
      <c r="CY32" s="1245"/>
      <c r="CZ32" s="2370">
        <f t="shared" si="1"/>
        <v>0.02</v>
      </c>
      <c r="DA32" s="2370">
        <f t="shared" si="1"/>
        <v>0.02</v>
      </c>
      <c r="DB32" s="1236">
        <f t="shared" si="2"/>
        <v>1</v>
      </c>
      <c r="DC32" s="2300"/>
      <c r="DD32" s="2300"/>
      <c r="DE32" s="1237"/>
      <c r="DF32" s="2337"/>
      <c r="DG32" s="2337"/>
      <c r="DH32" s="1220"/>
      <c r="DI32" s="2371">
        <f t="shared" si="3"/>
        <v>0.1</v>
      </c>
      <c r="DJ32" s="2371">
        <f t="shared" si="3"/>
        <v>7.0000000000000007E-2</v>
      </c>
      <c r="DK32" s="1247">
        <f t="shared" si="0"/>
        <v>0.70000000000000007</v>
      </c>
      <c r="DL32" s="2315"/>
      <c r="DM32" s="2315"/>
      <c r="DN32" s="2372"/>
      <c r="DO32" s="2348"/>
      <c r="DP32" s="2348"/>
      <c r="DQ32" s="2316"/>
      <c r="DR32" s="2373">
        <f t="shared" si="4"/>
        <v>0.19</v>
      </c>
      <c r="DS32" s="2374">
        <f t="shared" si="4"/>
        <v>7.0000000000000007E-2</v>
      </c>
      <c r="DT32" s="2375">
        <f t="shared" si="5"/>
        <v>0.36842105263157898</v>
      </c>
      <c r="DU32" s="2320"/>
      <c r="DV32" s="2320"/>
      <c r="DW32" s="2381"/>
      <c r="DX32" s="2349"/>
      <c r="DY32" s="2349"/>
      <c r="DZ32" s="2330"/>
      <c r="EA32" s="2374">
        <f t="shared" si="6"/>
        <v>0.28000000000000003</v>
      </c>
      <c r="EB32" s="2374">
        <f t="shared" si="6"/>
        <v>7.0000000000000007E-2</v>
      </c>
      <c r="EC32" s="2375">
        <f t="shared" si="7"/>
        <v>0.25</v>
      </c>
      <c r="ED32" s="2320"/>
      <c r="EE32" s="2320"/>
      <c r="EF32" s="2381"/>
      <c r="EG32" s="2349"/>
      <c r="EH32" s="2349"/>
      <c r="EI32" s="2330"/>
      <c r="EJ32" s="1262"/>
      <c r="EK32" s="382"/>
      <c r="EL32" s="382"/>
      <c r="EM32" s="382"/>
      <c r="EN32" s="382"/>
      <c r="EO32" s="382"/>
      <c r="EP32" s="382"/>
      <c r="EQ32" s="382"/>
      <c r="ER32" s="382"/>
      <c r="ES32" s="382"/>
      <c r="ET32" s="382"/>
      <c r="EU32" s="382"/>
      <c r="EV32" s="382"/>
      <c r="EW32" s="382"/>
      <c r="EX32" s="382"/>
      <c r="EY32" s="382"/>
      <c r="EZ32" s="382"/>
      <c r="FA32" s="382"/>
      <c r="FB32" s="382"/>
      <c r="FC32" s="382"/>
      <c r="FD32" s="382"/>
      <c r="FE32" s="382"/>
      <c r="FF32" s="382"/>
      <c r="FG32" s="382"/>
      <c r="FH32" s="382"/>
      <c r="FI32" s="382"/>
      <c r="FJ32" s="382"/>
      <c r="FK32" s="382"/>
      <c r="FL32" s="382"/>
      <c r="FM32" s="382"/>
      <c r="FN32" s="382"/>
      <c r="FO32" s="382"/>
      <c r="FP32" s="382"/>
      <c r="FQ32" s="382"/>
      <c r="FR32" s="382"/>
      <c r="FS32" s="382"/>
      <c r="FT32" s="382"/>
      <c r="FU32" s="382"/>
      <c r="FV32" s="382"/>
      <c r="FW32" s="382"/>
      <c r="FX32" s="382"/>
      <c r="FY32" s="382"/>
      <c r="FZ32" s="382"/>
      <c r="GA32" s="382"/>
      <c r="GB32" s="382"/>
      <c r="GC32" s="382"/>
      <c r="GD32" s="382"/>
      <c r="GE32" s="382"/>
      <c r="GF32" s="382"/>
      <c r="GG32" s="382"/>
      <c r="GH32" s="382"/>
      <c r="GI32" s="382"/>
      <c r="GJ32" s="382"/>
      <c r="GK32" s="382"/>
      <c r="GL32" s="382"/>
      <c r="GM32" s="382"/>
      <c r="GN32" s="382"/>
      <c r="GO32" s="382"/>
      <c r="GP32" s="382"/>
      <c r="GQ32" s="382"/>
      <c r="GR32" s="382"/>
      <c r="GS32" s="382"/>
      <c r="GT32" s="382"/>
      <c r="GU32" s="382"/>
      <c r="GV32" s="382"/>
      <c r="GW32" s="382"/>
      <c r="GX32" s="382"/>
      <c r="GY32" s="382"/>
      <c r="GZ32" s="382"/>
      <c r="HA32" s="382"/>
      <c r="HB32" s="382"/>
      <c r="HC32" s="382"/>
      <c r="HD32" s="382"/>
      <c r="HE32" s="382"/>
      <c r="HF32" s="382"/>
      <c r="HG32" s="382"/>
      <c r="HH32" s="382"/>
      <c r="HI32" s="382"/>
      <c r="HJ32" s="382"/>
      <c r="HK32" s="382"/>
      <c r="HL32" s="382"/>
      <c r="HM32" s="382"/>
      <c r="HN32" s="382"/>
      <c r="HO32" s="382"/>
      <c r="HP32" s="382"/>
      <c r="HQ32" s="382"/>
      <c r="HR32" s="382"/>
      <c r="HS32" s="382"/>
      <c r="HT32" s="382"/>
      <c r="HU32" s="382"/>
      <c r="HV32" s="382"/>
      <c r="HW32" s="382"/>
      <c r="HX32" s="382"/>
      <c r="HY32" s="382"/>
      <c r="HZ32" s="382"/>
      <c r="IA32" s="382"/>
      <c r="IB32" s="382"/>
      <c r="IC32" s="382"/>
      <c r="ID32" s="382"/>
      <c r="IE32" s="382"/>
      <c r="IF32" s="382"/>
      <c r="IG32" s="382"/>
      <c r="IH32" s="382"/>
      <c r="II32" s="382"/>
      <c r="IJ32" s="382"/>
      <c r="IK32" s="382"/>
      <c r="IL32" s="382"/>
      <c r="IM32" s="382"/>
      <c r="IN32" s="382"/>
      <c r="IO32" s="382"/>
      <c r="IP32" s="382"/>
      <c r="IQ32" s="382"/>
      <c r="IR32" s="382"/>
      <c r="IS32" s="382"/>
      <c r="IT32" s="382"/>
      <c r="IU32" s="382"/>
      <c r="IV32" s="382"/>
    </row>
    <row r="33" spans="1:256" ht="28.5">
      <c r="A33" s="2360"/>
      <c r="B33" s="2360"/>
      <c r="C33" s="2280"/>
      <c r="D33" s="2281"/>
      <c r="E33" s="2281"/>
      <c r="F33" s="2281"/>
      <c r="G33" s="2281"/>
      <c r="H33" s="2337"/>
      <c r="I33" s="2283"/>
      <c r="J33" s="2280">
        <v>4</v>
      </c>
      <c r="K33" s="2284" t="s">
        <v>2331</v>
      </c>
      <c r="L33" s="2285"/>
      <c r="M33" s="2285" t="s">
        <v>2332</v>
      </c>
      <c r="N33" s="2286">
        <v>0.08</v>
      </c>
      <c r="O33" s="2287">
        <v>42736</v>
      </c>
      <c r="P33" s="2287">
        <v>43070</v>
      </c>
      <c r="Q33" s="2288" t="s">
        <v>2333</v>
      </c>
      <c r="R33" s="2323">
        <v>0.2</v>
      </c>
      <c r="S33" s="2290">
        <v>0.05</v>
      </c>
      <c r="T33" s="2291">
        <v>0.03</v>
      </c>
      <c r="U33" s="2292">
        <f>+S33+S34+S35+S36</f>
        <v>0.08</v>
      </c>
      <c r="V33" s="2293">
        <f>+T33+T34+T35+T36</f>
        <v>0.06</v>
      </c>
      <c r="W33" s="2339"/>
      <c r="X33" s="2340"/>
      <c r="Y33" s="2295" t="s">
        <v>2317</v>
      </c>
      <c r="Z33" s="2296">
        <v>0.05</v>
      </c>
      <c r="AA33" s="2324">
        <v>0.03</v>
      </c>
      <c r="AB33" s="2292">
        <f>+Z33+Z34+Z35+Z36</f>
        <v>0.08</v>
      </c>
      <c r="AC33" s="2293">
        <f>+AA33+AA34+AA35+AA36</f>
        <v>0.06</v>
      </c>
      <c r="AD33" s="2339"/>
      <c r="AE33" s="2340"/>
      <c r="AF33" s="2295" t="s">
        <v>2317</v>
      </c>
      <c r="AG33" s="2296">
        <v>0.1</v>
      </c>
      <c r="AH33" s="2324">
        <v>0.05</v>
      </c>
      <c r="AI33" s="2292">
        <f>+AG33+AG34+AG35+AG36</f>
        <v>0.19</v>
      </c>
      <c r="AJ33" s="2293">
        <f>+AH33+AH34+AH35+AH36</f>
        <v>0.128</v>
      </c>
      <c r="AK33" s="2342"/>
      <c r="AL33" s="2337"/>
      <c r="AM33" s="2297" t="s">
        <v>2314</v>
      </c>
      <c r="AN33" s="2298">
        <v>0</v>
      </c>
      <c r="AO33" s="2343">
        <v>0</v>
      </c>
      <c r="AP33" s="2300">
        <f>+AN33+AN34+AN35+AN36</f>
        <v>0.11</v>
      </c>
      <c r="AQ33" s="2300">
        <f>+AO33+AO34+AO35+AO36</f>
        <v>0.09</v>
      </c>
      <c r="AR33" s="2342"/>
      <c r="AS33" s="2337"/>
      <c r="AT33" s="2344"/>
      <c r="AU33" s="2298">
        <v>0</v>
      </c>
      <c r="AV33" s="2343">
        <v>0.03</v>
      </c>
      <c r="AW33" s="2300">
        <f>+AU33+AU34+AU35+AU36</f>
        <v>0.09</v>
      </c>
      <c r="AX33" s="2300">
        <f>+AV33+AV34+AV35+AV36</f>
        <v>0.105</v>
      </c>
      <c r="AY33" s="2342"/>
      <c r="AZ33" s="2337"/>
      <c r="BA33" s="2345" t="s">
        <v>2334</v>
      </c>
      <c r="BB33" s="2298">
        <v>0</v>
      </c>
      <c r="BC33" s="2343">
        <v>0</v>
      </c>
      <c r="BD33" s="2300">
        <f>+BB33+BB34+BB35+BB36</f>
        <v>0.09</v>
      </c>
      <c r="BE33" s="2300">
        <f>+BC33+BC34+BC35+BC36</f>
        <v>4.4999999999999998E-2</v>
      </c>
      <c r="BF33" s="2342"/>
      <c r="BG33" s="2337"/>
      <c r="BH33" s="2305"/>
      <c r="BI33" s="2306">
        <v>0</v>
      </c>
      <c r="BJ33" s="2307"/>
      <c r="BK33" s="2308">
        <f>+BI33+BI34+BI35+BI36</f>
        <v>0.06</v>
      </c>
      <c r="BL33" s="2308">
        <f>+BJ33+BJ34+BJ35+BJ36</f>
        <v>0</v>
      </c>
      <c r="BM33" s="2347"/>
      <c r="BN33" s="2341"/>
      <c r="BO33" s="2311"/>
      <c r="BP33" s="2312">
        <v>0</v>
      </c>
      <c r="BQ33" s="2307"/>
      <c r="BR33" s="2308">
        <f>+BP33+BP34+BP35+BP36</f>
        <v>0.06</v>
      </c>
      <c r="BS33" s="2308">
        <f>+BQ33+BQ34+BQ35+BQ36</f>
        <v>0</v>
      </c>
      <c r="BT33" s="2347"/>
      <c r="BU33" s="2341"/>
      <c r="BV33" s="2311"/>
      <c r="BW33" s="2312">
        <v>0</v>
      </c>
      <c r="BX33" s="2307"/>
      <c r="BY33" s="2308">
        <f>+BW33+BW34+BW35+BW36</f>
        <v>0.06</v>
      </c>
      <c r="BZ33" s="2308">
        <f>+BX33+BX34+BX35+BX36</f>
        <v>0</v>
      </c>
      <c r="CA33" s="2347"/>
      <c r="CB33" s="2341"/>
      <c r="CC33" s="2311"/>
      <c r="CD33" s="2312">
        <v>0</v>
      </c>
      <c r="CE33" s="2307"/>
      <c r="CF33" s="2308">
        <f>+CD33+CD34+CD35+CD36</f>
        <v>0.06</v>
      </c>
      <c r="CG33" s="2308">
        <f>+CE33+CE34+CE35+CE36</f>
        <v>0</v>
      </c>
      <c r="CH33" s="2347"/>
      <c r="CI33" s="2341"/>
      <c r="CJ33" s="2311"/>
      <c r="CK33" s="2312">
        <v>0</v>
      </c>
      <c r="CL33" s="2307"/>
      <c r="CM33" s="2308">
        <f>+CK33+CK34+CK35+CK36</f>
        <v>0.06</v>
      </c>
      <c r="CN33" s="2308">
        <f>+CL33+CL34+CL35+CL36</f>
        <v>0</v>
      </c>
      <c r="CO33" s="2347"/>
      <c r="CP33" s="2341"/>
      <c r="CQ33" s="2311"/>
      <c r="CR33" s="2312">
        <v>0</v>
      </c>
      <c r="CS33" s="2307"/>
      <c r="CT33" s="2308">
        <f>+CR33+CR34+CR35+CR36</f>
        <v>0.06</v>
      </c>
      <c r="CU33" s="2308">
        <f>+CS33+CS34+CS35+CS36</f>
        <v>0</v>
      </c>
      <c r="CV33" s="2347"/>
      <c r="CW33" s="2341"/>
      <c r="CX33" s="2311"/>
      <c r="CY33" s="1217"/>
      <c r="CZ33" s="2313">
        <f t="shared" si="1"/>
        <v>0.2</v>
      </c>
      <c r="DA33" s="2313">
        <f t="shared" si="1"/>
        <v>0.11</v>
      </c>
      <c r="DB33" s="1219">
        <f t="shared" si="2"/>
        <v>0.54999999999999993</v>
      </c>
      <c r="DC33" s="2300">
        <f>+U33+AB33+AI33</f>
        <v>0.35</v>
      </c>
      <c r="DD33" s="2300">
        <f>+V33+AC33+AJ33</f>
        <v>0.248</v>
      </c>
      <c r="DE33" s="1220">
        <f>+DD33/DC33</f>
        <v>0.70857142857142863</v>
      </c>
      <c r="DF33" s="2337"/>
      <c r="DG33" s="2337"/>
      <c r="DH33" s="1220"/>
      <c r="DI33" s="2314">
        <f t="shared" si="3"/>
        <v>0.2</v>
      </c>
      <c r="DJ33" s="2314">
        <f t="shared" si="3"/>
        <v>0.14000000000000001</v>
      </c>
      <c r="DK33" s="1222">
        <f t="shared" si="0"/>
        <v>0.70000000000000007</v>
      </c>
      <c r="DL33" s="2315">
        <f>+BD33+AW33+AP33+AI33+AB33+U33</f>
        <v>0.6399999999999999</v>
      </c>
      <c r="DM33" s="2315">
        <f>+BE33+AX33+AQ33+AJ33+AC33+V33</f>
        <v>0.48799999999999999</v>
      </c>
      <c r="DN33" s="2316">
        <f>+DM33/DL33</f>
        <v>0.76250000000000007</v>
      </c>
      <c r="DO33" s="2348"/>
      <c r="DP33" s="2348"/>
      <c r="DQ33" s="2316"/>
      <c r="DR33" s="2318">
        <f t="shared" si="4"/>
        <v>0.2</v>
      </c>
      <c r="DS33" s="287">
        <f t="shared" si="4"/>
        <v>0.14000000000000001</v>
      </c>
      <c r="DT33" s="2319">
        <f t="shared" si="5"/>
        <v>0.70000000000000007</v>
      </c>
      <c r="DU33" s="2320">
        <f>+DL33+BK33+BR33+BY33</f>
        <v>0.82000000000000006</v>
      </c>
      <c r="DV33" s="2320">
        <f>+DM33+BL33+BS33+BZ33</f>
        <v>0.48799999999999999</v>
      </c>
      <c r="DW33" s="2321">
        <f>+DV33/DU33</f>
        <v>0.59512195121951217</v>
      </c>
      <c r="DX33" s="2349"/>
      <c r="DY33" s="2349"/>
      <c r="DZ33" s="2330"/>
      <c r="EA33" s="287">
        <f t="shared" si="6"/>
        <v>0.2</v>
      </c>
      <c r="EB33" s="287">
        <f t="shared" si="6"/>
        <v>0.14000000000000001</v>
      </c>
      <c r="EC33" s="2319">
        <f t="shared" si="7"/>
        <v>0.70000000000000007</v>
      </c>
      <c r="ED33" s="2320">
        <f>+DU33+CF33+CM33+CT33</f>
        <v>1.0000000000000002</v>
      </c>
      <c r="EE33" s="2320">
        <f>+DV33+CG33+CN33+CU33</f>
        <v>0.48799999999999999</v>
      </c>
      <c r="EF33" s="2321">
        <f>+EE33/ED33</f>
        <v>0.48799999999999988</v>
      </c>
      <c r="EG33" s="2349"/>
      <c r="EH33" s="2349"/>
      <c r="EI33" s="2330"/>
      <c r="EJ33" s="197"/>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3"/>
    </row>
    <row r="34" spans="1:256" ht="185.25">
      <c r="A34" s="2360"/>
      <c r="B34" s="2360"/>
      <c r="C34" s="2280"/>
      <c r="D34" s="2281"/>
      <c r="E34" s="2281"/>
      <c r="F34" s="2281"/>
      <c r="G34" s="2281"/>
      <c r="H34" s="2337"/>
      <c r="I34" s="2283"/>
      <c r="J34" s="2280"/>
      <c r="K34" s="2284"/>
      <c r="L34" s="2285"/>
      <c r="M34" s="2285"/>
      <c r="N34" s="2286"/>
      <c r="O34" s="2287"/>
      <c r="P34" s="2287"/>
      <c r="Q34" s="2288" t="s">
        <v>2335</v>
      </c>
      <c r="R34" s="2323">
        <v>0.2</v>
      </c>
      <c r="S34" s="2290">
        <v>0.03</v>
      </c>
      <c r="T34" s="2291">
        <v>0.03</v>
      </c>
      <c r="U34" s="2292"/>
      <c r="V34" s="2293"/>
      <c r="W34" s="2339"/>
      <c r="X34" s="2340"/>
      <c r="Y34" s="2295" t="s">
        <v>2319</v>
      </c>
      <c r="Z34" s="2296">
        <v>0.03</v>
      </c>
      <c r="AA34" s="2324">
        <v>0.03</v>
      </c>
      <c r="AB34" s="2292"/>
      <c r="AC34" s="2293"/>
      <c r="AD34" s="2339"/>
      <c r="AE34" s="2340"/>
      <c r="AF34" s="2295" t="s">
        <v>2336</v>
      </c>
      <c r="AG34" s="2296">
        <v>0.03</v>
      </c>
      <c r="AH34" s="2324">
        <v>0.03</v>
      </c>
      <c r="AI34" s="2292"/>
      <c r="AJ34" s="2293"/>
      <c r="AK34" s="2342"/>
      <c r="AL34" s="2337"/>
      <c r="AM34" s="2297"/>
      <c r="AN34" s="2298">
        <v>0.05</v>
      </c>
      <c r="AO34" s="2356">
        <v>0.03</v>
      </c>
      <c r="AP34" s="2300"/>
      <c r="AQ34" s="2300"/>
      <c r="AR34" s="2342"/>
      <c r="AS34" s="2337"/>
      <c r="AT34" s="2344" t="s">
        <v>2337</v>
      </c>
      <c r="AU34" s="2298">
        <v>0.03</v>
      </c>
      <c r="AV34" s="2356">
        <v>1.4999999999999999E-2</v>
      </c>
      <c r="AW34" s="2300"/>
      <c r="AX34" s="2300"/>
      <c r="AY34" s="2342"/>
      <c r="AZ34" s="2337"/>
      <c r="BA34" s="2345" t="s">
        <v>2337</v>
      </c>
      <c r="BB34" s="2298">
        <v>0.03</v>
      </c>
      <c r="BC34" s="2356">
        <v>1.4999999999999999E-2</v>
      </c>
      <c r="BD34" s="2300"/>
      <c r="BE34" s="2300"/>
      <c r="BF34" s="2342"/>
      <c r="BG34" s="2337"/>
      <c r="BH34" s="2305" t="s">
        <v>2338</v>
      </c>
      <c r="BI34" s="2306">
        <v>0</v>
      </c>
      <c r="BJ34" s="2307"/>
      <c r="BK34" s="2308"/>
      <c r="BL34" s="2308"/>
      <c r="BM34" s="2347"/>
      <c r="BN34" s="2341"/>
      <c r="BO34" s="2311"/>
      <c r="BP34" s="2312">
        <v>0</v>
      </c>
      <c r="BQ34" s="2307"/>
      <c r="BR34" s="2308"/>
      <c r="BS34" s="2308"/>
      <c r="BT34" s="2347"/>
      <c r="BU34" s="2341"/>
      <c r="BV34" s="2311"/>
      <c r="BW34" s="2312">
        <v>0</v>
      </c>
      <c r="BX34" s="2307"/>
      <c r="BY34" s="2308"/>
      <c r="BZ34" s="2308"/>
      <c r="CA34" s="2347"/>
      <c r="CB34" s="2341"/>
      <c r="CC34" s="2311"/>
      <c r="CD34" s="2312">
        <v>0</v>
      </c>
      <c r="CE34" s="2307"/>
      <c r="CF34" s="2308"/>
      <c r="CG34" s="2308"/>
      <c r="CH34" s="2347"/>
      <c r="CI34" s="2341"/>
      <c r="CJ34" s="2311"/>
      <c r="CK34" s="2312">
        <v>0</v>
      </c>
      <c r="CL34" s="2307"/>
      <c r="CM34" s="2308"/>
      <c r="CN34" s="2308"/>
      <c r="CO34" s="2347"/>
      <c r="CP34" s="2341"/>
      <c r="CQ34" s="2311"/>
      <c r="CR34" s="2312">
        <v>0</v>
      </c>
      <c r="CS34" s="2307"/>
      <c r="CT34" s="2308"/>
      <c r="CU34" s="2308"/>
      <c r="CV34" s="2347"/>
      <c r="CW34" s="2341"/>
      <c r="CX34" s="2311"/>
      <c r="CY34" s="1217"/>
      <c r="CZ34" s="2313">
        <f t="shared" si="1"/>
        <v>0.09</v>
      </c>
      <c r="DA34" s="2313">
        <f t="shared" si="1"/>
        <v>0.09</v>
      </c>
      <c r="DB34" s="1219">
        <f t="shared" si="2"/>
        <v>1</v>
      </c>
      <c r="DC34" s="2300"/>
      <c r="DD34" s="2300"/>
      <c r="DE34" s="1220"/>
      <c r="DF34" s="2337"/>
      <c r="DG34" s="2337"/>
      <c r="DH34" s="1220"/>
      <c r="DI34" s="2314">
        <f t="shared" si="3"/>
        <v>0.2</v>
      </c>
      <c r="DJ34" s="2314">
        <f t="shared" si="3"/>
        <v>0.15000000000000002</v>
      </c>
      <c r="DK34" s="1222">
        <f t="shared" si="0"/>
        <v>0.75000000000000011</v>
      </c>
      <c r="DL34" s="2315"/>
      <c r="DM34" s="2315"/>
      <c r="DN34" s="2316"/>
      <c r="DO34" s="2348"/>
      <c r="DP34" s="2348"/>
      <c r="DQ34" s="2316"/>
      <c r="DR34" s="2318">
        <f t="shared" si="4"/>
        <v>0.2</v>
      </c>
      <c r="DS34" s="287">
        <f t="shared" si="4"/>
        <v>0.15000000000000002</v>
      </c>
      <c r="DT34" s="2319">
        <f t="shared" si="5"/>
        <v>0.75000000000000011</v>
      </c>
      <c r="DU34" s="2320"/>
      <c r="DV34" s="2320"/>
      <c r="DW34" s="2330"/>
      <c r="DX34" s="2349"/>
      <c r="DY34" s="2349"/>
      <c r="DZ34" s="2330"/>
      <c r="EA34" s="287">
        <f t="shared" si="6"/>
        <v>0.2</v>
      </c>
      <c r="EB34" s="287">
        <f t="shared" si="6"/>
        <v>0.15000000000000002</v>
      </c>
      <c r="EC34" s="2319">
        <f t="shared" si="7"/>
        <v>0.75000000000000011</v>
      </c>
      <c r="ED34" s="2320"/>
      <c r="EE34" s="2320"/>
      <c r="EF34" s="2330"/>
      <c r="EG34" s="2349"/>
      <c r="EH34" s="2349"/>
      <c r="EI34" s="2330"/>
      <c r="EJ34" s="197"/>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3"/>
    </row>
    <row r="35" spans="1:256" ht="156.75">
      <c r="A35" s="2360"/>
      <c r="B35" s="2360"/>
      <c r="C35" s="2280"/>
      <c r="D35" s="2281"/>
      <c r="E35" s="2281"/>
      <c r="F35" s="2281"/>
      <c r="G35" s="2281"/>
      <c r="H35" s="2337"/>
      <c r="I35" s="2283"/>
      <c r="J35" s="2280"/>
      <c r="K35" s="2284"/>
      <c r="L35" s="2285"/>
      <c r="M35" s="2285"/>
      <c r="N35" s="2286"/>
      <c r="O35" s="2287"/>
      <c r="P35" s="2287"/>
      <c r="Q35" s="2288" t="s">
        <v>2339</v>
      </c>
      <c r="R35" s="2323">
        <v>0.3</v>
      </c>
      <c r="S35" s="2290">
        <v>0</v>
      </c>
      <c r="T35" s="2291">
        <v>0</v>
      </c>
      <c r="U35" s="2292"/>
      <c r="V35" s="2293"/>
      <c r="W35" s="2339"/>
      <c r="X35" s="2340"/>
      <c r="Y35" s="2295" t="s">
        <v>163</v>
      </c>
      <c r="Z35" s="2296">
        <v>0</v>
      </c>
      <c r="AA35" s="2324">
        <v>0</v>
      </c>
      <c r="AB35" s="2292"/>
      <c r="AC35" s="2293"/>
      <c r="AD35" s="2339"/>
      <c r="AE35" s="2340"/>
      <c r="AF35" s="2295" t="s">
        <v>2325</v>
      </c>
      <c r="AG35" s="2296">
        <v>0.03</v>
      </c>
      <c r="AH35" s="2324">
        <v>2.3E-2</v>
      </c>
      <c r="AI35" s="2292"/>
      <c r="AJ35" s="2293"/>
      <c r="AK35" s="2342"/>
      <c r="AL35" s="2337"/>
      <c r="AM35" s="2297"/>
      <c r="AN35" s="2298">
        <v>0.03</v>
      </c>
      <c r="AO35" s="2343">
        <v>0.03</v>
      </c>
      <c r="AP35" s="2300"/>
      <c r="AQ35" s="2300"/>
      <c r="AR35" s="2342"/>
      <c r="AS35" s="2337"/>
      <c r="AT35" s="2379" t="s">
        <v>2326</v>
      </c>
      <c r="AU35" s="2298">
        <v>0.03</v>
      </c>
      <c r="AV35" s="2343">
        <v>0.03</v>
      </c>
      <c r="AW35" s="2300"/>
      <c r="AX35" s="2300"/>
      <c r="AY35" s="2342"/>
      <c r="AZ35" s="2337"/>
      <c r="BA35" s="2380" t="s">
        <v>2326</v>
      </c>
      <c r="BB35" s="2298">
        <v>0.03</v>
      </c>
      <c r="BC35" s="2343">
        <v>0.03</v>
      </c>
      <c r="BD35" s="2300"/>
      <c r="BE35" s="2300"/>
      <c r="BF35" s="2342"/>
      <c r="BG35" s="2337"/>
      <c r="BH35" s="2305" t="s">
        <v>2327</v>
      </c>
      <c r="BI35" s="2306">
        <v>0.03</v>
      </c>
      <c r="BJ35" s="2307"/>
      <c r="BK35" s="2308"/>
      <c r="BL35" s="2308"/>
      <c r="BM35" s="2347"/>
      <c r="BN35" s="2341"/>
      <c r="BO35" s="2311"/>
      <c r="BP35" s="2312">
        <v>0.03</v>
      </c>
      <c r="BQ35" s="2307"/>
      <c r="BR35" s="2308"/>
      <c r="BS35" s="2308"/>
      <c r="BT35" s="2347"/>
      <c r="BU35" s="2341"/>
      <c r="BV35" s="2311"/>
      <c r="BW35" s="2312">
        <v>0.03</v>
      </c>
      <c r="BX35" s="2307"/>
      <c r="BY35" s="2308"/>
      <c r="BZ35" s="2308"/>
      <c r="CA35" s="2347"/>
      <c r="CB35" s="2341"/>
      <c r="CC35" s="2311"/>
      <c r="CD35" s="2312">
        <v>0.03</v>
      </c>
      <c r="CE35" s="2307"/>
      <c r="CF35" s="2308"/>
      <c r="CG35" s="2308"/>
      <c r="CH35" s="2347"/>
      <c r="CI35" s="2341"/>
      <c r="CJ35" s="2311"/>
      <c r="CK35" s="2312">
        <v>0.03</v>
      </c>
      <c r="CL35" s="2307"/>
      <c r="CM35" s="2308"/>
      <c r="CN35" s="2308"/>
      <c r="CO35" s="2347"/>
      <c r="CP35" s="2341"/>
      <c r="CQ35" s="2311"/>
      <c r="CR35" s="2312">
        <v>0.03</v>
      </c>
      <c r="CS35" s="2307"/>
      <c r="CT35" s="2308"/>
      <c r="CU35" s="2308"/>
      <c r="CV35" s="2347"/>
      <c r="CW35" s="2341"/>
      <c r="CX35" s="2311"/>
      <c r="CY35" s="1217"/>
      <c r="CZ35" s="2313">
        <f t="shared" si="1"/>
        <v>0.03</v>
      </c>
      <c r="DA35" s="2313">
        <f t="shared" si="1"/>
        <v>2.3E-2</v>
      </c>
      <c r="DB35" s="1219">
        <f t="shared" si="2"/>
        <v>0.76666666666666672</v>
      </c>
      <c r="DC35" s="2300"/>
      <c r="DD35" s="2300"/>
      <c r="DE35" s="1220"/>
      <c r="DF35" s="2337"/>
      <c r="DG35" s="2337"/>
      <c r="DH35" s="1220"/>
      <c r="DI35" s="2314">
        <f t="shared" si="3"/>
        <v>0.12</v>
      </c>
      <c r="DJ35" s="2314">
        <f t="shared" si="3"/>
        <v>0.11299999999999999</v>
      </c>
      <c r="DK35" s="1222">
        <f t="shared" si="0"/>
        <v>0.94166666666666665</v>
      </c>
      <c r="DL35" s="2315"/>
      <c r="DM35" s="2315"/>
      <c r="DN35" s="2316"/>
      <c r="DO35" s="2348"/>
      <c r="DP35" s="2348"/>
      <c r="DQ35" s="2316"/>
      <c r="DR35" s="2318">
        <f t="shared" si="4"/>
        <v>0.21</v>
      </c>
      <c r="DS35" s="287">
        <f t="shared" si="4"/>
        <v>0.11299999999999999</v>
      </c>
      <c r="DT35" s="2319">
        <f t="shared" si="5"/>
        <v>0.53809523809523807</v>
      </c>
      <c r="DU35" s="2320"/>
      <c r="DV35" s="2320"/>
      <c r="DW35" s="2330"/>
      <c r="DX35" s="2349"/>
      <c r="DY35" s="2349"/>
      <c r="DZ35" s="2330"/>
      <c r="EA35" s="287">
        <f t="shared" si="6"/>
        <v>0.30000000000000004</v>
      </c>
      <c r="EB35" s="287">
        <f t="shared" si="6"/>
        <v>0.11299999999999999</v>
      </c>
      <c r="EC35" s="2319">
        <f t="shared" si="7"/>
        <v>0.37666666666666659</v>
      </c>
      <c r="ED35" s="2320"/>
      <c r="EE35" s="2320"/>
      <c r="EF35" s="2330"/>
      <c r="EG35" s="2349"/>
      <c r="EH35" s="2349"/>
      <c r="EI35" s="2330"/>
      <c r="EJ35" s="197"/>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3"/>
    </row>
    <row r="36" spans="1:256" ht="42.75">
      <c r="A36" s="2360"/>
      <c r="B36" s="2360"/>
      <c r="C36" s="2280"/>
      <c r="D36" s="2281"/>
      <c r="E36" s="2281"/>
      <c r="F36" s="2281"/>
      <c r="G36" s="2281"/>
      <c r="H36" s="2337"/>
      <c r="I36" s="2283"/>
      <c r="J36" s="2280"/>
      <c r="K36" s="2284"/>
      <c r="L36" s="2285"/>
      <c r="M36" s="2285"/>
      <c r="N36" s="2286"/>
      <c r="O36" s="2287"/>
      <c r="P36" s="2287"/>
      <c r="Q36" s="2288" t="s">
        <v>2340</v>
      </c>
      <c r="R36" s="2323">
        <v>0.3</v>
      </c>
      <c r="S36" s="2290">
        <v>0</v>
      </c>
      <c r="T36" s="2291">
        <v>0</v>
      </c>
      <c r="U36" s="2292"/>
      <c r="V36" s="2293"/>
      <c r="W36" s="2339"/>
      <c r="X36" s="2340"/>
      <c r="Y36" s="2295" t="s">
        <v>163</v>
      </c>
      <c r="Z36" s="2296">
        <v>0</v>
      </c>
      <c r="AA36" s="2324">
        <v>0</v>
      </c>
      <c r="AB36" s="2292"/>
      <c r="AC36" s="2293"/>
      <c r="AD36" s="2339"/>
      <c r="AE36" s="2340"/>
      <c r="AF36" s="2295" t="s">
        <v>163</v>
      </c>
      <c r="AG36" s="2296">
        <v>0.03</v>
      </c>
      <c r="AH36" s="2324">
        <v>2.5000000000000001E-2</v>
      </c>
      <c r="AI36" s="2292"/>
      <c r="AJ36" s="2293"/>
      <c r="AK36" s="2342"/>
      <c r="AL36" s="2337"/>
      <c r="AM36" s="2297"/>
      <c r="AN36" s="2298">
        <v>0.03</v>
      </c>
      <c r="AO36" s="2343">
        <v>0.03</v>
      </c>
      <c r="AP36" s="2300"/>
      <c r="AQ36" s="2300"/>
      <c r="AR36" s="2342"/>
      <c r="AS36" s="2337"/>
      <c r="AT36" s="2344" t="s">
        <v>1678</v>
      </c>
      <c r="AU36" s="2298">
        <v>0.03</v>
      </c>
      <c r="AV36" s="2343">
        <v>0.03</v>
      </c>
      <c r="AW36" s="2300"/>
      <c r="AX36" s="2300"/>
      <c r="AY36" s="2342"/>
      <c r="AZ36" s="2337"/>
      <c r="BA36" s="2345" t="s">
        <v>1678</v>
      </c>
      <c r="BB36" s="2298">
        <v>0.03</v>
      </c>
      <c r="BC36" s="2343">
        <v>0</v>
      </c>
      <c r="BD36" s="2300"/>
      <c r="BE36" s="2300"/>
      <c r="BF36" s="2342"/>
      <c r="BG36" s="2337"/>
      <c r="BH36" s="1253"/>
      <c r="BI36" s="2306">
        <v>0.03</v>
      </c>
      <c r="BJ36" s="2307"/>
      <c r="BK36" s="2308"/>
      <c r="BL36" s="2308"/>
      <c r="BM36" s="2347"/>
      <c r="BN36" s="2341"/>
      <c r="BO36" s="2359"/>
      <c r="BP36" s="2312">
        <v>0.03</v>
      </c>
      <c r="BQ36" s="2307"/>
      <c r="BR36" s="2308"/>
      <c r="BS36" s="2308"/>
      <c r="BT36" s="2347"/>
      <c r="BU36" s="2341"/>
      <c r="BV36" s="2359"/>
      <c r="BW36" s="2312">
        <v>0.03</v>
      </c>
      <c r="BX36" s="2307"/>
      <c r="BY36" s="2308"/>
      <c r="BZ36" s="2308"/>
      <c r="CA36" s="2347"/>
      <c r="CB36" s="2341"/>
      <c r="CC36" s="2359"/>
      <c r="CD36" s="2312">
        <v>0.03</v>
      </c>
      <c r="CE36" s="2307"/>
      <c r="CF36" s="2308"/>
      <c r="CG36" s="2308"/>
      <c r="CH36" s="2347"/>
      <c r="CI36" s="2341"/>
      <c r="CJ36" s="2359"/>
      <c r="CK36" s="2312">
        <v>0.03</v>
      </c>
      <c r="CL36" s="2307"/>
      <c r="CM36" s="2308"/>
      <c r="CN36" s="2308"/>
      <c r="CO36" s="2347"/>
      <c r="CP36" s="2341"/>
      <c r="CQ36" s="2359"/>
      <c r="CR36" s="2312">
        <v>0.03</v>
      </c>
      <c r="CS36" s="2307"/>
      <c r="CT36" s="2308"/>
      <c r="CU36" s="2308"/>
      <c r="CV36" s="2347"/>
      <c r="CW36" s="2341"/>
      <c r="CX36" s="2359"/>
      <c r="CY36" s="1217"/>
      <c r="CZ36" s="2313">
        <f t="shared" si="1"/>
        <v>0.03</v>
      </c>
      <c r="DA36" s="2313">
        <f t="shared" si="1"/>
        <v>2.5000000000000001E-2</v>
      </c>
      <c r="DB36" s="1219">
        <f t="shared" si="2"/>
        <v>0.83333333333333337</v>
      </c>
      <c r="DC36" s="2300"/>
      <c r="DD36" s="2300"/>
      <c r="DE36" s="1220"/>
      <c r="DF36" s="2337"/>
      <c r="DG36" s="2337"/>
      <c r="DH36" s="1220"/>
      <c r="DI36" s="2314">
        <f t="shared" si="3"/>
        <v>0.12</v>
      </c>
      <c r="DJ36" s="2314">
        <f t="shared" si="3"/>
        <v>8.4999999999999992E-2</v>
      </c>
      <c r="DK36" s="1222">
        <f t="shared" si="0"/>
        <v>0.70833333333333326</v>
      </c>
      <c r="DL36" s="2315"/>
      <c r="DM36" s="2315"/>
      <c r="DN36" s="2316"/>
      <c r="DO36" s="2348"/>
      <c r="DP36" s="2348"/>
      <c r="DQ36" s="2316"/>
      <c r="DR36" s="2318">
        <f t="shared" si="4"/>
        <v>0.21</v>
      </c>
      <c r="DS36" s="287">
        <f t="shared" si="4"/>
        <v>8.4999999999999992E-2</v>
      </c>
      <c r="DT36" s="2319">
        <f t="shared" si="5"/>
        <v>0.40476190476190477</v>
      </c>
      <c r="DU36" s="2320"/>
      <c r="DV36" s="2320"/>
      <c r="DW36" s="2335"/>
      <c r="DX36" s="2349"/>
      <c r="DY36" s="2349"/>
      <c r="DZ36" s="2330"/>
      <c r="EA36" s="287">
        <f t="shared" si="6"/>
        <v>0.30000000000000004</v>
      </c>
      <c r="EB36" s="287">
        <f t="shared" si="6"/>
        <v>8.4999999999999992E-2</v>
      </c>
      <c r="EC36" s="2319">
        <f t="shared" si="7"/>
        <v>0.28333333333333327</v>
      </c>
      <c r="ED36" s="2320"/>
      <c r="EE36" s="2320"/>
      <c r="EF36" s="2335"/>
      <c r="EG36" s="2349"/>
      <c r="EH36" s="2349"/>
      <c r="EI36" s="2330"/>
      <c r="EJ36" s="197"/>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3"/>
    </row>
    <row r="37" spans="1:256" ht="28.5">
      <c r="A37" s="2360"/>
      <c r="B37" s="2360"/>
      <c r="C37" s="2280"/>
      <c r="D37" s="2281"/>
      <c r="E37" s="2281"/>
      <c r="F37" s="2281"/>
      <c r="G37" s="2281"/>
      <c r="H37" s="2337"/>
      <c r="I37" s="2283"/>
      <c r="J37" s="2280">
        <v>5</v>
      </c>
      <c r="K37" s="2284" t="s">
        <v>2341</v>
      </c>
      <c r="L37" s="2285"/>
      <c r="M37" s="2285" t="s">
        <v>2332</v>
      </c>
      <c r="N37" s="2286">
        <v>0.08</v>
      </c>
      <c r="O37" s="2287">
        <v>42736</v>
      </c>
      <c r="P37" s="2287">
        <v>43070</v>
      </c>
      <c r="Q37" s="2288" t="s">
        <v>2342</v>
      </c>
      <c r="R37" s="2323">
        <v>0.1</v>
      </c>
      <c r="S37" s="2290">
        <v>0.02</v>
      </c>
      <c r="T37" s="2291">
        <v>0.01</v>
      </c>
      <c r="U37" s="2292">
        <f>+S39+S40+S38+S37</f>
        <v>0.03</v>
      </c>
      <c r="V37" s="2293">
        <f>+T39+T40+T38+T37</f>
        <v>0.02</v>
      </c>
      <c r="W37" s="2339"/>
      <c r="X37" s="2340"/>
      <c r="Y37" s="2295" t="s">
        <v>2317</v>
      </c>
      <c r="Z37" s="2296">
        <v>0.02</v>
      </c>
      <c r="AA37" s="2324">
        <v>0.01</v>
      </c>
      <c r="AB37" s="2292">
        <f>+Z39+Z40+Z38+Z37</f>
        <v>0.05</v>
      </c>
      <c r="AC37" s="2293">
        <f>+AA39+AA40+AA38+AA37</f>
        <v>3.6999999999999998E-2</v>
      </c>
      <c r="AD37" s="2339"/>
      <c r="AE37" s="2340"/>
      <c r="AF37" s="2295" t="s">
        <v>2317</v>
      </c>
      <c r="AG37" s="2296">
        <v>0.06</v>
      </c>
      <c r="AH37" s="2324">
        <v>0.03</v>
      </c>
      <c r="AI37" s="2292">
        <f>+AG39+AG40+AG38+AG37</f>
        <v>0.11</v>
      </c>
      <c r="AJ37" s="2293">
        <f>+AH39+AH40+AH38+AH37</f>
        <v>7.5999999999999998E-2</v>
      </c>
      <c r="AK37" s="2342"/>
      <c r="AL37" s="2337"/>
      <c r="AM37" s="2297" t="s">
        <v>2343</v>
      </c>
      <c r="AN37" s="2298">
        <v>0</v>
      </c>
      <c r="AO37" s="2343">
        <v>0</v>
      </c>
      <c r="AP37" s="2300">
        <f>+AN39+AN40+AN38+AN37</f>
        <v>0.09</v>
      </c>
      <c r="AQ37" s="2300">
        <f>+AO39+AO40+AO38+AO37</f>
        <v>0.09</v>
      </c>
      <c r="AR37" s="2342"/>
      <c r="AS37" s="2337"/>
      <c r="AT37" s="2357"/>
      <c r="AU37" s="2298">
        <v>0</v>
      </c>
      <c r="AV37" s="2343">
        <v>0.03</v>
      </c>
      <c r="AW37" s="2300">
        <f>+AU39+AU40+AU38+AU37</f>
        <v>0.09</v>
      </c>
      <c r="AX37" s="2300">
        <f>+AV39+AV40+AV38+AV37</f>
        <v>0.12</v>
      </c>
      <c r="AY37" s="2342"/>
      <c r="AZ37" s="2337"/>
      <c r="BA37" s="2366"/>
      <c r="BB37" s="2298">
        <v>0</v>
      </c>
      <c r="BC37" s="2343">
        <v>0</v>
      </c>
      <c r="BD37" s="2300">
        <f>+BB39+BB40+BB38+BB37</f>
        <v>0.09</v>
      </c>
      <c r="BE37" s="2300">
        <f>+BC39+BC40+BC38+BC37</f>
        <v>0.04</v>
      </c>
      <c r="BF37" s="2342"/>
      <c r="BG37" s="2337"/>
      <c r="BH37" s="32"/>
      <c r="BI37" s="2306">
        <v>0</v>
      </c>
      <c r="BJ37" s="2307"/>
      <c r="BK37" s="2308">
        <f>+BI39+BI40+BI38+BI37</f>
        <v>0.09</v>
      </c>
      <c r="BL37" s="2308">
        <f>+BJ39+BJ40+BJ38+BJ37</f>
        <v>0</v>
      </c>
      <c r="BM37" s="2347"/>
      <c r="BN37" s="2341"/>
      <c r="BO37" s="2359"/>
      <c r="BP37" s="2312">
        <v>0</v>
      </c>
      <c r="BQ37" s="2307"/>
      <c r="BR37" s="2308">
        <f>+BP39+BP40+BP38+BP37</f>
        <v>0.09</v>
      </c>
      <c r="BS37" s="2308">
        <f>+BQ39+BQ40+BQ38+BQ37</f>
        <v>0</v>
      </c>
      <c r="BT37" s="2347"/>
      <c r="BU37" s="2341"/>
      <c r="BV37" s="2359"/>
      <c r="BW37" s="2312">
        <v>0</v>
      </c>
      <c r="BX37" s="2307"/>
      <c r="BY37" s="2308">
        <f>+BW39+BW40+BW38+BW37</f>
        <v>0.09</v>
      </c>
      <c r="BZ37" s="2308">
        <f>+BX39+BX40+BX38+BX37</f>
        <v>0</v>
      </c>
      <c r="CA37" s="2347"/>
      <c r="CB37" s="2341"/>
      <c r="CC37" s="2359"/>
      <c r="CD37" s="2312">
        <v>0</v>
      </c>
      <c r="CE37" s="2307"/>
      <c r="CF37" s="2308">
        <f>+CD39+CD40+CD38+CD37</f>
        <v>0.09</v>
      </c>
      <c r="CG37" s="2308">
        <f>+CE39+CE40+CE38+CE37</f>
        <v>0</v>
      </c>
      <c r="CH37" s="2347"/>
      <c r="CI37" s="2341"/>
      <c r="CJ37" s="2359"/>
      <c r="CK37" s="2312">
        <v>0</v>
      </c>
      <c r="CL37" s="2307"/>
      <c r="CM37" s="2308">
        <f>+CK39+CK40+CK38+CK37</f>
        <v>0.09</v>
      </c>
      <c r="CN37" s="2308">
        <f>+CL39+CL40+CL38+CL37</f>
        <v>0</v>
      </c>
      <c r="CO37" s="2347"/>
      <c r="CP37" s="2341"/>
      <c r="CQ37" s="2359"/>
      <c r="CR37" s="2312">
        <v>0</v>
      </c>
      <c r="CS37" s="2307"/>
      <c r="CT37" s="2308">
        <f>+CR39+CR40+CR38+CR37</f>
        <v>0.09</v>
      </c>
      <c r="CU37" s="2308">
        <f>+CS39+CS40+CS38+CS37</f>
        <v>0</v>
      </c>
      <c r="CV37" s="2347"/>
      <c r="CW37" s="2341"/>
      <c r="CX37" s="2359"/>
      <c r="CY37" s="1217"/>
      <c r="CZ37" s="2313">
        <f t="shared" si="1"/>
        <v>0.1</v>
      </c>
      <c r="DA37" s="2313">
        <f t="shared" si="1"/>
        <v>0.05</v>
      </c>
      <c r="DB37" s="1219">
        <f t="shared" si="2"/>
        <v>0.5</v>
      </c>
      <c r="DC37" s="2300">
        <f>+U37+AB37+AI37</f>
        <v>0.19</v>
      </c>
      <c r="DD37" s="2300">
        <f>+V37+AC37+AJ37</f>
        <v>0.13300000000000001</v>
      </c>
      <c r="DE37" s="1220">
        <f>+DD37/DC37</f>
        <v>0.70000000000000007</v>
      </c>
      <c r="DF37" s="2337"/>
      <c r="DG37" s="2337"/>
      <c r="DH37" s="1220"/>
      <c r="DI37" s="2314">
        <f t="shared" si="3"/>
        <v>0.1</v>
      </c>
      <c r="DJ37" s="2314">
        <f t="shared" si="3"/>
        <v>0.08</v>
      </c>
      <c r="DK37" s="1222">
        <f t="shared" si="0"/>
        <v>0.79999999999999993</v>
      </c>
      <c r="DL37" s="2315">
        <f>+BD37+AW37+AP37+AI37+AB37+U37</f>
        <v>0.45999999999999996</v>
      </c>
      <c r="DM37" s="2315">
        <f>+BE37+AX37+AQ37+AJ37+AC37+V37</f>
        <v>0.38300000000000001</v>
      </c>
      <c r="DN37" s="2316">
        <f>+DM37/DL37</f>
        <v>0.83260869565217399</v>
      </c>
      <c r="DO37" s="2348"/>
      <c r="DP37" s="2348"/>
      <c r="DQ37" s="2316"/>
      <c r="DR37" s="2318">
        <f t="shared" si="4"/>
        <v>0.1</v>
      </c>
      <c r="DS37" s="287">
        <f t="shared" si="4"/>
        <v>0.08</v>
      </c>
      <c r="DT37" s="2319">
        <f t="shared" si="5"/>
        <v>0.79999999999999993</v>
      </c>
      <c r="DU37" s="2320">
        <f>+DL37+BK37+BR37+BY37</f>
        <v>0.72999999999999987</v>
      </c>
      <c r="DV37" s="2320">
        <f>+DM37+BL37+BS37+BZ37</f>
        <v>0.38300000000000001</v>
      </c>
      <c r="DW37" s="2321">
        <f>+DV37/DU37</f>
        <v>0.52465753424657546</v>
      </c>
      <c r="DX37" s="2349"/>
      <c r="DY37" s="2349"/>
      <c r="DZ37" s="2330"/>
      <c r="EA37" s="287">
        <f t="shared" si="6"/>
        <v>0.1</v>
      </c>
      <c r="EB37" s="287">
        <f t="shared" si="6"/>
        <v>0.08</v>
      </c>
      <c r="EC37" s="2319">
        <f t="shared" si="7"/>
        <v>0.79999999999999993</v>
      </c>
      <c r="ED37" s="2320">
        <f>+DU37+CF37+CM37+CT37</f>
        <v>0.99999999999999978</v>
      </c>
      <c r="EE37" s="2320">
        <f>+DV37+CG37+CN37+CU37</f>
        <v>0.38300000000000001</v>
      </c>
      <c r="EF37" s="2321">
        <f>+EE37/ED37</f>
        <v>0.38300000000000012</v>
      </c>
      <c r="EG37" s="2349"/>
      <c r="EH37" s="2349"/>
      <c r="EI37" s="2330"/>
      <c r="EJ37" s="197"/>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3"/>
    </row>
    <row r="38" spans="1:256" ht="42.75">
      <c r="A38" s="2360"/>
      <c r="B38" s="2360"/>
      <c r="C38" s="2280"/>
      <c r="D38" s="2281"/>
      <c r="E38" s="2281"/>
      <c r="F38" s="2281"/>
      <c r="G38" s="2281"/>
      <c r="H38" s="2337"/>
      <c r="I38" s="2283"/>
      <c r="J38" s="2280"/>
      <c r="K38" s="2284"/>
      <c r="L38" s="2285"/>
      <c r="M38" s="2285"/>
      <c r="N38" s="2286"/>
      <c r="O38" s="2287"/>
      <c r="P38" s="2287"/>
      <c r="Q38" s="2332" t="s">
        <v>2344</v>
      </c>
      <c r="R38" s="2323">
        <v>0.3</v>
      </c>
      <c r="S38" s="2290">
        <v>0.01</v>
      </c>
      <c r="T38" s="2291">
        <v>0.01</v>
      </c>
      <c r="U38" s="2292"/>
      <c r="V38" s="2293"/>
      <c r="W38" s="2339"/>
      <c r="X38" s="2340"/>
      <c r="Y38" s="2295" t="s">
        <v>2325</v>
      </c>
      <c r="Z38" s="2296">
        <v>0.01</v>
      </c>
      <c r="AA38" s="2324">
        <v>7.0000000000000001E-3</v>
      </c>
      <c r="AB38" s="2292"/>
      <c r="AC38" s="2293"/>
      <c r="AD38" s="2339"/>
      <c r="AE38" s="2340"/>
      <c r="AF38" s="2295" t="s">
        <v>2325</v>
      </c>
      <c r="AG38" s="2296">
        <v>0.01</v>
      </c>
      <c r="AH38" s="2324">
        <v>6.0000000000000001E-3</v>
      </c>
      <c r="AI38" s="2292"/>
      <c r="AJ38" s="2293"/>
      <c r="AK38" s="2342"/>
      <c r="AL38" s="2337"/>
      <c r="AM38" s="2297"/>
      <c r="AN38" s="2298">
        <v>0.03</v>
      </c>
      <c r="AO38" s="2343">
        <v>0.03</v>
      </c>
      <c r="AP38" s="2300"/>
      <c r="AQ38" s="2300"/>
      <c r="AR38" s="2342"/>
      <c r="AS38" s="2337"/>
      <c r="AT38" s="2332" t="s">
        <v>2326</v>
      </c>
      <c r="AU38" s="2298">
        <v>0.03</v>
      </c>
      <c r="AV38" s="2343">
        <v>0.03</v>
      </c>
      <c r="AW38" s="2300"/>
      <c r="AX38" s="2300"/>
      <c r="AY38" s="2342"/>
      <c r="AZ38" s="2337"/>
      <c r="BA38" s="2358" t="s">
        <v>2326</v>
      </c>
      <c r="BB38" s="2298">
        <v>0.03</v>
      </c>
      <c r="BC38" s="2343">
        <v>0.03</v>
      </c>
      <c r="BD38" s="2300"/>
      <c r="BE38" s="2300"/>
      <c r="BF38" s="2342"/>
      <c r="BG38" s="2337"/>
      <c r="BH38" s="1253" t="s">
        <v>2345</v>
      </c>
      <c r="BI38" s="2306">
        <v>0.03</v>
      </c>
      <c r="BJ38" s="2307"/>
      <c r="BK38" s="2308"/>
      <c r="BL38" s="2308"/>
      <c r="BM38" s="2347"/>
      <c r="BN38" s="2341"/>
      <c r="BO38" s="2359"/>
      <c r="BP38" s="2312">
        <v>0.03</v>
      </c>
      <c r="BQ38" s="2307"/>
      <c r="BR38" s="2308"/>
      <c r="BS38" s="2308"/>
      <c r="BT38" s="2347"/>
      <c r="BU38" s="2341"/>
      <c r="BV38" s="2359"/>
      <c r="BW38" s="2312">
        <v>0.03</v>
      </c>
      <c r="BX38" s="2307"/>
      <c r="BY38" s="2308"/>
      <c r="BZ38" s="2308"/>
      <c r="CA38" s="2347"/>
      <c r="CB38" s="2341"/>
      <c r="CC38" s="2359"/>
      <c r="CD38" s="2312">
        <v>0.03</v>
      </c>
      <c r="CE38" s="2307"/>
      <c r="CF38" s="2308"/>
      <c r="CG38" s="2308"/>
      <c r="CH38" s="2347"/>
      <c r="CI38" s="2341"/>
      <c r="CJ38" s="2359"/>
      <c r="CK38" s="2312">
        <v>0.03</v>
      </c>
      <c r="CL38" s="2307"/>
      <c r="CM38" s="2308"/>
      <c r="CN38" s="2308"/>
      <c r="CO38" s="2347"/>
      <c r="CP38" s="2341"/>
      <c r="CQ38" s="2359"/>
      <c r="CR38" s="2312">
        <v>0.03</v>
      </c>
      <c r="CS38" s="2307"/>
      <c r="CT38" s="2308"/>
      <c r="CU38" s="2308"/>
      <c r="CV38" s="2347"/>
      <c r="CW38" s="2341"/>
      <c r="CX38" s="2359"/>
      <c r="CY38" s="1217"/>
      <c r="CZ38" s="2313">
        <f t="shared" si="1"/>
        <v>0.03</v>
      </c>
      <c r="DA38" s="2313">
        <f t="shared" si="1"/>
        <v>2.3E-2</v>
      </c>
      <c r="DB38" s="1219">
        <f t="shared" si="2"/>
        <v>0.76666666666666672</v>
      </c>
      <c r="DC38" s="2300"/>
      <c r="DD38" s="2300"/>
      <c r="DE38" s="1220"/>
      <c r="DF38" s="2337"/>
      <c r="DG38" s="2337"/>
      <c r="DH38" s="1220"/>
      <c r="DI38" s="2314">
        <f t="shared" si="3"/>
        <v>0.12</v>
      </c>
      <c r="DJ38" s="2314">
        <f t="shared" si="3"/>
        <v>0.11299999999999999</v>
      </c>
      <c r="DK38" s="1222">
        <f t="shared" si="0"/>
        <v>0.94166666666666665</v>
      </c>
      <c r="DL38" s="2315"/>
      <c r="DM38" s="2315"/>
      <c r="DN38" s="2316"/>
      <c r="DO38" s="2348"/>
      <c r="DP38" s="2348"/>
      <c r="DQ38" s="2316"/>
      <c r="DR38" s="2318">
        <f t="shared" si="4"/>
        <v>0.21</v>
      </c>
      <c r="DS38" s="287">
        <f t="shared" si="4"/>
        <v>0.11299999999999999</v>
      </c>
      <c r="DT38" s="2319">
        <f t="shared" si="5"/>
        <v>0.53809523809523807</v>
      </c>
      <c r="DU38" s="2320"/>
      <c r="DV38" s="2320"/>
      <c r="DW38" s="2330"/>
      <c r="DX38" s="2349"/>
      <c r="DY38" s="2349"/>
      <c r="DZ38" s="2330"/>
      <c r="EA38" s="287">
        <f t="shared" si="6"/>
        <v>0.30000000000000004</v>
      </c>
      <c r="EB38" s="287">
        <f t="shared" si="6"/>
        <v>0.11299999999999999</v>
      </c>
      <c r="EC38" s="2319">
        <f t="shared" si="7"/>
        <v>0.37666666666666659</v>
      </c>
      <c r="ED38" s="2320"/>
      <c r="EE38" s="2320"/>
      <c r="EF38" s="2330"/>
      <c r="EG38" s="2349"/>
      <c r="EH38" s="2349"/>
      <c r="EI38" s="2330"/>
      <c r="EJ38" s="197"/>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3"/>
    </row>
    <row r="39" spans="1:256" ht="42.75">
      <c r="A39" s="2360"/>
      <c r="B39" s="2360"/>
      <c r="C39" s="2280"/>
      <c r="D39" s="2281"/>
      <c r="E39" s="2281"/>
      <c r="F39" s="2281"/>
      <c r="G39" s="2281"/>
      <c r="H39" s="2337"/>
      <c r="I39" s="2283"/>
      <c r="J39" s="2280"/>
      <c r="K39" s="2284"/>
      <c r="L39" s="2285"/>
      <c r="M39" s="2285"/>
      <c r="N39" s="2286"/>
      <c r="O39" s="2287"/>
      <c r="P39" s="2287"/>
      <c r="Q39" s="2288" t="s">
        <v>2346</v>
      </c>
      <c r="R39" s="2323">
        <v>0.3</v>
      </c>
      <c r="S39" s="2290">
        <v>0</v>
      </c>
      <c r="T39" s="2291">
        <v>0</v>
      </c>
      <c r="U39" s="2292"/>
      <c r="V39" s="2293"/>
      <c r="W39" s="2339"/>
      <c r="X39" s="2340"/>
      <c r="Y39" s="2295" t="s">
        <v>163</v>
      </c>
      <c r="Z39" s="2296">
        <v>0.01</v>
      </c>
      <c r="AA39" s="2324">
        <v>0.01</v>
      </c>
      <c r="AB39" s="2292"/>
      <c r="AC39" s="2293"/>
      <c r="AD39" s="2339"/>
      <c r="AE39" s="2340"/>
      <c r="AF39" s="2295" t="s">
        <v>2347</v>
      </c>
      <c r="AG39" s="2296">
        <v>0.02</v>
      </c>
      <c r="AH39" s="2324">
        <v>0.02</v>
      </c>
      <c r="AI39" s="2292"/>
      <c r="AJ39" s="2293"/>
      <c r="AK39" s="2342"/>
      <c r="AL39" s="2337"/>
      <c r="AM39" s="2297"/>
      <c r="AN39" s="2298">
        <v>0.03</v>
      </c>
      <c r="AO39" s="2343">
        <v>0.03</v>
      </c>
      <c r="AP39" s="2300"/>
      <c r="AQ39" s="2300"/>
      <c r="AR39" s="2342"/>
      <c r="AS39" s="2337"/>
      <c r="AT39" s="2344" t="s">
        <v>1678</v>
      </c>
      <c r="AU39" s="2298">
        <v>0.03</v>
      </c>
      <c r="AV39" s="2343">
        <v>0.03</v>
      </c>
      <c r="AW39" s="2300"/>
      <c r="AX39" s="2300"/>
      <c r="AY39" s="2342"/>
      <c r="AZ39" s="2337"/>
      <c r="BA39" s="2345" t="s">
        <v>1678</v>
      </c>
      <c r="BB39" s="2298">
        <v>0.03</v>
      </c>
      <c r="BC39" s="2343">
        <v>0</v>
      </c>
      <c r="BD39" s="2300"/>
      <c r="BE39" s="2300"/>
      <c r="BF39" s="2342"/>
      <c r="BG39" s="2337"/>
      <c r="BH39" s="2305"/>
      <c r="BI39" s="2306">
        <v>0.03</v>
      </c>
      <c r="BJ39" s="2307"/>
      <c r="BK39" s="2308"/>
      <c r="BL39" s="2308"/>
      <c r="BM39" s="2347"/>
      <c r="BN39" s="2341"/>
      <c r="BO39" s="2311"/>
      <c r="BP39" s="2312">
        <v>0.03</v>
      </c>
      <c r="BQ39" s="2307"/>
      <c r="BR39" s="2308"/>
      <c r="BS39" s="2308"/>
      <c r="BT39" s="2347"/>
      <c r="BU39" s="2341"/>
      <c r="BV39" s="2311"/>
      <c r="BW39" s="2312">
        <v>0.03</v>
      </c>
      <c r="BX39" s="2307"/>
      <c r="BY39" s="2308"/>
      <c r="BZ39" s="2308"/>
      <c r="CA39" s="2347"/>
      <c r="CB39" s="2341"/>
      <c r="CC39" s="2311"/>
      <c r="CD39" s="2312">
        <v>0.03</v>
      </c>
      <c r="CE39" s="2307"/>
      <c r="CF39" s="2308"/>
      <c r="CG39" s="2308"/>
      <c r="CH39" s="2347"/>
      <c r="CI39" s="2341"/>
      <c r="CJ39" s="2311"/>
      <c r="CK39" s="2312">
        <v>0.03</v>
      </c>
      <c r="CL39" s="2307"/>
      <c r="CM39" s="2308"/>
      <c r="CN39" s="2308"/>
      <c r="CO39" s="2347"/>
      <c r="CP39" s="2341"/>
      <c r="CQ39" s="2311"/>
      <c r="CR39" s="2312">
        <v>0.03</v>
      </c>
      <c r="CS39" s="2307"/>
      <c r="CT39" s="2308"/>
      <c r="CU39" s="2308"/>
      <c r="CV39" s="2347"/>
      <c r="CW39" s="2341"/>
      <c r="CX39" s="2311"/>
      <c r="CY39" s="1217"/>
      <c r="CZ39" s="2313">
        <f t="shared" si="1"/>
        <v>0.03</v>
      </c>
      <c r="DA39" s="2313">
        <f t="shared" si="1"/>
        <v>0.03</v>
      </c>
      <c r="DB39" s="1219">
        <f t="shared" si="2"/>
        <v>1</v>
      </c>
      <c r="DC39" s="2300"/>
      <c r="DD39" s="2300"/>
      <c r="DE39" s="1220"/>
      <c r="DF39" s="2337"/>
      <c r="DG39" s="2337"/>
      <c r="DH39" s="1220"/>
      <c r="DI39" s="2314">
        <f t="shared" si="3"/>
        <v>0.12</v>
      </c>
      <c r="DJ39" s="2314">
        <f t="shared" si="3"/>
        <v>0.09</v>
      </c>
      <c r="DK39" s="1222">
        <f t="shared" si="0"/>
        <v>0.75</v>
      </c>
      <c r="DL39" s="2315"/>
      <c r="DM39" s="2315"/>
      <c r="DN39" s="2316"/>
      <c r="DO39" s="2348"/>
      <c r="DP39" s="2348"/>
      <c r="DQ39" s="2316"/>
      <c r="DR39" s="2318">
        <f t="shared" si="4"/>
        <v>0.21</v>
      </c>
      <c r="DS39" s="287">
        <f t="shared" si="4"/>
        <v>0.09</v>
      </c>
      <c r="DT39" s="2319">
        <f t="shared" si="5"/>
        <v>0.42857142857142855</v>
      </c>
      <c r="DU39" s="2320"/>
      <c r="DV39" s="2320"/>
      <c r="DW39" s="2330"/>
      <c r="DX39" s="2349"/>
      <c r="DY39" s="2349"/>
      <c r="DZ39" s="2330"/>
      <c r="EA39" s="287">
        <f t="shared" si="6"/>
        <v>0.30000000000000004</v>
      </c>
      <c r="EB39" s="287">
        <f t="shared" si="6"/>
        <v>0.09</v>
      </c>
      <c r="EC39" s="2319">
        <f t="shared" si="7"/>
        <v>0.29999999999999993</v>
      </c>
      <c r="ED39" s="2320"/>
      <c r="EE39" s="2320"/>
      <c r="EF39" s="2330"/>
      <c r="EG39" s="2349"/>
      <c r="EH39" s="2349"/>
      <c r="EI39" s="2330"/>
      <c r="EJ39" s="197"/>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3"/>
    </row>
    <row r="40" spans="1:256" ht="57">
      <c r="A40" s="2360"/>
      <c r="B40" s="2360"/>
      <c r="C40" s="2280"/>
      <c r="D40" s="2281"/>
      <c r="E40" s="2281"/>
      <c r="F40" s="2281"/>
      <c r="G40" s="2281"/>
      <c r="H40" s="2337"/>
      <c r="I40" s="2283"/>
      <c r="J40" s="2280"/>
      <c r="K40" s="2284"/>
      <c r="L40" s="2285"/>
      <c r="M40" s="2285"/>
      <c r="N40" s="2286"/>
      <c r="O40" s="2287"/>
      <c r="P40" s="2287"/>
      <c r="Q40" s="2288" t="s">
        <v>2348</v>
      </c>
      <c r="R40" s="2323">
        <v>0.3</v>
      </c>
      <c r="S40" s="2290">
        <v>0</v>
      </c>
      <c r="T40" s="2291">
        <v>0</v>
      </c>
      <c r="U40" s="2292"/>
      <c r="V40" s="2293"/>
      <c r="W40" s="2339"/>
      <c r="X40" s="2340"/>
      <c r="Y40" s="2295" t="s">
        <v>163</v>
      </c>
      <c r="Z40" s="2296">
        <v>0.01</v>
      </c>
      <c r="AA40" s="2324">
        <v>0.01</v>
      </c>
      <c r="AB40" s="2292"/>
      <c r="AC40" s="2293"/>
      <c r="AD40" s="2339"/>
      <c r="AE40" s="2340"/>
      <c r="AF40" s="2295" t="s">
        <v>1348</v>
      </c>
      <c r="AG40" s="2296">
        <v>0.02</v>
      </c>
      <c r="AH40" s="2324">
        <v>0.02</v>
      </c>
      <c r="AI40" s="2292"/>
      <c r="AJ40" s="2293"/>
      <c r="AK40" s="2342"/>
      <c r="AL40" s="2337"/>
      <c r="AM40" s="2297"/>
      <c r="AN40" s="2298">
        <v>0.03</v>
      </c>
      <c r="AO40" s="2343">
        <v>0.03</v>
      </c>
      <c r="AP40" s="2300"/>
      <c r="AQ40" s="2300"/>
      <c r="AR40" s="2342"/>
      <c r="AS40" s="2337"/>
      <c r="AT40" s="2344" t="s">
        <v>2349</v>
      </c>
      <c r="AU40" s="2298">
        <v>0.03</v>
      </c>
      <c r="AV40" s="2343">
        <v>0.03</v>
      </c>
      <c r="AW40" s="2300"/>
      <c r="AX40" s="2300"/>
      <c r="AY40" s="2342"/>
      <c r="AZ40" s="2337"/>
      <c r="BA40" s="2345" t="s">
        <v>2349</v>
      </c>
      <c r="BB40" s="2298">
        <v>0.03</v>
      </c>
      <c r="BC40" s="2356">
        <v>0.01</v>
      </c>
      <c r="BD40" s="2300"/>
      <c r="BE40" s="2300"/>
      <c r="BF40" s="2342"/>
      <c r="BG40" s="2337"/>
      <c r="BH40" s="2305" t="s">
        <v>2350</v>
      </c>
      <c r="BI40" s="2306">
        <v>0.03</v>
      </c>
      <c r="BJ40" s="2307"/>
      <c r="BK40" s="2308"/>
      <c r="BL40" s="2308"/>
      <c r="BM40" s="2347"/>
      <c r="BN40" s="2341"/>
      <c r="BO40" s="2311"/>
      <c r="BP40" s="2312">
        <v>0.03</v>
      </c>
      <c r="BQ40" s="2307"/>
      <c r="BR40" s="2308"/>
      <c r="BS40" s="2308"/>
      <c r="BT40" s="2347"/>
      <c r="BU40" s="2341"/>
      <c r="BV40" s="2311"/>
      <c r="BW40" s="2312">
        <v>0.03</v>
      </c>
      <c r="BX40" s="2307"/>
      <c r="BY40" s="2308"/>
      <c r="BZ40" s="2308"/>
      <c r="CA40" s="2347"/>
      <c r="CB40" s="2341"/>
      <c r="CC40" s="2311"/>
      <c r="CD40" s="2312">
        <v>0.03</v>
      </c>
      <c r="CE40" s="2307"/>
      <c r="CF40" s="2308"/>
      <c r="CG40" s="2308"/>
      <c r="CH40" s="2347"/>
      <c r="CI40" s="2341"/>
      <c r="CJ40" s="2311"/>
      <c r="CK40" s="2312">
        <v>0.03</v>
      </c>
      <c r="CL40" s="2307"/>
      <c r="CM40" s="2308"/>
      <c r="CN40" s="2308"/>
      <c r="CO40" s="2347"/>
      <c r="CP40" s="2341"/>
      <c r="CQ40" s="2311"/>
      <c r="CR40" s="2312">
        <v>0.03</v>
      </c>
      <c r="CS40" s="2307"/>
      <c r="CT40" s="2308"/>
      <c r="CU40" s="2308"/>
      <c r="CV40" s="2347"/>
      <c r="CW40" s="2341"/>
      <c r="CX40" s="2311"/>
      <c r="CY40" s="1217"/>
      <c r="CZ40" s="2313">
        <f t="shared" si="1"/>
        <v>0.03</v>
      </c>
      <c r="DA40" s="2313">
        <f t="shared" si="1"/>
        <v>0.03</v>
      </c>
      <c r="DB40" s="1219">
        <f t="shared" si="2"/>
        <v>1</v>
      </c>
      <c r="DC40" s="2300"/>
      <c r="DD40" s="2300"/>
      <c r="DE40" s="1220"/>
      <c r="DF40" s="2337"/>
      <c r="DG40" s="2337"/>
      <c r="DH40" s="1220"/>
      <c r="DI40" s="2314">
        <f t="shared" si="3"/>
        <v>0.12</v>
      </c>
      <c r="DJ40" s="2314">
        <f t="shared" si="3"/>
        <v>9.9999999999999992E-2</v>
      </c>
      <c r="DK40" s="1222">
        <f t="shared" si="0"/>
        <v>0.83333333333333326</v>
      </c>
      <c r="DL40" s="2315"/>
      <c r="DM40" s="2315"/>
      <c r="DN40" s="2316"/>
      <c r="DO40" s="2348"/>
      <c r="DP40" s="2348"/>
      <c r="DQ40" s="2316"/>
      <c r="DR40" s="2318">
        <f t="shared" si="4"/>
        <v>0.21</v>
      </c>
      <c r="DS40" s="287">
        <f t="shared" si="4"/>
        <v>9.9999999999999992E-2</v>
      </c>
      <c r="DT40" s="2319">
        <f t="shared" si="5"/>
        <v>0.47619047619047616</v>
      </c>
      <c r="DU40" s="2320"/>
      <c r="DV40" s="2320"/>
      <c r="DW40" s="2335"/>
      <c r="DX40" s="2349"/>
      <c r="DY40" s="2349"/>
      <c r="DZ40" s="2335"/>
      <c r="EA40" s="287">
        <f t="shared" si="6"/>
        <v>0.30000000000000004</v>
      </c>
      <c r="EB40" s="287">
        <f t="shared" si="6"/>
        <v>9.9999999999999992E-2</v>
      </c>
      <c r="EC40" s="2319">
        <f t="shared" si="7"/>
        <v>0.33333333333333326</v>
      </c>
      <c r="ED40" s="2320"/>
      <c r="EE40" s="2320"/>
      <c r="EF40" s="2335"/>
      <c r="EG40" s="2349"/>
      <c r="EH40" s="2349"/>
      <c r="EI40" s="2335"/>
      <c r="EJ40" s="197"/>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3"/>
    </row>
    <row r="41" spans="1:256" ht="42.75">
      <c r="A41" s="2360" t="s">
        <v>2306</v>
      </c>
      <c r="B41" s="2360"/>
      <c r="C41" s="2280" t="s">
        <v>2351</v>
      </c>
      <c r="D41" s="2281">
        <v>4</v>
      </c>
      <c r="E41" s="2281" t="s">
        <v>2352</v>
      </c>
      <c r="F41" s="2336">
        <v>946</v>
      </c>
      <c r="G41" s="2281" t="s">
        <v>78</v>
      </c>
      <c r="H41" s="2337">
        <v>1</v>
      </c>
      <c r="I41" s="2283">
        <f>+SUM(N41:N54)</f>
        <v>0.24</v>
      </c>
      <c r="J41" s="2280">
        <v>6</v>
      </c>
      <c r="K41" s="2382" t="s">
        <v>2353</v>
      </c>
      <c r="L41" s="2285" t="s">
        <v>2354</v>
      </c>
      <c r="M41" s="2285" t="s">
        <v>2332</v>
      </c>
      <c r="N41" s="2286">
        <v>0.08</v>
      </c>
      <c r="O41" s="2287">
        <v>42736</v>
      </c>
      <c r="P41" s="2287">
        <v>43070</v>
      </c>
      <c r="Q41" s="2288" t="s">
        <v>2355</v>
      </c>
      <c r="R41" s="2323">
        <v>0.1</v>
      </c>
      <c r="S41" s="2290">
        <v>0.03</v>
      </c>
      <c r="T41" s="2291">
        <v>0.02</v>
      </c>
      <c r="U41" s="2292">
        <f>+S42+S43+S44+S41+S45+S46</f>
        <v>7.9999999999999988E-2</v>
      </c>
      <c r="V41" s="2293">
        <f>+T42+T43+T44+T41+T45+T46</f>
        <v>0.04</v>
      </c>
      <c r="W41" s="2339">
        <f>+(((U41*$N$41)+(U47*$N$47)+(U51*$N$51))*$H$41)/($N$41+$N$47+$N$51)</f>
        <v>4.9999999999999996E-2</v>
      </c>
      <c r="X41" s="2340">
        <f>+(((V41*$N$41)+(V47*$N$47)+(V51*$N$51))*$H$41)/($N$41+$N$47+$N$51)</f>
        <v>2.3333333333333338E-2</v>
      </c>
      <c r="Y41" s="2295" t="s">
        <v>2313</v>
      </c>
      <c r="Z41" s="2296">
        <v>0.03</v>
      </c>
      <c r="AA41" s="2324">
        <v>0.02</v>
      </c>
      <c r="AB41" s="2292">
        <f>+Z42+Z43+Z44+Z41+Z45+Z46</f>
        <v>7.9999999999999988E-2</v>
      </c>
      <c r="AC41" s="2293">
        <f>+AA42+AA43+AA44+AA41+AA45+AA46</f>
        <v>0.05</v>
      </c>
      <c r="AD41" s="2339">
        <f>+(((AB41*$N$41)+(AB47*$N$47)+(AB51*$N$51))*$H$41)/($N$41+$N$47+$N$51)</f>
        <v>6.3333333333333325E-2</v>
      </c>
      <c r="AE41" s="2340">
        <f>+(((AC41*$N$41)+(AC47*$N$47)+(AC51*V$51))*$H$41)/($N$41+$N$47+$N$51)</f>
        <v>3.4166666666666672E-2</v>
      </c>
      <c r="AF41" s="2295" t="s">
        <v>2313</v>
      </c>
      <c r="AG41" s="2296">
        <v>0.04</v>
      </c>
      <c r="AH41" s="2324">
        <v>0.02</v>
      </c>
      <c r="AI41" s="2292">
        <f>+AG42+AG43+AG44+AG41+AG45+AG46</f>
        <v>0.10999999999999999</v>
      </c>
      <c r="AJ41" s="2293">
        <f>+AH42+AH43+AH44+AH41+AH45+AH46</f>
        <v>5.8000000000000003E-2</v>
      </c>
      <c r="AK41" s="2342">
        <f>+(((AI41*$N$41)+(AI47*$N$47)+(AI51*$N$51))*$H$41)/($N$41+$N$47+$N$51)</f>
        <v>0.10333333333333335</v>
      </c>
      <c r="AL41" s="2337">
        <f>+(((AJ41*$N$41)+(AJ47*$N$47)+(AJ51*AC$51))*$H$41)/($N$41+$N$47+$N$51)</f>
        <v>4.1833333333333333E-2</v>
      </c>
      <c r="AM41" s="2297" t="s">
        <v>2343</v>
      </c>
      <c r="AN41" s="2298">
        <v>0</v>
      </c>
      <c r="AO41" s="2343">
        <v>0</v>
      </c>
      <c r="AP41" s="2300">
        <f>+AN42+AN43+AN44+AN41+AN45+AN46</f>
        <v>0.08</v>
      </c>
      <c r="AQ41" s="2300">
        <f>+AO42+AO43+AO44+AO41+AO45+AO46</f>
        <v>0.05</v>
      </c>
      <c r="AR41" s="2342">
        <f>+(((AP41*$N$41)+(AP47*$N$47)+(AP51*$N$51))*$H$41)/($N$41+$N$47+$N$51)</f>
        <v>8.666666666666667E-2</v>
      </c>
      <c r="AS41" s="2337">
        <f>+(((AQ41*$N$41)+(AQ47*$N$47)+(AQ51*AJ$51))*$H$41)/($N$41+$N$47+$N$51)</f>
        <v>5.0416666666666665E-2</v>
      </c>
      <c r="AT41" s="2344"/>
      <c r="AU41" s="2298">
        <v>0</v>
      </c>
      <c r="AV41" s="2343">
        <v>0</v>
      </c>
      <c r="AW41" s="2300">
        <f>+AU42+AU43+AU44+AU41+AU45+AU46</f>
        <v>0.08</v>
      </c>
      <c r="AX41" s="2300">
        <f>+AV42+AV43+AV44+AV41+AV45+AV46</f>
        <v>0.08</v>
      </c>
      <c r="AY41" s="2342">
        <f>+(((AW41*$N$41)+(AW47*$N$47)+(AW51*$N$51))*$H$41)/($N$41+$N$47+$N$51)</f>
        <v>8.666666666666667E-2</v>
      </c>
      <c r="AZ41" s="2337">
        <f>+(((AX41*$N$41)+(AX47*$N$47)+(AX51*AQ$51))*$H$41)/($N$41+$N$47+$N$51)</f>
        <v>6.0416666666666674E-2</v>
      </c>
      <c r="BA41" s="2345"/>
      <c r="BB41" s="2298">
        <v>0</v>
      </c>
      <c r="BC41" s="2343">
        <v>0</v>
      </c>
      <c r="BD41" s="2300">
        <f>+BB42+BB43+BB44+BB41+BB45+BB46</f>
        <v>0.08</v>
      </c>
      <c r="BE41" s="2300">
        <f>+BC42+BC43+BC44+BC41+BC45+BC46</f>
        <v>1.4999999999999999E-2</v>
      </c>
      <c r="BF41" s="2342">
        <f>+(((BD41*$N$41)+(BD47*$N$47)+(BD51*$N$51))*$H$41)/($N$41+$N$47+$N$51)</f>
        <v>8.666666666666667E-2</v>
      </c>
      <c r="BG41" s="2337">
        <f>+(((BE41*$N$41)+(BE47*$N$47)+(BE51*AX$51))*$H$41)/($N$41+$N$47+$N$51)</f>
        <v>2.4999999999999998E-2</v>
      </c>
      <c r="BH41" s="2305"/>
      <c r="BI41" s="2306">
        <v>0</v>
      </c>
      <c r="BJ41" s="2307"/>
      <c r="BK41" s="2308">
        <f>+BI42+BI43+BI44+BI41+BI45+BI46</f>
        <v>0.08</v>
      </c>
      <c r="BL41" s="2308">
        <f>+BJ42+BJ43+BJ44+BJ41+BJ45+BJ46</f>
        <v>0</v>
      </c>
      <c r="BM41" s="2347">
        <f>+(((BK41*$N$41)+(BK47*$N$47)+(BK51*$N$51))*$H$41)/($N$41+$N$47+$N$51)</f>
        <v>8.666666666666667E-2</v>
      </c>
      <c r="BN41" s="2341">
        <f>+(((BL41*$N$41)+(BL47*$N$47)+(BL51*BE$51))*$H$41)/($N$41+$N$47+$N$51)</f>
        <v>0</v>
      </c>
      <c r="BO41" s="2311"/>
      <c r="BP41" s="2312">
        <v>0</v>
      </c>
      <c r="BQ41" s="2307"/>
      <c r="BR41" s="2308">
        <f>+BP42+BP43+BP44+BP41+BP45+BP46</f>
        <v>0.08</v>
      </c>
      <c r="BS41" s="2308">
        <f>+BQ42+BQ43+BQ44+BQ41+BQ45+BQ46</f>
        <v>0</v>
      </c>
      <c r="BT41" s="2347">
        <f>+(((BR41*$N$41)+(BR47*$N$47)+(BR51*$N$51))*$H$41)/($N$41+$N$47+$N$51)</f>
        <v>8.666666666666667E-2</v>
      </c>
      <c r="BU41" s="2341">
        <f>+(((BS41*$N$41)+(BS47*$N$47)+(BS51*BL$51))*$H$41)/($N$41+$N$47+$N$51)</f>
        <v>0</v>
      </c>
      <c r="BV41" s="2311"/>
      <c r="BW41" s="2312">
        <v>0</v>
      </c>
      <c r="BX41" s="2307"/>
      <c r="BY41" s="2308">
        <f>+BW42+BW43+BW44+BW41+BW45+BW46</f>
        <v>0.08</v>
      </c>
      <c r="BZ41" s="2308">
        <f>+BX42+BX43+BX44+BX41+BX45+BX46</f>
        <v>0</v>
      </c>
      <c r="CA41" s="2347">
        <f>+(((BY41*$N$41)+(BY47*$N$47)+(BY51*$N$51))*$H$41)/($N$41+$N$47+$N$51)</f>
        <v>8.666666666666667E-2</v>
      </c>
      <c r="CB41" s="2341">
        <f>+(((BZ41*$N$41)+(BZ47*$N$47)+(BZ51*BS$51))*$H$41)/($N$41+$N$47+$N$51)</f>
        <v>0</v>
      </c>
      <c r="CC41" s="2311"/>
      <c r="CD41" s="2312">
        <v>0</v>
      </c>
      <c r="CE41" s="2307"/>
      <c r="CF41" s="2308">
        <f>+CD42+CD43+CD44+CD41+CD45+CD46</f>
        <v>0.08</v>
      </c>
      <c r="CG41" s="2308">
        <f>+CE42+CE43+CE44+CE41+CE45+CE46</f>
        <v>0</v>
      </c>
      <c r="CH41" s="2347">
        <f>+(((CF41*$N$41)+(CF47*$N$47)+(CF51*CF$51))*$H$41)/($N$41+$N$47+$N$51)</f>
        <v>9.0416666666666673E-2</v>
      </c>
      <c r="CI41" s="2341">
        <f>+(((CG41*$N$41)+(CG47*$N$47)+(CG51*BZ$51))*$H$41)/($N$41+$N$47+$N$51)</f>
        <v>0</v>
      </c>
      <c r="CJ41" s="2311"/>
      <c r="CK41" s="2312">
        <v>0</v>
      </c>
      <c r="CL41" s="2307"/>
      <c r="CM41" s="2308">
        <f>+CK42+CK43+CK44+CK41+CK45+CK46</f>
        <v>0.08</v>
      </c>
      <c r="CN41" s="2308">
        <f>+CL42+CL43+CL44+CL41+CL45+CL46</f>
        <v>0</v>
      </c>
      <c r="CO41" s="2347">
        <f>+(((CM41*$N$41)+(CM47*$N$47)+(CM51*$N$51))*$H$41)/($N$41+$N$47+$N$51)</f>
        <v>8.666666666666667E-2</v>
      </c>
      <c r="CP41" s="2341">
        <f>+(((CN41*$N$41)+(CN47*$N$47)+(CN51*CG$51))*$H$41)/($N$41+$N$47+$N$51)</f>
        <v>0</v>
      </c>
      <c r="CQ41" s="2311"/>
      <c r="CR41" s="2312">
        <v>0</v>
      </c>
      <c r="CS41" s="2307"/>
      <c r="CT41" s="2308">
        <f>+CR42+CR43+CR44+CR41+CR45+CR46</f>
        <v>0.09</v>
      </c>
      <c r="CU41" s="2308">
        <f>+CS42+CS43+CS44+CS41+CS45+CS46</f>
        <v>0</v>
      </c>
      <c r="CV41" s="2347">
        <f>+(((CT41*$N$41)+(CT47*$N$47)+(CT51*$N$51))*$H$41)/($N$41+$N$47+$N$51)</f>
        <v>9.0000000000000011E-2</v>
      </c>
      <c r="CW41" s="2341">
        <f>+(((CU41*$N$41)+(CU47*$N$47)+(CU51*CN$51))*$H$41)/($N$41+$N$47+$N$51)</f>
        <v>0</v>
      </c>
      <c r="CX41" s="2311"/>
      <c r="CY41" s="1217"/>
      <c r="CZ41" s="2313">
        <f t="shared" si="1"/>
        <v>0.1</v>
      </c>
      <c r="DA41" s="2313">
        <f t="shared" si="1"/>
        <v>0.06</v>
      </c>
      <c r="DB41" s="1219">
        <f t="shared" si="2"/>
        <v>0.6</v>
      </c>
      <c r="DC41" s="2300">
        <f>+U41+AB41+AI41</f>
        <v>0.26999999999999996</v>
      </c>
      <c r="DD41" s="2300">
        <f>+V41+AC41+AJ41</f>
        <v>0.14799999999999999</v>
      </c>
      <c r="DE41" s="1220">
        <f>+DD41/DC41</f>
        <v>0.54814814814814816</v>
      </c>
      <c r="DF41" s="2337">
        <f>+W41+AD41+AK41</f>
        <v>0.21666666666666667</v>
      </c>
      <c r="DG41" s="2337">
        <f>+X41+AE41+AL41</f>
        <v>9.9333333333333343E-2</v>
      </c>
      <c r="DH41" s="1220">
        <f>+DG41/DF41</f>
        <v>0.45846153846153848</v>
      </c>
      <c r="DI41" s="2314">
        <f t="shared" si="3"/>
        <v>0.1</v>
      </c>
      <c r="DJ41" s="2314">
        <f t="shared" si="3"/>
        <v>0.06</v>
      </c>
      <c r="DK41" s="1222">
        <f t="shared" si="0"/>
        <v>0.6</v>
      </c>
      <c r="DL41" s="2315">
        <f>+BD41+AW41+AP41+AI41+AB41+U41</f>
        <v>0.5099999999999999</v>
      </c>
      <c r="DM41" s="2315">
        <f>+BE41+AX41+AQ41+AJ41+AC41+V41</f>
        <v>0.29299999999999998</v>
      </c>
      <c r="DN41" s="2316">
        <f>+DM41/DL41</f>
        <v>0.5745098039215687</v>
      </c>
      <c r="DO41" s="2348">
        <f>+BF41+AY41+AR41+AK41+AD41+W41</f>
        <v>0.47666666666666663</v>
      </c>
      <c r="DP41" s="2348">
        <f>+BG41+AZ41+AS41+AL41+AE41+X41</f>
        <v>0.23516666666666669</v>
      </c>
      <c r="DQ41" s="2316">
        <f>+DP41/DO41</f>
        <v>0.49335664335664342</v>
      </c>
      <c r="DR41" s="2318">
        <f t="shared" si="4"/>
        <v>0.1</v>
      </c>
      <c r="DS41" s="287">
        <f t="shared" si="4"/>
        <v>0.06</v>
      </c>
      <c r="DT41" s="2319">
        <f t="shared" si="5"/>
        <v>0.6</v>
      </c>
      <c r="DU41" s="2320">
        <f>+DL41+BK41+BR41+BY41</f>
        <v>0.74999999999999978</v>
      </c>
      <c r="DV41" s="2320">
        <f>+DM41+BL41+BS41+BZ41</f>
        <v>0.29299999999999998</v>
      </c>
      <c r="DW41" s="2321">
        <f>+DV41/DU41</f>
        <v>0.39066666666666677</v>
      </c>
      <c r="DX41" s="2349">
        <f>+DO41+BM41+BT41+CA41</f>
        <v>0.73666666666666658</v>
      </c>
      <c r="DY41" s="2349">
        <f>+DP41+BN41+BU41+CB41</f>
        <v>0.23516666666666669</v>
      </c>
      <c r="DZ41" s="2321">
        <f>+DY41/DX41</f>
        <v>0.31923076923076932</v>
      </c>
      <c r="EA41" s="287">
        <f t="shared" si="6"/>
        <v>0.1</v>
      </c>
      <c r="EB41" s="287">
        <f t="shared" si="6"/>
        <v>0.06</v>
      </c>
      <c r="EC41" s="2319">
        <f t="shared" si="7"/>
        <v>0.6</v>
      </c>
      <c r="ED41" s="2320">
        <f>+DU41+CF41+CM41+CT41</f>
        <v>0.99999999999999967</v>
      </c>
      <c r="EE41" s="2320">
        <f>+DV41+CG41+CN41+CU41</f>
        <v>0.29299999999999998</v>
      </c>
      <c r="EF41" s="2321">
        <f>+EE41/ED41</f>
        <v>0.29300000000000009</v>
      </c>
      <c r="EG41" s="2349">
        <f>+DX41+CH41+CO41+CV41</f>
        <v>1.0037499999999999</v>
      </c>
      <c r="EH41" s="2349">
        <f>+DY41+CI41+CP41+CW41</f>
        <v>0.23516666666666669</v>
      </c>
      <c r="EI41" s="2321">
        <f>+EH41/EG41</f>
        <v>0.2342880863428809</v>
      </c>
      <c r="EJ41" s="197"/>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3"/>
    </row>
    <row r="42" spans="1:256" ht="28.5">
      <c r="A42" s="2360"/>
      <c r="B42" s="2360"/>
      <c r="C42" s="2280"/>
      <c r="D42" s="2281"/>
      <c r="E42" s="2281"/>
      <c r="F42" s="2281"/>
      <c r="G42" s="2281"/>
      <c r="H42" s="2337"/>
      <c r="I42" s="2283"/>
      <c r="J42" s="2280"/>
      <c r="K42" s="2382"/>
      <c r="L42" s="2285"/>
      <c r="M42" s="2285"/>
      <c r="N42" s="2286"/>
      <c r="O42" s="2287"/>
      <c r="P42" s="2287"/>
      <c r="Q42" s="2288" t="s">
        <v>2356</v>
      </c>
      <c r="R42" s="2323">
        <v>0.1</v>
      </c>
      <c r="S42" s="2290">
        <v>0.03</v>
      </c>
      <c r="T42" s="2291">
        <v>0.02</v>
      </c>
      <c r="U42" s="2292"/>
      <c r="V42" s="2293"/>
      <c r="W42" s="2339"/>
      <c r="X42" s="2340"/>
      <c r="Y42" s="2295" t="s">
        <v>2317</v>
      </c>
      <c r="Z42" s="2296">
        <v>0.03</v>
      </c>
      <c r="AA42" s="2324">
        <v>0.02</v>
      </c>
      <c r="AB42" s="2292"/>
      <c r="AC42" s="2293"/>
      <c r="AD42" s="2339"/>
      <c r="AE42" s="2340"/>
      <c r="AF42" s="2295" t="s">
        <v>2317</v>
      </c>
      <c r="AG42" s="2296">
        <v>0.04</v>
      </c>
      <c r="AH42" s="2324">
        <v>0.02</v>
      </c>
      <c r="AI42" s="2292"/>
      <c r="AJ42" s="2293"/>
      <c r="AK42" s="2342"/>
      <c r="AL42" s="2337"/>
      <c r="AM42" s="2297"/>
      <c r="AN42" s="2298">
        <v>0</v>
      </c>
      <c r="AO42" s="2343">
        <v>0</v>
      </c>
      <c r="AP42" s="2300"/>
      <c r="AQ42" s="2300"/>
      <c r="AR42" s="2342"/>
      <c r="AS42" s="2337"/>
      <c r="AT42" s="2344"/>
      <c r="AU42" s="2298">
        <v>0</v>
      </c>
      <c r="AV42" s="2343">
        <v>0</v>
      </c>
      <c r="AW42" s="2300"/>
      <c r="AX42" s="2300"/>
      <c r="AY42" s="2342"/>
      <c r="AZ42" s="2337"/>
      <c r="BA42" s="2345"/>
      <c r="BB42" s="2298">
        <v>0</v>
      </c>
      <c r="BC42" s="2343">
        <v>0</v>
      </c>
      <c r="BD42" s="2300"/>
      <c r="BE42" s="2300"/>
      <c r="BF42" s="2342"/>
      <c r="BG42" s="2337"/>
      <c r="BH42" s="2305"/>
      <c r="BI42" s="2306">
        <v>0</v>
      </c>
      <c r="BJ42" s="2307"/>
      <c r="BK42" s="2308"/>
      <c r="BL42" s="2308"/>
      <c r="BM42" s="2347"/>
      <c r="BN42" s="2341"/>
      <c r="BO42" s="2311"/>
      <c r="BP42" s="2312">
        <v>0</v>
      </c>
      <c r="BQ42" s="2307"/>
      <c r="BR42" s="2308"/>
      <c r="BS42" s="2308"/>
      <c r="BT42" s="2347"/>
      <c r="BU42" s="2341"/>
      <c r="BV42" s="2311"/>
      <c r="BW42" s="2312">
        <v>0</v>
      </c>
      <c r="BX42" s="2307"/>
      <c r="BY42" s="2308"/>
      <c r="BZ42" s="2308"/>
      <c r="CA42" s="2347"/>
      <c r="CB42" s="2341"/>
      <c r="CC42" s="2311"/>
      <c r="CD42" s="2312">
        <v>0</v>
      </c>
      <c r="CE42" s="2307"/>
      <c r="CF42" s="2308"/>
      <c r="CG42" s="2308"/>
      <c r="CH42" s="2347"/>
      <c r="CI42" s="2341"/>
      <c r="CJ42" s="2311"/>
      <c r="CK42" s="2312">
        <v>0</v>
      </c>
      <c r="CL42" s="2307"/>
      <c r="CM42" s="2308"/>
      <c r="CN42" s="2308"/>
      <c r="CO42" s="2347"/>
      <c r="CP42" s="2341"/>
      <c r="CQ42" s="2311"/>
      <c r="CR42" s="2312">
        <v>0</v>
      </c>
      <c r="CS42" s="2307"/>
      <c r="CT42" s="2308"/>
      <c r="CU42" s="2308"/>
      <c r="CV42" s="2347"/>
      <c r="CW42" s="2341"/>
      <c r="CX42" s="2311"/>
      <c r="CY42" s="1217"/>
      <c r="CZ42" s="2313">
        <f t="shared" si="1"/>
        <v>0.1</v>
      </c>
      <c r="DA42" s="2313">
        <f t="shared" si="1"/>
        <v>0.06</v>
      </c>
      <c r="DB42" s="1219">
        <f t="shared" si="2"/>
        <v>0.6</v>
      </c>
      <c r="DC42" s="2300"/>
      <c r="DD42" s="2300"/>
      <c r="DE42" s="1220"/>
      <c r="DF42" s="2337"/>
      <c r="DG42" s="2337"/>
      <c r="DH42" s="1220"/>
      <c r="DI42" s="2314">
        <f t="shared" si="3"/>
        <v>0.1</v>
      </c>
      <c r="DJ42" s="2314">
        <f t="shared" si="3"/>
        <v>0.06</v>
      </c>
      <c r="DK42" s="1222">
        <f t="shared" si="0"/>
        <v>0.6</v>
      </c>
      <c r="DL42" s="2315"/>
      <c r="DM42" s="2315"/>
      <c r="DN42" s="2316"/>
      <c r="DO42" s="2348"/>
      <c r="DP42" s="2348"/>
      <c r="DQ42" s="2316"/>
      <c r="DR42" s="2318">
        <f t="shared" si="4"/>
        <v>0.1</v>
      </c>
      <c r="DS42" s="287">
        <f t="shared" si="4"/>
        <v>0.06</v>
      </c>
      <c r="DT42" s="2319">
        <f t="shared" si="5"/>
        <v>0.6</v>
      </c>
      <c r="DU42" s="2320"/>
      <c r="DV42" s="2320"/>
      <c r="DW42" s="2330"/>
      <c r="DX42" s="2349"/>
      <c r="DY42" s="2349"/>
      <c r="DZ42" s="2330"/>
      <c r="EA42" s="287">
        <f t="shared" si="6"/>
        <v>0.1</v>
      </c>
      <c r="EB42" s="287">
        <f t="shared" si="6"/>
        <v>0.06</v>
      </c>
      <c r="EC42" s="2319">
        <f t="shared" si="7"/>
        <v>0.6</v>
      </c>
      <c r="ED42" s="2320"/>
      <c r="EE42" s="2320"/>
      <c r="EF42" s="2330"/>
      <c r="EG42" s="2349"/>
      <c r="EH42" s="2349"/>
      <c r="EI42" s="2330"/>
      <c r="EJ42" s="197"/>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3"/>
    </row>
    <row r="43" spans="1:256" ht="71.25">
      <c r="A43" s="2360"/>
      <c r="B43" s="2360"/>
      <c r="C43" s="2280"/>
      <c r="D43" s="2281"/>
      <c r="E43" s="2281"/>
      <c r="F43" s="2281"/>
      <c r="G43" s="2281"/>
      <c r="H43" s="2337"/>
      <c r="I43" s="2283"/>
      <c r="J43" s="2280"/>
      <c r="K43" s="2382"/>
      <c r="L43" s="2285"/>
      <c r="M43" s="2285"/>
      <c r="N43" s="2286"/>
      <c r="O43" s="2287"/>
      <c r="P43" s="2287"/>
      <c r="Q43" s="2288" t="s">
        <v>2357</v>
      </c>
      <c r="R43" s="2323">
        <v>0.1</v>
      </c>
      <c r="S43" s="2290">
        <v>0</v>
      </c>
      <c r="T43" s="2291">
        <v>0</v>
      </c>
      <c r="U43" s="2292"/>
      <c r="V43" s="2293"/>
      <c r="W43" s="2339"/>
      <c r="X43" s="2340"/>
      <c r="Y43" s="2295" t="s">
        <v>163</v>
      </c>
      <c r="Z43" s="2296">
        <v>0</v>
      </c>
      <c r="AA43" s="2324">
        <v>0</v>
      </c>
      <c r="AB43" s="2292"/>
      <c r="AC43" s="2293"/>
      <c r="AD43" s="2339"/>
      <c r="AE43" s="2340"/>
      <c r="AF43" s="2295" t="s">
        <v>163</v>
      </c>
      <c r="AG43" s="2296">
        <v>0.01</v>
      </c>
      <c r="AH43" s="2324">
        <v>8.0000000000000002E-3</v>
      </c>
      <c r="AI43" s="2292"/>
      <c r="AJ43" s="2293"/>
      <c r="AK43" s="2342"/>
      <c r="AL43" s="2337"/>
      <c r="AM43" s="2297"/>
      <c r="AN43" s="2298">
        <v>0.01</v>
      </c>
      <c r="AO43" s="2343">
        <v>0.01</v>
      </c>
      <c r="AP43" s="2300"/>
      <c r="AQ43" s="2300"/>
      <c r="AR43" s="2342"/>
      <c r="AS43" s="2337"/>
      <c r="AT43" s="2333" t="s">
        <v>2358</v>
      </c>
      <c r="AU43" s="2298">
        <v>0.01</v>
      </c>
      <c r="AV43" s="2343">
        <v>0.01</v>
      </c>
      <c r="AW43" s="2300"/>
      <c r="AX43" s="2300"/>
      <c r="AY43" s="2342"/>
      <c r="AZ43" s="2337"/>
      <c r="BA43" s="2327" t="s">
        <v>2359</v>
      </c>
      <c r="BB43" s="2298">
        <v>0.01</v>
      </c>
      <c r="BC43" s="2343">
        <v>0.01</v>
      </c>
      <c r="BD43" s="2300"/>
      <c r="BE43" s="2300"/>
      <c r="BF43" s="2342"/>
      <c r="BG43" s="2337"/>
      <c r="BH43" s="2305" t="s">
        <v>2360</v>
      </c>
      <c r="BI43" s="2306">
        <v>0.01</v>
      </c>
      <c r="BJ43" s="2307"/>
      <c r="BK43" s="2308"/>
      <c r="BL43" s="2308"/>
      <c r="BM43" s="2347"/>
      <c r="BN43" s="2341"/>
      <c r="BO43" s="2311"/>
      <c r="BP43" s="2312">
        <v>0.01</v>
      </c>
      <c r="BQ43" s="2307"/>
      <c r="BR43" s="2308"/>
      <c r="BS43" s="2308"/>
      <c r="BT43" s="2347"/>
      <c r="BU43" s="2341"/>
      <c r="BV43" s="2311"/>
      <c r="BW43" s="2312">
        <v>0.01</v>
      </c>
      <c r="BX43" s="2307"/>
      <c r="BY43" s="2308"/>
      <c r="BZ43" s="2308"/>
      <c r="CA43" s="2347"/>
      <c r="CB43" s="2341"/>
      <c r="CC43" s="2311"/>
      <c r="CD43" s="2312">
        <v>0.01</v>
      </c>
      <c r="CE43" s="2307"/>
      <c r="CF43" s="2308"/>
      <c r="CG43" s="2308"/>
      <c r="CH43" s="2347"/>
      <c r="CI43" s="2341"/>
      <c r="CJ43" s="2311"/>
      <c r="CK43" s="2312">
        <v>0.01</v>
      </c>
      <c r="CL43" s="2307"/>
      <c r="CM43" s="2308"/>
      <c r="CN43" s="2308"/>
      <c r="CO43" s="2347"/>
      <c r="CP43" s="2341"/>
      <c r="CQ43" s="2311"/>
      <c r="CR43" s="2312">
        <v>0.01</v>
      </c>
      <c r="CS43" s="2307"/>
      <c r="CT43" s="2308"/>
      <c r="CU43" s="2308"/>
      <c r="CV43" s="2347"/>
      <c r="CW43" s="2341"/>
      <c r="CX43" s="2311"/>
      <c r="CY43" s="1217"/>
      <c r="CZ43" s="2313">
        <f t="shared" si="1"/>
        <v>0.01</v>
      </c>
      <c r="DA43" s="2313">
        <f t="shared" si="1"/>
        <v>8.0000000000000002E-3</v>
      </c>
      <c r="DB43" s="1219">
        <f t="shared" si="2"/>
        <v>0.8</v>
      </c>
      <c r="DC43" s="2300"/>
      <c r="DD43" s="2300"/>
      <c r="DE43" s="1220"/>
      <c r="DF43" s="2337"/>
      <c r="DG43" s="2337"/>
      <c r="DH43" s="1220"/>
      <c r="DI43" s="2314">
        <f t="shared" si="3"/>
        <v>0.04</v>
      </c>
      <c r="DJ43" s="2314">
        <f t="shared" si="3"/>
        <v>3.8000000000000006E-2</v>
      </c>
      <c r="DK43" s="1222">
        <f t="shared" si="0"/>
        <v>0.95000000000000018</v>
      </c>
      <c r="DL43" s="2315"/>
      <c r="DM43" s="2315"/>
      <c r="DN43" s="2316"/>
      <c r="DO43" s="2348"/>
      <c r="DP43" s="2348"/>
      <c r="DQ43" s="2316"/>
      <c r="DR43" s="2318">
        <f t="shared" si="4"/>
        <v>7.0000000000000007E-2</v>
      </c>
      <c r="DS43" s="287">
        <f t="shared" si="4"/>
        <v>3.8000000000000006E-2</v>
      </c>
      <c r="DT43" s="2319">
        <f t="shared" si="5"/>
        <v>0.54285714285714293</v>
      </c>
      <c r="DU43" s="2320"/>
      <c r="DV43" s="2320"/>
      <c r="DW43" s="2330"/>
      <c r="DX43" s="2349"/>
      <c r="DY43" s="2349"/>
      <c r="DZ43" s="2330"/>
      <c r="EA43" s="287">
        <f t="shared" si="6"/>
        <v>9.9999999999999992E-2</v>
      </c>
      <c r="EB43" s="287">
        <f t="shared" si="6"/>
        <v>3.8000000000000006E-2</v>
      </c>
      <c r="EC43" s="2319">
        <f t="shared" si="7"/>
        <v>0.38000000000000012</v>
      </c>
      <c r="ED43" s="2320"/>
      <c r="EE43" s="2320"/>
      <c r="EF43" s="2330"/>
      <c r="EG43" s="2349"/>
      <c r="EH43" s="2349"/>
      <c r="EI43" s="2330"/>
      <c r="EJ43" s="197"/>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3"/>
    </row>
    <row r="44" spans="1:256" ht="142.5">
      <c r="A44" s="2360"/>
      <c r="B44" s="2360"/>
      <c r="C44" s="2280"/>
      <c r="D44" s="2281"/>
      <c r="E44" s="2281"/>
      <c r="F44" s="2281"/>
      <c r="G44" s="2281"/>
      <c r="H44" s="2337"/>
      <c r="I44" s="2283"/>
      <c r="J44" s="2280"/>
      <c r="K44" s="2382"/>
      <c r="L44" s="2285"/>
      <c r="M44" s="2285"/>
      <c r="N44" s="2286"/>
      <c r="O44" s="2287"/>
      <c r="P44" s="2287"/>
      <c r="Q44" s="2288" t="s">
        <v>2361</v>
      </c>
      <c r="R44" s="2323">
        <v>0.1</v>
      </c>
      <c r="S44" s="2290">
        <v>0</v>
      </c>
      <c r="T44" s="2291">
        <v>0</v>
      </c>
      <c r="U44" s="2292"/>
      <c r="V44" s="2293"/>
      <c r="W44" s="2339"/>
      <c r="X44" s="2340"/>
      <c r="Y44" s="2295" t="s">
        <v>163</v>
      </c>
      <c r="Z44" s="2296">
        <v>0</v>
      </c>
      <c r="AA44" s="2324">
        <v>0</v>
      </c>
      <c r="AB44" s="2292"/>
      <c r="AC44" s="2293"/>
      <c r="AD44" s="2339"/>
      <c r="AE44" s="2340"/>
      <c r="AF44" s="2295" t="s">
        <v>163</v>
      </c>
      <c r="AG44" s="2296">
        <v>0</v>
      </c>
      <c r="AH44" s="2324">
        <v>0</v>
      </c>
      <c r="AI44" s="2292"/>
      <c r="AJ44" s="2293"/>
      <c r="AK44" s="2342"/>
      <c r="AL44" s="2337"/>
      <c r="AM44" s="2297"/>
      <c r="AN44" s="2298">
        <v>0.01</v>
      </c>
      <c r="AO44" s="2343">
        <v>0.01</v>
      </c>
      <c r="AP44" s="2300"/>
      <c r="AQ44" s="2300"/>
      <c r="AR44" s="2342"/>
      <c r="AS44" s="2337"/>
      <c r="AT44" s="2333" t="s">
        <v>2362</v>
      </c>
      <c r="AU44" s="2298">
        <v>0.01</v>
      </c>
      <c r="AV44" s="2343">
        <v>0.01</v>
      </c>
      <c r="AW44" s="2300"/>
      <c r="AX44" s="2300"/>
      <c r="AY44" s="2342"/>
      <c r="AZ44" s="2337"/>
      <c r="BA44" s="2327" t="s">
        <v>2362</v>
      </c>
      <c r="BB44" s="2298">
        <v>0.01</v>
      </c>
      <c r="BC44" s="2356">
        <v>5.0000000000000001E-3</v>
      </c>
      <c r="BD44" s="2300"/>
      <c r="BE44" s="2300"/>
      <c r="BF44" s="2342"/>
      <c r="BG44" s="2337"/>
      <c r="BH44" s="2305" t="s">
        <v>2363</v>
      </c>
      <c r="BI44" s="2306">
        <v>0.01</v>
      </c>
      <c r="BJ44" s="2307"/>
      <c r="BK44" s="2308"/>
      <c r="BL44" s="2308"/>
      <c r="BM44" s="2347"/>
      <c r="BN44" s="2341"/>
      <c r="BO44" s="2311"/>
      <c r="BP44" s="2312">
        <v>0.01</v>
      </c>
      <c r="BQ44" s="2307"/>
      <c r="BR44" s="2308"/>
      <c r="BS44" s="2308"/>
      <c r="BT44" s="2347"/>
      <c r="BU44" s="2341"/>
      <c r="BV44" s="2311"/>
      <c r="BW44" s="2312">
        <v>0.01</v>
      </c>
      <c r="BX44" s="2307"/>
      <c r="BY44" s="2308"/>
      <c r="BZ44" s="2308"/>
      <c r="CA44" s="2347"/>
      <c r="CB44" s="2341"/>
      <c r="CC44" s="2311"/>
      <c r="CD44" s="2312">
        <v>0.01</v>
      </c>
      <c r="CE44" s="2307"/>
      <c r="CF44" s="2308"/>
      <c r="CG44" s="2308"/>
      <c r="CH44" s="2347"/>
      <c r="CI44" s="2341"/>
      <c r="CJ44" s="2311"/>
      <c r="CK44" s="2312">
        <v>0.01</v>
      </c>
      <c r="CL44" s="2307"/>
      <c r="CM44" s="2308"/>
      <c r="CN44" s="2308"/>
      <c r="CO44" s="2347"/>
      <c r="CP44" s="2341"/>
      <c r="CQ44" s="2311"/>
      <c r="CR44" s="2312">
        <v>0.02</v>
      </c>
      <c r="CS44" s="2307"/>
      <c r="CT44" s="2308"/>
      <c r="CU44" s="2308"/>
      <c r="CV44" s="2347"/>
      <c r="CW44" s="2341"/>
      <c r="CX44" s="2311"/>
      <c r="CY44" s="1217"/>
      <c r="CZ44" s="2313">
        <f t="shared" si="1"/>
        <v>0</v>
      </c>
      <c r="DA44" s="2313">
        <f t="shared" si="1"/>
        <v>0</v>
      </c>
      <c r="DB44" s="1219" t="e">
        <f t="shared" si="2"/>
        <v>#DIV/0!</v>
      </c>
      <c r="DC44" s="2300"/>
      <c r="DD44" s="2300"/>
      <c r="DE44" s="1220"/>
      <c r="DF44" s="2337"/>
      <c r="DG44" s="2337"/>
      <c r="DH44" s="1220"/>
      <c r="DI44" s="2314">
        <f t="shared" si="3"/>
        <v>0.03</v>
      </c>
      <c r="DJ44" s="2314">
        <f t="shared" si="3"/>
        <v>2.5000000000000001E-2</v>
      </c>
      <c r="DK44" s="1222">
        <f t="shared" si="0"/>
        <v>0.83333333333333337</v>
      </c>
      <c r="DL44" s="2315"/>
      <c r="DM44" s="2315"/>
      <c r="DN44" s="2316"/>
      <c r="DO44" s="2348"/>
      <c r="DP44" s="2348"/>
      <c r="DQ44" s="2316"/>
      <c r="DR44" s="2318">
        <f t="shared" si="4"/>
        <v>6.0000000000000005E-2</v>
      </c>
      <c r="DS44" s="287">
        <f t="shared" si="4"/>
        <v>2.5000000000000001E-2</v>
      </c>
      <c r="DT44" s="2319">
        <f t="shared" si="5"/>
        <v>0.41666666666666663</v>
      </c>
      <c r="DU44" s="2320"/>
      <c r="DV44" s="2320"/>
      <c r="DW44" s="2330"/>
      <c r="DX44" s="2349"/>
      <c r="DY44" s="2349"/>
      <c r="DZ44" s="2330"/>
      <c r="EA44" s="287">
        <f t="shared" si="6"/>
        <v>0.1</v>
      </c>
      <c r="EB44" s="287">
        <f t="shared" si="6"/>
        <v>2.5000000000000001E-2</v>
      </c>
      <c r="EC44" s="2319">
        <f t="shared" si="7"/>
        <v>0.25</v>
      </c>
      <c r="ED44" s="2320"/>
      <c r="EE44" s="2320"/>
      <c r="EF44" s="2330"/>
      <c r="EG44" s="2349"/>
      <c r="EH44" s="2349"/>
      <c r="EI44" s="2330"/>
      <c r="EJ44" s="197"/>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3"/>
    </row>
    <row r="45" spans="1:256" ht="28.5">
      <c r="A45" s="2360"/>
      <c r="B45" s="2360"/>
      <c r="C45" s="2280"/>
      <c r="D45" s="2281"/>
      <c r="E45" s="2281"/>
      <c r="F45" s="2281"/>
      <c r="G45" s="2281"/>
      <c r="H45" s="2337"/>
      <c r="I45" s="2283"/>
      <c r="J45" s="2280"/>
      <c r="K45" s="2382"/>
      <c r="L45" s="2285"/>
      <c r="M45" s="2285"/>
      <c r="N45" s="2286"/>
      <c r="O45" s="2287"/>
      <c r="P45" s="2287"/>
      <c r="Q45" s="2288" t="s">
        <v>2364</v>
      </c>
      <c r="R45" s="2323">
        <v>0.3</v>
      </c>
      <c r="S45" s="2290">
        <v>0.01</v>
      </c>
      <c r="T45" s="2291">
        <v>0</v>
      </c>
      <c r="U45" s="2292"/>
      <c r="V45" s="2293"/>
      <c r="W45" s="2339"/>
      <c r="X45" s="2340"/>
      <c r="Y45" s="2295" t="s">
        <v>163</v>
      </c>
      <c r="Z45" s="2296">
        <v>0.01</v>
      </c>
      <c r="AA45" s="2324">
        <v>0</v>
      </c>
      <c r="AB45" s="2292"/>
      <c r="AC45" s="2293"/>
      <c r="AD45" s="2339"/>
      <c r="AE45" s="2340"/>
      <c r="AF45" s="2295" t="s">
        <v>163</v>
      </c>
      <c r="AG45" s="2296">
        <v>0.01</v>
      </c>
      <c r="AH45" s="2324">
        <v>0</v>
      </c>
      <c r="AI45" s="2292"/>
      <c r="AJ45" s="2293"/>
      <c r="AK45" s="2342"/>
      <c r="AL45" s="2337"/>
      <c r="AM45" s="2297"/>
      <c r="AN45" s="2298">
        <v>0.03</v>
      </c>
      <c r="AO45" s="2343">
        <v>0</v>
      </c>
      <c r="AP45" s="2300"/>
      <c r="AQ45" s="2300"/>
      <c r="AR45" s="2342"/>
      <c r="AS45" s="2337"/>
      <c r="AT45" s="2357"/>
      <c r="AU45" s="2298">
        <v>0.03</v>
      </c>
      <c r="AV45" s="2343">
        <v>0.03</v>
      </c>
      <c r="AW45" s="2300"/>
      <c r="AX45" s="2300"/>
      <c r="AY45" s="2342"/>
      <c r="AZ45" s="2337"/>
      <c r="BA45" s="2366" t="s">
        <v>2365</v>
      </c>
      <c r="BB45" s="2298">
        <v>0.03</v>
      </c>
      <c r="BC45" s="2343">
        <v>0</v>
      </c>
      <c r="BD45" s="2300"/>
      <c r="BE45" s="2300"/>
      <c r="BF45" s="2342"/>
      <c r="BG45" s="2337"/>
      <c r="BH45" s="1253"/>
      <c r="BI45" s="2306">
        <v>0.03</v>
      </c>
      <c r="BJ45" s="2307"/>
      <c r="BK45" s="2308"/>
      <c r="BL45" s="2308"/>
      <c r="BM45" s="2347"/>
      <c r="BN45" s="2341"/>
      <c r="BO45" s="2359"/>
      <c r="BP45" s="2312">
        <v>0.03</v>
      </c>
      <c r="BQ45" s="2307"/>
      <c r="BR45" s="2308"/>
      <c r="BS45" s="2308"/>
      <c r="BT45" s="2347"/>
      <c r="BU45" s="2341"/>
      <c r="BV45" s="2359"/>
      <c r="BW45" s="2312">
        <v>0.03</v>
      </c>
      <c r="BX45" s="2307"/>
      <c r="BY45" s="2308"/>
      <c r="BZ45" s="2308"/>
      <c r="CA45" s="2347"/>
      <c r="CB45" s="2341"/>
      <c r="CC45" s="2359"/>
      <c r="CD45" s="2312">
        <v>0.03</v>
      </c>
      <c r="CE45" s="2307"/>
      <c r="CF45" s="2308"/>
      <c r="CG45" s="2308"/>
      <c r="CH45" s="2347"/>
      <c r="CI45" s="2341"/>
      <c r="CJ45" s="2359"/>
      <c r="CK45" s="2312">
        <v>0.03</v>
      </c>
      <c r="CL45" s="2307"/>
      <c r="CM45" s="2308"/>
      <c r="CN45" s="2308"/>
      <c r="CO45" s="2347"/>
      <c r="CP45" s="2341"/>
      <c r="CQ45" s="2359"/>
      <c r="CR45" s="2312">
        <v>0.03</v>
      </c>
      <c r="CS45" s="2307"/>
      <c r="CT45" s="2308"/>
      <c r="CU45" s="2308"/>
      <c r="CV45" s="2347"/>
      <c r="CW45" s="2341"/>
      <c r="CX45" s="2359"/>
      <c r="CY45" s="1217"/>
      <c r="CZ45" s="2313">
        <f t="shared" si="1"/>
        <v>0.03</v>
      </c>
      <c r="DA45" s="2313">
        <f t="shared" si="1"/>
        <v>0</v>
      </c>
      <c r="DB45" s="1219">
        <f t="shared" si="2"/>
        <v>0</v>
      </c>
      <c r="DC45" s="2300"/>
      <c r="DD45" s="2300"/>
      <c r="DE45" s="1220"/>
      <c r="DF45" s="2337"/>
      <c r="DG45" s="2337"/>
      <c r="DH45" s="1220"/>
      <c r="DI45" s="2314">
        <f t="shared" si="3"/>
        <v>0.12</v>
      </c>
      <c r="DJ45" s="2314">
        <f t="shared" si="3"/>
        <v>0.03</v>
      </c>
      <c r="DK45" s="1222">
        <f t="shared" si="0"/>
        <v>0.25</v>
      </c>
      <c r="DL45" s="2315"/>
      <c r="DM45" s="2315"/>
      <c r="DN45" s="2316"/>
      <c r="DO45" s="2348"/>
      <c r="DP45" s="2348"/>
      <c r="DQ45" s="2316"/>
      <c r="DR45" s="2318">
        <f t="shared" si="4"/>
        <v>0.21</v>
      </c>
      <c r="DS45" s="287">
        <f t="shared" si="4"/>
        <v>0.03</v>
      </c>
      <c r="DT45" s="2319">
        <f t="shared" si="5"/>
        <v>0.14285714285714285</v>
      </c>
      <c r="DU45" s="2320"/>
      <c r="DV45" s="2320"/>
      <c r="DW45" s="2330"/>
      <c r="DX45" s="2349"/>
      <c r="DY45" s="2349"/>
      <c r="DZ45" s="2330"/>
      <c r="EA45" s="287">
        <f t="shared" si="6"/>
        <v>0.30000000000000004</v>
      </c>
      <c r="EB45" s="287">
        <f t="shared" si="6"/>
        <v>0.03</v>
      </c>
      <c r="EC45" s="2319">
        <f t="shared" si="7"/>
        <v>9.9999999999999978E-2</v>
      </c>
      <c r="ED45" s="2320"/>
      <c r="EE45" s="2320"/>
      <c r="EF45" s="2330"/>
      <c r="EG45" s="2349"/>
      <c r="EH45" s="2349"/>
      <c r="EI45" s="2330"/>
      <c r="EJ45" s="197"/>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3"/>
    </row>
    <row r="46" spans="1:256" ht="28.5">
      <c r="A46" s="2360"/>
      <c r="B46" s="2360"/>
      <c r="C46" s="2280"/>
      <c r="D46" s="2281"/>
      <c r="E46" s="2281"/>
      <c r="F46" s="2281"/>
      <c r="G46" s="2281"/>
      <c r="H46" s="2337"/>
      <c r="I46" s="2283"/>
      <c r="J46" s="2280"/>
      <c r="K46" s="2382"/>
      <c r="L46" s="2285"/>
      <c r="M46" s="2285"/>
      <c r="N46" s="2286"/>
      <c r="O46" s="2287"/>
      <c r="P46" s="2287"/>
      <c r="Q46" s="2288" t="s">
        <v>2366</v>
      </c>
      <c r="R46" s="2323">
        <v>0.3</v>
      </c>
      <c r="S46" s="2290">
        <v>0.01</v>
      </c>
      <c r="T46" s="2291">
        <v>0</v>
      </c>
      <c r="U46" s="2292"/>
      <c r="V46" s="2293"/>
      <c r="W46" s="2339"/>
      <c r="X46" s="2340"/>
      <c r="Y46" s="2295" t="s">
        <v>163</v>
      </c>
      <c r="Z46" s="2296">
        <v>0.01</v>
      </c>
      <c r="AA46" s="2324">
        <v>0.01</v>
      </c>
      <c r="AB46" s="2292"/>
      <c r="AC46" s="2293"/>
      <c r="AD46" s="2339"/>
      <c r="AE46" s="2340"/>
      <c r="AF46" s="2295" t="s">
        <v>2347</v>
      </c>
      <c r="AG46" s="2296">
        <v>0.01</v>
      </c>
      <c r="AH46" s="2324">
        <v>0.01</v>
      </c>
      <c r="AI46" s="2292"/>
      <c r="AJ46" s="2293"/>
      <c r="AK46" s="2342"/>
      <c r="AL46" s="2337"/>
      <c r="AM46" s="2297"/>
      <c r="AN46" s="2298">
        <v>0.03</v>
      </c>
      <c r="AO46" s="2343">
        <v>0.03</v>
      </c>
      <c r="AP46" s="2300"/>
      <c r="AQ46" s="2300"/>
      <c r="AR46" s="2342"/>
      <c r="AS46" s="2337"/>
      <c r="AT46" s="2357" t="s">
        <v>2367</v>
      </c>
      <c r="AU46" s="2298">
        <v>0.03</v>
      </c>
      <c r="AV46" s="2343">
        <v>0.03</v>
      </c>
      <c r="AW46" s="2300"/>
      <c r="AX46" s="2300"/>
      <c r="AY46" s="2342"/>
      <c r="AZ46" s="2337"/>
      <c r="BA46" s="2366" t="s">
        <v>2368</v>
      </c>
      <c r="BB46" s="2298">
        <v>0.03</v>
      </c>
      <c r="BC46" s="2343">
        <v>0</v>
      </c>
      <c r="BD46" s="2300"/>
      <c r="BE46" s="2300"/>
      <c r="BF46" s="2342"/>
      <c r="BG46" s="2337"/>
      <c r="BH46" s="1253"/>
      <c r="BI46" s="2306">
        <v>0.03</v>
      </c>
      <c r="BJ46" s="2307"/>
      <c r="BK46" s="2308"/>
      <c r="BL46" s="2308"/>
      <c r="BM46" s="2347"/>
      <c r="BN46" s="2341"/>
      <c r="BO46" s="2359"/>
      <c r="BP46" s="2312">
        <v>0.03</v>
      </c>
      <c r="BQ46" s="2307"/>
      <c r="BR46" s="2308"/>
      <c r="BS46" s="2308"/>
      <c r="BT46" s="2347"/>
      <c r="BU46" s="2341"/>
      <c r="BV46" s="2359"/>
      <c r="BW46" s="2312">
        <v>0.03</v>
      </c>
      <c r="BX46" s="2307"/>
      <c r="BY46" s="2308"/>
      <c r="BZ46" s="2308"/>
      <c r="CA46" s="2347"/>
      <c r="CB46" s="2341"/>
      <c r="CC46" s="2359"/>
      <c r="CD46" s="2312">
        <v>0.03</v>
      </c>
      <c r="CE46" s="2307"/>
      <c r="CF46" s="2308"/>
      <c r="CG46" s="2308"/>
      <c r="CH46" s="2347"/>
      <c r="CI46" s="2341"/>
      <c r="CJ46" s="2359"/>
      <c r="CK46" s="2312">
        <v>0.03</v>
      </c>
      <c r="CL46" s="2307"/>
      <c r="CM46" s="2308"/>
      <c r="CN46" s="2308"/>
      <c r="CO46" s="2347"/>
      <c r="CP46" s="2341"/>
      <c r="CQ46" s="2359"/>
      <c r="CR46" s="2312">
        <v>0.03</v>
      </c>
      <c r="CS46" s="2307"/>
      <c r="CT46" s="2308"/>
      <c r="CU46" s="2308"/>
      <c r="CV46" s="2347"/>
      <c r="CW46" s="2341"/>
      <c r="CX46" s="2359"/>
      <c r="CY46" s="1217"/>
      <c r="CZ46" s="2313">
        <f t="shared" si="1"/>
        <v>0.03</v>
      </c>
      <c r="DA46" s="2313">
        <f t="shared" si="1"/>
        <v>0.02</v>
      </c>
      <c r="DB46" s="1219">
        <f t="shared" si="2"/>
        <v>0.66666666666666674</v>
      </c>
      <c r="DC46" s="2300"/>
      <c r="DD46" s="2300"/>
      <c r="DE46" s="1220"/>
      <c r="DF46" s="2337"/>
      <c r="DG46" s="2337"/>
      <c r="DH46" s="1220"/>
      <c r="DI46" s="2314">
        <f t="shared" si="3"/>
        <v>0.12</v>
      </c>
      <c r="DJ46" s="2314">
        <f t="shared" si="3"/>
        <v>0.08</v>
      </c>
      <c r="DK46" s="1222">
        <f t="shared" si="0"/>
        <v>0.66666666666666674</v>
      </c>
      <c r="DL46" s="2315"/>
      <c r="DM46" s="2315"/>
      <c r="DN46" s="2316"/>
      <c r="DO46" s="2348"/>
      <c r="DP46" s="2348"/>
      <c r="DQ46" s="2316"/>
      <c r="DR46" s="2318">
        <f t="shared" si="4"/>
        <v>0.21</v>
      </c>
      <c r="DS46" s="287">
        <f t="shared" si="4"/>
        <v>0.08</v>
      </c>
      <c r="DT46" s="2319">
        <f t="shared" si="5"/>
        <v>0.38095238095238099</v>
      </c>
      <c r="DU46" s="2320"/>
      <c r="DV46" s="2320"/>
      <c r="DW46" s="2335"/>
      <c r="DX46" s="2349"/>
      <c r="DY46" s="2349"/>
      <c r="DZ46" s="2330"/>
      <c r="EA46" s="287">
        <f t="shared" si="6"/>
        <v>0.30000000000000004</v>
      </c>
      <c r="EB46" s="287">
        <f t="shared" si="6"/>
        <v>0.08</v>
      </c>
      <c r="EC46" s="2319">
        <f t="shared" si="7"/>
        <v>0.26666666666666661</v>
      </c>
      <c r="ED46" s="2320"/>
      <c r="EE46" s="2320"/>
      <c r="EF46" s="2335"/>
      <c r="EG46" s="2349"/>
      <c r="EH46" s="2349"/>
      <c r="EI46" s="2330"/>
      <c r="EJ46" s="197"/>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3"/>
    </row>
    <row r="47" spans="1:256" ht="42.75">
      <c r="A47" s="2360"/>
      <c r="B47" s="2360"/>
      <c r="C47" s="2280"/>
      <c r="D47" s="2281"/>
      <c r="E47" s="2281"/>
      <c r="F47" s="2281"/>
      <c r="G47" s="2281"/>
      <c r="H47" s="2337"/>
      <c r="I47" s="2283"/>
      <c r="J47" s="2280">
        <v>7</v>
      </c>
      <c r="K47" s="2284" t="s">
        <v>2369</v>
      </c>
      <c r="L47" s="2285"/>
      <c r="M47" s="2285" t="s">
        <v>2332</v>
      </c>
      <c r="N47" s="2286">
        <v>0.08</v>
      </c>
      <c r="O47" s="2287">
        <v>42736</v>
      </c>
      <c r="P47" s="2287">
        <v>43070</v>
      </c>
      <c r="Q47" s="2288" t="s">
        <v>2370</v>
      </c>
      <c r="R47" s="2323">
        <v>0.1</v>
      </c>
      <c r="S47" s="2290">
        <v>0.02</v>
      </c>
      <c r="T47" s="2291">
        <v>0.01</v>
      </c>
      <c r="U47" s="2292">
        <f>+S48+S49+S50+S47</f>
        <v>0.04</v>
      </c>
      <c r="V47" s="2293">
        <f>+T48+T49+T50+T47</f>
        <v>0.02</v>
      </c>
      <c r="W47" s="2339"/>
      <c r="X47" s="2340"/>
      <c r="Y47" s="2295" t="s">
        <v>2317</v>
      </c>
      <c r="Z47" s="2296">
        <v>0.04</v>
      </c>
      <c r="AA47" s="2324">
        <v>0.03</v>
      </c>
      <c r="AB47" s="2292">
        <f>+Z48+Z49+Z50+Z47</f>
        <v>0.06</v>
      </c>
      <c r="AC47" s="2293">
        <f>+AA48+AA49+AA50+AA47</f>
        <v>0.05</v>
      </c>
      <c r="AD47" s="2339"/>
      <c r="AE47" s="2340"/>
      <c r="AF47" s="2295" t="s">
        <v>2317</v>
      </c>
      <c r="AG47" s="2296">
        <v>0.04</v>
      </c>
      <c r="AH47" s="2324">
        <v>0.02</v>
      </c>
      <c r="AI47" s="2292">
        <f>+AG48+AG49+AG50+AG47</f>
        <v>0.09</v>
      </c>
      <c r="AJ47" s="2293">
        <f>+AH48+AH49+AH50+AH47</f>
        <v>0.06</v>
      </c>
      <c r="AK47" s="2342"/>
      <c r="AL47" s="2337"/>
      <c r="AM47" s="2297" t="s">
        <v>2343</v>
      </c>
      <c r="AN47" s="2298">
        <v>0</v>
      </c>
      <c r="AO47" s="2343">
        <v>0</v>
      </c>
      <c r="AP47" s="2300">
        <f>+AN48+AN49+AN50+AN47</f>
        <v>0.09</v>
      </c>
      <c r="AQ47" s="2300">
        <f>+AO48+AO49+AO50+AO47</f>
        <v>0.09</v>
      </c>
      <c r="AR47" s="2342"/>
      <c r="AS47" s="2337"/>
      <c r="AT47" s="2357"/>
      <c r="AU47" s="2298">
        <v>0</v>
      </c>
      <c r="AV47" s="2343">
        <v>0</v>
      </c>
      <c r="AW47" s="2300">
        <f>+AU48+AU49+AU50+AU47</f>
        <v>0.09</v>
      </c>
      <c r="AX47" s="2300">
        <f>+AV48+AV49+AV50+AV47</f>
        <v>0.09</v>
      </c>
      <c r="AY47" s="2342"/>
      <c r="AZ47" s="2337"/>
      <c r="BA47" s="2366"/>
      <c r="BB47" s="2298">
        <v>0</v>
      </c>
      <c r="BC47" s="2343">
        <v>0</v>
      </c>
      <c r="BD47" s="2300">
        <f>+BB48+BB49+BB50+BB47</f>
        <v>0.09</v>
      </c>
      <c r="BE47" s="2300">
        <f>+BC48+BC49+BC50+BC47</f>
        <v>0.06</v>
      </c>
      <c r="BF47" s="2342"/>
      <c r="BG47" s="2337"/>
      <c r="BH47" s="1253"/>
      <c r="BI47" s="2306">
        <v>0</v>
      </c>
      <c r="BJ47" s="2307"/>
      <c r="BK47" s="2308">
        <f>+BI48+BI49+BI50+BI47</f>
        <v>0.09</v>
      </c>
      <c r="BL47" s="2308">
        <f>+BJ48+BJ49+BJ50+BJ47</f>
        <v>0</v>
      </c>
      <c r="BM47" s="2347"/>
      <c r="BN47" s="2341"/>
      <c r="BO47" s="2359"/>
      <c r="BP47" s="2312">
        <v>0</v>
      </c>
      <c r="BQ47" s="2307"/>
      <c r="BR47" s="2308">
        <f>+BP48+BP49+BP50+BP47</f>
        <v>0.09</v>
      </c>
      <c r="BS47" s="2308">
        <f>+BQ48+BQ49+BQ50+BQ47</f>
        <v>0</v>
      </c>
      <c r="BT47" s="2347"/>
      <c r="BU47" s="2341"/>
      <c r="BV47" s="2359"/>
      <c r="BW47" s="2312">
        <v>0</v>
      </c>
      <c r="BX47" s="2307"/>
      <c r="BY47" s="2308">
        <f>+BW48+BW49+BW50+BW47</f>
        <v>0.09</v>
      </c>
      <c r="BZ47" s="2308">
        <f>+BX48+BX49+BX50+BX47</f>
        <v>0</v>
      </c>
      <c r="CA47" s="2347"/>
      <c r="CB47" s="2341"/>
      <c r="CC47" s="2359"/>
      <c r="CD47" s="2312">
        <v>0</v>
      </c>
      <c r="CE47" s="2307"/>
      <c r="CF47" s="2308">
        <f>+CD48+CD49+CD50+CD47</f>
        <v>0.09</v>
      </c>
      <c r="CG47" s="2308">
        <f>+CE48+CE49+CE50+CE47</f>
        <v>0</v>
      </c>
      <c r="CH47" s="2347"/>
      <c r="CI47" s="2341"/>
      <c r="CJ47" s="2359"/>
      <c r="CK47" s="2312">
        <v>0</v>
      </c>
      <c r="CL47" s="2307"/>
      <c r="CM47" s="2308">
        <f>+CK48+CK49+CK50+CK47</f>
        <v>0.09</v>
      </c>
      <c r="CN47" s="2308">
        <f>+CL48+CL49+CL50+CL47</f>
        <v>0</v>
      </c>
      <c r="CO47" s="2347"/>
      <c r="CP47" s="2341"/>
      <c r="CQ47" s="2359"/>
      <c r="CR47" s="2312">
        <v>0</v>
      </c>
      <c r="CS47" s="2307"/>
      <c r="CT47" s="2308">
        <f>+CR48+CR49+CR50+CR47</f>
        <v>0.09</v>
      </c>
      <c r="CU47" s="2308">
        <f>+CS48+CS49+CS50+CS47</f>
        <v>0</v>
      </c>
      <c r="CV47" s="2347"/>
      <c r="CW47" s="2341"/>
      <c r="CX47" s="2359"/>
      <c r="CY47" s="1217"/>
      <c r="CZ47" s="2313">
        <f t="shared" si="1"/>
        <v>0.1</v>
      </c>
      <c r="DA47" s="2313">
        <f t="shared" si="1"/>
        <v>0.06</v>
      </c>
      <c r="DB47" s="1219">
        <f t="shared" si="2"/>
        <v>0.6</v>
      </c>
      <c r="DC47" s="2300">
        <f>+U47+AB47+AI47</f>
        <v>0.19</v>
      </c>
      <c r="DD47" s="2300">
        <f>+V47+AC47+AJ47</f>
        <v>0.13</v>
      </c>
      <c r="DE47" s="1220">
        <f>+DD47/DC47</f>
        <v>0.68421052631578949</v>
      </c>
      <c r="DF47" s="2337"/>
      <c r="DG47" s="2337"/>
      <c r="DH47" s="1220"/>
      <c r="DI47" s="2314">
        <f t="shared" si="3"/>
        <v>0.1</v>
      </c>
      <c r="DJ47" s="2314">
        <f t="shared" si="3"/>
        <v>0.06</v>
      </c>
      <c r="DK47" s="1222">
        <f t="shared" si="0"/>
        <v>0.6</v>
      </c>
      <c r="DL47" s="2315">
        <f>+BD47+AW47+AP47+AI47+AB47+U47</f>
        <v>0.45999999999999996</v>
      </c>
      <c r="DM47" s="2315">
        <f>+BE47+AX47+AQ47+AJ47+AC47+V47</f>
        <v>0.37</v>
      </c>
      <c r="DN47" s="2316">
        <f>+DM47/DL47</f>
        <v>0.80434782608695654</v>
      </c>
      <c r="DO47" s="2348"/>
      <c r="DP47" s="2348"/>
      <c r="DQ47" s="2316"/>
      <c r="DR47" s="2318">
        <f t="shared" si="4"/>
        <v>0.1</v>
      </c>
      <c r="DS47" s="287">
        <f t="shared" si="4"/>
        <v>0.06</v>
      </c>
      <c r="DT47" s="2319">
        <f t="shared" si="5"/>
        <v>0.6</v>
      </c>
      <c r="DU47" s="2320">
        <f>+DL47+BK47+BR47+BY47</f>
        <v>0.72999999999999987</v>
      </c>
      <c r="DV47" s="2320">
        <f>+DM47+BL47+BS47+BZ47</f>
        <v>0.37</v>
      </c>
      <c r="DW47" s="2321">
        <f>+DV47/DU47</f>
        <v>0.50684931506849329</v>
      </c>
      <c r="DX47" s="2349"/>
      <c r="DY47" s="2349"/>
      <c r="DZ47" s="2330"/>
      <c r="EA47" s="287">
        <f t="shared" si="6"/>
        <v>0.1</v>
      </c>
      <c r="EB47" s="287">
        <f t="shared" si="6"/>
        <v>0.06</v>
      </c>
      <c r="EC47" s="2319">
        <f t="shared" si="7"/>
        <v>0.6</v>
      </c>
      <c r="ED47" s="2320">
        <f>+DU47+CF47+CM47+CT47</f>
        <v>0.99999999999999978</v>
      </c>
      <c r="EE47" s="2320">
        <f>+DV47+CG47+CN47+CU47</f>
        <v>0.37</v>
      </c>
      <c r="EF47" s="2321">
        <f>+EE47/ED47</f>
        <v>0.37000000000000005</v>
      </c>
      <c r="EG47" s="2349"/>
      <c r="EH47" s="2349"/>
      <c r="EI47" s="2330"/>
      <c r="EJ47" s="197"/>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3"/>
    </row>
    <row r="48" spans="1:256" ht="71.25">
      <c r="A48" s="2360"/>
      <c r="B48" s="2360"/>
      <c r="C48" s="2280"/>
      <c r="D48" s="2281"/>
      <c r="E48" s="2281"/>
      <c r="F48" s="2281"/>
      <c r="G48" s="2281"/>
      <c r="H48" s="2337"/>
      <c r="I48" s="2283"/>
      <c r="J48" s="2280"/>
      <c r="K48" s="2284"/>
      <c r="L48" s="2285"/>
      <c r="M48" s="2285"/>
      <c r="N48" s="2286"/>
      <c r="O48" s="2287"/>
      <c r="P48" s="2287"/>
      <c r="Q48" s="2288" t="s">
        <v>2371</v>
      </c>
      <c r="R48" s="2323">
        <v>0.3</v>
      </c>
      <c r="S48" s="2290">
        <v>0.01</v>
      </c>
      <c r="T48" s="2291">
        <v>5.0000000000000001E-3</v>
      </c>
      <c r="U48" s="2292"/>
      <c r="V48" s="2293"/>
      <c r="W48" s="2339"/>
      <c r="X48" s="2340"/>
      <c r="Y48" s="2295" t="s">
        <v>2325</v>
      </c>
      <c r="Z48" s="2296">
        <v>0.01</v>
      </c>
      <c r="AA48" s="2324">
        <v>0.01</v>
      </c>
      <c r="AB48" s="2292"/>
      <c r="AC48" s="2293"/>
      <c r="AD48" s="2339"/>
      <c r="AE48" s="2340"/>
      <c r="AF48" s="2295" t="s">
        <v>2325</v>
      </c>
      <c r="AG48" s="2296">
        <v>0.01</v>
      </c>
      <c r="AH48" s="2324">
        <v>0.01</v>
      </c>
      <c r="AI48" s="2292"/>
      <c r="AJ48" s="2293"/>
      <c r="AK48" s="2342"/>
      <c r="AL48" s="2337"/>
      <c r="AM48" s="2297"/>
      <c r="AN48" s="2298">
        <v>0.03</v>
      </c>
      <c r="AO48" s="2343">
        <v>0.03</v>
      </c>
      <c r="AP48" s="2300"/>
      <c r="AQ48" s="2300"/>
      <c r="AR48" s="2342"/>
      <c r="AS48" s="2337"/>
      <c r="AT48" s="2333" t="s">
        <v>2372</v>
      </c>
      <c r="AU48" s="2298">
        <v>0.03</v>
      </c>
      <c r="AV48" s="2343">
        <v>0.03</v>
      </c>
      <c r="AW48" s="2300"/>
      <c r="AX48" s="2300"/>
      <c r="AY48" s="2342"/>
      <c r="AZ48" s="2337"/>
      <c r="BA48" s="2327" t="s">
        <v>2373</v>
      </c>
      <c r="BB48" s="2298">
        <v>0.03</v>
      </c>
      <c r="BC48" s="2343">
        <v>0.03</v>
      </c>
      <c r="BD48" s="2300"/>
      <c r="BE48" s="2300"/>
      <c r="BF48" s="2342"/>
      <c r="BG48" s="2337"/>
      <c r="BH48" s="2305" t="s">
        <v>2374</v>
      </c>
      <c r="BI48" s="2306">
        <v>0.03</v>
      </c>
      <c r="BJ48" s="2307"/>
      <c r="BK48" s="2308"/>
      <c r="BL48" s="2308"/>
      <c r="BM48" s="2347"/>
      <c r="BN48" s="2341"/>
      <c r="BO48" s="2311"/>
      <c r="BP48" s="2312">
        <v>0.03</v>
      </c>
      <c r="BQ48" s="2307"/>
      <c r="BR48" s="2308"/>
      <c r="BS48" s="2308"/>
      <c r="BT48" s="2347"/>
      <c r="BU48" s="2341"/>
      <c r="BV48" s="2311"/>
      <c r="BW48" s="2312">
        <v>0.03</v>
      </c>
      <c r="BX48" s="2307"/>
      <c r="BY48" s="2308"/>
      <c r="BZ48" s="2308"/>
      <c r="CA48" s="2347"/>
      <c r="CB48" s="2341"/>
      <c r="CC48" s="2311"/>
      <c r="CD48" s="2312">
        <v>0.03</v>
      </c>
      <c r="CE48" s="2307"/>
      <c r="CF48" s="2308"/>
      <c r="CG48" s="2308"/>
      <c r="CH48" s="2347"/>
      <c r="CI48" s="2341"/>
      <c r="CJ48" s="2311"/>
      <c r="CK48" s="2312">
        <v>0.03</v>
      </c>
      <c r="CL48" s="2307"/>
      <c r="CM48" s="2308"/>
      <c r="CN48" s="2308"/>
      <c r="CO48" s="2347"/>
      <c r="CP48" s="2341"/>
      <c r="CQ48" s="2311"/>
      <c r="CR48" s="2312">
        <v>0.03</v>
      </c>
      <c r="CS48" s="2307"/>
      <c r="CT48" s="2308"/>
      <c r="CU48" s="2308"/>
      <c r="CV48" s="2347"/>
      <c r="CW48" s="2341"/>
      <c r="CX48" s="2311"/>
      <c r="CY48" s="1217"/>
      <c r="CZ48" s="2313">
        <f t="shared" si="1"/>
        <v>0.03</v>
      </c>
      <c r="DA48" s="2313">
        <f t="shared" si="1"/>
        <v>2.5000000000000001E-2</v>
      </c>
      <c r="DB48" s="1219">
        <f t="shared" si="2"/>
        <v>0.83333333333333337</v>
      </c>
      <c r="DC48" s="2300"/>
      <c r="DD48" s="2300"/>
      <c r="DE48" s="1220"/>
      <c r="DF48" s="2337"/>
      <c r="DG48" s="2337"/>
      <c r="DH48" s="1220"/>
      <c r="DI48" s="2314">
        <f t="shared" si="3"/>
        <v>0.12</v>
      </c>
      <c r="DJ48" s="2314">
        <f t="shared" si="3"/>
        <v>0.11499999999999999</v>
      </c>
      <c r="DK48" s="1222">
        <f t="shared" si="0"/>
        <v>0.95833333333333326</v>
      </c>
      <c r="DL48" s="2315"/>
      <c r="DM48" s="2315"/>
      <c r="DN48" s="2316"/>
      <c r="DO48" s="2348"/>
      <c r="DP48" s="2348"/>
      <c r="DQ48" s="2316"/>
      <c r="DR48" s="2318">
        <f t="shared" si="4"/>
        <v>0.21</v>
      </c>
      <c r="DS48" s="287">
        <f t="shared" si="4"/>
        <v>0.11499999999999999</v>
      </c>
      <c r="DT48" s="2319">
        <f t="shared" si="5"/>
        <v>0.54761904761904756</v>
      </c>
      <c r="DU48" s="2320"/>
      <c r="DV48" s="2320"/>
      <c r="DW48" s="2330"/>
      <c r="DX48" s="2349"/>
      <c r="DY48" s="2349"/>
      <c r="DZ48" s="2330"/>
      <c r="EA48" s="287">
        <f t="shared" si="6"/>
        <v>0.30000000000000004</v>
      </c>
      <c r="EB48" s="287">
        <f t="shared" si="6"/>
        <v>0.11499999999999999</v>
      </c>
      <c r="EC48" s="2319">
        <f t="shared" si="7"/>
        <v>0.38333333333333325</v>
      </c>
      <c r="ED48" s="2320"/>
      <c r="EE48" s="2320"/>
      <c r="EF48" s="2330"/>
      <c r="EG48" s="2349"/>
      <c r="EH48" s="2349"/>
      <c r="EI48" s="2330"/>
      <c r="EJ48" s="197"/>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3"/>
    </row>
    <row r="49" spans="1:256" ht="285">
      <c r="A49" s="2360"/>
      <c r="B49" s="2360"/>
      <c r="C49" s="2280"/>
      <c r="D49" s="2281"/>
      <c r="E49" s="2281"/>
      <c r="F49" s="2281"/>
      <c r="G49" s="2281"/>
      <c r="H49" s="2337"/>
      <c r="I49" s="2283"/>
      <c r="J49" s="2280"/>
      <c r="K49" s="2284"/>
      <c r="L49" s="2285"/>
      <c r="M49" s="2285"/>
      <c r="N49" s="2286"/>
      <c r="O49" s="2287"/>
      <c r="P49" s="2287"/>
      <c r="Q49" s="2288" t="s">
        <v>2375</v>
      </c>
      <c r="R49" s="2323">
        <v>0.3</v>
      </c>
      <c r="S49" s="2290">
        <v>0.01</v>
      </c>
      <c r="T49" s="2291">
        <v>5.0000000000000001E-3</v>
      </c>
      <c r="U49" s="2292"/>
      <c r="V49" s="2293"/>
      <c r="W49" s="2339"/>
      <c r="X49" s="2340"/>
      <c r="Y49" s="2295" t="s">
        <v>1348</v>
      </c>
      <c r="Z49" s="2296">
        <v>0.01</v>
      </c>
      <c r="AA49" s="2324">
        <v>0.01</v>
      </c>
      <c r="AB49" s="2292"/>
      <c r="AC49" s="2293"/>
      <c r="AD49" s="2339"/>
      <c r="AE49" s="2340"/>
      <c r="AF49" s="2295" t="s">
        <v>1348</v>
      </c>
      <c r="AG49" s="2296">
        <v>0.01</v>
      </c>
      <c r="AH49" s="2324">
        <v>0.01</v>
      </c>
      <c r="AI49" s="2292"/>
      <c r="AJ49" s="2293"/>
      <c r="AK49" s="2342"/>
      <c r="AL49" s="2337"/>
      <c r="AM49" s="2297"/>
      <c r="AN49" s="2298">
        <v>0.03</v>
      </c>
      <c r="AO49" s="2343">
        <v>0.03</v>
      </c>
      <c r="AP49" s="2300"/>
      <c r="AQ49" s="2300"/>
      <c r="AR49" s="2342"/>
      <c r="AS49" s="2337"/>
      <c r="AT49" s="2333" t="s">
        <v>2376</v>
      </c>
      <c r="AU49" s="2298">
        <v>0.03</v>
      </c>
      <c r="AV49" s="2343">
        <v>0.03</v>
      </c>
      <c r="AW49" s="2300"/>
      <c r="AX49" s="2300"/>
      <c r="AY49" s="2342"/>
      <c r="AZ49" s="2337"/>
      <c r="BA49" s="2345" t="s">
        <v>2377</v>
      </c>
      <c r="BB49" s="2298">
        <v>0.03</v>
      </c>
      <c r="BC49" s="2343">
        <v>0.03</v>
      </c>
      <c r="BD49" s="2300"/>
      <c r="BE49" s="2300"/>
      <c r="BF49" s="2342"/>
      <c r="BG49" s="2337"/>
      <c r="BH49" s="2305" t="s">
        <v>2378</v>
      </c>
      <c r="BI49" s="2306">
        <v>0.03</v>
      </c>
      <c r="BJ49" s="2307"/>
      <c r="BK49" s="2308"/>
      <c r="BL49" s="2308"/>
      <c r="BM49" s="2347"/>
      <c r="BN49" s="2341"/>
      <c r="BO49" s="2311"/>
      <c r="BP49" s="2312">
        <v>0.03</v>
      </c>
      <c r="BQ49" s="2307"/>
      <c r="BR49" s="2308"/>
      <c r="BS49" s="2308"/>
      <c r="BT49" s="2347"/>
      <c r="BU49" s="2341"/>
      <c r="BV49" s="2311"/>
      <c r="BW49" s="2312">
        <v>0.03</v>
      </c>
      <c r="BX49" s="2307"/>
      <c r="BY49" s="2308"/>
      <c r="BZ49" s="2308"/>
      <c r="CA49" s="2347"/>
      <c r="CB49" s="2341"/>
      <c r="CC49" s="2311"/>
      <c r="CD49" s="2312">
        <v>0.03</v>
      </c>
      <c r="CE49" s="2307"/>
      <c r="CF49" s="2308"/>
      <c r="CG49" s="2308"/>
      <c r="CH49" s="2347"/>
      <c r="CI49" s="2341"/>
      <c r="CJ49" s="2311"/>
      <c r="CK49" s="2312">
        <v>0.03</v>
      </c>
      <c r="CL49" s="2307"/>
      <c r="CM49" s="2308"/>
      <c r="CN49" s="2308"/>
      <c r="CO49" s="2347"/>
      <c r="CP49" s="2341"/>
      <c r="CQ49" s="2311"/>
      <c r="CR49" s="2312">
        <v>0.03</v>
      </c>
      <c r="CS49" s="2307"/>
      <c r="CT49" s="2308"/>
      <c r="CU49" s="2308"/>
      <c r="CV49" s="2347"/>
      <c r="CW49" s="2341"/>
      <c r="CX49" s="2311"/>
      <c r="CY49" s="1217"/>
      <c r="CZ49" s="2313">
        <f t="shared" si="1"/>
        <v>0.03</v>
      </c>
      <c r="DA49" s="2313">
        <f t="shared" si="1"/>
        <v>2.5000000000000001E-2</v>
      </c>
      <c r="DB49" s="1219">
        <f t="shared" si="2"/>
        <v>0.83333333333333337</v>
      </c>
      <c r="DC49" s="2300"/>
      <c r="DD49" s="2300"/>
      <c r="DE49" s="1220"/>
      <c r="DF49" s="2337"/>
      <c r="DG49" s="2337"/>
      <c r="DH49" s="1220"/>
      <c r="DI49" s="2314">
        <f t="shared" si="3"/>
        <v>0.12</v>
      </c>
      <c r="DJ49" s="2314">
        <f t="shared" si="3"/>
        <v>0.11499999999999999</v>
      </c>
      <c r="DK49" s="1222">
        <f t="shared" si="0"/>
        <v>0.95833333333333326</v>
      </c>
      <c r="DL49" s="2315"/>
      <c r="DM49" s="2315"/>
      <c r="DN49" s="2316"/>
      <c r="DO49" s="2348"/>
      <c r="DP49" s="2348"/>
      <c r="DQ49" s="2316"/>
      <c r="DR49" s="2318">
        <f t="shared" si="4"/>
        <v>0.21</v>
      </c>
      <c r="DS49" s="287">
        <f t="shared" si="4"/>
        <v>0.11499999999999999</v>
      </c>
      <c r="DT49" s="2319">
        <f t="shared" si="5"/>
        <v>0.54761904761904756</v>
      </c>
      <c r="DU49" s="2320"/>
      <c r="DV49" s="2320"/>
      <c r="DW49" s="2330"/>
      <c r="DX49" s="2349"/>
      <c r="DY49" s="2349"/>
      <c r="DZ49" s="2330"/>
      <c r="EA49" s="287">
        <f t="shared" si="6"/>
        <v>0.30000000000000004</v>
      </c>
      <c r="EB49" s="287">
        <f t="shared" si="6"/>
        <v>0.11499999999999999</v>
      </c>
      <c r="EC49" s="2319">
        <f t="shared" si="7"/>
        <v>0.38333333333333325</v>
      </c>
      <c r="ED49" s="2320"/>
      <c r="EE49" s="2320"/>
      <c r="EF49" s="2330"/>
      <c r="EG49" s="2349"/>
      <c r="EH49" s="2349"/>
      <c r="EI49" s="2330"/>
      <c r="EJ49" s="197"/>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3"/>
    </row>
    <row r="50" spans="1:256" ht="28.5">
      <c r="A50" s="2360"/>
      <c r="B50" s="2360"/>
      <c r="C50" s="2280"/>
      <c r="D50" s="2281"/>
      <c r="E50" s="2281"/>
      <c r="F50" s="2281"/>
      <c r="G50" s="2281"/>
      <c r="H50" s="2337"/>
      <c r="I50" s="2283"/>
      <c r="J50" s="2280"/>
      <c r="K50" s="2284"/>
      <c r="L50" s="2285"/>
      <c r="M50" s="2285"/>
      <c r="N50" s="2286"/>
      <c r="O50" s="2287"/>
      <c r="P50" s="2287"/>
      <c r="Q50" s="2288" t="s">
        <v>2379</v>
      </c>
      <c r="R50" s="2323">
        <v>0.3</v>
      </c>
      <c r="S50" s="2290">
        <v>0</v>
      </c>
      <c r="T50" s="2291">
        <v>0</v>
      </c>
      <c r="U50" s="2292"/>
      <c r="V50" s="2293"/>
      <c r="W50" s="2339"/>
      <c r="X50" s="2340"/>
      <c r="Y50" s="2295" t="s">
        <v>163</v>
      </c>
      <c r="Z50" s="2296">
        <v>0</v>
      </c>
      <c r="AA50" s="2324">
        <v>0</v>
      </c>
      <c r="AB50" s="2292"/>
      <c r="AC50" s="2293"/>
      <c r="AD50" s="2339"/>
      <c r="AE50" s="2340"/>
      <c r="AF50" s="2295" t="s">
        <v>163</v>
      </c>
      <c r="AG50" s="2296">
        <v>0.03</v>
      </c>
      <c r="AH50" s="2324">
        <v>0.02</v>
      </c>
      <c r="AI50" s="2292"/>
      <c r="AJ50" s="2293"/>
      <c r="AK50" s="2342"/>
      <c r="AL50" s="2337"/>
      <c r="AM50" s="2297"/>
      <c r="AN50" s="2298">
        <v>0.03</v>
      </c>
      <c r="AO50" s="2343">
        <v>0.03</v>
      </c>
      <c r="AP50" s="2300"/>
      <c r="AQ50" s="2300"/>
      <c r="AR50" s="2342"/>
      <c r="AS50" s="2337"/>
      <c r="AT50" s="2344" t="s">
        <v>2380</v>
      </c>
      <c r="AU50" s="2298">
        <v>0.03</v>
      </c>
      <c r="AV50" s="2343">
        <v>0.03</v>
      </c>
      <c r="AW50" s="2300"/>
      <c r="AX50" s="2300"/>
      <c r="AY50" s="2342"/>
      <c r="AZ50" s="2337"/>
      <c r="BA50" s="2345" t="s">
        <v>2380</v>
      </c>
      <c r="BB50" s="2298">
        <v>0.03</v>
      </c>
      <c r="BC50" s="2343">
        <v>0</v>
      </c>
      <c r="BD50" s="2300"/>
      <c r="BE50" s="2300"/>
      <c r="BF50" s="2342"/>
      <c r="BG50" s="2337"/>
      <c r="BH50" s="2305"/>
      <c r="BI50" s="2306">
        <v>0.03</v>
      </c>
      <c r="BJ50" s="2307"/>
      <c r="BK50" s="2308"/>
      <c r="BL50" s="2308"/>
      <c r="BM50" s="2347"/>
      <c r="BN50" s="2341"/>
      <c r="BO50" s="2311"/>
      <c r="BP50" s="2312">
        <v>0.03</v>
      </c>
      <c r="BQ50" s="2307"/>
      <c r="BR50" s="2308"/>
      <c r="BS50" s="2308"/>
      <c r="BT50" s="2347"/>
      <c r="BU50" s="2341"/>
      <c r="BV50" s="2311"/>
      <c r="BW50" s="2312">
        <v>0.03</v>
      </c>
      <c r="BX50" s="2307"/>
      <c r="BY50" s="2308"/>
      <c r="BZ50" s="2308"/>
      <c r="CA50" s="2347"/>
      <c r="CB50" s="2341"/>
      <c r="CC50" s="2311"/>
      <c r="CD50" s="2312">
        <v>0.03</v>
      </c>
      <c r="CE50" s="2307"/>
      <c r="CF50" s="2308"/>
      <c r="CG50" s="2308"/>
      <c r="CH50" s="2347"/>
      <c r="CI50" s="2341"/>
      <c r="CJ50" s="2311"/>
      <c r="CK50" s="2312">
        <v>0.03</v>
      </c>
      <c r="CL50" s="2307"/>
      <c r="CM50" s="2308"/>
      <c r="CN50" s="2308"/>
      <c r="CO50" s="2347"/>
      <c r="CP50" s="2341"/>
      <c r="CQ50" s="2311"/>
      <c r="CR50" s="2312">
        <v>0.03</v>
      </c>
      <c r="CS50" s="2307"/>
      <c r="CT50" s="2308"/>
      <c r="CU50" s="2308"/>
      <c r="CV50" s="2347"/>
      <c r="CW50" s="2341"/>
      <c r="CX50" s="2311"/>
      <c r="CY50" s="1217"/>
      <c r="CZ50" s="2313">
        <f t="shared" si="1"/>
        <v>0.03</v>
      </c>
      <c r="DA50" s="2313">
        <f t="shared" si="1"/>
        <v>0.02</v>
      </c>
      <c r="DB50" s="1219">
        <f t="shared" si="2"/>
        <v>0.66666666666666674</v>
      </c>
      <c r="DC50" s="2300"/>
      <c r="DD50" s="2300"/>
      <c r="DE50" s="1220"/>
      <c r="DF50" s="2337"/>
      <c r="DG50" s="2337"/>
      <c r="DH50" s="1220"/>
      <c r="DI50" s="2314">
        <f t="shared" si="3"/>
        <v>0.12</v>
      </c>
      <c r="DJ50" s="2314">
        <f t="shared" si="3"/>
        <v>0.08</v>
      </c>
      <c r="DK50" s="1222">
        <f t="shared" si="0"/>
        <v>0.66666666666666674</v>
      </c>
      <c r="DL50" s="2315"/>
      <c r="DM50" s="2315"/>
      <c r="DN50" s="2316"/>
      <c r="DO50" s="2348"/>
      <c r="DP50" s="2348"/>
      <c r="DQ50" s="2316"/>
      <c r="DR50" s="2318">
        <f t="shared" si="4"/>
        <v>0.21</v>
      </c>
      <c r="DS50" s="287">
        <f t="shared" si="4"/>
        <v>0.08</v>
      </c>
      <c r="DT50" s="2319">
        <f t="shared" si="5"/>
        <v>0.38095238095238099</v>
      </c>
      <c r="DU50" s="2320"/>
      <c r="DV50" s="2320"/>
      <c r="DW50" s="2335"/>
      <c r="DX50" s="2349"/>
      <c r="DY50" s="2349"/>
      <c r="DZ50" s="2330"/>
      <c r="EA50" s="287">
        <f t="shared" si="6"/>
        <v>0.30000000000000004</v>
      </c>
      <c r="EB50" s="287">
        <f t="shared" si="6"/>
        <v>0.08</v>
      </c>
      <c r="EC50" s="2319">
        <f t="shared" si="7"/>
        <v>0.26666666666666661</v>
      </c>
      <c r="ED50" s="2320"/>
      <c r="EE50" s="2320"/>
      <c r="EF50" s="2335"/>
      <c r="EG50" s="2349"/>
      <c r="EH50" s="2349"/>
      <c r="EI50" s="2330"/>
      <c r="EJ50" s="197"/>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3"/>
    </row>
    <row r="51" spans="1:256" ht="42.75">
      <c r="A51" s="2360"/>
      <c r="B51" s="2360"/>
      <c r="C51" s="2280"/>
      <c r="D51" s="2281"/>
      <c r="E51" s="2281"/>
      <c r="F51" s="2281"/>
      <c r="G51" s="2281"/>
      <c r="H51" s="2337"/>
      <c r="I51" s="2283"/>
      <c r="J51" s="2280">
        <v>8</v>
      </c>
      <c r="K51" s="2382" t="s">
        <v>2381</v>
      </c>
      <c r="L51" s="2285" t="s">
        <v>2382</v>
      </c>
      <c r="M51" s="2285" t="s">
        <v>2332</v>
      </c>
      <c r="N51" s="2286">
        <v>0.08</v>
      </c>
      <c r="O51" s="2287">
        <v>42736</v>
      </c>
      <c r="P51" s="2287">
        <v>43070</v>
      </c>
      <c r="Q51" s="2288" t="s">
        <v>2383</v>
      </c>
      <c r="R51" s="2323">
        <v>0.1</v>
      </c>
      <c r="S51" s="2290">
        <v>0.02</v>
      </c>
      <c r="T51" s="2291">
        <v>0.01</v>
      </c>
      <c r="U51" s="2292">
        <f>+S51+S53+S54+S52</f>
        <v>0.03</v>
      </c>
      <c r="V51" s="2293">
        <f>+T51+T53+T54+T52</f>
        <v>0.01</v>
      </c>
      <c r="W51" s="2339"/>
      <c r="X51" s="2340"/>
      <c r="Y51" s="2295" t="s">
        <v>2317</v>
      </c>
      <c r="Z51" s="2296">
        <v>0.04</v>
      </c>
      <c r="AA51" s="2324">
        <v>0.02</v>
      </c>
      <c r="AB51" s="2292">
        <f>+Z51+Z53+Z54+Z52</f>
        <v>0.05</v>
      </c>
      <c r="AC51" s="2293">
        <f>+AA51+AA53+AA54+AA52</f>
        <v>0.02</v>
      </c>
      <c r="AD51" s="2339"/>
      <c r="AE51" s="2340"/>
      <c r="AF51" s="2295" t="s">
        <v>2317</v>
      </c>
      <c r="AG51" s="2296">
        <v>0.04</v>
      </c>
      <c r="AH51" s="2324">
        <v>0.02</v>
      </c>
      <c r="AI51" s="2292">
        <f>+AG51+AG53+AG54+AG52</f>
        <v>0.11</v>
      </c>
      <c r="AJ51" s="2293">
        <f>+AH51+AH53+AH54+AH52</f>
        <v>0.03</v>
      </c>
      <c r="AK51" s="2342"/>
      <c r="AL51" s="2337"/>
      <c r="AM51" s="2297" t="s">
        <v>2384</v>
      </c>
      <c r="AN51" s="2298">
        <v>0</v>
      </c>
      <c r="AO51" s="2343">
        <v>0</v>
      </c>
      <c r="AP51" s="2300">
        <f>+AN51+AN53+AN54+AN52</f>
        <v>0.09</v>
      </c>
      <c r="AQ51" s="2300">
        <f>+AO51+AO53+AO54+AO52</f>
        <v>0.03</v>
      </c>
      <c r="AR51" s="2342"/>
      <c r="AS51" s="2337"/>
      <c r="AT51" s="2344"/>
      <c r="AU51" s="2298">
        <v>0</v>
      </c>
      <c r="AV51" s="2343">
        <v>0</v>
      </c>
      <c r="AW51" s="2300">
        <f>+AU51+AU53+AU54+AU52</f>
        <v>0.09</v>
      </c>
      <c r="AX51" s="2300">
        <f>+AV51+AV53+AV54+AV52</f>
        <v>0.03</v>
      </c>
      <c r="AY51" s="2342"/>
      <c r="AZ51" s="2337"/>
      <c r="BA51" s="2345"/>
      <c r="BB51" s="2298">
        <v>0</v>
      </c>
      <c r="BC51" s="2343">
        <v>0</v>
      </c>
      <c r="BD51" s="2300">
        <f>+BB51+BB53+BB54+BB52</f>
        <v>0.09</v>
      </c>
      <c r="BE51" s="2300">
        <f>+BC51+BC53+BC54+BC52</f>
        <v>0</v>
      </c>
      <c r="BF51" s="2342"/>
      <c r="BG51" s="2337"/>
      <c r="BH51" s="2305"/>
      <c r="BI51" s="2306">
        <v>0</v>
      </c>
      <c r="BJ51" s="2307"/>
      <c r="BK51" s="2308">
        <f>+BI51+BI53+BI54+BI52</f>
        <v>0.09</v>
      </c>
      <c r="BL51" s="2308">
        <f>+BJ51+BJ53+BJ54+BJ52</f>
        <v>0</v>
      </c>
      <c r="BM51" s="2347"/>
      <c r="BN51" s="2341"/>
      <c r="BO51" s="2311"/>
      <c r="BP51" s="2312">
        <v>0</v>
      </c>
      <c r="BQ51" s="2307"/>
      <c r="BR51" s="2308">
        <f>+BP51+BP53+BP54+BP52</f>
        <v>0.09</v>
      </c>
      <c r="BS51" s="2308">
        <f>+BQ51+BQ53+BQ54+BQ52</f>
        <v>0</v>
      </c>
      <c r="BT51" s="2347"/>
      <c r="BU51" s="2341"/>
      <c r="BV51" s="2311"/>
      <c r="BW51" s="2312">
        <v>0</v>
      </c>
      <c r="BX51" s="2307"/>
      <c r="BY51" s="2308">
        <f>+BW51+BW53+BW54+BW52</f>
        <v>0.09</v>
      </c>
      <c r="BZ51" s="2308">
        <f>+BX51+BX53+BX54+BX52</f>
        <v>0</v>
      </c>
      <c r="CA51" s="2347"/>
      <c r="CB51" s="2341"/>
      <c r="CC51" s="2311"/>
      <c r="CD51" s="2312">
        <v>0</v>
      </c>
      <c r="CE51" s="2307"/>
      <c r="CF51" s="2308">
        <f>+CD51+CD53+CD54+CD52</f>
        <v>0.09</v>
      </c>
      <c r="CG51" s="2308">
        <f>+CE51+CE53+CE54+CE52</f>
        <v>0</v>
      </c>
      <c r="CH51" s="2347"/>
      <c r="CI51" s="2341"/>
      <c r="CJ51" s="2311"/>
      <c r="CK51" s="2312">
        <v>0</v>
      </c>
      <c r="CL51" s="2307"/>
      <c r="CM51" s="2308">
        <f>+CK51+CK53+CK54+CK52</f>
        <v>0.09</v>
      </c>
      <c r="CN51" s="2308">
        <f>+CL51+CL53+CL54+CL52</f>
        <v>0</v>
      </c>
      <c r="CO51" s="2347"/>
      <c r="CP51" s="2341"/>
      <c r="CQ51" s="2311"/>
      <c r="CR51" s="2312">
        <v>0</v>
      </c>
      <c r="CS51" s="2307"/>
      <c r="CT51" s="2308">
        <f>+CR51+CR53+CR54+CR52</f>
        <v>0.09</v>
      </c>
      <c r="CU51" s="2308">
        <f>+CS51+CS53+CS54+CS52</f>
        <v>0</v>
      </c>
      <c r="CV51" s="2347"/>
      <c r="CW51" s="2341"/>
      <c r="CX51" s="2311"/>
      <c r="CY51" s="1217"/>
      <c r="CZ51" s="2313">
        <f t="shared" si="1"/>
        <v>0.1</v>
      </c>
      <c r="DA51" s="2313">
        <f t="shared" si="1"/>
        <v>0.05</v>
      </c>
      <c r="DB51" s="1219">
        <f t="shared" si="2"/>
        <v>0.5</v>
      </c>
      <c r="DC51" s="2300">
        <f>+U51+AB51+AI51</f>
        <v>0.19</v>
      </c>
      <c r="DD51" s="2300">
        <f>+V51+AC51+AJ51</f>
        <v>0.06</v>
      </c>
      <c r="DE51" s="1220">
        <f>+DD51/DC51</f>
        <v>0.31578947368421051</v>
      </c>
      <c r="DF51" s="2337"/>
      <c r="DG51" s="2337"/>
      <c r="DH51" s="1220"/>
      <c r="DI51" s="2314">
        <f t="shared" si="3"/>
        <v>0.1</v>
      </c>
      <c r="DJ51" s="2314">
        <f t="shared" si="3"/>
        <v>0.05</v>
      </c>
      <c r="DK51" s="1222">
        <f t="shared" si="0"/>
        <v>0.5</v>
      </c>
      <c r="DL51" s="2315">
        <f>+BD51+AW51+AP51+AI51+AB51+U51</f>
        <v>0.45999999999999996</v>
      </c>
      <c r="DM51" s="2315">
        <f>+BE51+AX51+AQ51+AJ51+AC51+V51</f>
        <v>0.12</v>
      </c>
      <c r="DN51" s="2316">
        <f>+DM51/DL51</f>
        <v>0.2608695652173913</v>
      </c>
      <c r="DO51" s="2348"/>
      <c r="DP51" s="2348"/>
      <c r="DQ51" s="2316"/>
      <c r="DR51" s="2318">
        <f t="shared" si="4"/>
        <v>0.1</v>
      </c>
      <c r="DS51" s="287">
        <f t="shared" si="4"/>
        <v>0.05</v>
      </c>
      <c r="DT51" s="2319">
        <f t="shared" si="5"/>
        <v>0.5</v>
      </c>
      <c r="DU51" s="2320">
        <f>+DL51+BK51+BR51+BY51</f>
        <v>0.72999999999999987</v>
      </c>
      <c r="DV51" s="2320">
        <f>+DM51+BL51+BS51+BZ51</f>
        <v>0.12</v>
      </c>
      <c r="DW51" s="2321">
        <f>+DV51/DU51</f>
        <v>0.16438356164383564</v>
      </c>
      <c r="DX51" s="2349"/>
      <c r="DY51" s="2349"/>
      <c r="DZ51" s="2330"/>
      <c r="EA51" s="287">
        <f t="shared" si="6"/>
        <v>0.1</v>
      </c>
      <c r="EB51" s="287">
        <f t="shared" si="6"/>
        <v>0.05</v>
      </c>
      <c r="EC51" s="2319">
        <f t="shared" si="7"/>
        <v>0.5</v>
      </c>
      <c r="ED51" s="2320">
        <f>+DU51+CF51+CM51+CT51</f>
        <v>0.99999999999999978</v>
      </c>
      <c r="EE51" s="2320">
        <f>+DV51+CG51+CN51+CU51</f>
        <v>0.12</v>
      </c>
      <c r="EF51" s="2321">
        <f>+EE51/ED51</f>
        <v>0.12000000000000002</v>
      </c>
      <c r="EG51" s="2349"/>
      <c r="EH51" s="2349"/>
      <c r="EI51" s="2330"/>
      <c r="EJ51" s="197"/>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3"/>
    </row>
    <row r="52" spans="1:256" ht="42.75">
      <c r="A52" s="2360"/>
      <c r="B52" s="2360"/>
      <c r="C52" s="2280"/>
      <c r="D52" s="2281"/>
      <c r="E52" s="2281"/>
      <c r="F52" s="2281"/>
      <c r="G52" s="2281"/>
      <c r="H52" s="2337"/>
      <c r="I52" s="2283"/>
      <c r="J52" s="2280"/>
      <c r="K52" s="2382"/>
      <c r="L52" s="2285"/>
      <c r="M52" s="2285"/>
      <c r="N52" s="2286"/>
      <c r="O52" s="2287"/>
      <c r="P52" s="2287"/>
      <c r="Q52" s="2288" t="s">
        <v>2385</v>
      </c>
      <c r="R52" s="2323">
        <v>0.3</v>
      </c>
      <c r="S52" s="2290">
        <v>0.01</v>
      </c>
      <c r="T52" s="2291">
        <v>0</v>
      </c>
      <c r="U52" s="2292"/>
      <c r="V52" s="2293"/>
      <c r="W52" s="2339"/>
      <c r="X52" s="2340"/>
      <c r="Y52" s="2295" t="s">
        <v>163</v>
      </c>
      <c r="Z52" s="2296">
        <v>0.01</v>
      </c>
      <c r="AA52" s="2324">
        <v>0</v>
      </c>
      <c r="AB52" s="2292"/>
      <c r="AC52" s="2293"/>
      <c r="AD52" s="2339"/>
      <c r="AE52" s="2340"/>
      <c r="AF52" s="2295" t="s">
        <v>163</v>
      </c>
      <c r="AG52" s="2296">
        <v>0.01</v>
      </c>
      <c r="AH52" s="2324">
        <v>0.01</v>
      </c>
      <c r="AI52" s="2292"/>
      <c r="AJ52" s="2293"/>
      <c r="AK52" s="2342"/>
      <c r="AL52" s="2337"/>
      <c r="AM52" s="2297"/>
      <c r="AN52" s="2298">
        <v>0.03</v>
      </c>
      <c r="AO52" s="2343">
        <v>0.03</v>
      </c>
      <c r="AP52" s="2300"/>
      <c r="AQ52" s="2300"/>
      <c r="AR52" s="2342"/>
      <c r="AS52" s="2337"/>
      <c r="AT52" s="2344" t="s">
        <v>2380</v>
      </c>
      <c r="AU52" s="2298">
        <v>0.03</v>
      </c>
      <c r="AV52" s="2343">
        <v>0.03</v>
      </c>
      <c r="AW52" s="2300"/>
      <c r="AX52" s="2300"/>
      <c r="AY52" s="2342"/>
      <c r="AZ52" s="2337"/>
      <c r="BA52" s="2345" t="s">
        <v>2380</v>
      </c>
      <c r="BB52" s="2298">
        <v>0.03</v>
      </c>
      <c r="BC52" s="2343">
        <v>0</v>
      </c>
      <c r="BD52" s="2300"/>
      <c r="BE52" s="2300"/>
      <c r="BF52" s="2342"/>
      <c r="BG52" s="2337"/>
      <c r="BH52" s="2305"/>
      <c r="BI52" s="2306">
        <v>0.03</v>
      </c>
      <c r="BJ52" s="2307"/>
      <c r="BK52" s="2308"/>
      <c r="BL52" s="2308"/>
      <c r="BM52" s="2347"/>
      <c r="BN52" s="2341"/>
      <c r="BO52" s="2311"/>
      <c r="BP52" s="2312">
        <v>0.03</v>
      </c>
      <c r="BQ52" s="2307"/>
      <c r="BR52" s="2308"/>
      <c r="BS52" s="2308"/>
      <c r="BT52" s="2347"/>
      <c r="BU52" s="2341"/>
      <c r="BV52" s="2311"/>
      <c r="BW52" s="2312">
        <v>0.03</v>
      </c>
      <c r="BX52" s="2307"/>
      <c r="BY52" s="2308"/>
      <c r="BZ52" s="2308"/>
      <c r="CA52" s="2347"/>
      <c r="CB52" s="2341"/>
      <c r="CC52" s="2311"/>
      <c r="CD52" s="2312">
        <v>0.03</v>
      </c>
      <c r="CE52" s="2307"/>
      <c r="CF52" s="2308"/>
      <c r="CG52" s="2308"/>
      <c r="CH52" s="2347"/>
      <c r="CI52" s="2341"/>
      <c r="CJ52" s="2311"/>
      <c r="CK52" s="2312">
        <v>0.03</v>
      </c>
      <c r="CL52" s="2307"/>
      <c r="CM52" s="2308"/>
      <c r="CN52" s="2308"/>
      <c r="CO52" s="2347"/>
      <c r="CP52" s="2341"/>
      <c r="CQ52" s="2311"/>
      <c r="CR52" s="2312">
        <v>0.03</v>
      </c>
      <c r="CS52" s="2307"/>
      <c r="CT52" s="2308"/>
      <c r="CU52" s="2308"/>
      <c r="CV52" s="2347"/>
      <c r="CW52" s="2341"/>
      <c r="CX52" s="2311"/>
      <c r="CY52" s="1217"/>
      <c r="CZ52" s="2313">
        <f t="shared" si="1"/>
        <v>0.03</v>
      </c>
      <c r="DA52" s="2313">
        <f t="shared" si="1"/>
        <v>0.01</v>
      </c>
      <c r="DB52" s="1219">
        <f t="shared" si="2"/>
        <v>0.33333333333333337</v>
      </c>
      <c r="DC52" s="2300"/>
      <c r="DD52" s="2300"/>
      <c r="DE52" s="1220"/>
      <c r="DF52" s="2337"/>
      <c r="DG52" s="2337"/>
      <c r="DH52" s="1220"/>
      <c r="DI52" s="2314">
        <f t="shared" si="3"/>
        <v>0.12</v>
      </c>
      <c r="DJ52" s="2314">
        <f t="shared" si="3"/>
        <v>7.0000000000000007E-2</v>
      </c>
      <c r="DK52" s="1222">
        <f t="shared" si="0"/>
        <v>0.58333333333333337</v>
      </c>
      <c r="DL52" s="2315"/>
      <c r="DM52" s="2315"/>
      <c r="DN52" s="2316"/>
      <c r="DO52" s="2348"/>
      <c r="DP52" s="2348"/>
      <c r="DQ52" s="2316"/>
      <c r="DR52" s="2318">
        <f t="shared" si="4"/>
        <v>0.21</v>
      </c>
      <c r="DS52" s="287">
        <f t="shared" si="4"/>
        <v>7.0000000000000007E-2</v>
      </c>
      <c r="DT52" s="2319">
        <f t="shared" si="5"/>
        <v>0.33333333333333337</v>
      </c>
      <c r="DU52" s="2320"/>
      <c r="DV52" s="2320"/>
      <c r="DW52" s="2330"/>
      <c r="DX52" s="2349"/>
      <c r="DY52" s="2349"/>
      <c r="DZ52" s="2330"/>
      <c r="EA52" s="287">
        <f t="shared" si="6"/>
        <v>0.30000000000000004</v>
      </c>
      <c r="EB52" s="287">
        <f t="shared" si="6"/>
        <v>7.0000000000000007E-2</v>
      </c>
      <c r="EC52" s="2319">
        <f t="shared" si="7"/>
        <v>0.23333333333333331</v>
      </c>
      <c r="ED52" s="2320"/>
      <c r="EE52" s="2320"/>
      <c r="EF52" s="2330"/>
      <c r="EG52" s="2349"/>
      <c r="EH52" s="2349"/>
      <c r="EI52" s="2330"/>
      <c r="EJ52" s="197"/>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3"/>
    </row>
    <row r="53" spans="1:256" ht="42.75">
      <c r="A53" s="2360"/>
      <c r="B53" s="2360"/>
      <c r="C53" s="2280"/>
      <c r="D53" s="2281"/>
      <c r="E53" s="2281"/>
      <c r="F53" s="2281"/>
      <c r="G53" s="2281"/>
      <c r="H53" s="2337"/>
      <c r="I53" s="2283"/>
      <c r="J53" s="2280"/>
      <c r="K53" s="2382"/>
      <c r="L53" s="2285"/>
      <c r="M53" s="2285"/>
      <c r="N53" s="2286"/>
      <c r="O53" s="2287"/>
      <c r="P53" s="2287"/>
      <c r="Q53" s="2288" t="s">
        <v>2386</v>
      </c>
      <c r="R53" s="2323">
        <v>0.3</v>
      </c>
      <c r="S53" s="2290">
        <v>0</v>
      </c>
      <c r="T53" s="2291">
        <v>0</v>
      </c>
      <c r="U53" s="2292"/>
      <c r="V53" s="2293"/>
      <c r="W53" s="2339"/>
      <c r="X53" s="2340"/>
      <c r="Y53" s="2295" t="s">
        <v>163</v>
      </c>
      <c r="Z53" s="2296">
        <v>0</v>
      </c>
      <c r="AA53" s="2324">
        <v>0</v>
      </c>
      <c r="AB53" s="2292"/>
      <c r="AC53" s="2293"/>
      <c r="AD53" s="2339"/>
      <c r="AE53" s="2340"/>
      <c r="AF53" s="2295" t="s">
        <v>163</v>
      </c>
      <c r="AG53" s="2296">
        <v>0.03</v>
      </c>
      <c r="AH53" s="2324">
        <v>0</v>
      </c>
      <c r="AI53" s="2292"/>
      <c r="AJ53" s="2293"/>
      <c r="AK53" s="2342"/>
      <c r="AL53" s="2337"/>
      <c r="AM53" s="2297"/>
      <c r="AN53" s="2298">
        <v>0.03</v>
      </c>
      <c r="AO53" s="2343">
        <v>0</v>
      </c>
      <c r="AP53" s="2300"/>
      <c r="AQ53" s="2300"/>
      <c r="AR53" s="2342"/>
      <c r="AS53" s="2337"/>
      <c r="AT53" s="2344"/>
      <c r="AU53" s="2298">
        <v>0.03</v>
      </c>
      <c r="AV53" s="2343">
        <v>0</v>
      </c>
      <c r="AW53" s="2300"/>
      <c r="AX53" s="2300"/>
      <c r="AY53" s="2342"/>
      <c r="AZ53" s="2337"/>
      <c r="BA53" s="2345"/>
      <c r="BB53" s="2298">
        <v>0.03</v>
      </c>
      <c r="BC53" s="2343">
        <v>0</v>
      </c>
      <c r="BD53" s="2300"/>
      <c r="BE53" s="2300"/>
      <c r="BF53" s="2342"/>
      <c r="BG53" s="2337"/>
      <c r="BH53" s="2305"/>
      <c r="BI53" s="2306">
        <v>0.03</v>
      </c>
      <c r="BJ53" s="2307"/>
      <c r="BK53" s="2308"/>
      <c r="BL53" s="2308"/>
      <c r="BM53" s="2347"/>
      <c r="BN53" s="2341"/>
      <c r="BO53" s="2311"/>
      <c r="BP53" s="2312">
        <v>0.03</v>
      </c>
      <c r="BQ53" s="2307"/>
      <c r="BR53" s="2308"/>
      <c r="BS53" s="2308"/>
      <c r="BT53" s="2347"/>
      <c r="BU53" s="2341"/>
      <c r="BV53" s="2311"/>
      <c r="BW53" s="2312">
        <v>0.03</v>
      </c>
      <c r="BX53" s="2307"/>
      <c r="BY53" s="2308"/>
      <c r="BZ53" s="2308"/>
      <c r="CA53" s="2347"/>
      <c r="CB53" s="2341"/>
      <c r="CC53" s="2311"/>
      <c r="CD53" s="2312">
        <v>0.03</v>
      </c>
      <c r="CE53" s="2307"/>
      <c r="CF53" s="2308"/>
      <c r="CG53" s="2308"/>
      <c r="CH53" s="2347"/>
      <c r="CI53" s="2341"/>
      <c r="CJ53" s="2311"/>
      <c r="CK53" s="2312">
        <v>0.03</v>
      </c>
      <c r="CL53" s="2307"/>
      <c r="CM53" s="2308"/>
      <c r="CN53" s="2308"/>
      <c r="CO53" s="2347"/>
      <c r="CP53" s="2341"/>
      <c r="CQ53" s="2311"/>
      <c r="CR53" s="2312">
        <v>0.03</v>
      </c>
      <c r="CS53" s="2307"/>
      <c r="CT53" s="2308"/>
      <c r="CU53" s="2308"/>
      <c r="CV53" s="2347"/>
      <c r="CW53" s="2341"/>
      <c r="CX53" s="2311"/>
      <c r="CY53" s="1217"/>
      <c r="CZ53" s="2313">
        <f t="shared" si="1"/>
        <v>0.03</v>
      </c>
      <c r="DA53" s="2313">
        <f t="shared" si="1"/>
        <v>0</v>
      </c>
      <c r="DB53" s="1219">
        <f t="shared" si="2"/>
        <v>0</v>
      </c>
      <c r="DC53" s="2300"/>
      <c r="DD53" s="2300"/>
      <c r="DE53" s="1220"/>
      <c r="DF53" s="2337"/>
      <c r="DG53" s="2337"/>
      <c r="DH53" s="1220"/>
      <c r="DI53" s="2314">
        <f t="shared" si="3"/>
        <v>0.12</v>
      </c>
      <c r="DJ53" s="2314">
        <f t="shared" si="3"/>
        <v>0</v>
      </c>
      <c r="DK53" s="1222">
        <f t="shared" si="0"/>
        <v>0</v>
      </c>
      <c r="DL53" s="2315"/>
      <c r="DM53" s="2315"/>
      <c r="DN53" s="2316"/>
      <c r="DO53" s="2348"/>
      <c r="DP53" s="2348"/>
      <c r="DQ53" s="2316"/>
      <c r="DR53" s="2318">
        <f t="shared" si="4"/>
        <v>0.21</v>
      </c>
      <c r="DS53" s="287">
        <f t="shared" si="4"/>
        <v>0</v>
      </c>
      <c r="DT53" s="2319">
        <f t="shared" si="5"/>
        <v>0</v>
      </c>
      <c r="DU53" s="2320"/>
      <c r="DV53" s="2320"/>
      <c r="DW53" s="2330"/>
      <c r="DX53" s="2349"/>
      <c r="DY53" s="2349"/>
      <c r="DZ53" s="2330"/>
      <c r="EA53" s="287">
        <f t="shared" si="6"/>
        <v>0.30000000000000004</v>
      </c>
      <c r="EB53" s="287">
        <f t="shared" si="6"/>
        <v>0</v>
      </c>
      <c r="EC53" s="2319">
        <f t="shared" si="7"/>
        <v>0</v>
      </c>
      <c r="ED53" s="2320"/>
      <c r="EE53" s="2320"/>
      <c r="EF53" s="2330"/>
      <c r="EG53" s="2349"/>
      <c r="EH53" s="2349"/>
      <c r="EI53" s="2330"/>
      <c r="EJ53" s="197"/>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3"/>
    </row>
    <row r="54" spans="1:256" ht="42.75">
      <c r="A54" s="2360"/>
      <c r="B54" s="2360"/>
      <c r="C54" s="2280"/>
      <c r="D54" s="2281"/>
      <c r="E54" s="2281"/>
      <c r="F54" s="2281"/>
      <c r="G54" s="2281"/>
      <c r="H54" s="2337"/>
      <c r="I54" s="2283"/>
      <c r="J54" s="2280"/>
      <c r="K54" s="2382"/>
      <c r="L54" s="2285"/>
      <c r="M54" s="2285"/>
      <c r="N54" s="2286"/>
      <c r="O54" s="2287"/>
      <c r="P54" s="2287"/>
      <c r="Q54" s="2288" t="s">
        <v>2387</v>
      </c>
      <c r="R54" s="2323">
        <v>0.3</v>
      </c>
      <c r="S54" s="2290">
        <v>0</v>
      </c>
      <c r="T54" s="2291">
        <v>0</v>
      </c>
      <c r="U54" s="2292"/>
      <c r="V54" s="2293"/>
      <c r="W54" s="2339"/>
      <c r="X54" s="2340"/>
      <c r="Y54" s="2295" t="s">
        <v>163</v>
      </c>
      <c r="Z54" s="2296">
        <v>0</v>
      </c>
      <c r="AA54" s="2324">
        <v>0</v>
      </c>
      <c r="AB54" s="2292"/>
      <c r="AC54" s="2293"/>
      <c r="AD54" s="2339"/>
      <c r="AE54" s="2340"/>
      <c r="AF54" s="2295" t="s">
        <v>163</v>
      </c>
      <c r="AG54" s="2296">
        <v>0.03</v>
      </c>
      <c r="AH54" s="2324">
        <v>0</v>
      </c>
      <c r="AI54" s="2292"/>
      <c r="AJ54" s="2293"/>
      <c r="AK54" s="2342"/>
      <c r="AL54" s="2337"/>
      <c r="AM54" s="2297"/>
      <c r="AN54" s="2298">
        <v>0.03</v>
      </c>
      <c r="AO54" s="2343">
        <v>0</v>
      </c>
      <c r="AP54" s="2300"/>
      <c r="AQ54" s="2300"/>
      <c r="AR54" s="2342"/>
      <c r="AS54" s="2337"/>
      <c r="AT54" s="2357"/>
      <c r="AU54" s="2298">
        <v>0.03</v>
      </c>
      <c r="AV54" s="2343">
        <v>0</v>
      </c>
      <c r="AW54" s="2300"/>
      <c r="AX54" s="2300"/>
      <c r="AY54" s="2342"/>
      <c r="AZ54" s="2337"/>
      <c r="BA54" s="2366"/>
      <c r="BB54" s="2298">
        <v>0.03</v>
      </c>
      <c r="BC54" s="2343">
        <v>0</v>
      </c>
      <c r="BD54" s="2300"/>
      <c r="BE54" s="2300"/>
      <c r="BF54" s="2342"/>
      <c r="BG54" s="2337"/>
      <c r="BH54" s="1253"/>
      <c r="BI54" s="2306">
        <v>0.03</v>
      </c>
      <c r="BJ54" s="2307"/>
      <c r="BK54" s="2308"/>
      <c r="BL54" s="2308"/>
      <c r="BM54" s="2347"/>
      <c r="BN54" s="2341"/>
      <c r="BO54" s="2359"/>
      <c r="BP54" s="2312">
        <v>0.03</v>
      </c>
      <c r="BQ54" s="2307"/>
      <c r="BR54" s="2308"/>
      <c r="BS54" s="2308"/>
      <c r="BT54" s="2347"/>
      <c r="BU54" s="2341"/>
      <c r="BV54" s="2359"/>
      <c r="BW54" s="2312">
        <v>0.03</v>
      </c>
      <c r="BX54" s="2307"/>
      <c r="BY54" s="2308"/>
      <c r="BZ54" s="2308"/>
      <c r="CA54" s="2347"/>
      <c r="CB54" s="2341"/>
      <c r="CC54" s="2359"/>
      <c r="CD54" s="2312">
        <v>0.03</v>
      </c>
      <c r="CE54" s="2307"/>
      <c r="CF54" s="2308"/>
      <c r="CG54" s="2308"/>
      <c r="CH54" s="2347"/>
      <c r="CI54" s="2341"/>
      <c r="CJ54" s="2359"/>
      <c r="CK54" s="2312">
        <v>0.03</v>
      </c>
      <c r="CL54" s="2307"/>
      <c r="CM54" s="2308"/>
      <c r="CN54" s="2308"/>
      <c r="CO54" s="2347"/>
      <c r="CP54" s="2341"/>
      <c r="CQ54" s="2359"/>
      <c r="CR54" s="2312">
        <v>0.03</v>
      </c>
      <c r="CS54" s="2307"/>
      <c r="CT54" s="2308"/>
      <c r="CU54" s="2308"/>
      <c r="CV54" s="2347"/>
      <c r="CW54" s="2341"/>
      <c r="CX54" s="2359"/>
      <c r="CY54" s="1217"/>
      <c r="CZ54" s="2313">
        <f t="shared" si="1"/>
        <v>0.03</v>
      </c>
      <c r="DA54" s="2313">
        <f t="shared" si="1"/>
        <v>0</v>
      </c>
      <c r="DB54" s="1219">
        <f t="shared" si="2"/>
        <v>0</v>
      </c>
      <c r="DC54" s="2300"/>
      <c r="DD54" s="2300"/>
      <c r="DE54" s="1220"/>
      <c r="DF54" s="2337"/>
      <c r="DG54" s="2337"/>
      <c r="DH54" s="1220"/>
      <c r="DI54" s="2314">
        <f t="shared" si="3"/>
        <v>0.12</v>
      </c>
      <c r="DJ54" s="2314">
        <f t="shared" si="3"/>
        <v>0</v>
      </c>
      <c r="DK54" s="1222">
        <f t="shared" si="0"/>
        <v>0</v>
      </c>
      <c r="DL54" s="2315"/>
      <c r="DM54" s="2315"/>
      <c r="DN54" s="2316"/>
      <c r="DO54" s="2348"/>
      <c r="DP54" s="2348"/>
      <c r="DQ54" s="2316"/>
      <c r="DR54" s="2318">
        <f t="shared" si="4"/>
        <v>0.21</v>
      </c>
      <c r="DS54" s="287">
        <f t="shared" si="4"/>
        <v>0</v>
      </c>
      <c r="DT54" s="2319">
        <f t="shared" si="5"/>
        <v>0</v>
      </c>
      <c r="DU54" s="2320"/>
      <c r="DV54" s="2320"/>
      <c r="DW54" s="2335"/>
      <c r="DX54" s="2349"/>
      <c r="DY54" s="2349"/>
      <c r="DZ54" s="2335"/>
      <c r="EA54" s="287">
        <f t="shared" si="6"/>
        <v>0.30000000000000004</v>
      </c>
      <c r="EB54" s="287">
        <f t="shared" si="6"/>
        <v>0</v>
      </c>
      <c r="EC54" s="2319">
        <f t="shared" si="7"/>
        <v>0</v>
      </c>
      <c r="ED54" s="2320"/>
      <c r="EE54" s="2320"/>
      <c r="EF54" s="2335"/>
      <c r="EG54" s="2349"/>
      <c r="EH54" s="2349"/>
      <c r="EI54" s="2335"/>
      <c r="EJ54" s="197"/>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3"/>
    </row>
    <row r="55" spans="1:256" ht="28.5">
      <c r="A55" s="2278" t="s">
        <v>1149</v>
      </c>
      <c r="B55" s="2278"/>
      <c r="C55" s="2280" t="s">
        <v>2388</v>
      </c>
      <c r="D55" s="2281">
        <v>5</v>
      </c>
      <c r="E55" s="2281" t="s">
        <v>2389</v>
      </c>
      <c r="F55" s="2336">
        <v>550</v>
      </c>
      <c r="G55" s="2281" t="s">
        <v>78</v>
      </c>
      <c r="H55" s="2337">
        <v>1</v>
      </c>
      <c r="I55" s="2283">
        <f>+SUM(N55:N66)</f>
        <v>0.24</v>
      </c>
      <c r="J55" s="2280">
        <v>9</v>
      </c>
      <c r="K55" s="2284" t="s">
        <v>2390</v>
      </c>
      <c r="L55" s="2285" t="s">
        <v>2391</v>
      </c>
      <c r="M55" s="2285" t="s">
        <v>2392</v>
      </c>
      <c r="N55" s="2286">
        <v>0.08</v>
      </c>
      <c r="O55" s="2287">
        <v>42736</v>
      </c>
      <c r="P55" s="2287">
        <v>43070</v>
      </c>
      <c r="Q55" s="2288" t="s">
        <v>2393</v>
      </c>
      <c r="R55" s="2323">
        <v>0.2</v>
      </c>
      <c r="S55" s="2290">
        <v>0.04</v>
      </c>
      <c r="T55" s="2291">
        <v>0.02</v>
      </c>
      <c r="U55" s="2292">
        <f>S55+S56+S57+S58</f>
        <v>0.09</v>
      </c>
      <c r="V55" s="2293">
        <f>T55+T56+T57+T58</f>
        <v>0.05</v>
      </c>
      <c r="W55" s="2339">
        <f>+(((U55*$N$55)+(U59*$N$59)+(U63*$N$63))*$H$55)/($N$55+$N$59+$N$63)</f>
        <v>9.6666666666666665E-2</v>
      </c>
      <c r="X55" s="2340">
        <f>+(((V55*$N$55)+(V59*$N$59)+(V63*$N$63))*$H$55)/($N$55+$N$59+$N$63)</f>
        <v>5.3333333333333337E-2</v>
      </c>
      <c r="Y55" s="2295" t="s">
        <v>2313</v>
      </c>
      <c r="Z55" s="2296">
        <v>0.08</v>
      </c>
      <c r="AA55" s="2324">
        <v>0.04</v>
      </c>
      <c r="AB55" s="2292">
        <f>Z55+Z56+Z57+Z58</f>
        <v>0.17</v>
      </c>
      <c r="AC55" s="2293">
        <f>AA55+AA56+AA57+AA58</f>
        <v>0.09</v>
      </c>
      <c r="AD55" s="2339">
        <f>+(((AB55*$N$55)+(AB59*$N$59)+(AB63*$N$63))*$H$55)/($N$55+$N$59+$N$63)</f>
        <v>0.15000000000000002</v>
      </c>
      <c r="AE55" s="2340">
        <f>+(((AC55*$N$55)+(AC59*$N$59)+(AC63*$N$63))*$H$55)/($N$55+$N$59+$N$63)</f>
        <v>8.666666666666667E-2</v>
      </c>
      <c r="AF55" s="2295" t="s">
        <v>2313</v>
      </c>
      <c r="AG55" s="2296">
        <v>0.08</v>
      </c>
      <c r="AH55" s="2324">
        <v>0.04</v>
      </c>
      <c r="AI55" s="2292">
        <f>AG55+AG56+AG57+AG58</f>
        <v>0.2</v>
      </c>
      <c r="AJ55" s="2293">
        <f>AH55+AH56+AH57+AH58</f>
        <v>0.12</v>
      </c>
      <c r="AK55" s="2342">
        <f>+(((AI55*$N$55)+(AI59*$N$59)+(AI63*$N$63))*$H$55)/($N$55+$N$59+$N$63)</f>
        <v>0.17666666666666669</v>
      </c>
      <c r="AL55" s="2337">
        <f>+(((AJ55*$N$55)+(AJ59*$N$59)+(AJ63*$N$63))*$H$55)/($N$55+$N$59+$N$63)</f>
        <v>0.10333333333333333</v>
      </c>
      <c r="AM55" s="2297" t="s">
        <v>2394</v>
      </c>
      <c r="AN55" s="2298">
        <v>0</v>
      </c>
      <c r="AO55" s="2343">
        <v>0</v>
      </c>
      <c r="AP55" s="2300">
        <f>AN55+AN56+AN57+AN58</f>
        <v>0.06</v>
      </c>
      <c r="AQ55" s="2300">
        <f>AO55+AO56+AO57+AO58</f>
        <v>0.06</v>
      </c>
      <c r="AR55" s="2342">
        <f>+(((AP55*$N$55)+(AP59*$N$59)+(AP63*$N$63))*$H$55)/($N$55+$N$59+$N$63)</f>
        <v>6.6666666666666666E-2</v>
      </c>
      <c r="AS55" s="2337">
        <f>+(((AQ55*$N$55)+(AQ59*$N$59)+(AQ63*$N$63))*$H$55)/($N$55+$N$59+$N$63)</f>
        <v>6.3333333333333325E-2</v>
      </c>
      <c r="AT55" s="2357"/>
      <c r="AU55" s="2298">
        <v>0</v>
      </c>
      <c r="AV55" s="2343">
        <v>0</v>
      </c>
      <c r="AW55" s="2300">
        <f>AU55+AU56+AU57+AU58</f>
        <v>0.06</v>
      </c>
      <c r="AX55" s="2300">
        <f>AV55+AV56+AV57+AV58</f>
        <v>0.06</v>
      </c>
      <c r="AY55" s="2342">
        <f>+(((AW55*$N$55)+(AW59*$N$59)+(AW63*$N$63))*$H$55)/($N$55+$N$59+$N$63)</f>
        <v>8.3333333333333343E-2</v>
      </c>
      <c r="AZ55" s="2337">
        <f>+(((AX55*$N$55)+(AX59*$N$59)+(AX63*$N$63))*$H$55)/($N$55+$N$59+$N$63)</f>
        <v>9.0000000000000011E-2</v>
      </c>
      <c r="BA55" s="2366"/>
      <c r="BB55" s="2298">
        <v>0</v>
      </c>
      <c r="BC55" s="2343">
        <v>0</v>
      </c>
      <c r="BD55" s="2300">
        <f>BB55+BB56+BB57+BB58</f>
        <v>0.06</v>
      </c>
      <c r="BE55" s="2300">
        <f>BC55+BC56+BC57+BC58</f>
        <v>0.06</v>
      </c>
      <c r="BF55" s="2342">
        <f>+(((BD55*$N$55)+(BD59*$N$59)+(BD63*$N$63))*$H$55)/($N$55+$N$59+$N$63)</f>
        <v>8.3333333333333343E-2</v>
      </c>
      <c r="BG55" s="2337">
        <f>+(((BE55*$N$55)+(BE59*$N$59)+(BE63*$N$63))*$H$55)/($N$55+$N$59+$N$63)</f>
        <v>0.04</v>
      </c>
      <c r="BH55" s="1253"/>
      <c r="BI55" s="2306">
        <v>0</v>
      </c>
      <c r="BJ55" s="2307"/>
      <c r="BK55" s="2308">
        <f>BI55+BI56+BI57+BI58</f>
        <v>0.06</v>
      </c>
      <c r="BL55" s="2308">
        <f>BJ55+BJ56+BJ57+BJ58</f>
        <v>0</v>
      </c>
      <c r="BM55" s="2347">
        <f>+(((BK55*$N$55)+(BK59*$N$59)+(BK63*$N$63))*$H$55)/($N$55+$N$59+$N$63)</f>
        <v>5.6666666666666657E-2</v>
      </c>
      <c r="BN55" s="2341">
        <f>+(((BL55*$N$55)+(BL59*$N$59)+(BL63*$N$63))*$H$55)/($N$55+$N$59+$N$63)</f>
        <v>0</v>
      </c>
      <c r="BO55" s="2359"/>
      <c r="BP55" s="2312">
        <v>0</v>
      </c>
      <c r="BQ55" s="2307"/>
      <c r="BR55" s="2308">
        <f>BP55+BP56+BP57+BP58</f>
        <v>0.06</v>
      </c>
      <c r="BS55" s="2308">
        <f>BQ55+BQ56+BQ57+BQ58</f>
        <v>0</v>
      </c>
      <c r="BT55" s="2347">
        <f>+(((BR55*$N$55)+(BR59*$N$59)+(BR63*$N$63))*$H$55)/($N$55+$N$59+$N$63)</f>
        <v>5.6666666666666657E-2</v>
      </c>
      <c r="BU55" s="2341">
        <f>+(((BS55*$N$55)+(BS59*$N$59)+(BS63*$N$63))*$H$55)/($N$55+$N$59+$N$63)</f>
        <v>0</v>
      </c>
      <c r="BV55" s="2359"/>
      <c r="BW55" s="2312">
        <v>0</v>
      </c>
      <c r="BX55" s="2307"/>
      <c r="BY55" s="2308">
        <f>BW55+BW56+BW57+BW58</f>
        <v>0.06</v>
      </c>
      <c r="BZ55" s="2308">
        <f>BX55+BX56+BX57+BX58</f>
        <v>0</v>
      </c>
      <c r="CA55" s="2347">
        <f>+(((BY55*$N$55)+(BY59*$N$59)+(BY63*$N$63))*$H$55)/($N$55+$N$59+$N$63)</f>
        <v>5.6666666666666657E-2</v>
      </c>
      <c r="CB55" s="2341">
        <f>+(((BZ55*$N$55)+(BZ59*$N$59)+(BZ63*$N$63))*$H$55)/($N$55+$N$59+$N$63)</f>
        <v>0</v>
      </c>
      <c r="CC55" s="2359"/>
      <c r="CD55" s="2312">
        <v>0</v>
      </c>
      <c r="CE55" s="2307"/>
      <c r="CF55" s="2308">
        <f>CD55+CD56+CD57+CD58</f>
        <v>0.06</v>
      </c>
      <c r="CG55" s="2308">
        <f>CE55+CE56+CE57+CE58</f>
        <v>0</v>
      </c>
      <c r="CH55" s="2347">
        <f>+(((CF55*$N$55)+(CF59*$N$59)+(CF63*$N$63))*$H$55)/($N$55+$N$59+$N$63)</f>
        <v>5.6666666666666657E-2</v>
      </c>
      <c r="CI55" s="2341">
        <f>+(((CG55*$N$55)+(CG59*$N$59)+(CG63*$N$63))*$H$55)/($N$55+$N$59+$N$63)</f>
        <v>0</v>
      </c>
      <c r="CJ55" s="2359"/>
      <c r="CK55" s="2312">
        <v>0</v>
      </c>
      <c r="CL55" s="2307"/>
      <c r="CM55" s="2308">
        <f>CK55+CK56+CK57+CK58</f>
        <v>0.06</v>
      </c>
      <c r="CN55" s="2308">
        <f>CL55+CL56+CL57+CL58</f>
        <v>0</v>
      </c>
      <c r="CO55" s="2347">
        <f>+(((CM55*$N$55)+(CM59*$N$59)+(CM63*$N$63))*$H$55)/($N$55+$N$59+$N$63)</f>
        <v>5.6666666666666657E-2</v>
      </c>
      <c r="CP55" s="2341">
        <f>+(((CN55*$N$55)+(CN59*$N$59)+(CN63*$N$63))*$H$55)/($N$55+$N$59+$N$63)</f>
        <v>0</v>
      </c>
      <c r="CQ55" s="2359"/>
      <c r="CR55" s="2312">
        <v>0</v>
      </c>
      <c r="CS55" s="2307"/>
      <c r="CT55" s="2308">
        <f>CR55+CR56+CR57+CR58</f>
        <v>0.06</v>
      </c>
      <c r="CU55" s="2308">
        <f>CS55+CS56+CS57+CS58</f>
        <v>0</v>
      </c>
      <c r="CV55" s="2347">
        <f>+(((CT55*$N$55)+(CT59*$N$59)+(CT63*$N$63))*$H$55)/($N$55+$N$59+$N$63)</f>
        <v>0.06</v>
      </c>
      <c r="CW55" s="2341">
        <f>+(((CU55*$N$55)+(CU59*$N$59)+(CU63*$N$63))*$H$55)/($N$55+$N$59+$N$63)</f>
        <v>0</v>
      </c>
      <c r="CX55" s="2359"/>
      <c r="CY55" s="1217"/>
      <c r="CZ55" s="2313">
        <f t="shared" si="1"/>
        <v>0.2</v>
      </c>
      <c r="DA55" s="2313">
        <f t="shared" si="1"/>
        <v>0.1</v>
      </c>
      <c r="DB55" s="1219">
        <f t="shared" si="2"/>
        <v>0.5</v>
      </c>
      <c r="DC55" s="2300">
        <f>+U55+AB55+AI55</f>
        <v>0.46</v>
      </c>
      <c r="DD55" s="2300">
        <f>+V55+AC55+AJ55</f>
        <v>0.26</v>
      </c>
      <c r="DE55" s="1220">
        <f>+DD55/DC55</f>
        <v>0.56521739130434778</v>
      </c>
      <c r="DF55" s="2337">
        <f>+W55+AD55+AK55</f>
        <v>0.42333333333333339</v>
      </c>
      <c r="DG55" s="2337">
        <f>+X55+AE55+AL55</f>
        <v>0.24333333333333335</v>
      </c>
      <c r="DH55" s="1220">
        <f>+DG55/DF55</f>
        <v>0.57480314960629919</v>
      </c>
      <c r="DI55" s="2314">
        <f t="shared" si="3"/>
        <v>0.2</v>
      </c>
      <c r="DJ55" s="2314">
        <f t="shared" si="3"/>
        <v>0.1</v>
      </c>
      <c r="DK55" s="1222">
        <f t="shared" si="0"/>
        <v>0.5</v>
      </c>
      <c r="DL55" s="2315">
        <f>+BD55+AW55+AP55+AI55+AB55+U55</f>
        <v>0.64</v>
      </c>
      <c r="DM55" s="2315">
        <f>+BE55+AX55+AQ55+AJ55+AC55+V55</f>
        <v>0.44</v>
      </c>
      <c r="DN55" s="2316">
        <f>+DM55/DL55</f>
        <v>0.6875</v>
      </c>
      <c r="DO55" s="2348">
        <f>+BF55+AY55+AR55+AK55+AD55+W55</f>
        <v>0.65666666666666673</v>
      </c>
      <c r="DP55" s="2348">
        <f>+BG55+AZ55+AS55+AL55+AE55+X55</f>
        <v>0.43666666666666665</v>
      </c>
      <c r="DQ55" s="2316">
        <f>+DP55/DO55</f>
        <v>0.66497461928933999</v>
      </c>
      <c r="DR55" s="2318">
        <f t="shared" si="4"/>
        <v>0.2</v>
      </c>
      <c r="DS55" s="287">
        <f t="shared" si="4"/>
        <v>0.1</v>
      </c>
      <c r="DT55" s="2319">
        <f t="shared" si="5"/>
        <v>0.5</v>
      </c>
      <c r="DU55" s="2320">
        <f>+DL55+BK55+BR55+BY55</f>
        <v>0.82000000000000006</v>
      </c>
      <c r="DV55" s="2320">
        <f>+DM55+BL55+BS55+BZ55</f>
        <v>0.44</v>
      </c>
      <c r="DW55" s="2321">
        <f>+DV55/DU55</f>
        <v>0.53658536585365846</v>
      </c>
      <c r="DX55" s="2349">
        <f>+DO55+BM55+BT55+CA55</f>
        <v>0.82666666666666666</v>
      </c>
      <c r="DY55" s="2349">
        <f>+DP55+BN55+BU55+CB55</f>
        <v>0.43666666666666665</v>
      </c>
      <c r="DZ55" s="2321">
        <f>+DY55/DX55</f>
        <v>0.52822580645161288</v>
      </c>
      <c r="EA55" s="287">
        <f t="shared" si="6"/>
        <v>0.2</v>
      </c>
      <c r="EB55" s="287">
        <f t="shared" si="6"/>
        <v>0.1</v>
      </c>
      <c r="EC55" s="2319">
        <f t="shared" si="7"/>
        <v>0.5</v>
      </c>
      <c r="ED55" s="2320">
        <f>+DU55+CF55+CM55+CT55</f>
        <v>1.0000000000000002</v>
      </c>
      <c r="EE55" s="2320">
        <f>+DV55+CG55+CN55+CU55</f>
        <v>0.44</v>
      </c>
      <c r="EF55" s="2321">
        <f>+EE55/ED55</f>
        <v>0.43999999999999989</v>
      </c>
      <c r="EG55" s="2349">
        <f>+DX55+CH55+CO55+CV55</f>
        <v>1</v>
      </c>
      <c r="EH55" s="2349">
        <f>+DY55+CI55+CP55+CW55</f>
        <v>0.43666666666666665</v>
      </c>
      <c r="EI55" s="2321">
        <f>+EH55/EG55</f>
        <v>0.43666666666666665</v>
      </c>
      <c r="EJ55" s="197"/>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3"/>
    </row>
    <row r="56" spans="1:256" ht="42.75">
      <c r="A56" s="2278"/>
      <c r="B56" s="2278"/>
      <c r="C56" s="2280"/>
      <c r="D56" s="2281"/>
      <c r="E56" s="2281"/>
      <c r="F56" s="2281"/>
      <c r="G56" s="2281"/>
      <c r="H56" s="2337"/>
      <c r="I56" s="2283"/>
      <c r="J56" s="2280"/>
      <c r="K56" s="2284"/>
      <c r="L56" s="2285"/>
      <c r="M56" s="2285"/>
      <c r="N56" s="2286"/>
      <c r="O56" s="2287"/>
      <c r="P56" s="2287"/>
      <c r="Q56" s="2288" t="s">
        <v>2395</v>
      </c>
      <c r="R56" s="2323">
        <v>0.2</v>
      </c>
      <c r="S56" s="2290">
        <v>0.04</v>
      </c>
      <c r="T56" s="2291">
        <v>0.02</v>
      </c>
      <c r="U56" s="2292"/>
      <c r="V56" s="2293"/>
      <c r="W56" s="2339"/>
      <c r="X56" s="2340"/>
      <c r="Y56" s="2295" t="s">
        <v>2317</v>
      </c>
      <c r="Z56" s="2296">
        <v>0.08</v>
      </c>
      <c r="AA56" s="2324">
        <v>0.04</v>
      </c>
      <c r="AB56" s="2292"/>
      <c r="AC56" s="2293"/>
      <c r="AD56" s="2339"/>
      <c r="AE56" s="2340"/>
      <c r="AF56" s="2295" t="s">
        <v>2317</v>
      </c>
      <c r="AG56" s="2296">
        <v>0.08</v>
      </c>
      <c r="AH56" s="2324">
        <v>0.04</v>
      </c>
      <c r="AI56" s="2292"/>
      <c r="AJ56" s="2293"/>
      <c r="AK56" s="2342"/>
      <c r="AL56" s="2337"/>
      <c r="AM56" s="2297"/>
      <c r="AN56" s="2298">
        <v>0</v>
      </c>
      <c r="AO56" s="2343">
        <v>0</v>
      </c>
      <c r="AP56" s="2300"/>
      <c r="AQ56" s="2300"/>
      <c r="AR56" s="2342"/>
      <c r="AS56" s="2337"/>
      <c r="AT56" s="2357"/>
      <c r="AU56" s="2298">
        <v>0</v>
      </c>
      <c r="AV56" s="2343">
        <v>0</v>
      </c>
      <c r="AW56" s="2300"/>
      <c r="AX56" s="2300"/>
      <c r="AY56" s="2342"/>
      <c r="AZ56" s="2337"/>
      <c r="BA56" s="2366"/>
      <c r="BB56" s="2298">
        <v>0</v>
      </c>
      <c r="BC56" s="2343">
        <v>0</v>
      </c>
      <c r="BD56" s="2300"/>
      <c r="BE56" s="2300"/>
      <c r="BF56" s="2342"/>
      <c r="BG56" s="2337"/>
      <c r="BH56" s="1253"/>
      <c r="BI56" s="2306">
        <v>0</v>
      </c>
      <c r="BJ56" s="2307"/>
      <c r="BK56" s="2308"/>
      <c r="BL56" s="2308"/>
      <c r="BM56" s="2347"/>
      <c r="BN56" s="2341"/>
      <c r="BO56" s="2359"/>
      <c r="BP56" s="2312">
        <v>0</v>
      </c>
      <c r="BQ56" s="2307"/>
      <c r="BR56" s="2308"/>
      <c r="BS56" s="2308"/>
      <c r="BT56" s="2347"/>
      <c r="BU56" s="2341"/>
      <c r="BV56" s="2359"/>
      <c r="BW56" s="2312">
        <v>0</v>
      </c>
      <c r="BX56" s="2307"/>
      <c r="BY56" s="2308"/>
      <c r="BZ56" s="2308"/>
      <c r="CA56" s="2347"/>
      <c r="CB56" s="2341"/>
      <c r="CC56" s="2359"/>
      <c r="CD56" s="2312">
        <v>0</v>
      </c>
      <c r="CE56" s="2307"/>
      <c r="CF56" s="2308"/>
      <c r="CG56" s="2308"/>
      <c r="CH56" s="2347"/>
      <c r="CI56" s="2341"/>
      <c r="CJ56" s="2359"/>
      <c r="CK56" s="2312">
        <v>0</v>
      </c>
      <c r="CL56" s="2307"/>
      <c r="CM56" s="2308"/>
      <c r="CN56" s="2308"/>
      <c r="CO56" s="2347"/>
      <c r="CP56" s="2341"/>
      <c r="CQ56" s="2359"/>
      <c r="CR56" s="2312">
        <v>0</v>
      </c>
      <c r="CS56" s="2307"/>
      <c r="CT56" s="2308"/>
      <c r="CU56" s="2308"/>
      <c r="CV56" s="2347"/>
      <c r="CW56" s="2341"/>
      <c r="CX56" s="2359"/>
      <c r="CY56" s="1217"/>
      <c r="CZ56" s="2313">
        <f t="shared" si="1"/>
        <v>0.2</v>
      </c>
      <c r="DA56" s="2313">
        <f t="shared" si="1"/>
        <v>0.1</v>
      </c>
      <c r="DB56" s="1219">
        <f t="shared" si="2"/>
        <v>0.5</v>
      </c>
      <c r="DC56" s="2300"/>
      <c r="DD56" s="2300"/>
      <c r="DE56" s="1220"/>
      <c r="DF56" s="2337"/>
      <c r="DG56" s="2337"/>
      <c r="DH56" s="1220"/>
      <c r="DI56" s="2314">
        <f t="shared" si="3"/>
        <v>0.2</v>
      </c>
      <c r="DJ56" s="2314">
        <f t="shared" si="3"/>
        <v>0.1</v>
      </c>
      <c r="DK56" s="1222">
        <f t="shared" si="0"/>
        <v>0.5</v>
      </c>
      <c r="DL56" s="2315"/>
      <c r="DM56" s="2315"/>
      <c r="DN56" s="2316"/>
      <c r="DO56" s="2348"/>
      <c r="DP56" s="2348"/>
      <c r="DQ56" s="2316"/>
      <c r="DR56" s="2318">
        <f t="shared" si="4"/>
        <v>0.2</v>
      </c>
      <c r="DS56" s="287">
        <f t="shared" si="4"/>
        <v>0.1</v>
      </c>
      <c r="DT56" s="2319">
        <f t="shared" si="5"/>
        <v>0.5</v>
      </c>
      <c r="DU56" s="2320"/>
      <c r="DV56" s="2320"/>
      <c r="DW56" s="2330"/>
      <c r="DX56" s="2349"/>
      <c r="DY56" s="2349"/>
      <c r="DZ56" s="2330"/>
      <c r="EA56" s="287">
        <f t="shared" si="6"/>
        <v>0.2</v>
      </c>
      <c r="EB56" s="287">
        <f t="shared" si="6"/>
        <v>0.1</v>
      </c>
      <c r="EC56" s="2319">
        <f t="shared" si="7"/>
        <v>0.5</v>
      </c>
      <c r="ED56" s="2320"/>
      <c r="EE56" s="2320"/>
      <c r="EF56" s="2330"/>
      <c r="EG56" s="2349"/>
      <c r="EH56" s="2349"/>
      <c r="EI56" s="2330"/>
      <c r="EJ56" s="197"/>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3"/>
    </row>
    <row r="57" spans="1:256" ht="71.25">
      <c r="A57" s="2278"/>
      <c r="B57" s="2278"/>
      <c r="C57" s="2280"/>
      <c r="D57" s="2281"/>
      <c r="E57" s="2281"/>
      <c r="F57" s="2281"/>
      <c r="G57" s="2281"/>
      <c r="H57" s="2337"/>
      <c r="I57" s="2283"/>
      <c r="J57" s="2280"/>
      <c r="K57" s="2284"/>
      <c r="L57" s="2285"/>
      <c r="M57" s="2285"/>
      <c r="N57" s="2286"/>
      <c r="O57" s="2287"/>
      <c r="P57" s="2287"/>
      <c r="Q57" s="2288" t="s">
        <v>2396</v>
      </c>
      <c r="R57" s="2323">
        <v>0.3</v>
      </c>
      <c r="S57" s="2290">
        <v>0</v>
      </c>
      <c r="T57" s="2291">
        <v>0</v>
      </c>
      <c r="U57" s="2292"/>
      <c r="V57" s="2293"/>
      <c r="W57" s="2339"/>
      <c r="X57" s="2340"/>
      <c r="Y57" s="2295" t="s">
        <v>163</v>
      </c>
      <c r="Z57" s="2296">
        <v>0</v>
      </c>
      <c r="AA57" s="2324">
        <v>0</v>
      </c>
      <c r="AB57" s="2292"/>
      <c r="AC57" s="2293"/>
      <c r="AD57" s="2339"/>
      <c r="AE57" s="2340"/>
      <c r="AF57" s="2295" t="s">
        <v>163</v>
      </c>
      <c r="AG57" s="2296">
        <v>0.03</v>
      </c>
      <c r="AH57" s="2324">
        <v>0.03</v>
      </c>
      <c r="AI57" s="2292"/>
      <c r="AJ57" s="2293"/>
      <c r="AK57" s="2342"/>
      <c r="AL57" s="2337"/>
      <c r="AM57" s="2297"/>
      <c r="AN57" s="2298">
        <v>0.03</v>
      </c>
      <c r="AO57" s="2343">
        <v>0.03</v>
      </c>
      <c r="AP57" s="2300"/>
      <c r="AQ57" s="2300"/>
      <c r="AR57" s="2342"/>
      <c r="AS57" s="2337"/>
      <c r="AT57" s="2344" t="s">
        <v>2397</v>
      </c>
      <c r="AU57" s="2298">
        <v>0.03</v>
      </c>
      <c r="AV57" s="2343">
        <v>0.03</v>
      </c>
      <c r="AW57" s="2300"/>
      <c r="AX57" s="2300"/>
      <c r="AY57" s="2342"/>
      <c r="AZ57" s="2337"/>
      <c r="BA57" s="2327" t="s">
        <v>2398</v>
      </c>
      <c r="BB57" s="2298">
        <v>0.03</v>
      </c>
      <c r="BC57" s="2343">
        <v>0.03</v>
      </c>
      <c r="BD57" s="2300"/>
      <c r="BE57" s="2300"/>
      <c r="BF57" s="2342"/>
      <c r="BG57" s="2337"/>
      <c r="BH57" s="2305" t="s">
        <v>2399</v>
      </c>
      <c r="BI57" s="2306">
        <v>0.03</v>
      </c>
      <c r="BJ57" s="2307"/>
      <c r="BK57" s="2308"/>
      <c r="BL57" s="2308"/>
      <c r="BM57" s="2347"/>
      <c r="BN57" s="2341"/>
      <c r="BO57" s="2311"/>
      <c r="BP57" s="2312">
        <v>0.03</v>
      </c>
      <c r="BQ57" s="2307"/>
      <c r="BR57" s="2308"/>
      <c r="BS57" s="2308"/>
      <c r="BT57" s="2347"/>
      <c r="BU57" s="2341"/>
      <c r="BV57" s="2311"/>
      <c r="BW57" s="2312">
        <v>0.03</v>
      </c>
      <c r="BX57" s="2307"/>
      <c r="BY57" s="2308"/>
      <c r="BZ57" s="2308"/>
      <c r="CA57" s="2347"/>
      <c r="CB57" s="2341"/>
      <c r="CC57" s="2311"/>
      <c r="CD57" s="2312">
        <v>0.03</v>
      </c>
      <c r="CE57" s="2307"/>
      <c r="CF57" s="2308"/>
      <c r="CG57" s="2308"/>
      <c r="CH57" s="2347"/>
      <c r="CI57" s="2341"/>
      <c r="CJ57" s="2311"/>
      <c r="CK57" s="2312">
        <v>0.03</v>
      </c>
      <c r="CL57" s="2307"/>
      <c r="CM57" s="2308"/>
      <c r="CN57" s="2308"/>
      <c r="CO57" s="2347"/>
      <c r="CP57" s="2341"/>
      <c r="CQ57" s="2311"/>
      <c r="CR57" s="2312">
        <v>0.03</v>
      </c>
      <c r="CS57" s="2307"/>
      <c r="CT57" s="2308"/>
      <c r="CU57" s="2308"/>
      <c r="CV57" s="2347"/>
      <c r="CW57" s="2341"/>
      <c r="CX57" s="2311"/>
      <c r="CY57" s="1217"/>
      <c r="CZ57" s="2313">
        <f t="shared" si="1"/>
        <v>0.03</v>
      </c>
      <c r="DA57" s="2313">
        <f t="shared" si="1"/>
        <v>0.03</v>
      </c>
      <c r="DB57" s="1219">
        <f t="shared" si="2"/>
        <v>1</v>
      </c>
      <c r="DC57" s="2300"/>
      <c r="DD57" s="2300"/>
      <c r="DE57" s="1220"/>
      <c r="DF57" s="2337"/>
      <c r="DG57" s="2337"/>
      <c r="DH57" s="1220"/>
      <c r="DI57" s="2314">
        <f t="shared" si="3"/>
        <v>0.12</v>
      </c>
      <c r="DJ57" s="2314">
        <f t="shared" si="3"/>
        <v>0.12</v>
      </c>
      <c r="DK57" s="1222">
        <f t="shared" si="0"/>
        <v>1</v>
      </c>
      <c r="DL57" s="2315"/>
      <c r="DM57" s="2315"/>
      <c r="DN57" s="2316"/>
      <c r="DO57" s="2348"/>
      <c r="DP57" s="2348"/>
      <c r="DQ57" s="2316"/>
      <c r="DR57" s="2318">
        <f t="shared" si="4"/>
        <v>0.21</v>
      </c>
      <c r="DS57" s="287">
        <f t="shared" si="4"/>
        <v>0.12</v>
      </c>
      <c r="DT57" s="2319">
        <f t="shared" si="5"/>
        <v>0.5714285714285714</v>
      </c>
      <c r="DU57" s="2320"/>
      <c r="DV57" s="2320"/>
      <c r="DW57" s="2330"/>
      <c r="DX57" s="2349"/>
      <c r="DY57" s="2349"/>
      <c r="DZ57" s="2330"/>
      <c r="EA57" s="287">
        <f t="shared" si="6"/>
        <v>0.30000000000000004</v>
      </c>
      <c r="EB57" s="287">
        <f t="shared" si="6"/>
        <v>0.12</v>
      </c>
      <c r="EC57" s="2319">
        <f t="shared" si="7"/>
        <v>0.39999999999999991</v>
      </c>
      <c r="ED57" s="2320"/>
      <c r="EE57" s="2320"/>
      <c r="EF57" s="2330"/>
      <c r="EG57" s="2349"/>
      <c r="EH57" s="2349"/>
      <c r="EI57" s="2330"/>
      <c r="EJ57" s="197"/>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3"/>
    </row>
    <row r="58" spans="1:256" ht="128.25">
      <c r="A58" s="2278"/>
      <c r="B58" s="2278"/>
      <c r="C58" s="2280"/>
      <c r="D58" s="2281"/>
      <c r="E58" s="2281"/>
      <c r="F58" s="2281"/>
      <c r="G58" s="2281"/>
      <c r="H58" s="2337"/>
      <c r="I58" s="2283"/>
      <c r="J58" s="2280"/>
      <c r="K58" s="2284"/>
      <c r="L58" s="2285"/>
      <c r="M58" s="2285"/>
      <c r="N58" s="2286"/>
      <c r="O58" s="2287"/>
      <c r="P58" s="2287"/>
      <c r="Q58" s="2288" t="s">
        <v>2400</v>
      </c>
      <c r="R58" s="2323">
        <v>0.3</v>
      </c>
      <c r="S58" s="2290">
        <v>0.01</v>
      </c>
      <c r="T58" s="2291">
        <v>0.01</v>
      </c>
      <c r="U58" s="2292"/>
      <c r="V58" s="2293"/>
      <c r="W58" s="2339"/>
      <c r="X58" s="2340"/>
      <c r="Y58" s="2295" t="s">
        <v>2401</v>
      </c>
      <c r="Z58" s="2296">
        <v>0.01</v>
      </c>
      <c r="AA58" s="2324">
        <v>0.01</v>
      </c>
      <c r="AB58" s="2292"/>
      <c r="AC58" s="2293"/>
      <c r="AD58" s="2339"/>
      <c r="AE58" s="2340"/>
      <c r="AF58" s="2295" t="s">
        <v>2401</v>
      </c>
      <c r="AG58" s="2296">
        <v>0.01</v>
      </c>
      <c r="AH58" s="2324">
        <v>0.01</v>
      </c>
      <c r="AI58" s="2292"/>
      <c r="AJ58" s="2293"/>
      <c r="AK58" s="2342"/>
      <c r="AL58" s="2337"/>
      <c r="AM58" s="2297"/>
      <c r="AN58" s="2298">
        <v>0.03</v>
      </c>
      <c r="AO58" s="2343">
        <v>0.03</v>
      </c>
      <c r="AP58" s="2300"/>
      <c r="AQ58" s="2300"/>
      <c r="AR58" s="2342"/>
      <c r="AS58" s="2337"/>
      <c r="AT58" s="2333" t="s">
        <v>2402</v>
      </c>
      <c r="AU58" s="2298">
        <v>0.03</v>
      </c>
      <c r="AV58" s="2343">
        <v>0.03</v>
      </c>
      <c r="AW58" s="2300"/>
      <c r="AX58" s="2300"/>
      <c r="AY58" s="2342"/>
      <c r="AZ58" s="2337"/>
      <c r="BA58" s="2327" t="s">
        <v>2402</v>
      </c>
      <c r="BB58" s="2298">
        <v>0.03</v>
      </c>
      <c r="BC58" s="2343">
        <v>0.03</v>
      </c>
      <c r="BD58" s="2300"/>
      <c r="BE58" s="2300"/>
      <c r="BF58" s="2342"/>
      <c r="BG58" s="2337"/>
      <c r="BH58" s="2305" t="s">
        <v>2403</v>
      </c>
      <c r="BI58" s="2306">
        <v>0.03</v>
      </c>
      <c r="BJ58" s="2307"/>
      <c r="BK58" s="2308"/>
      <c r="BL58" s="2308"/>
      <c r="BM58" s="2347"/>
      <c r="BN58" s="2341"/>
      <c r="BO58" s="2311"/>
      <c r="BP58" s="2312">
        <v>0.03</v>
      </c>
      <c r="BQ58" s="2307"/>
      <c r="BR58" s="2308"/>
      <c r="BS58" s="2308"/>
      <c r="BT58" s="2347"/>
      <c r="BU58" s="2341"/>
      <c r="BV58" s="2311"/>
      <c r="BW58" s="2312">
        <v>0.03</v>
      </c>
      <c r="BX58" s="2307"/>
      <c r="BY58" s="2308"/>
      <c r="BZ58" s="2308"/>
      <c r="CA58" s="2347"/>
      <c r="CB58" s="2341"/>
      <c r="CC58" s="2311"/>
      <c r="CD58" s="2312">
        <v>0.03</v>
      </c>
      <c r="CE58" s="2307"/>
      <c r="CF58" s="2308"/>
      <c r="CG58" s="2308"/>
      <c r="CH58" s="2347"/>
      <c r="CI58" s="2341"/>
      <c r="CJ58" s="2311"/>
      <c r="CK58" s="2312">
        <v>0.03</v>
      </c>
      <c r="CL58" s="2307"/>
      <c r="CM58" s="2308"/>
      <c r="CN58" s="2308"/>
      <c r="CO58" s="2347"/>
      <c r="CP58" s="2341"/>
      <c r="CQ58" s="2311"/>
      <c r="CR58" s="2312">
        <v>0.03</v>
      </c>
      <c r="CS58" s="2307"/>
      <c r="CT58" s="2308"/>
      <c r="CU58" s="2308"/>
      <c r="CV58" s="2347"/>
      <c r="CW58" s="2341"/>
      <c r="CX58" s="2311"/>
      <c r="CY58" s="1217"/>
      <c r="CZ58" s="2313">
        <f t="shared" si="1"/>
        <v>0.03</v>
      </c>
      <c r="DA58" s="2313">
        <f t="shared" si="1"/>
        <v>0.03</v>
      </c>
      <c r="DB58" s="1219">
        <f t="shared" si="2"/>
        <v>1</v>
      </c>
      <c r="DC58" s="2300"/>
      <c r="DD58" s="2300"/>
      <c r="DE58" s="1220"/>
      <c r="DF58" s="2337"/>
      <c r="DG58" s="2337"/>
      <c r="DH58" s="1220"/>
      <c r="DI58" s="2314">
        <f t="shared" si="3"/>
        <v>0.12</v>
      </c>
      <c r="DJ58" s="2314">
        <f t="shared" si="3"/>
        <v>0.12</v>
      </c>
      <c r="DK58" s="1222">
        <f t="shared" si="0"/>
        <v>1</v>
      </c>
      <c r="DL58" s="2315"/>
      <c r="DM58" s="2315"/>
      <c r="DN58" s="2316"/>
      <c r="DO58" s="2348"/>
      <c r="DP58" s="2348"/>
      <c r="DQ58" s="2316"/>
      <c r="DR58" s="2318">
        <f t="shared" si="4"/>
        <v>0.21</v>
      </c>
      <c r="DS58" s="287">
        <f t="shared" si="4"/>
        <v>0.12</v>
      </c>
      <c r="DT58" s="2319">
        <f t="shared" si="5"/>
        <v>0.5714285714285714</v>
      </c>
      <c r="DU58" s="2320"/>
      <c r="DV58" s="2320"/>
      <c r="DW58" s="2335"/>
      <c r="DX58" s="2349"/>
      <c r="DY58" s="2349"/>
      <c r="DZ58" s="2330"/>
      <c r="EA58" s="287">
        <f t="shared" si="6"/>
        <v>0.30000000000000004</v>
      </c>
      <c r="EB58" s="287">
        <f t="shared" si="6"/>
        <v>0.12</v>
      </c>
      <c r="EC58" s="2319">
        <f t="shared" si="7"/>
        <v>0.39999999999999991</v>
      </c>
      <c r="ED58" s="2320"/>
      <c r="EE58" s="2320"/>
      <c r="EF58" s="2335"/>
      <c r="EG58" s="2349"/>
      <c r="EH58" s="2349"/>
      <c r="EI58" s="2330"/>
      <c r="EJ58" s="197"/>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33"/>
      <c r="HI58" s="33"/>
      <c r="HJ58" s="33"/>
      <c r="HK58" s="33"/>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3"/>
    </row>
    <row r="59" spans="1:256" ht="71.25">
      <c r="A59" s="2278"/>
      <c r="B59" s="2278"/>
      <c r="C59" s="2280"/>
      <c r="D59" s="2281"/>
      <c r="E59" s="2281"/>
      <c r="F59" s="2281"/>
      <c r="G59" s="2281"/>
      <c r="H59" s="2337"/>
      <c r="I59" s="2283"/>
      <c r="J59" s="2280">
        <v>10</v>
      </c>
      <c r="K59" s="2284" t="s">
        <v>2404</v>
      </c>
      <c r="L59" s="2285" t="s">
        <v>2405</v>
      </c>
      <c r="M59" s="2285" t="s">
        <v>2406</v>
      </c>
      <c r="N59" s="2286">
        <v>0.08</v>
      </c>
      <c r="O59" s="2287">
        <v>42736</v>
      </c>
      <c r="P59" s="2287">
        <v>43070</v>
      </c>
      <c r="Q59" s="2288" t="s">
        <v>2407</v>
      </c>
      <c r="R59" s="2323">
        <v>0.4</v>
      </c>
      <c r="S59" s="2290">
        <v>0.05</v>
      </c>
      <c r="T59" s="2291">
        <v>0.02</v>
      </c>
      <c r="U59" s="2292">
        <f>S59+S60+S61+S62</f>
        <v>0.1</v>
      </c>
      <c r="V59" s="2293">
        <f>T59+T60+T61+T62</f>
        <v>0.05</v>
      </c>
      <c r="W59" s="2339"/>
      <c r="X59" s="2340"/>
      <c r="Y59" s="2295" t="s">
        <v>2408</v>
      </c>
      <c r="Z59" s="2296">
        <v>0.05</v>
      </c>
      <c r="AA59" s="2324">
        <v>0.03</v>
      </c>
      <c r="AB59" s="2292">
        <f>Z59+Z60+Z61+Z62</f>
        <v>0.1</v>
      </c>
      <c r="AC59" s="2293">
        <f>AA59+AA60+AA61+AA62</f>
        <v>0.06</v>
      </c>
      <c r="AD59" s="2339"/>
      <c r="AE59" s="2340"/>
      <c r="AF59" s="2295" t="s">
        <v>2347</v>
      </c>
      <c r="AG59" s="2296">
        <v>0.05</v>
      </c>
      <c r="AH59" s="2324">
        <v>0.03</v>
      </c>
      <c r="AI59" s="2292">
        <f>AG59+AG60+AG61+AG62</f>
        <v>0.15000000000000002</v>
      </c>
      <c r="AJ59" s="2293">
        <f>AH59+AH60+AH61+AH62</f>
        <v>0.08</v>
      </c>
      <c r="AK59" s="2342"/>
      <c r="AL59" s="2337"/>
      <c r="AM59" s="2297" t="s">
        <v>2343</v>
      </c>
      <c r="AN59" s="2298">
        <v>0.05</v>
      </c>
      <c r="AO59" s="2343">
        <v>0.05</v>
      </c>
      <c r="AP59" s="2300">
        <f>AN59+AN60+AN61+AN62</f>
        <v>0.08</v>
      </c>
      <c r="AQ59" s="2300">
        <f>AO59+AO60+AO61+AO62</f>
        <v>0.05</v>
      </c>
      <c r="AR59" s="2342"/>
      <c r="AS59" s="2337"/>
      <c r="AT59" s="2344" t="s">
        <v>2409</v>
      </c>
      <c r="AU59" s="2298">
        <v>0.1</v>
      </c>
      <c r="AV59" s="2343">
        <v>0.1</v>
      </c>
      <c r="AW59" s="2300">
        <f>AU59+AU60+AU61+AU62</f>
        <v>0.13</v>
      </c>
      <c r="AX59" s="2300">
        <f>AV59+AV60+AV61+AV62</f>
        <v>0.1</v>
      </c>
      <c r="AY59" s="2342"/>
      <c r="AZ59" s="2337"/>
      <c r="BA59" s="2327" t="s">
        <v>2410</v>
      </c>
      <c r="BB59" s="2298">
        <v>0.1</v>
      </c>
      <c r="BC59" s="2343">
        <v>0</v>
      </c>
      <c r="BD59" s="2300">
        <f>BB59+BB60+BB61+BB62</f>
        <v>0.13</v>
      </c>
      <c r="BE59" s="2300">
        <f>BC59+BC60+BC61+BC62</f>
        <v>0</v>
      </c>
      <c r="BF59" s="2342"/>
      <c r="BG59" s="2337"/>
      <c r="BH59" s="2305"/>
      <c r="BI59" s="2306">
        <v>0</v>
      </c>
      <c r="BJ59" s="2307"/>
      <c r="BK59" s="2308">
        <f>BI59+BI60+BI61+BI62</f>
        <v>0.05</v>
      </c>
      <c r="BL59" s="2308">
        <f>BJ59+BJ60+BJ61+BJ62</f>
        <v>0</v>
      </c>
      <c r="BM59" s="2347"/>
      <c r="BN59" s="2341"/>
      <c r="BO59" s="2311"/>
      <c r="BP59" s="2312">
        <v>0</v>
      </c>
      <c r="BQ59" s="2307"/>
      <c r="BR59" s="2308">
        <f>BP59+BP60+BP61+BP62</f>
        <v>0.05</v>
      </c>
      <c r="BS59" s="2308">
        <f>BQ59+BQ60+BQ61+BQ62</f>
        <v>0</v>
      </c>
      <c r="BT59" s="2347"/>
      <c r="BU59" s="2341"/>
      <c r="BV59" s="2311"/>
      <c r="BW59" s="2312">
        <v>0</v>
      </c>
      <c r="BX59" s="2307"/>
      <c r="BY59" s="2308">
        <f>BW59+BW60+BW61+BW62</f>
        <v>0.05</v>
      </c>
      <c r="BZ59" s="2308">
        <f>BX59+BX60+BX61+BX62</f>
        <v>0</v>
      </c>
      <c r="CA59" s="2347"/>
      <c r="CB59" s="2341"/>
      <c r="CC59" s="2311"/>
      <c r="CD59" s="2312">
        <v>0</v>
      </c>
      <c r="CE59" s="2307"/>
      <c r="CF59" s="2308">
        <f>CD59+CD60+CD61+CD62</f>
        <v>0.05</v>
      </c>
      <c r="CG59" s="2308">
        <f>CE59+CE60+CE61+CE62</f>
        <v>0</v>
      </c>
      <c r="CH59" s="2347"/>
      <c r="CI59" s="2341"/>
      <c r="CJ59" s="2311"/>
      <c r="CK59" s="2312">
        <v>0</v>
      </c>
      <c r="CL59" s="2307"/>
      <c r="CM59" s="2308">
        <f>CK59+CK60+CK61+CK62</f>
        <v>0.05</v>
      </c>
      <c r="CN59" s="2308">
        <f>CL59+CL60+CL61+CL62</f>
        <v>0</v>
      </c>
      <c r="CO59" s="2347"/>
      <c r="CP59" s="2341"/>
      <c r="CQ59" s="2311"/>
      <c r="CR59" s="2312">
        <v>0</v>
      </c>
      <c r="CS59" s="2307"/>
      <c r="CT59" s="2308">
        <f>CR59+CR60+CR61+CR62</f>
        <v>6.0000000000000005E-2</v>
      </c>
      <c r="CU59" s="2308">
        <f>CS59+CS60+CS61+CS62</f>
        <v>0</v>
      </c>
      <c r="CV59" s="2347"/>
      <c r="CW59" s="2341"/>
      <c r="CX59" s="2311"/>
      <c r="CY59" s="1217"/>
      <c r="CZ59" s="2313">
        <f t="shared" si="1"/>
        <v>0.15000000000000002</v>
      </c>
      <c r="DA59" s="2313">
        <f t="shared" si="1"/>
        <v>0.08</v>
      </c>
      <c r="DB59" s="1219">
        <f t="shared" si="2"/>
        <v>0.53333333333333321</v>
      </c>
      <c r="DC59" s="2300">
        <f>+U59+AB59+AI59</f>
        <v>0.35000000000000003</v>
      </c>
      <c r="DD59" s="2300">
        <f>+V59+AC59+AJ59</f>
        <v>0.19</v>
      </c>
      <c r="DE59" s="1220">
        <f>+DD59/DC59</f>
        <v>0.54285714285714282</v>
      </c>
      <c r="DF59" s="2337"/>
      <c r="DG59" s="2337"/>
      <c r="DH59" s="1220"/>
      <c r="DI59" s="2314">
        <f t="shared" si="3"/>
        <v>0.4</v>
      </c>
      <c r="DJ59" s="2314">
        <f t="shared" si="3"/>
        <v>0.23</v>
      </c>
      <c r="DK59" s="1222">
        <f t="shared" si="0"/>
        <v>0.57499999999999996</v>
      </c>
      <c r="DL59" s="2315">
        <f>+BD59+AW59+AP59+AI59+AB59+U59</f>
        <v>0.69000000000000006</v>
      </c>
      <c r="DM59" s="2315">
        <f>+BE59+AX59+AQ59+AJ59+AC59+V59</f>
        <v>0.34</v>
      </c>
      <c r="DN59" s="2316">
        <f>+DM59/DL59</f>
        <v>0.49275362318840576</v>
      </c>
      <c r="DO59" s="2348"/>
      <c r="DP59" s="2348"/>
      <c r="DQ59" s="2316"/>
      <c r="DR59" s="2318">
        <f t="shared" si="4"/>
        <v>0.4</v>
      </c>
      <c r="DS59" s="287">
        <f t="shared" si="4"/>
        <v>0.23</v>
      </c>
      <c r="DT59" s="2319">
        <f t="shared" si="5"/>
        <v>0.57499999999999996</v>
      </c>
      <c r="DU59" s="2320">
        <f>+DL59+BK59+BR59+BY59</f>
        <v>0.84000000000000019</v>
      </c>
      <c r="DV59" s="2320">
        <f>+DM59+BL59+BS59+BZ59</f>
        <v>0.34</v>
      </c>
      <c r="DW59" s="2321">
        <f>+DV59/DU59</f>
        <v>0.40476190476190471</v>
      </c>
      <c r="DX59" s="2349"/>
      <c r="DY59" s="2349"/>
      <c r="DZ59" s="2330"/>
      <c r="EA59" s="287">
        <f t="shared" si="6"/>
        <v>0.4</v>
      </c>
      <c r="EB59" s="287">
        <f t="shared" si="6"/>
        <v>0.23</v>
      </c>
      <c r="EC59" s="2319">
        <f t="shared" si="7"/>
        <v>0.57499999999999996</v>
      </c>
      <c r="ED59" s="2320">
        <f>+DU59+CF59+CM59+CT59</f>
        <v>1.0000000000000002</v>
      </c>
      <c r="EE59" s="2320">
        <f>+DV59+CG59+CN59+CU59</f>
        <v>0.34</v>
      </c>
      <c r="EF59" s="2321">
        <f>+EE59/ED59</f>
        <v>0.33999999999999997</v>
      </c>
      <c r="EG59" s="2349"/>
      <c r="EH59" s="2349"/>
      <c r="EI59" s="2330"/>
      <c r="EJ59" s="197"/>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c r="GF59" s="33"/>
      <c r="GG59" s="33"/>
      <c r="GH59" s="33"/>
      <c r="GI59" s="33"/>
      <c r="GJ59" s="33"/>
      <c r="GK59" s="33"/>
      <c r="GL59" s="33"/>
      <c r="GM59" s="33"/>
      <c r="GN59" s="33"/>
      <c r="GO59" s="33"/>
      <c r="GP59" s="33"/>
      <c r="GQ59" s="33"/>
      <c r="GR59" s="33"/>
      <c r="GS59" s="33"/>
      <c r="GT59" s="33"/>
      <c r="GU59" s="33"/>
      <c r="GV59" s="33"/>
      <c r="GW59" s="33"/>
      <c r="GX59" s="33"/>
      <c r="GY59" s="33"/>
      <c r="GZ59" s="33"/>
      <c r="HA59" s="33"/>
      <c r="HB59" s="33"/>
      <c r="HC59" s="33"/>
      <c r="HD59" s="33"/>
      <c r="HE59" s="33"/>
      <c r="HF59" s="33"/>
      <c r="HG59" s="33"/>
      <c r="HH59" s="33"/>
      <c r="HI59" s="33"/>
      <c r="HJ59" s="33"/>
      <c r="HK59" s="33"/>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3"/>
    </row>
    <row r="60" spans="1:256" ht="28.5">
      <c r="A60" s="2278"/>
      <c r="B60" s="2278"/>
      <c r="C60" s="2280"/>
      <c r="D60" s="2281"/>
      <c r="E60" s="2281"/>
      <c r="F60" s="2281"/>
      <c r="G60" s="2281"/>
      <c r="H60" s="2337"/>
      <c r="I60" s="2283"/>
      <c r="J60" s="2280"/>
      <c r="K60" s="2284"/>
      <c r="L60" s="2285"/>
      <c r="M60" s="2285"/>
      <c r="N60" s="2286"/>
      <c r="O60" s="2287"/>
      <c r="P60" s="2287"/>
      <c r="Q60" s="2288" t="s">
        <v>2411</v>
      </c>
      <c r="R60" s="2323">
        <v>0.2</v>
      </c>
      <c r="S60" s="2290">
        <v>0.05</v>
      </c>
      <c r="T60" s="2291">
        <v>0.03</v>
      </c>
      <c r="U60" s="2292"/>
      <c r="V60" s="2293"/>
      <c r="W60" s="2339"/>
      <c r="X60" s="2340"/>
      <c r="Y60" s="2295" t="s">
        <v>2412</v>
      </c>
      <c r="Z60" s="2296">
        <v>0.05</v>
      </c>
      <c r="AA60" s="2324">
        <v>0.03</v>
      </c>
      <c r="AB60" s="2292"/>
      <c r="AC60" s="2293"/>
      <c r="AD60" s="2339"/>
      <c r="AE60" s="2340"/>
      <c r="AF60" s="2295" t="s">
        <v>2412</v>
      </c>
      <c r="AG60" s="2296">
        <v>0.1</v>
      </c>
      <c r="AH60" s="2324">
        <v>0.05</v>
      </c>
      <c r="AI60" s="2292"/>
      <c r="AJ60" s="2293"/>
      <c r="AK60" s="2342"/>
      <c r="AL60" s="2337"/>
      <c r="AM60" s="2297"/>
      <c r="AN60" s="2298">
        <v>0</v>
      </c>
      <c r="AO60" s="2343">
        <v>0</v>
      </c>
      <c r="AP60" s="2300"/>
      <c r="AQ60" s="2300"/>
      <c r="AR60" s="2342"/>
      <c r="AS60" s="2337"/>
      <c r="AT60" s="2344"/>
      <c r="AU60" s="2298">
        <v>0</v>
      </c>
      <c r="AV60" s="2343">
        <v>0</v>
      </c>
      <c r="AW60" s="2300"/>
      <c r="AX60" s="2300"/>
      <c r="AY60" s="2342"/>
      <c r="AZ60" s="2337"/>
      <c r="BA60" s="2345"/>
      <c r="BB60" s="2298">
        <v>0</v>
      </c>
      <c r="BC60" s="2343">
        <v>0</v>
      </c>
      <c r="BD60" s="2300"/>
      <c r="BE60" s="2300"/>
      <c r="BF60" s="2342"/>
      <c r="BG60" s="2337"/>
      <c r="BH60" s="2305"/>
      <c r="BI60" s="2306">
        <v>0</v>
      </c>
      <c r="BJ60" s="2307"/>
      <c r="BK60" s="2308"/>
      <c r="BL60" s="2308"/>
      <c r="BM60" s="2347"/>
      <c r="BN60" s="2341"/>
      <c r="BO60" s="2311"/>
      <c r="BP60" s="2312">
        <v>0</v>
      </c>
      <c r="BQ60" s="2307"/>
      <c r="BR60" s="2308"/>
      <c r="BS60" s="2308"/>
      <c r="BT60" s="2347"/>
      <c r="BU60" s="2341"/>
      <c r="BV60" s="2311"/>
      <c r="BW60" s="2312">
        <v>0</v>
      </c>
      <c r="BX60" s="2307"/>
      <c r="BY60" s="2308"/>
      <c r="BZ60" s="2308"/>
      <c r="CA60" s="2347"/>
      <c r="CB60" s="2341"/>
      <c r="CC60" s="2311"/>
      <c r="CD60" s="2312">
        <v>0</v>
      </c>
      <c r="CE60" s="2307"/>
      <c r="CF60" s="2308"/>
      <c r="CG60" s="2308"/>
      <c r="CH60" s="2347"/>
      <c r="CI60" s="2341"/>
      <c r="CJ60" s="2311"/>
      <c r="CK60" s="2312">
        <v>0</v>
      </c>
      <c r="CL60" s="2307"/>
      <c r="CM60" s="2308"/>
      <c r="CN60" s="2308"/>
      <c r="CO60" s="2347"/>
      <c r="CP60" s="2341"/>
      <c r="CQ60" s="2311"/>
      <c r="CR60" s="2312">
        <v>0</v>
      </c>
      <c r="CS60" s="2307"/>
      <c r="CT60" s="2308"/>
      <c r="CU60" s="2308"/>
      <c r="CV60" s="2347"/>
      <c r="CW60" s="2341"/>
      <c r="CX60" s="2311"/>
      <c r="CY60" s="1217"/>
      <c r="CZ60" s="2313">
        <f t="shared" si="1"/>
        <v>0.2</v>
      </c>
      <c r="DA60" s="2313">
        <f t="shared" si="1"/>
        <v>0.11</v>
      </c>
      <c r="DB60" s="1219">
        <f t="shared" si="2"/>
        <v>0.54999999999999993</v>
      </c>
      <c r="DC60" s="2300"/>
      <c r="DD60" s="2300"/>
      <c r="DE60" s="1220"/>
      <c r="DF60" s="2337"/>
      <c r="DG60" s="2337"/>
      <c r="DH60" s="1220"/>
      <c r="DI60" s="2314">
        <f t="shared" si="3"/>
        <v>0.2</v>
      </c>
      <c r="DJ60" s="2314">
        <f t="shared" si="3"/>
        <v>0.11</v>
      </c>
      <c r="DK60" s="1222">
        <f t="shared" si="0"/>
        <v>0.54999999999999993</v>
      </c>
      <c r="DL60" s="2315"/>
      <c r="DM60" s="2315"/>
      <c r="DN60" s="2316"/>
      <c r="DO60" s="2348"/>
      <c r="DP60" s="2348"/>
      <c r="DQ60" s="2316"/>
      <c r="DR60" s="2318">
        <f t="shared" si="4"/>
        <v>0.2</v>
      </c>
      <c r="DS60" s="287">
        <f t="shared" si="4"/>
        <v>0.11</v>
      </c>
      <c r="DT60" s="2319">
        <f t="shared" si="5"/>
        <v>0.54999999999999993</v>
      </c>
      <c r="DU60" s="2320"/>
      <c r="DV60" s="2320"/>
      <c r="DW60" s="2330"/>
      <c r="DX60" s="2349"/>
      <c r="DY60" s="2349"/>
      <c r="DZ60" s="2330"/>
      <c r="EA60" s="287">
        <f t="shared" si="6"/>
        <v>0.2</v>
      </c>
      <c r="EB60" s="287">
        <f t="shared" si="6"/>
        <v>0.11</v>
      </c>
      <c r="EC60" s="2319">
        <f t="shared" si="7"/>
        <v>0.54999999999999993</v>
      </c>
      <c r="ED60" s="2320"/>
      <c r="EE60" s="2320"/>
      <c r="EF60" s="2330"/>
      <c r="EG60" s="2349"/>
      <c r="EH60" s="2349"/>
      <c r="EI60" s="2330"/>
      <c r="EJ60" s="197"/>
      <c r="EK60" s="33"/>
      <c r="EL60" s="33"/>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3"/>
      <c r="GA60" s="33"/>
      <c r="GB60" s="33"/>
      <c r="GC60" s="33"/>
      <c r="GD60" s="33"/>
      <c r="GE60" s="33"/>
      <c r="GF60" s="33"/>
      <c r="GG60" s="33"/>
      <c r="GH60" s="33"/>
      <c r="GI60" s="33"/>
      <c r="GJ60" s="33"/>
      <c r="GK60" s="33"/>
      <c r="GL60" s="33"/>
      <c r="GM60" s="33"/>
      <c r="GN60" s="33"/>
      <c r="GO60" s="33"/>
      <c r="GP60" s="33"/>
      <c r="GQ60" s="33"/>
      <c r="GR60" s="33"/>
      <c r="GS60" s="33"/>
      <c r="GT60" s="33"/>
      <c r="GU60" s="33"/>
      <c r="GV60" s="33"/>
      <c r="GW60" s="33"/>
      <c r="GX60" s="33"/>
      <c r="GY60" s="33"/>
      <c r="GZ60" s="33"/>
      <c r="HA60" s="33"/>
      <c r="HB60" s="33"/>
      <c r="HC60" s="33"/>
      <c r="HD60" s="33"/>
      <c r="HE60" s="33"/>
      <c r="HF60" s="33"/>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3"/>
    </row>
    <row r="61" spans="1:256" ht="28.5">
      <c r="A61" s="2278"/>
      <c r="B61" s="2278"/>
      <c r="C61" s="2280"/>
      <c r="D61" s="2281"/>
      <c r="E61" s="2281"/>
      <c r="F61" s="2281"/>
      <c r="G61" s="2281"/>
      <c r="H61" s="2337"/>
      <c r="I61" s="2283"/>
      <c r="J61" s="2280"/>
      <c r="K61" s="2284"/>
      <c r="L61" s="2285"/>
      <c r="M61" s="2285"/>
      <c r="N61" s="2286"/>
      <c r="O61" s="2287"/>
      <c r="P61" s="2287"/>
      <c r="Q61" s="2288" t="s">
        <v>2413</v>
      </c>
      <c r="R61" s="2323">
        <v>0.2</v>
      </c>
      <c r="S61" s="2290">
        <v>0</v>
      </c>
      <c r="T61" s="2291">
        <v>0</v>
      </c>
      <c r="U61" s="2292"/>
      <c r="V61" s="2293"/>
      <c r="W61" s="2339"/>
      <c r="X61" s="2340"/>
      <c r="Y61" s="2295" t="s">
        <v>163</v>
      </c>
      <c r="Z61" s="2296">
        <v>0</v>
      </c>
      <c r="AA61" s="2324">
        <v>0</v>
      </c>
      <c r="AB61" s="2292"/>
      <c r="AC61" s="2293"/>
      <c r="AD61" s="2339"/>
      <c r="AE61" s="2340"/>
      <c r="AF61" s="2295" t="s">
        <v>163</v>
      </c>
      <c r="AG61" s="2296">
        <v>0</v>
      </c>
      <c r="AH61" s="2324">
        <v>0</v>
      </c>
      <c r="AI61" s="2292"/>
      <c r="AJ61" s="2293"/>
      <c r="AK61" s="2342"/>
      <c r="AL61" s="2337"/>
      <c r="AM61" s="2297"/>
      <c r="AN61" s="2298">
        <v>0.03</v>
      </c>
      <c r="AO61" s="2343">
        <v>0</v>
      </c>
      <c r="AP61" s="2300"/>
      <c r="AQ61" s="2300"/>
      <c r="AR61" s="2342"/>
      <c r="AS61" s="2337"/>
      <c r="AT61" s="2344"/>
      <c r="AU61" s="2298">
        <v>0.03</v>
      </c>
      <c r="AV61" s="2343">
        <v>0</v>
      </c>
      <c r="AW61" s="2300"/>
      <c r="AX61" s="2300"/>
      <c r="AY61" s="2342"/>
      <c r="AZ61" s="2337"/>
      <c r="BA61" s="2345"/>
      <c r="BB61" s="2298">
        <v>0.03</v>
      </c>
      <c r="BC61" s="2343">
        <v>0</v>
      </c>
      <c r="BD61" s="2300"/>
      <c r="BE61" s="2300"/>
      <c r="BF61" s="2342"/>
      <c r="BG61" s="2337"/>
      <c r="BH61" s="2305"/>
      <c r="BI61" s="2306">
        <v>0.02</v>
      </c>
      <c r="BJ61" s="2307"/>
      <c r="BK61" s="2308"/>
      <c r="BL61" s="2308"/>
      <c r="BM61" s="2347"/>
      <c r="BN61" s="2341"/>
      <c r="BO61" s="2311"/>
      <c r="BP61" s="2312">
        <v>0.02</v>
      </c>
      <c r="BQ61" s="2307"/>
      <c r="BR61" s="2308"/>
      <c r="BS61" s="2308"/>
      <c r="BT61" s="2347"/>
      <c r="BU61" s="2341"/>
      <c r="BV61" s="2311"/>
      <c r="BW61" s="2312">
        <v>0.02</v>
      </c>
      <c r="BX61" s="2307"/>
      <c r="BY61" s="2308"/>
      <c r="BZ61" s="2308"/>
      <c r="CA61" s="2347"/>
      <c r="CB61" s="2341"/>
      <c r="CC61" s="2311"/>
      <c r="CD61" s="2312">
        <v>0.02</v>
      </c>
      <c r="CE61" s="2307"/>
      <c r="CF61" s="2308"/>
      <c r="CG61" s="2308"/>
      <c r="CH61" s="2347"/>
      <c r="CI61" s="2341"/>
      <c r="CJ61" s="2311"/>
      <c r="CK61" s="2312">
        <v>0.02</v>
      </c>
      <c r="CL61" s="2307"/>
      <c r="CM61" s="2308"/>
      <c r="CN61" s="2308"/>
      <c r="CO61" s="2347"/>
      <c r="CP61" s="2341"/>
      <c r="CQ61" s="2311"/>
      <c r="CR61" s="2312">
        <v>0.01</v>
      </c>
      <c r="CS61" s="2307"/>
      <c r="CT61" s="2308"/>
      <c r="CU61" s="2308"/>
      <c r="CV61" s="2347"/>
      <c r="CW61" s="2341"/>
      <c r="CX61" s="2311"/>
      <c r="CY61" s="1217"/>
      <c r="CZ61" s="2313">
        <f t="shared" si="1"/>
        <v>0</v>
      </c>
      <c r="DA61" s="2313">
        <f t="shared" si="1"/>
        <v>0</v>
      </c>
      <c r="DB61" s="1219" t="e">
        <f>+DA61/CZ61</f>
        <v>#DIV/0!</v>
      </c>
      <c r="DC61" s="2300"/>
      <c r="DD61" s="2300"/>
      <c r="DE61" s="1220"/>
      <c r="DF61" s="2337"/>
      <c r="DG61" s="2337"/>
      <c r="DH61" s="1220"/>
      <c r="DI61" s="2314">
        <f t="shared" si="3"/>
        <v>0.09</v>
      </c>
      <c r="DJ61" s="2314">
        <f t="shared" si="3"/>
        <v>0</v>
      </c>
      <c r="DK61" s="1222">
        <f t="shared" si="0"/>
        <v>0</v>
      </c>
      <c r="DL61" s="2315"/>
      <c r="DM61" s="2315"/>
      <c r="DN61" s="2316"/>
      <c r="DO61" s="2348"/>
      <c r="DP61" s="2348"/>
      <c r="DQ61" s="2316"/>
      <c r="DR61" s="2318">
        <f t="shared" si="4"/>
        <v>0.15</v>
      </c>
      <c r="DS61" s="287">
        <f t="shared" si="4"/>
        <v>0</v>
      </c>
      <c r="DT61" s="2319">
        <f t="shared" si="5"/>
        <v>0</v>
      </c>
      <c r="DU61" s="2320"/>
      <c r="DV61" s="2320"/>
      <c r="DW61" s="2330"/>
      <c r="DX61" s="2349"/>
      <c r="DY61" s="2349"/>
      <c r="DZ61" s="2330"/>
      <c r="EA61" s="287">
        <f t="shared" si="6"/>
        <v>0.19999999999999998</v>
      </c>
      <c r="EB61" s="287">
        <f t="shared" si="6"/>
        <v>0</v>
      </c>
      <c r="EC61" s="2319">
        <f t="shared" si="7"/>
        <v>0</v>
      </c>
      <c r="ED61" s="2320"/>
      <c r="EE61" s="2320"/>
      <c r="EF61" s="2330"/>
      <c r="EG61" s="2349"/>
      <c r="EH61" s="2349"/>
      <c r="EI61" s="2330"/>
      <c r="EJ61" s="197"/>
      <c r="EK61" s="33"/>
      <c r="EL61" s="33"/>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3"/>
      <c r="GA61" s="33"/>
      <c r="GB61" s="33"/>
      <c r="GC61" s="33"/>
      <c r="GD61" s="33"/>
      <c r="GE61" s="33"/>
      <c r="GF61" s="33"/>
      <c r="GG61" s="33"/>
      <c r="GH61" s="33"/>
      <c r="GI61" s="33"/>
      <c r="GJ61" s="33"/>
      <c r="GK61" s="33"/>
      <c r="GL61" s="33"/>
      <c r="GM61" s="33"/>
      <c r="GN61" s="33"/>
      <c r="GO61" s="33"/>
      <c r="GP61" s="33"/>
      <c r="GQ61" s="33"/>
      <c r="GR61" s="33"/>
      <c r="GS61" s="33"/>
      <c r="GT61" s="33"/>
      <c r="GU61" s="33"/>
      <c r="GV61" s="33"/>
      <c r="GW61" s="33"/>
      <c r="GX61" s="33"/>
      <c r="GY61" s="33"/>
      <c r="GZ61" s="33"/>
      <c r="HA61" s="33"/>
      <c r="HB61" s="33"/>
      <c r="HC61" s="33"/>
      <c r="HD61" s="33"/>
      <c r="HE61" s="33"/>
      <c r="HF61" s="33"/>
      <c r="HG61" s="33"/>
      <c r="HH61" s="33"/>
      <c r="HI61" s="33"/>
      <c r="HJ61" s="33"/>
      <c r="HK61" s="33"/>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3"/>
    </row>
    <row r="62" spans="1:256" ht="57">
      <c r="A62" s="2278"/>
      <c r="B62" s="2278"/>
      <c r="C62" s="2280"/>
      <c r="D62" s="2281"/>
      <c r="E62" s="2281"/>
      <c r="F62" s="2281"/>
      <c r="G62" s="2281"/>
      <c r="H62" s="2337"/>
      <c r="I62" s="2283"/>
      <c r="J62" s="2280"/>
      <c r="K62" s="2284"/>
      <c r="L62" s="2285"/>
      <c r="M62" s="2285"/>
      <c r="N62" s="2286"/>
      <c r="O62" s="2287"/>
      <c r="P62" s="2287"/>
      <c r="Q62" s="2288" t="s">
        <v>2414</v>
      </c>
      <c r="R62" s="2323">
        <v>0.2</v>
      </c>
      <c r="S62" s="2290">
        <v>0</v>
      </c>
      <c r="T62" s="2291">
        <v>0</v>
      </c>
      <c r="U62" s="2292"/>
      <c r="V62" s="2293"/>
      <c r="W62" s="2339"/>
      <c r="X62" s="2340"/>
      <c r="Y62" s="2295" t="s">
        <v>163</v>
      </c>
      <c r="Z62" s="2296">
        <v>0</v>
      </c>
      <c r="AA62" s="2324">
        <v>0</v>
      </c>
      <c r="AB62" s="2292"/>
      <c r="AC62" s="2293"/>
      <c r="AD62" s="2339"/>
      <c r="AE62" s="2340"/>
      <c r="AF62" s="2295" t="s">
        <v>163</v>
      </c>
      <c r="AG62" s="2296">
        <v>0</v>
      </c>
      <c r="AH62" s="2324">
        <v>0</v>
      </c>
      <c r="AI62" s="2292"/>
      <c r="AJ62" s="2293"/>
      <c r="AK62" s="2342"/>
      <c r="AL62" s="2337"/>
      <c r="AM62" s="2297"/>
      <c r="AN62" s="2298">
        <v>0</v>
      </c>
      <c r="AO62" s="2343">
        <v>0</v>
      </c>
      <c r="AP62" s="2300"/>
      <c r="AQ62" s="2300"/>
      <c r="AR62" s="2342"/>
      <c r="AS62" s="2337"/>
      <c r="AT62" s="2344"/>
      <c r="AU62" s="2298">
        <v>0</v>
      </c>
      <c r="AV62" s="2343">
        <v>0</v>
      </c>
      <c r="AW62" s="2300"/>
      <c r="AX62" s="2300"/>
      <c r="AY62" s="2342"/>
      <c r="AZ62" s="2337"/>
      <c r="BA62" s="2345"/>
      <c r="BB62" s="2298">
        <v>0</v>
      </c>
      <c r="BC62" s="2343">
        <v>0</v>
      </c>
      <c r="BD62" s="2300"/>
      <c r="BE62" s="2300"/>
      <c r="BF62" s="2342"/>
      <c r="BG62" s="2337"/>
      <c r="BH62" s="2305"/>
      <c r="BI62" s="2306">
        <v>0.03</v>
      </c>
      <c r="BJ62" s="2307"/>
      <c r="BK62" s="2308"/>
      <c r="BL62" s="2308"/>
      <c r="BM62" s="2347"/>
      <c r="BN62" s="2341"/>
      <c r="BO62" s="2311"/>
      <c r="BP62" s="2312">
        <v>0.03</v>
      </c>
      <c r="BQ62" s="2307"/>
      <c r="BR62" s="2308"/>
      <c r="BS62" s="2308"/>
      <c r="BT62" s="2347"/>
      <c r="BU62" s="2341"/>
      <c r="BV62" s="2311"/>
      <c r="BW62" s="2312">
        <v>0.03</v>
      </c>
      <c r="BX62" s="2307"/>
      <c r="BY62" s="2308"/>
      <c r="BZ62" s="2308"/>
      <c r="CA62" s="2347"/>
      <c r="CB62" s="2341"/>
      <c r="CC62" s="2311"/>
      <c r="CD62" s="2312">
        <v>0.03</v>
      </c>
      <c r="CE62" s="2307"/>
      <c r="CF62" s="2308"/>
      <c r="CG62" s="2308"/>
      <c r="CH62" s="2347"/>
      <c r="CI62" s="2341"/>
      <c r="CJ62" s="2311"/>
      <c r="CK62" s="2312">
        <v>0.03</v>
      </c>
      <c r="CL62" s="2307"/>
      <c r="CM62" s="2308"/>
      <c r="CN62" s="2308"/>
      <c r="CO62" s="2347"/>
      <c r="CP62" s="2341"/>
      <c r="CQ62" s="2311"/>
      <c r="CR62" s="2312">
        <v>0.05</v>
      </c>
      <c r="CS62" s="2307"/>
      <c r="CT62" s="2308"/>
      <c r="CU62" s="2308"/>
      <c r="CV62" s="2347"/>
      <c r="CW62" s="2341"/>
      <c r="CX62" s="2311"/>
      <c r="CY62" s="1217"/>
      <c r="CZ62" s="2313">
        <f t="shared" si="1"/>
        <v>0</v>
      </c>
      <c r="DA62" s="2313">
        <f t="shared" si="1"/>
        <v>0</v>
      </c>
      <c r="DB62" s="1219" t="e">
        <f t="shared" si="2"/>
        <v>#DIV/0!</v>
      </c>
      <c r="DC62" s="2300"/>
      <c r="DD62" s="2300"/>
      <c r="DE62" s="1220"/>
      <c r="DF62" s="2337"/>
      <c r="DG62" s="2337"/>
      <c r="DH62" s="1220"/>
      <c r="DI62" s="2314">
        <f t="shared" si="3"/>
        <v>0</v>
      </c>
      <c r="DJ62" s="2314">
        <f t="shared" si="3"/>
        <v>0</v>
      </c>
      <c r="DK62" s="1222" t="e">
        <f t="shared" si="0"/>
        <v>#DIV/0!</v>
      </c>
      <c r="DL62" s="2315"/>
      <c r="DM62" s="2315"/>
      <c r="DN62" s="2316"/>
      <c r="DO62" s="2348"/>
      <c r="DP62" s="2348"/>
      <c r="DQ62" s="2316"/>
      <c r="DR62" s="2318">
        <f t="shared" si="4"/>
        <v>0.09</v>
      </c>
      <c r="DS62" s="287">
        <f t="shared" si="4"/>
        <v>0</v>
      </c>
      <c r="DT62" s="2319">
        <f t="shared" si="5"/>
        <v>0</v>
      </c>
      <c r="DU62" s="2320"/>
      <c r="DV62" s="2320"/>
      <c r="DW62" s="2335"/>
      <c r="DX62" s="2349"/>
      <c r="DY62" s="2349"/>
      <c r="DZ62" s="2330"/>
      <c r="EA62" s="287">
        <f t="shared" si="6"/>
        <v>0.2</v>
      </c>
      <c r="EB62" s="287">
        <f t="shared" si="6"/>
        <v>0</v>
      </c>
      <c r="EC62" s="2319">
        <f t="shared" si="7"/>
        <v>0</v>
      </c>
      <c r="ED62" s="2320"/>
      <c r="EE62" s="2320"/>
      <c r="EF62" s="2335"/>
      <c r="EG62" s="2349"/>
      <c r="EH62" s="2349"/>
      <c r="EI62" s="2330"/>
      <c r="EJ62" s="197"/>
      <c r="EK62" s="33"/>
      <c r="EL62" s="33"/>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3"/>
      <c r="GA62" s="33"/>
      <c r="GB62" s="33"/>
      <c r="GC62" s="33"/>
      <c r="GD62" s="33"/>
      <c r="GE62" s="33"/>
      <c r="GF62" s="33"/>
      <c r="GG62" s="33"/>
      <c r="GH62" s="33"/>
      <c r="GI62" s="33"/>
      <c r="GJ62" s="33"/>
      <c r="GK62" s="33"/>
      <c r="GL62" s="33"/>
      <c r="GM62" s="33"/>
      <c r="GN62" s="33"/>
      <c r="GO62" s="33"/>
      <c r="GP62" s="33"/>
      <c r="GQ62" s="33"/>
      <c r="GR62" s="33"/>
      <c r="GS62" s="33"/>
      <c r="GT62" s="33"/>
      <c r="GU62" s="33"/>
      <c r="GV62" s="33"/>
      <c r="GW62" s="33"/>
      <c r="GX62" s="33"/>
      <c r="GY62" s="33"/>
      <c r="GZ62" s="33"/>
      <c r="HA62" s="33"/>
      <c r="HB62" s="33"/>
      <c r="HC62" s="33"/>
      <c r="HD62" s="33"/>
      <c r="HE62" s="33"/>
      <c r="HF62" s="33"/>
      <c r="HG62" s="33"/>
      <c r="HH62" s="33"/>
      <c r="HI62" s="33"/>
      <c r="HJ62" s="33"/>
      <c r="HK62" s="33"/>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3"/>
    </row>
    <row r="63" spans="1:256" ht="42.75">
      <c r="A63" s="2278"/>
      <c r="B63" s="2278"/>
      <c r="C63" s="2280"/>
      <c r="D63" s="2281"/>
      <c r="E63" s="2281"/>
      <c r="F63" s="2281"/>
      <c r="G63" s="2281"/>
      <c r="H63" s="2337"/>
      <c r="I63" s="2283"/>
      <c r="J63" s="2280">
        <v>11</v>
      </c>
      <c r="K63" s="2284" t="s">
        <v>2415</v>
      </c>
      <c r="L63" s="2285" t="s">
        <v>2416</v>
      </c>
      <c r="M63" s="2285" t="s">
        <v>2406</v>
      </c>
      <c r="N63" s="2286">
        <v>0.08</v>
      </c>
      <c r="O63" s="2287">
        <v>42736</v>
      </c>
      <c r="P63" s="2287">
        <v>43070</v>
      </c>
      <c r="Q63" s="2288" t="s">
        <v>2417</v>
      </c>
      <c r="R63" s="2323">
        <v>0.2</v>
      </c>
      <c r="S63" s="2290">
        <v>0.04</v>
      </c>
      <c r="T63" s="2291">
        <v>0</v>
      </c>
      <c r="U63" s="2292">
        <f>S63+S64+S65+S66</f>
        <v>9.9999999999999992E-2</v>
      </c>
      <c r="V63" s="2293">
        <f>T63+T64+T65+T66</f>
        <v>6.0000000000000005E-2</v>
      </c>
      <c r="W63" s="2339"/>
      <c r="X63" s="2340"/>
      <c r="Y63" s="2295" t="s">
        <v>163</v>
      </c>
      <c r="Z63" s="2296">
        <v>0.08</v>
      </c>
      <c r="AA63" s="2324">
        <v>0.06</v>
      </c>
      <c r="AB63" s="2292">
        <f>Z63+Z64+Z65+Z66</f>
        <v>0.18000000000000002</v>
      </c>
      <c r="AC63" s="2293">
        <f>AA63+AA64+AA65+AA66</f>
        <v>0.10999999999999999</v>
      </c>
      <c r="AD63" s="2339"/>
      <c r="AE63" s="2340"/>
      <c r="AF63" s="2295" t="s">
        <v>2418</v>
      </c>
      <c r="AG63" s="2296">
        <v>0.08</v>
      </c>
      <c r="AH63" s="2324">
        <v>0.06</v>
      </c>
      <c r="AI63" s="2292">
        <f>AG63+AG64+AG65+AG66</f>
        <v>0.18000000000000002</v>
      </c>
      <c r="AJ63" s="2293">
        <f>AH63+AH64+AH65+AH66</f>
        <v>0.10999999999999999</v>
      </c>
      <c r="AK63" s="2342"/>
      <c r="AL63" s="2337"/>
      <c r="AM63" s="2297" t="s">
        <v>2419</v>
      </c>
      <c r="AN63" s="2298">
        <v>0</v>
      </c>
      <c r="AO63" s="2343">
        <v>0.02</v>
      </c>
      <c r="AP63" s="2300">
        <f>AN63+AN64+AN65+AN66</f>
        <v>0.06</v>
      </c>
      <c r="AQ63" s="2300">
        <f>AO63+AO64+AO65+AO66</f>
        <v>0.08</v>
      </c>
      <c r="AR63" s="2342"/>
      <c r="AS63" s="2337"/>
      <c r="AT63" s="2357" t="s">
        <v>2420</v>
      </c>
      <c r="AU63" s="2298">
        <v>0</v>
      </c>
      <c r="AV63" s="2343">
        <v>0.02</v>
      </c>
      <c r="AW63" s="2300">
        <f>AU63+AU64+AU65+AU66</f>
        <v>0.06</v>
      </c>
      <c r="AX63" s="2300">
        <f>AV63+AV64+AV65+AV66</f>
        <v>0.11</v>
      </c>
      <c r="AY63" s="2342"/>
      <c r="AZ63" s="2337"/>
      <c r="BA63" s="2366" t="s">
        <v>2421</v>
      </c>
      <c r="BB63" s="2298">
        <v>0</v>
      </c>
      <c r="BC63" s="2343">
        <v>0</v>
      </c>
      <c r="BD63" s="2300">
        <f>BB63+BB64+BB65+BB66</f>
        <v>0.06</v>
      </c>
      <c r="BE63" s="2300">
        <f>BC63+BC64+BC65+BC66</f>
        <v>0.06</v>
      </c>
      <c r="BF63" s="2342"/>
      <c r="BG63" s="2337"/>
      <c r="BH63" s="1253"/>
      <c r="BI63" s="2306">
        <v>0</v>
      </c>
      <c r="BJ63" s="2307"/>
      <c r="BK63" s="2308">
        <f>BI63+BI64+BI65+BI66</f>
        <v>0.06</v>
      </c>
      <c r="BL63" s="2308">
        <f>BJ63+BJ64+BJ65+BJ66</f>
        <v>0</v>
      </c>
      <c r="BM63" s="2347"/>
      <c r="BN63" s="2341"/>
      <c r="BO63" s="2359"/>
      <c r="BP63" s="2312">
        <v>0</v>
      </c>
      <c r="BQ63" s="2307"/>
      <c r="BR63" s="2308">
        <f>BP63+BP64+BP65+BP66</f>
        <v>0.06</v>
      </c>
      <c r="BS63" s="2308">
        <f>BQ63+BQ64+BQ65+BQ66</f>
        <v>0</v>
      </c>
      <c r="BT63" s="2347"/>
      <c r="BU63" s="2341"/>
      <c r="BV63" s="2359"/>
      <c r="BW63" s="2312">
        <v>0</v>
      </c>
      <c r="BX63" s="2307"/>
      <c r="BY63" s="2308">
        <f>BW63+BW64+BW65+BW66</f>
        <v>0.06</v>
      </c>
      <c r="BZ63" s="2308">
        <f>BX63+BX64+BX65+BX66</f>
        <v>0</v>
      </c>
      <c r="CA63" s="2347"/>
      <c r="CB63" s="2341"/>
      <c r="CC63" s="2359"/>
      <c r="CD63" s="2312">
        <v>0</v>
      </c>
      <c r="CE63" s="2307"/>
      <c r="CF63" s="2308">
        <f>CD63+CD64+CD65+CD66</f>
        <v>0.06</v>
      </c>
      <c r="CG63" s="2308">
        <f>CE63+CE64+CE65+CE66</f>
        <v>0</v>
      </c>
      <c r="CH63" s="2347"/>
      <c r="CI63" s="2341"/>
      <c r="CJ63" s="2359"/>
      <c r="CK63" s="2312">
        <v>0</v>
      </c>
      <c r="CL63" s="2307"/>
      <c r="CM63" s="2308">
        <f>CK63+CK64+CK65+CK66</f>
        <v>0.06</v>
      </c>
      <c r="CN63" s="2308">
        <f>CL63+CL64+CL65+CL66</f>
        <v>0</v>
      </c>
      <c r="CO63" s="2347"/>
      <c r="CP63" s="2341"/>
      <c r="CQ63" s="2359"/>
      <c r="CR63" s="2312">
        <v>0</v>
      </c>
      <c r="CS63" s="2307"/>
      <c r="CT63" s="2308">
        <f>CR63+CR64+CR65+CR66</f>
        <v>0.06</v>
      </c>
      <c r="CU63" s="2308">
        <f>CS63+CS64+CS65+CS66</f>
        <v>0</v>
      </c>
      <c r="CV63" s="2347"/>
      <c r="CW63" s="2341"/>
      <c r="CX63" s="2359"/>
      <c r="CY63" s="1217"/>
      <c r="CZ63" s="2313">
        <f t="shared" si="1"/>
        <v>0.2</v>
      </c>
      <c r="DA63" s="2313">
        <f t="shared" si="1"/>
        <v>0.12</v>
      </c>
      <c r="DB63" s="1219">
        <f t="shared" si="2"/>
        <v>0.6</v>
      </c>
      <c r="DC63" s="2300">
        <f>+U63+AB63+AI63</f>
        <v>0.46000000000000008</v>
      </c>
      <c r="DD63" s="2300">
        <f>+V63+AC63+AJ63</f>
        <v>0.27999999999999997</v>
      </c>
      <c r="DE63" s="1220">
        <f>+DD63/DC63</f>
        <v>0.60869565217391286</v>
      </c>
      <c r="DF63" s="2337"/>
      <c r="DG63" s="2337"/>
      <c r="DH63" s="1220"/>
      <c r="DI63" s="2314">
        <f t="shared" si="3"/>
        <v>0.2</v>
      </c>
      <c r="DJ63" s="2314">
        <f t="shared" si="3"/>
        <v>0.15999999999999998</v>
      </c>
      <c r="DK63" s="1222">
        <f t="shared" si="0"/>
        <v>0.79999999999999982</v>
      </c>
      <c r="DL63" s="2315">
        <f>+BD63+AW63+AP63+AI63+AB63+U63</f>
        <v>0.64</v>
      </c>
      <c r="DM63" s="2315">
        <f>+BE63+AX63+AQ63+AJ63+AC63+V63</f>
        <v>0.53</v>
      </c>
      <c r="DN63" s="2316">
        <f>+DM63/DL63</f>
        <v>0.828125</v>
      </c>
      <c r="DO63" s="2348"/>
      <c r="DP63" s="2348"/>
      <c r="DQ63" s="2316"/>
      <c r="DR63" s="2318">
        <f t="shared" si="4"/>
        <v>0.2</v>
      </c>
      <c r="DS63" s="287">
        <f t="shared" si="4"/>
        <v>0.15999999999999998</v>
      </c>
      <c r="DT63" s="2319">
        <f t="shared" si="5"/>
        <v>0.79999999999999982</v>
      </c>
      <c r="DU63" s="2320">
        <f>+DL63+BK63+BR63+BY63</f>
        <v>0.82000000000000006</v>
      </c>
      <c r="DV63" s="2320">
        <f>+DM63+BL63+BS63+BZ63</f>
        <v>0.53</v>
      </c>
      <c r="DW63" s="2321">
        <f>+DV63/DU63</f>
        <v>0.64634146341463417</v>
      </c>
      <c r="DX63" s="2349"/>
      <c r="DY63" s="2349"/>
      <c r="DZ63" s="2330"/>
      <c r="EA63" s="287">
        <f t="shared" si="6"/>
        <v>0.2</v>
      </c>
      <c r="EB63" s="287">
        <f t="shared" si="6"/>
        <v>0.15999999999999998</v>
      </c>
      <c r="EC63" s="2319">
        <f t="shared" si="7"/>
        <v>0.79999999999999982</v>
      </c>
      <c r="ED63" s="2320">
        <f>+DU63+CF63+CM63+CT63</f>
        <v>1.0000000000000002</v>
      </c>
      <c r="EE63" s="2320">
        <f>+DV63+CG63+CN63+CU63</f>
        <v>0.53</v>
      </c>
      <c r="EF63" s="2321">
        <f>+EE63/ED63</f>
        <v>0.52999999999999992</v>
      </c>
      <c r="EG63" s="2349"/>
      <c r="EH63" s="2349"/>
      <c r="EI63" s="2330"/>
      <c r="EJ63" s="197"/>
      <c r="EK63" s="33"/>
      <c r="EL63" s="33"/>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3"/>
      <c r="GA63" s="33"/>
      <c r="GB63" s="33"/>
      <c r="GC63" s="33"/>
      <c r="GD63" s="33"/>
      <c r="GE63" s="33"/>
      <c r="GF63" s="33"/>
      <c r="GG63" s="33"/>
      <c r="GH63" s="33"/>
      <c r="GI63" s="33"/>
      <c r="GJ63" s="33"/>
      <c r="GK63" s="33"/>
      <c r="GL63" s="33"/>
      <c r="GM63" s="33"/>
      <c r="GN63" s="33"/>
      <c r="GO63" s="33"/>
      <c r="GP63" s="33"/>
      <c r="GQ63" s="33"/>
      <c r="GR63" s="33"/>
      <c r="GS63" s="33"/>
      <c r="GT63" s="33"/>
      <c r="GU63" s="33"/>
      <c r="GV63" s="33"/>
      <c r="GW63" s="33"/>
      <c r="GX63" s="33"/>
      <c r="GY63" s="33"/>
      <c r="GZ63" s="33"/>
      <c r="HA63" s="33"/>
      <c r="HB63" s="33"/>
      <c r="HC63" s="33"/>
      <c r="HD63" s="33"/>
      <c r="HE63" s="33"/>
      <c r="HF63" s="33"/>
      <c r="HG63" s="33"/>
      <c r="HH63" s="33"/>
      <c r="HI63" s="33"/>
      <c r="HJ63" s="33"/>
      <c r="HK63" s="33"/>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3"/>
    </row>
    <row r="64" spans="1:256" ht="42.75">
      <c r="A64" s="2278"/>
      <c r="B64" s="2278"/>
      <c r="C64" s="2280"/>
      <c r="D64" s="2281"/>
      <c r="E64" s="2281"/>
      <c r="F64" s="2281"/>
      <c r="G64" s="2281"/>
      <c r="H64" s="2337"/>
      <c r="I64" s="2283"/>
      <c r="J64" s="2280"/>
      <c r="K64" s="2284"/>
      <c r="L64" s="2285"/>
      <c r="M64" s="2285"/>
      <c r="N64" s="2286"/>
      <c r="O64" s="2287"/>
      <c r="P64" s="2287"/>
      <c r="Q64" s="2288" t="s">
        <v>2422</v>
      </c>
      <c r="R64" s="2323">
        <v>0.2</v>
      </c>
      <c r="S64" s="2290">
        <v>0.04</v>
      </c>
      <c r="T64" s="2291">
        <v>0.04</v>
      </c>
      <c r="U64" s="2292"/>
      <c r="V64" s="2293"/>
      <c r="W64" s="2339"/>
      <c r="X64" s="2340"/>
      <c r="Y64" s="2295" t="s">
        <v>2317</v>
      </c>
      <c r="Z64" s="2296">
        <v>0.08</v>
      </c>
      <c r="AA64" s="2324">
        <v>0.03</v>
      </c>
      <c r="AB64" s="2292"/>
      <c r="AC64" s="2293"/>
      <c r="AD64" s="2339"/>
      <c r="AE64" s="2340"/>
      <c r="AF64" s="2295" t="s">
        <v>2317</v>
      </c>
      <c r="AG64" s="2296">
        <v>0.08</v>
      </c>
      <c r="AH64" s="2324">
        <v>0.03</v>
      </c>
      <c r="AI64" s="2292"/>
      <c r="AJ64" s="2293"/>
      <c r="AK64" s="2342"/>
      <c r="AL64" s="2337"/>
      <c r="AM64" s="2297"/>
      <c r="AN64" s="2298">
        <v>0</v>
      </c>
      <c r="AO64" s="2343">
        <v>0</v>
      </c>
      <c r="AP64" s="2300"/>
      <c r="AQ64" s="2300"/>
      <c r="AR64" s="2342"/>
      <c r="AS64" s="2337"/>
      <c r="AT64" s="2357"/>
      <c r="AU64" s="2298">
        <v>0</v>
      </c>
      <c r="AV64" s="2343">
        <v>0.03</v>
      </c>
      <c r="AW64" s="2300"/>
      <c r="AX64" s="2300"/>
      <c r="AY64" s="2342"/>
      <c r="AZ64" s="2337"/>
      <c r="BA64" s="2366" t="s">
        <v>2423</v>
      </c>
      <c r="BB64" s="2298">
        <v>0</v>
      </c>
      <c r="BC64" s="2343">
        <v>0</v>
      </c>
      <c r="BD64" s="2300"/>
      <c r="BE64" s="2300"/>
      <c r="BF64" s="2342"/>
      <c r="BG64" s="2337"/>
      <c r="BH64" s="1253"/>
      <c r="BI64" s="2306">
        <v>0</v>
      </c>
      <c r="BJ64" s="2307"/>
      <c r="BK64" s="2308"/>
      <c r="BL64" s="2308"/>
      <c r="BM64" s="2347"/>
      <c r="BN64" s="2341"/>
      <c r="BO64" s="2359"/>
      <c r="BP64" s="2312">
        <v>0</v>
      </c>
      <c r="BQ64" s="2307"/>
      <c r="BR64" s="2308"/>
      <c r="BS64" s="2308"/>
      <c r="BT64" s="2347"/>
      <c r="BU64" s="2341"/>
      <c r="BV64" s="2359"/>
      <c r="BW64" s="2312">
        <v>0</v>
      </c>
      <c r="BX64" s="2307"/>
      <c r="BY64" s="2308"/>
      <c r="BZ64" s="2308"/>
      <c r="CA64" s="2347"/>
      <c r="CB64" s="2341"/>
      <c r="CC64" s="2359"/>
      <c r="CD64" s="2312">
        <v>0</v>
      </c>
      <c r="CE64" s="2307"/>
      <c r="CF64" s="2308"/>
      <c r="CG64" s="2308"/>
      <c r="CH64" s="2347"/>
      <c r="CI64" s="2341"/>
      <c r="CJ64" s="2359"/>
      <c r="CK64" s="2312">
        <v>0</v>
      </c>
      <c r="CL64" s="2307"/>
      <c r="CM64" s="2308"/>
      <c r="CN64" s="2308"/>
      <c r="CO64" s="2347"/>
      <c r="CP64" s="2341"/>
      <c r="CQ64" s="2359"/>
      <c r="CR64" s="2312">
        <v>0</v>
      </c>
      <c r="CS64" s="2307"/>
      <c r="CT64" s="2308"/>
      <c r="CU64" s="2308"/>
      <c r="CV64" s="2347"/>
      <c r="CW64" s="2341"/>
      <c r="CX64" s="2359"/>
      <c r="CY64" s="1217"/>
      <c r="CZ64" s="2313">
        <f t="shared" si="1"/>
        <v>0.2</v>
      </c>
      <c r="DA64" s="2313">
        <f t="shared" si="1"/>
        <v>0.1</v>
      </c>
      <c r="DB64" s="1219">
        <f t="shared" si="2"/>
        <v>0.5</v>
      </c>
      <c r="DC64" s="2300"/>
      <c r="DD64" s="2300"/>
      <c r="DE64" s="1220"/>
      <c r="DF64" s="2337"/>
      <c r="DG64" s="2337"/>
      <c r="DH64" s="1220"/>
      <c r="DI64" s="2314">
        <f t="shared" si="3"/>
        <v>0.2</v>
      </c>
      <c r="DJ64" s="2314">
        <f t="shared" si="3"/>
        <v>0.13</v>
      </c>
      <c r="DK64" s="1222">
        <f t="shared" si="0"/>
        <v>0.65</v>
      </c>
      <c r="DL64" s="2315"/>
      <c r="DM64" s="2315"/>
      <c r="DN64" s="2316"/>
      <c r="DO64" s="2348"/>
      <c r="DP64" s="2348"/>
      <c r="DQ64" s="2316"/>
      <c r="DR64" s="2318">
        <f t="shared" si="4"/>
        <v>0.2</v>
      </c>
      <c r="DS64" s="287">
        <f t="shared" si="4"/>
        <v>0.13</v>
      </c>
      <c r="DT64" s="2319">
        <f t="shared" si="5"/>
        <v>0.65</v>
      </c>
      <c r="DU64" s="2320"/>
      <c r="DV64" s="2320"/>
      <c r="DW64" s="2330"/>
      <c r="DX64" s="2349"/>
      <c r="DY64" s="2349"/>
      <c r="DZ64" s="2330"/>
      <c r="EA64" s="287">
        <f t="shared" si="6"/>
        <v>0.2</v>
      </c>
      <c r="EB64" s="287">
        <f t="shared" si="6"/>
        <v>0.13</v>
      </c>
      <c r="EC64" s="2319">
        <f t="shared" si="7"/>
        <v>0.65</v>
      </c>
      <c r="ED64" s="2320"/>
      <c r="EE64" s="2320"/>
      <c r="EF64" s="2330"/>
      <c r="EG64" s="2349"/>
      <c r="EH64" s="2349"/>
      <c r="EI64" s="2330"/>
      <c r="EJ64" s="197"/>
      <c r="EK64" s="33"/>
      <c r="EL64" s="33"/>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3"/>
      <c r="GA64" s="33"/>
      <c r="GB64" s="33"/>
      <c r="GC64" s="33"/>
      <c r="GD64" s="33"/>
      <c r="GE64" s="33"/>
      <c r="GF64" s="33"/>
      <c r="GG64" s="33"/>
      <c r="GH64" s="33"/>
      <c r="GI64" s="33"/>
      <c r="GJ64" s="33"/>
      <c r="GK64" s="33"/>
      <c r="GL64" s="33"/>
      <c r="GM64" s="33"/>
      <c r="GN64" s="33"/>
      <c r="GO64" s="33"/>
      <c r="GP64" s="33"/>
      <c r="GQ64" s="33"/>
      <c r="GR64" s="33"/>
      <c r="GS64" s="33"/>
      <c r="GT64" s="33"/>
      <c r="GU64" s="33"/>
      <c r="GV64" s="33"/>
      <c r="GW64" s="33"/>
      <c r="GX64" s="33"/>
      <c r="GY64" s="33"/>
      <c r="GZ64" s="33"/>
      <c r="HA64" s="33"/>
      <c r="HB64" s="33"/>
      <c r="HC64" s="33"/>
      <c r="HD64" s="33"/>
      <c r="HE64" s="33"/>
      <c r="HF64" s="33"/>
      <c r="HG64" s="33"/>
      <c r="HH64" s="33"/>
      <c r="HI64" s="33"/>
      <c r="HJ64" s="33"/>
      <c r="HK64" s="33"/>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3"/>
    </row>
    <row r="65" spans="1:256" ht="114">
      <c r="A65" s="2278"/>
      <c r="B65" s="2278"/>
      <c r="C65" s="2280"/>
      <c r="D65" s="2281"/>
      <c r="E65" s="2281"/>
      <c r="F65" s="2281"/>
      <c r="G65" s="2281"/>
      <c r="H65" s="2337"/>
      <c r="I65" s="2283"/>
      <c r="J65" s="2280"/>
      <c r="K65" s="2284"/>
      <c r="L65" s="2285"/>
      <c r="M65" s="2285"/>
      <c r="N65" s="2286"/>
      <c r="O65" s="2287"/>
      <c r="P65" s="2287"/>
      <c r="Q65" s="2288" t="s">
        <v>2424</v>
      </c>
      <c r="R65" s="2323">
        <v>0.3</v>
      </c>
      <c r="S65" s="2290">
        <v>0.01</v>
      </c>
      <c r="T65" s="2291">
        <v>0.01</v>
      </c>
      <c r="U65" s="2292"/>
      <c r="V65" s="2293"/>
      <c r="W65" s="2339"/>
      <c r="X65" s="2340"/>
      <c r="Y65" s="2295" t="s">
        <v>2425</v>
      </c>
      <c r="Z65" s="2296">
        <v>0.01</v>
      </c>
      <c r="AA65" s="2324">
        <v>0.01</v>
      </c>
      <c r="AB65" s="2292"/>
      <c r="AC65" s="2293"/>
      <c r="AD65" s="2339"/>
      <c r="AE65" s="2340"/>
      <c r="AF65" s="2295" t="s">
        <v>2425</v>
      </c>
      <c r="AG65" s="2296">
        <v>0.01</v>
      </c>
      <c r="AH65" s="2324">
        <v>0.01</v>
      </c>
      <c r="AI65" s="2292"/>
      <c r="AJ65" s="2293"/>
      <c r="AK65" s="2342"/>
      <c r="AL65" s="2337"/>
      <c r="AM65" s="2297"/>
      <c r="AN65" s="2298">
        <v>0.03</v>
      </c>
      <c r="AO65" s="2343">
        <v>0.03</v>
      </c>
      <c r="AP65" s="2300"/>
      <c r="AQ65" s="2300"/>
      <c r="AR65" s="2342"/>
      <c r="AS65" s="2337"/>
      <c r="AT65" s="2332" t="s">
        <v>2426</v>
      </c>
      <c r="AU65" s="2298">
        <v>0.03</v>
      </c>
      <c r="AV65" s="2343">
        <v>0.03</v>
      </c>
      <c r="AW65" s="2300"/>
      <c r="AX65" s="2300"/>
      <c r="AY65" s="2342"/>
      <c r="AZ65" s="2337"/>
      <c r="BA65" s="2358" t="s">
        <v>2427</v>
      </c>
      <c r="BB65" s="2298">
        <v>0.03</v>
      </c>
      <c r="BC65" s="2343">
        <v>0.03</v>
      </c>
      <c r="BD65" s="2300"/>
      <c r="BE65" s="2300"/>
      <c r="BF65" s="2342"/>
      <c r="BG65" s="2337"/>
      <c r="BH65" s="1253" t="s">
        <v>2428</v>
      </c>
      <c r="BI65" s="2306">
        <v>0.03</v>
      </c>
      <c r="BJ65" s="2307"/>
      <c r="BK65" s="2308"/>
      <c r="BL65" s="2308"/>
      <c r="BM65" s="2347"/>
      <c r="BN65" s="2341"/>
      <c r="BO65" s="2359"/>
      <c r="BP65" s="2312">
        <v>0.03</v>
      </c>
      <c r="BQ65" s="2307"/>
      <c r="BR65" s="2308"/>
      <c r="BS65" s="2308"/>
      <c r="BT65" s="2347"/>
      <c r="BU65" s="2341"/>
      <c r="BV65" s="2359"/>
      <c r="BW65" s="2312">
        <v>0.03</v>
      </c>
      <c r="BX65" s="2307"/>
      <c r="BY65" s="2308"/>
      <c r="BZ65" s="2308"/>
      <c r="CA65" s="2347"/>
      <c r="CB65" s="2341"/>
      <c r="CC65" s="2359"/>
      <c r="CD65" s="2312">
        <v>0.03</v>
      </c>
      <c r="CE65" s="2307"/>
      <c r="CF65" s="2308"/>
      <c r="CG65" s="2308"/>
      <c r="CH65" s="2347"/>
      <c r="CI65" s="2341"/>
      <c r="CJ65" s="2359"/>
      <c r="CK65" s="2312">
        <v>0.03</v>
      </c>
      <c r="CL65" s="2307"/>
      <c r="CM65" s="2308"/>
      <c r="CN65" s="2308"/>
      <c r="CO65" s="2347"/>
      <c r="CP65" s="2341"/>
      <c r="CQ65" s="2359"/>
      <c r="CR65" s="2312">
        <v>0.03</v>
      </c>
      <c r="CS65" s="2307"/>
      <c r="CT65" s="2308"/>
      <c r="CU65" s="2308"/>
      <c r="CV65" s="2347"/>
      <c r="CW65" s="2341"/>
      <c r="CX65" s="2359"/>
      <c r="CY65" s="1217"/>
      <c r="CZ65" s="2313">
        <f t="shared" si="1"/>
        <v>0.03</v>
      </c>
      <c r="DA65" s="2313">
        <f t="shared" si="1"/>
        <v>0.03</v>
      </c>
      <c r="DB65" s="1219">
        <f t="shared" si="2"/>
        <v>1</v>
      </c>
      <c r="DC65" s="2300"/>
      <c r="DD65" s="2300"/>
      <c r="DE65" s="1220"/>
      <c r="DF65" s="2337"/>
      <c r="DG65" s="2337"/>
      <c r="DH65" s="1220"/>
      <c r="DI65" s="2314">
        <f t="shared" si="3"/>
        <v>0.12</v>
      </c>
      <c r="DJ65" s="2314">
        <f t="shared" si="3"/>
        <v>0.12</v>
      </c>
      <c r="DK65" s="1222">
        <f t="shared" si="0"/>
        <v>1</v>
      </c>
      <c r="DL65" s="2315"/>
      <c r="DM65" s="2315"/>
      <c r="DN65" s="2316"/>
      <c r="DO65" s="2348"/>
      <c r="DP65" s="2348"/>
      <c r="DQ65" s="2316"/>
      <c r="DR65" s="2318">
        <f t="shared" si="4"/>
        <v>0.21</v>
      </c>
      <c r="DS65" s="287">
        <f t="shared" si="4"/>
        <v>0.12</v>
      </c>
      <c r="DT65" s="2319">
        <f t="shared" si="5"/>
        <v>0.5714285714285714</v>
      </c>
      <c r="DU65" s="2320"/>
      <c r="DV65" s="2320"/>
      <c r="DW65" s="2330"/>
      <c r="DX65" s="2349"/>
      <c r="DY65" s="2349"/>
      <c r="DZ65" s="2330"/>
      <c r="EA65" s="287">
        <f t="shared" si="6"/>
        <v>0.30000000000000004</v>
      </c>
      <c r="EB65" s="287">
        <f t="shared" si="6"/>
        <v>0.12</v>
      </c>
      <c r="EC65" s="2319">
        <f t="shared" si="7"/>
        <v>0.39999999999999991</v>
      </c>
      <c r="ED65" s="2320"/>
      <c r="EE65" s="2320"/>
      <c r="EF65" s="2330"/>
      <c r="EG65" s="2349"/>
      <c r="EH65" s="2349"/>
      <c r="EI65" s="2330"/>
      <c r="EJ65" s="197"/>
      <c r="EK65" s="33"/>
      <c r="EL65" s="33"/>
      <c r="EM65" s="33"/>
      <c r="EN65" s="33"/>
      <c r="EO65" s="33"/>
      <c r="EP65" s="33"/>
      <c r="EQ65" s="33"/>
      <c r="ER65" s="33"/>
      <c r="ES65" s="33"/>
      <c r="ET65" s="33"/>
      <c r="EU65" s="33"/>
      <c r="EV65" s="33"/>
      <c r="EW65" s="33"/>
      <c r="EX65" s="33"/>
      <c r="EY65" s="33"/>
      <c r="EZ65" s="33"/>
      <c r="FA65" s="33"/>
      <c r="FB65" s="33"/>
      <c r="FC65" s="33"/>
      <c r="FD65" s="33"/>
      <c r="FE65" s="33"/>
      <c r="FF65" s="33"/>
      <c r="FG65" s="33"/>
      <c r="FH65" s="33"/>
      <c r="FI65" s="33"/>
      <c r="FJ65" s="33"/>
      <c r="FK65" s="33"/>
      <c r="FL65" s="33"/>
      <c r="FM65" s="33"/>
      <c r="FN65" s="33"/>
      <c r="FO65" s="33"/>
      <c r="FP65" s="33"/>
      <c r="FQ65" s="33"/>
      <c r="FR65" s="33"/>
      <c r="FS65" s="33"/>
      <c r="FT65" s="33"/>
      <c r="FU65" s="33"/>
      <c r="FV65" s="33"/>
      <c r="FW65" s="33"/>
      <c r="FX65" s="33"/>
      <c r="FY65" s="33"/>
      <c r="FZ65" s="33"/>
      <c r="GA65" s="33"/>
      <c r="GB65" s="33"/>
      <c r="GC65" s="33"/>
      <c r="GD65" s="33"/>
      <c r="GE65" s="33"/>
      <c r="GF65" s="33"/>
      <c r="GG65" s="33"/>
      <c r="GH65" s="33"/>
      <c r="GI65" s="33"/>
      <c r="GJ65" s="33"/>
      <c r="GK65" s="33"/>
      <c r="GL65" s="33"/>
      <c r="GM65" s="33"/>
      <c r="GN65" s="33"/>
      <c r="GO65" s="33"/>
      <c r="GP65" s="33"/>
      <c r="GQ65" s="33"/>
      <c r="GR65" s="33"/>
      <c r="GS65" s="33"/>
      <c r="GT65" s="33"/>
      <c r="GU65" s="33"/>
      <c r="GV65" s="33"/>
      <c r="GW65" s="33"/>
      <c r="GX65" s="33"/>
      <c r="GY65" s="33"/>
      <c r="GZ65" s="33"/>
      <c r="HA65" s="33"/>
      <c r="HB65" s="33"/>
      <c r="HC65" s="33"/>
      <c r="HD65" s="33"/>
      <c r="HE65" s="33"/>
      <c r="HF65" s="33"/>
      <c r="HG65" s="33"/>
      <c r="HH65" s="33"/>
      <c r="HI65" s="33"/>
      <c r="HJ65" s="33"/>
      <c r="HK65" s="33"/>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3"/>
    </row>
    <row r="66" spans="1:256" ht="71.25">
      <c r="A66" s="2278"/>
      <c r="B66" s="2278"/>
      <c r="C66" s="2280"/>
      <c r="D66" s="2281"/>
      <c r="E66" s="2281"/>
      <c r="F66" s="2281"/>
      <c r="G66" s="2281"/>
      <c r="H66" s="2337"/>
      <c r="I66" s="2283"/>
      <c r="J66" s="2280"/>
      <c r="K66" s="2284"/>
      <c r="L66" s="2285"/>
      <c r="M66" s="2285"/>
      <c r="N66" s="2286"/>
      <c r="O66" s="2287"/>
      <c r="P66" s="2287"/>
      <c r="Q66" s="2288" t="s">
        <v>2429</v>
      </c>
      <c r="R66" s="2323">
        <v>0.3</v>
      </c>
      <c r="S66" s="2290">
        <v>0.01</v>
      </c>
      <c r="T66" s="2291">
        <v>0.01</v>
      </c>
      <c r="U66" s="2292"/>
      <c r="V66" s="2293"/>
      <c r="W66" s="2339"/>
      <c r="X66" s="2340"/>
      <c r="Y66" s="2295" t="s">
        <v>2425</v>
      </c>
      <c r="Z66" s="2296">
        <v>0.01</v>
      </c>
      <c r="AA66" s="2324">
        <v>0.01</v>
      </c>
      <c r="AB66" s="2292"/>
      <c r="AC66" s="2293"/>
      <c r="AD66" s="2339"/>
      <c r="AE66" s="2340"/>
      <c r="AF66" s="2295" t="s">
        <v>2430</v>
      </c>
      <c r="AG66" s="2296">
        <v>0.01</v>
      </c>
      <c r="AH66" s="2324">
        <v>0.01</v>
      </c>
      <c r="AI66" s="2292"/>
      <c r="AJ66" s="2293"/>
      <c r="AK66" s="2342"/>
      <c r="AL66" s="2337"/>
      <c r="AM66" s="2297"/>
      <c r="AN66" s="2298">
        <v>0.03</v>
      </c>
      <c r="AO66" s="2343">
        <v>0.03</v>
      </c>
      <c r="AP66" s="2300"/>
      <c r="AQ66" s="2300"/>
      <c r="AR66" s="2342"/>
      <c r="AS66" s="2337"/>
      <c r="AT66" s="2332" t="s">
        <v>2426</v>
      </c>
      <c r="AU66" s="2298">
        <v>0.03</v>
      </c>
      <c r="AV66" s="2343">
        <v>0.03</v>
      </c>
      <c r="AW66" s="2300"/>
      <c r="AX66" s="2300"/>
      <c r="AY66" s="2342"/>
      <c r="AZ66" s="2337"/>
      <c r="BA66" s="2358" t="s">
        <v>2427</v>
      </c>
      <c r="BB66" s="2298">
        <v>0.03</v>
      </c>
      <c r="BC66" s="2343">
        <v>0.03</v>
      </c>
      <c r="BD66" s="2300"/>
      <c r="BE66" s="2300"/>
      <c r="BF66" s="2342"/>
      <c r="BG66" s="2337"/>
      <c r="BH66" s="2305" t="s">
        <v>2431</v>
      </c>
      <c r="BI66" s="2306">
        <v>0.03</v>
      </c>
      <c r="BJ66" s="2307"/>
      <c r="BK66" s="2308"/>
      <c r="BL66" s="2308"/>
      <c r="BM66" s="2347"/>
      <c r="BN66" s="2341"/>
      <c r="BO66" s="2311"/>
      <c r="BP66" s="2312">
        <v>0.03</v>
      </c>
      <c r="BQ66" s="2307"/>
      <c r="BR66" s="2308"/>
      <c r="BS66" s="2308"/>
      <c r="BT66" s="2347"/>
      <c r="BU66" s="2341"/>
      <c r="BV66" s="2311"/>
      <c r="BW66" s="2312">
        <v>0.03</v>
      </c>
      <c r="BX66" s="2307"/>
      <c r="BY66" s="2308"/>
      <c r="BZ66" s="2308"/>
      <c r="CA66" s="2347"/>
      <c r="CB66" s="2341"/>
      <c r="CC66" s="2311"/>
      <c r="CD66" s="2312">
        <v>0.03</v>
      </c>
      <c r="CE66" s="2307"/>
      <c r="CF66" s="2308"/>
      <c r="CG66" s="2308"/>
      <c r="CH66" s="2347"/>
      <c r="CI66" s="2341"/>
      <c r="CJ66" s="2311"/>
      <c r="CK66" s="2312">
        <v>0.03</v>
      </c>
      <c r="CL66" s="2307"/>
      <c r="CM66" s="2308"/>
      <c r="CN66" s="2308"/>
      <c r="CO66" s="2347"/>
      <c r="CP66" s="2341"/>
      <c r="CQ66" s="2311"/>
      <c r="CR66" s="2312">
        <v>0.03</v>
      </c>
      <c r="CS66" s="2307"/>
      <c r="CT66" s="2308"/>
      <c r="CU66" s="2308"/>
      <c r="CV66" s="2347"/>
      <c r="CW66" s="2341"/>
      <c r="CX66" s="2311"/>
      <c r="CY66" s="1217"/>
      <c r="CZ66" s="2313">
        <f t="shared" si="1"/>
        <v>0.03</v>
      </c>
      <c r="DA66" s="2313">
        <f t="shared" si="1"/>
        <v>0.03</v>
      </c>
      <c r="DB66" s="1219">
        <f t="shared" si="2"/>
        <v>1</v>
      </c>
      <c r="DC66" s="2300"/>
      <c r="DD66" s="2300"/>
      <c r="DE66" s="1220"/>
      <c r="DF66" s="2337"/>
      <c r="DG66" s="2337"/>
      <c r="DH66" s="1220"/>
      <c r="DI66" s="2314">
        <f t="shared" si="3"/>
        <v>0.12</v>
      </c>
      <c r="DJ66" s="2314">
        <f t="shared" si="3"/>
        <v>0.12</v>
      </c>
      <c r="DK66" s="1222">
        <f t="shared" si="0"/>
        <v>1</v>
      </c>
      <c r="DL66" s="2315"/>
      <c r="DM66" s="2315"/>
      <c r="DN66" s="2316"/>
      <c r="DO66" s="2348"/>
      <c r="DP66" s="2348"/>
      <c r="DQ66" s="2316"/>
      <c r="DR66" s="2318">
        <f t="shared" si="4"/>
        <v>0.21</v>
      </c>
      <c r="DS66" s="287">
        <f t="shared" si="4"/>
        <v>0.12</v>
      </c>
      <c r="DT66" s="2319">
        <f t="shared" si="5"/>
        <v>0.5714285714285714</v>
      </c>
      <c r="DU66" s="2320"/>
      <c r="DV66" s="2320"/>
      <c r="DW66" s="2335"/>
      <c r="DX66" s="2349"/>
      <c r="DY66" s="2349"/>
      <c r="DZ66" s="2335"/>
      <c r="EA66" s="287">
        <f t="shared" si="6"/>
        <v>0.30000000000000004</v>
      </c>
      <c r="EB66" s="287">
        <f t="shared" si="6"/>
        <v>0.12</v>
      </c>
      <c r="EC66" s="2319">
        <f t="shared" si="7"/>
        <v>0.39999999999999991</v>
      </c>
      <c r="ED66" s="2320"/>
      <c r="EE66" s="2320"/>
      <c r="EF66" s="2335"/>
      <c r="EG66" s="2349"/>
      <c r="EH66" s="2349"/>
      <c r="EI66" s="2335"/>
      <c r="EJ66" s="197"/>
      <c r="EK66" s="33"/>
      <c r="EL66" s="33"/>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3"/>
      <c r="GA66" s="33"/>
      <c r="GB66" s="33"/>
      <c r="GC66" s="33"/>
      <c r="GD66" s="33"/>
      <c r="GE66" s="33"/>
      <c r="GF66" s="33"/>
      <c r="GG66" s="33"/>
      <c r="GH66" s="33"/>
      <c r="GI66" s="33"/>
      <c r="GJ66" s="33"/>
      <c r="GK66" s="33"/>
      <c r="GL66" s="33"/>
      <c r="GM66" s="33"/>
      <c r="GN66" s="33"/>
      <c r="GO66" s="33"/>
      <c r="GP66" s="33"/>
      <c r="GQ66" s="33"/>
      <c r="GR66" s="33"/>
      <c r="GS66" s="33"/>
      <c r="GT66" s="33"/>
      <c r="GU66" s="33"/>
      <c r="GV66" s="33"/>
      <c r="GW66" s="33"/>
      <c r="GX66" s="33"/>
      <c r="GY66" s="33"/>
      <c r="GZ66" s="33"/>
      <c r="HA66" s="33"/>
      <c r="HB66" s="33"/>
      <c r="HC66" s="33"/>
      <c r="HD66" s="33"/>
      <c r="HE66" s="33"/>
      <c r="HF66" s="33"/>
      <c r="HG66" s="33"/>
      <c r="HH66" s="33"/>
      <c r="HI66" s="33"/>
      <c r="HJ66" s="33"/>
      <c r="HK66" s="33"/>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3"/>
    </row>
    <row r="67" spans="1:256" ht="71.25">
      <c r="A67" s="2278" t="s">
        <v>2432</v>
      </c>
      <c r="B67" s="2278"/>
      <c r="C67" s="2280" t="s">
        <v>2433</v>
      </c>
      <c r="D67" s="2281">
        <v>6</v>
      </c>
      <c r="E67" s="2281" t="s">
        <v>2434</v>
      </c>
      <c r="F67" s="2282">
        <v>0.4</v>
      </c>
      <c r="G67" s="2281" t="s">
        <v>78</v>
      </c>
      <c r="H67" s="2282">
        <v>0.21</v>
      </c>
      <c r="I67" s="2283">
        <f>+SUM(N67:N73)</f>
        <v>0.12</v>
      </c>
      <c r="J67" s="2280">
        <v>12</v>
      </c>
      <c r="K67" s="2284" t="s">
        <v>2435</v>
      </c>
      <c r="L67" s="2285" t="s">
        <v>2436</v>
      </c>
      <c r="M67" s="2285" t="s">
        <v>2437</v>
      </c>
      <c r="N67" s="2286">
        <v>0.04</v>
      </c>
      <c r="O67" s="2287">
        <v>42736</v>
      </c>
      <c r="P67" s="2287">
        <v>43070</v>
      </c>
      <c r="Q67" s="2288" t="s">
        <v>2438</v>
      </c>
      <c r="R67" s="2296">
        <v>0.5</v>
      </c>
      <c r="S67" s="2290">
        <v>0.09</v>
      </c>
      <c r="T67" s="2291">
        <v>0.09</v>
      </c>
      <c r="U67" s="2292">
        <f>+S67+S68</f>
        <v>0.09</v>
      </c>
      <c r="V67" s="2293">
        <f>+T67+T68</f>
        <v>0.09</v>
      </c>
      <c r="W67" s="2294">
        <f>+(((U67*$N$67)+(U69*$N$69))*$H$67)/($N$67+$N$69)</f>
        <v>1.6799999999999999E-2</v>
      </c>
      <c r="X67" s="2282">
        <f>+(((V67*$N$67)+(V69*$N$69))*$H$67)/($N$67+$N$69)</f>
        <v>1.54E-2</v>
      </c>
      <c r="Y67" s="2295" t="s">
        <v>2439</v>
      </c>
      <c r="Z67" s="2296">
        <v>0.09</v>
      </c>
      <c r="AA67" s="2324">
        <v>0.09</v>
      </c>
      <c r="AB67" s="2292">
        <f>+Z67+Z68</f>
        <v>0.09</v>
      </c>
      <c r="AC67" s="2293">
        <f>+AA67+AA68</f>
        <v>0.09</v>
      </c>
      <c r="AD67" s="2294">
        <f>+(((AB67*$N$67)+(AB69*$N$69))*$H$67)/($N$67+$N$69)</f>
        <v>1.6799999999999999E-2</v>
      </c>
      <c r="AE67" s="2282">
        <f>+(((AC67*$N$67)+(AC69*$N$69))*$H$67)/($N$67+$N$69)</f>
        <v>1.54E-2</v>
      </c>
      <c r="AF67" s="2295" t="s">
        <v>2440</v>
      </c>
      <c r="AG67" s="2296">
        <v>0.09</v>
      </c>
      <c r="AH67" s="2324">
        <v>0.09</v>
      </c>
      <c r="AI67" s="2292">
        <f>+AG67+AG68</f>
        <v>0.09</v>
      </c>
      <c r="AJ67" s="2293">
        <f>+AH67+AH68</f>
        <v>0.09</v>
      </c>
      <c r="AK67" s="2294">
        <f>+(((AI67*$N$67)+(AI69*$N$69))*$H$67)/($N$67+$N$69)</f>
        <v>2.1000000000000001E-2</v>
      </c>
      <c r="AL67" s="2282">
        <f>+(((AJ67*$N$67)+(AJ69*$N$69))*$H$67)/($N$67+$N$69)</f>
        <v>1.89E-2</v>
      </c>
      <c r="AM67" s="2297" t="s">
        <v>2441</v>
      </c>
      <c r="AN67" s="2298">
        <v>0.11</v>
      </c>
      <c r="AO67" s="2343">
        <v>0.11</v>
      </c>
      <c r="AP67" s="2300">
        <f>+AN67+AN68</f>
        <v>0.11</v>
      </c>
      <c r="AQ67" s="2300">
        <f>+AO67+AO68</f>
        <v>0.11</v>
      </c>
      <c r="AR67" s="2294">
        <f>+(((AP67*$N$67)+(AP69*$N$69))*$H$67)/($N$67+$N$69)</f>
        <v>2.24E-2</v>
      </c>
      <c r="AS67" s="2282">
        <f>+(((AQ67*$N$67)+(AQ69*$N$69))*$H$67)/($N$67+$N$69)</f>
        <v>2.24E-2</v>
      </c>
      <c r="AT67" s="2333" t="s">
        <v>2442</v>
      </c>
      <c r="AU67" s="2298">
        <v>0.12</v>
      </c>
      <c r="AV67" s="2343">
        <v>0.12</v>
      </c>
      <c r="AW67" s="2300">
        <f>+AU67+AU68</f>
        <v>0.2</v>
      </c>
      <c r="AX67" s="2300">
        <f>+AV67+AV68</f>
        <v>0.2</v>
      </c>
      <c r="AY67" s="2294">
        <f>+(((AW67*$N$67)+(AW69*$N$69))*$H$67)/($N$67+$N$69)</f>
        <v>2.1700000000000001E-2</v>
      </c>
      <c r="AZ67" s="2282">
        <f>+(((AX67*$N$67)+(AX69*$N$69))*$H$67)/($N$67+$N$69)</f>
        <v>2.1700000000000001E-2</v>
      </c>
      <c r="BA67" s="2327" t="s">
        <v>2443</v>
      </c>
      <c r="BB67" s="2298">
        <v>0</v>
      </c>
      <c r="BC67" s="2343">
        <v>0</v>
      </c>
      <c r="BD67" s="2300">
        <f>+BB67+BB68</f>
        <v>0.08</v>
      </c>
      <c r="BE67" s="2300">
        <f>+BC67+BC68</f>
        <v>0.08</v>
      </c>
      <c r="BF67" s="2294">
        <f>+(((BD67*$N$67)+(BD69*$N$69))*$H$67)/($N$67+$N$69)</f>
        <v>1.3300000000000003E-2</v>
      </c>
      <c r="BG67" s="2282">
        <f>+(((BE67*$N$67)+(BE69*$N$69))*$H$67)/($N$67+$N$69)</f>
        <v>1.3300000000000003E-2</v>
      </c>
      <c r="BH67" s="2305"/>
      <c r="BI67" s="2306">
        <v>0</v>
      </c>
      <c r="BJ67" s="2307"/>
      <c r="BK67" s="2308">
        <f>+BI67+BI68</f>
        <v>0.1</v>
      </c>
      <c r="BL67" s="2308">
        <f>+BJ67+BJ68</f>
        <v>0</v>
      </c>
      <c r="BM67" s="2309">
        <f>+(((BK67*$N$67)+(BK69*$N$69))*$H$67)/($N$67+$N$69)</f>
        <v>1.4700000000000001E-2</v>
      </c>
      <c r="BN67" s="2310">
        <f>+(((BL67*$N$67)+(BL69*$N$69))*$H$67)/($N$67+$N$69)</f>
        <v>0</v>
      </c>
      <c r="BO67" s="2311"/>
      <c r="BP67" s="2312">
        <v>0</v>
      </c>
      <c r="BQ67" s="2307"/>
      <c r="BR67" s="2308">
        <f>+BP67+BP68</f>
        <v>0.1</v>
      </c>
      <c r="BS67" s="2308">
        <f>+BQ67+BQ68</f>
        <v>0</v>
      </c>
      <c r="BT67" s="2309">
        <f>+(((BR67*$N$67)+(BR69*$N$69))*$H$67)/($N$67+$N$69)</f>
        <v>2.0299999999999999E-2</v>
      </c>
      <c r="BU67" s="2310">
        <f>+(((BS67*$N$67)+(BS69*$N$69))*$H$67)/($N$67+$N$69)</f>
        <v>0</v>
      </c>
      <c r="BV67" s="2311"/>
      <c r="BW67" s="2312">
        <v>0</v>
      </c>
      <c r="BX67" s="2307"/>
      <c r="BY67" s="2308">
        <f>+BW67+BW68</f>
        <v>0.1</v>
      </c>
      <c r="BZ67" s="2308">
        <f>+BX67+BX68</f>
        <v>0</v>
      </c>
      <c r="CA67" s="2309">
        <f>+(((BY67*$N$67)+(BY69*$N$69))*$H$67)/($N$67+$N$69)</f>
        <v>2.0299999999999999E-2</v>
      </c>
      <c r="CB67" s="2310">
        <f>+(((BZ67*$N$67)+(BZ69*$N$69))*$H$67)/($N$67+$N$69)</f>
        <v>0</v>
      </c>
      <c r="CC67" s="2311"/>
      <c r="CD67" s="2312">
        <v>0</v>
      </c>
      <c r="CE67" s="2307"/>
      <c r="CF67" s="2308">
        <f>+CD67+CD68</f>
        <v>0</v>
      </c>
      <c r="CG67" s="2308">
        <f>+CE67+CE68</f>
        <v>0</v>
      </c>
      <c r="CH67" s="2309">
        <f>+(((CF67*$N$67)+(CF69*$N$69))*$H$67)/($N$67+$N$69)</f>
        <v>1.3299999999999999E-2</v>
      </c>
      <c r="CI67" s="2310">
        <f>+(((CG67*$N$67)+(CG69*$N$69))*$H$67)/($N$67+$N$69)</f>
        <v>0</v>
      </c>
      <c r="CJ67" s="2311"/>
      <c r="CK67" s="2312">
        <v>0</v>
      </c>
      <c r="CL67" s="2307"/>
      <c r="CM67" s="2308">
        <f>+CK67+CK68</f>
        <v>0</v>
      </c>
      <c r="CN67" s="2308">
        <f>+CL67+CL68</f>
        <v>0</v>
      </c>
      <c r="CO67" s="2309">
        <f>+(((CM67*$N$67)+(CM69*$N$69))*$H$67)/($N$67+$N$69)</f>
        <v>1.3300000000000001E-2</v>
      </c>
      <c r="CP67" s="2310">
        <f>+(((CN67*$N$67)+(CN69*$N$69))*$H$67)/($N$67+$N$69)</f>
        <v>0</v>
      </c>
      <c r="CQ67" s="2311"/>
      <c r="CR67" s="2312">
        <v>0</v>
      </c>
      <c r="CS67" s="2307"/>
      <c r="CT67" s="2308">
        <f>+CR67+CR68</f>
        <v>0.04</v>
      </c>
      <c r="CU67" s="2308">
        <f>+CS67+CS68</f>
        <v>0</v>
      </c>
      <c r="CV67" s="2309">
        <f>+(((CT67*$N$67)+(CT69*$N$69))*$H$67)/($N$67+$N$69)</f>
        <v>1.61E-2</v>
      </c>
      <c r="CW67" s="2310">
        <f>+(((CU67*$N$67)+(CU69*$N$69))*$H$67)/($N$67+$N$69)</f>
        <v>0</v>
      </c>
      <c r="CX67" s="2311"/>
      <c r="CY67" s="1217"/>
      <c r="CZ67" s="2313">
        <f t="shared" si="1"/>
        <v>0.27</v>
      </c>
      <c r="DA67" s="2313">
        <f t="shared" si="1"/>
        <v>0.27</v>
      </c>
      <c r="DB67" s="1219">
        <f t="shared" si="2"/>
        <v>1</v>
      </c>
      <c r="DC67" s="2300">
        <f>+U67+AB67+AI67</f>
        <v>0.27</v>
      </c>
      <c r="DD67" s="2300">
        <f>+V67+AC67+AJ67</f>
        <v>0.27</v>
      </c>
      <c r="DE67" s="1220">
        <f>+DD67/DC67</f>
        <v>1</v>
      </c>
      <c r="DF67" s="2282">
        <f>+W67+AD67+AK67</f>
        <v>5.4599999999999996E-2</v>
      </c>
      <c r="DG67" s="2282">
        <f>+X67+AE67+AL67</f>
        <v>4.9700000000000001E-2</v>
      </c>
      <c r="DH67" s="1220">
        <f>+DG67/DF67</f>
        <v>0.91025641025641035</v>
      </c>
      <c r="DI67" s="2314">
        <f t="shared" si="3"/>
        <v>0.5</v>
      </c>
      <c r="DJ67" s="2314">
        <f t="shared" si="3"/>
        <v>0.5</v>
      </c>
      <c r="DK67" s="1222">
        <f t="shared" si="0"/>
        <v>1</v>
      </c>
      <c r="DL67" s="2315">
        <f>+BD67+AW67+AP67+AI67+AB67+U67</f>
        <v>0.65999999999999992</v>
      </c>
      <c r="DM67" s="2315">
        <f>+BE67+AX67+AQ67+AJ67+AC67+V67</f>
        <v>0.65999999999999992</v>
      </c>
      <c r="DN67" s="2316">
        <f>+DM67/DL67</f>
        <v>1</v>
      </c>
      <c r="DO67" s="2317">
        <f>+BF67+AY67+AR67+AK67+AD67+W67</f>
        <v>0.112</v>
      </c>
      <c r="DP67" s="2317">
        <f>+BG67+AZ67+AS67+AL67+AE67+X67</f>
        <v>0.1071</v>
      </c>
      <c r="DQ67" s="2316">
        <f>+DP67/DO67</f>
        <v>0.95624999999999993</v>
      </c>
      <c r="DR67" s="2318">
        <f t="shared" si="4"/>
        <v>0.5</v>
      </c>
      <c r="DS67" s="287">
        <f t="shared" si="4"/>
        <v>0.5</v>
      </c>
      <c r="DT67" s="2319">
        <f t="shared" si="5"/>
        <v>1</v>
      </c>
      <c r="DU67" s="2320">
        <f>+DL67+BK67+BR67+BY67</f>
        <v>0.95999999999999985</v>
      </c>
      <c r="DV67" s="2320">
        <f>+DM67+BL67+BS67+BZ67</f>
        <v>0.65999999999999992</v>
      </c>
      <c r="DW67" s="2321">
        <f>+DV67/DU67</f>
        <v>0.6875</v>
      </c>
      <c r="DX67" s="2322">
        <f>+DO67+BM67+BT67+CA67</f>
        <v>0.1673</v>
      </c>
      <c r="DY67" s="2322">
        <f>+DP67+BN67+BU67+CB67</f>
        <v>0.1071</v>
      </c>
      <c r="DZ67" s="2321">
        <f>+DY67/DX67</f>
        <v>0.64016736401673635</v>
      </c>
      <c r="EA67" s="287">
        <f t="shared" si="6"/>
        <v>0.5</v>
      </c>
      <c r="EB67" s="287">
        <f t="shared" si="6"/>
        <v>0.5</v>
      </c>
      <c r="EC67" s="2319">
        <f t="shared" si="7"/>
        <v>1</v>
      </c>
      <c r="ED67" s="2320">
        <f>+DU67+CF67+CM67+CT67</f>
        <v>0.99999999999999989</v>
      </c>
      <c r="EE67" s="2320">
        <f>+DV67+CG67+CN67+CU67</f>
        <v>0.65999999999999992</v>
      </c>
      <c r="EF67" s="2321">
        <f>+EE67/ED67</f>
        <v>0.66</v>
      </c>
      <c r="EG67" s="2322">
        <f>+DX67+CH67+CO67+CV67</f>
        <v>0.21000000000000002</v>
      </c>
      <c r="EH67" s="2322">
        <f>+DY67+CI67+CP67+CW67</f>
        <v>0.1071</v>
      </c>
      <c r="EI67" s="2321">
        <f>+EH67/EG67</f>
        <v>0.51</v>
      </c>
      <c r="EJ67" s="197"/>
      <c r="EK67" s="33"/>
      <c r="EL67" s="33"/>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3"/>
      <c r="GA67" s="33"/>
      <c r="GB67" s="33"/>
      <c r="GC67" s="33"/>
      <c r="GD67" s="33"/>
      <c r="GE67" s="33"/>
      <c r="GF67" s="33"/>
      <c r="GG67" s="33"/>
      <c r="GH67" s="33"/>
      <c r="GI67" s="33"/>
      <c r="GJ67" s="33"/>
      <c r="GK67" s="33"/>
      <c r="GL67" s="33"/>
      <c r="GM67" s="33"/>
      <c r="GN67" s="33"/>
      <c r="GO67" s="33"/>
      <c r="GP67" s="33"/>
      <c r="GQ67" s="33"/>
      <c r="GR67" s="33"/>
      <c r="GS67" s="33"/>
      <c r="GT67" s="33"/>
      <c r="GU67" s="33"/>
      <c r="GV67" s="33"/>
      <c r="GW67" s="33"/>
      <c r="GX67" s="33"/>
      <c r="GY67" s="33"/>
      <c r="GZ67" s="33"/>
      <c r="HA67" s="33"/>
      <c r="HB67" s="33"/>
      <c r="HC67" s="33"/>
      <c r="HD67" s="33"/>
      <c r="HE67" s="33"/>
      <c r="HF67" s="33"/>
      <c r="HG67" s="33"/>
      <c r="HH67" s="33"/>
      <c r="HI67" s="33"/>
      <c r="HJ67" s="33"/>
      <c r="HK67" s="33"/>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3"/>
    </row>
    <row r="68" spans="1:256" ht="185.25">
      <c r="A68" s="2278"/>
      <c r="B68" s="2278"/>
      <c r="C68" s="2280"/>
      <c r="D68" s="2281"/>
      <c r="E68" s="2281"/>
      <c r="F68" s="2281"/>
      <c r="G68" s="2281"/>
      <c r="H68" s="2281"/>
      <c r="I68" s="2283"/>
      <c r="J68" s="2280"/>
      <c r="K68" s="2284"/>
      <c r="L68" s="2285"/>
      <c r="M68" s="2285"/>
      <c r="N68" s="2286"/>
      <c r="O68" s="2287"/>
      <c r="P68" s="2287"/>
      <c r="Q68" s="2288" t="s">
        <v>2444</v>
      </c>
      <c r="R68" s="2323">
        <v>0.5</v>
      </c>
      <c r="S68" s="2290">
        <v>0</v>
      </c>
      <c r="T68" s="2291">
        <v>0</v>
      </c>
      <c r="U68" s="2292"/>
      <c r="V68" s="2293"/>
      <c r="W68" s="2294"/>
      <c r="X68" s="2282"/>
      <c r="Y68" s="2295" t="s">
        <v>163</v>
      </c>
      <c r="Z68" s="2296">
        <v>0</v>
      </c>
      <c r="AA68" s="2324">
        <v>0</v>
      </c>
      <c r="AB68" s="2292"/>
      <c r="AC68" s="2293"/>
      <c r="AD68" s="2294"/>
      <c r="AE68" s="2282"/>
      <c r="AF68" s="2295" t="s">
        <v>163</v>
      </c>
      <c r="AG68" s="2296">
        <v>0</v>
      </c>
      <c r="AH68" s="2324">
        <v>0</v>
      </c>
      <c r="AI68" s="2292"/>
      <c r="AJ68" s="2293"/>
      <c r="AK68" s="2325"/>
      <c r="AL68" s="2281"/>
      <c r="AM68" s="2297"/>
      <c r="AN68" s="2298">
        <v>0</v>
      </c>
      <c r="AO68" s="2343">
        <v>0</v>
      </c>
      <c r="AP68" s="2300"/>
      <c r="AQ68" s="2300"/>
      <c r="AR68" s="2325"/>
      <c r="AS68" s="2281"/>
      <c r="AT68" s="2383" t="s">
        <v>2303</v>
      </c>
      <c r="AU68" s="2298">
        <v>0.08</v>
      </c>
      <c r="AV68" s="2343">
        <v>0.08</v>
      </c>
      <c r="AW68" s="2300"/>
      <c r="AX68" s="2300"/>
      <c r="AY68" s="2325"/>
      <c r="AZ68" s="2281"/>
      <c r="BA68" s="2327" t="s">
        <v>2443</v>
      </c>
      <c r="BB68" s="2298">
        <v>0.08</v>
      </c>
      <c r="BC68" s="2343">
        <v>0.08</v>
      </c>
      <c r="BD68" s="2300"/>
      <c r="BE68" s="2300"/>
      <c r="BF68" s="2325"/>
      <c r="BG68" s="2281"/>
      <c r="BH68" s="2305" t="s">
        <v>2445</v>
      </c>
      <c r="BI68" s="2306">
        <v>0.1</v>
      </c>
      <c r="BJ68" s="2307"/>
      <c r="BK68" s="2308"/>
      <c r="BL68" s="2308"/>
      <c r="BM68" s="2328"/>
      <c r="BN68" s="2329"/>
      <c r="BO68" s="2311"/>
      <c r="BP68" s="2312">
        <v>0.1</v>
      </c>
      <c r="BQ68" s="2307"/>
      <c r="BR68" s="2308"/>
      <c r="BS68" s="2308"/>
      <c r="BT68" s="2328"/>
      <c r="BU68" s="2329"/>
      <c r="BV68" s="2311"/>
      <c r="BW68" s="2312">
        <v>0.1</v>
      </c>
      <c r="BX68" s="2307"/>
      <c r="BY68" s="2308"/>
      <c r="BZ68" s="2308"/>
      <c r="CA68" s="2328"/>
      <c r="CB68" s="2329"/>
      <c r="CC68" s="2311"/>
      <c r="CD68" s="2312">
        <v>0</v>
      </c>
      <c r="CE68" s="2307"/>
      <c r="CF68" s="2308"/>
      <c r="CG68" s="2308"/>
      <c r="CH68" s="2328"/>
      <c r="CI68" s="2329"/>
      <c r="CJ68" s="2311"/>
      <c r="CK68" s="2312">
        <v>0</v>
      </c>
      <c r="CL68" s="2307"/>
      <c r="CM68" s="2308"/>
      <c r="CN68" s="2308"/>
      <c r="CO68" s="2328"/>
      <c r="CP68" s="2329"/>
      <c r="CQ68" s="2311"/>
      <c r="CR68" s="2312">
        <v>0.04</v>
      </c>
      <c r="CS68" s="2307"/>
      <c r="CT68" s="2308"/>
      <c r="CU68" s="2308"/>
      <c r="CV68" s="2328"/>
      <c r="CW68" s="2329"/>
      <c r="CX68" s="2311"/>
      <c r="CY68" s="1217"/>
      <c r="CZ68" s="2313">
        <f t="shared" si="1"/>
        <v>0</v>
      </c>
      <c r="DA68" s="2313">
        <f t="shared" si="1"/>
        <v>0</v>
      </c>
      <c r="DB68" s="1219" t="e">
        <f t="shared" si="2"/>
        <v>#DIV/0!</v>
      </c>
      <c r="DC68" s="2300"/>
      <c r="DD68" s="2300"/>
      <c r="DE68" s="1220"/>
      <c r="DF68" s="2281"/>
      <c r="DG68" s="2281"/>
      <c r="DH68" s="1220"/>
      <c r="DI68" s="2314">
        <f t="shared" si="3"/>
        <v>0.16</v>
      </c>
      <c r="DJ68" s="2314">
        <f t="shared" si="3"/>
        <v>0.16</v>
      </c>
      <c r="DK68" s="1222">
        <f t="shared" si="0"/>
        <v>1</v>
      </c>
      <c r="DL68" s="2315"/>
      <c r="DM68" s="2315"/>
      <c r="DN68" s="2316"/>
      <c r="DO68" s="1198"/>
      <c r="DP68" s="1198"/>
      <c r="DQ68" s="2316"/>
      <c r="DR68" s="2318">
        <f t="shared" si="4"/>
        <v>0.45999999999999996</v>
      </c>
      <c r="DS68" s="287">
        <f t="shared" si="4"/>
        <v>0.16</v>
      </c>
      <c r="DT68" s="2319">
        <f t="shared" si="5"/>
        <v>0.34782608695652178</v>
      </c>
      <c r="DU68" s="2320"/>
      <c r="DV68" s="2320"/>
      <c r="DW68" s="2335"/>
      <c r="DX68" s="2331"/>
      <c r="DY68" s="2331"/>
      <c r="DZ68" s="2330"/>
      <c r="EA68" s="287">
        <f t="shared" si="6"/>
        <v>0.49999999999999994</v>
      </c>
      <c r="EB68" s="287">
        <f t="shared" si="6"/>
        <v>0.16</v>
      </c>
      <c r="EC68" s="2319">
        <f t="shared" si="7"/>
        <v>0.32000000000000006</v>
      </c>
      <c r="ED68" s="2320"/>
      <c r="EE68" s="2320"/>
      <c r="EF68" s="2335"/>
      <c r="EG68" s="2331"/>
      <c r="EH68" s="2331"/>
      <c r="EI68" s="2330"/>
      <c r="EJ68" s="197"/>
      <c r="EK68" s="33"/>
      <c r="EL68" s="33"/>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3"/>
      <c r="GA68" s="33"/>
      <c r="GB68" s="33"/>
      <c r="GC68" s="33"/>
      <c r="GD68" s="33"/>
      <c r="GE68" s="33"/>
      <c r="GF68" s="33"/>
      <c r="GG68" s="33"/>
      <c r="GH68" s="33"/>
      <c r="GI68" s="33"/>
      <c r="GJ68" s="33"/>
      <c r="GK68" s="33"/>
      <c r="GL68" s="33"/>
      <c r="GM68" s="33"/>
      <c r="GN68" s="33"/>
      <c r="GO68" s="33"/>
      <c r="GP68" s="33"/>
      <c r="GQ68" s="33"/>
      <c r="GR68" s="33"/>
      <c r="GS68" s="33"/>
      <c r="GT68" s="33"/>
      <c r="GU68" s="33"/>
      <c r="GV68" s="33"/>
      <c r="GW68" s="33"/>
      <c r="GX68" s="33"/>
      <c r="GY68" s="33"/>
      <c r="GZ68" s="33"/>
      <c r="HA68" s="33"/>
      <c r="HB68" s="33"/>
      <c r="HC68" s="33"/>
      <c r="HD68" s="33"/>
      <c r="HE68" s="33"/>
      <c r="HF68" s="33"/>
      <c r="HG68" s="33"/>
      <c r="HH68" s="33"/>
      <c r="HI68" s="33"/>
      <c r="HJ68" s="33"/>
      <c r="HK68" s="33"/>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3"/>
    </row>
    <row r="69" spans="1:256" ht="99.75">
      <c r="A69" s="2278"/>
      <c r="B69" s="2278"/>
      <c r="C69" s="2280"/>
      <c r="D69" s="2281"/>
      <c r="E69" s="2281"/>
      <c r="F69" s="2281"/>
      <c r="G69" s="2281"/>
      <c r="H69" s="2281"/>
      <c r="I69" s="2283"/>
      <c r="J69" s="2280">
        <v>13</v>
      </c>
      <c r="K69" s="2284" t="s">
        <v>2446</v>
      </c>
      <c r="L69" s="2285" t="s">
        <v>2447</v>
      </c>
      <c r="M69" s="2285" t="s">
        <v>2437</v>
      </c>
      <c r="N69" s="2286">
        <v>0.08</v>
      </c>
      <c r="O69" s="2287">
        <v>42736</v>
      </c>
      <c r="P69" s="2287">
        <v>43070</v>
      </c>
      <c r="Q69" s="2288" t="s">
        <v>2448</v>
      </c>
      <c r="R69" s="2323">
        <v>0.2</v>
      </c>
      <c r="S69" s="2290">
        <v>0.05</v>
      </c>
      <c r="T69" s="2291">
        <v>0.04</v>
      </c>
      <c r="U69" s="2292">
        <f>+S70+S71+S72+S69+S73</f>
        <v>7.4999999999999997E-2</v>
      </c>
      <c r="V69" s="2384">
        <f>+T70+T71+T72+T69+T73</f>
        <v>6.5000000000000002E-2</v>
      </c>
      <c r="W69" s="2294"/>
      <c r="X69" s="2282"/>
      <c r="Y69" s="2295" t="s">
        <v>2449</v>
      </c>
      <c r="Z69" s="2296">
        <v>0.05</v>
      </c>
      <c r="AA69" s="2291">
        <v>0.04</v>
      </c>
      <c r="AB69" s="2292">
        <f>+Z70+Z71+Z72+Z69+Z73</f>
        <v>7.4999999999999997E-2</v>
      </c>
      <c r="AC69" s="2384">
        <f>+AA70+AA71+AA72+AA69+AA73</f>
        <v>6.5000000000000002E-2</v>
      </c>
      <c r="AD69" s="2294"/>
      <c r="AE69" s="2282"/>
      <c r="AF69" s="2295" t="s">
        <v>2450</v>
      </c>
      <c r="AG69" s="2296">
        <v>0.05</v>
      </c>
      <c r="AH69" s="2291">
        <v>0.04</v>
      </c>
      <c r="AI69" s="2292">
        <f>+AG70+AG71+AG72+AG69+AG73</f>
        <v>0.105</v>
      </c>
      <c r="AJ69" s="2384">
        <f>+AH70+AH71+AH72+AH69+AH73</f>
        <v>0.09</v>
      </c>
      <c r="AK69" s="2325"/>
      <c r="AL69" s="2281"/>
      <c r="AM69" s="2297" t="s">
        <v>2451</v>
      </c>
      <c r="AN69" s="2298">
        <v>0.05</v>
      </c>
      <c r="AO69" s="2343">
        <v>0.05</v>
      </c>
      <c r="AP69" s="2300">
        <f>+AN70+AN71+AN72+AN69+AN73</f>
        <v>0.105</v>
      </c>
      <c r="AQ69" s="2300">
        <f>+AO70+AO71+AO72+AO69+AO73</f>
        <v>0.105</v>
      </c>
      <c r="AR69" s="2325"/>
      <c r="AS69" s="2281"/>
      <c r="AT69" s="2333" t="s">
        <v>2452</v>
      </c>
      <c r="AU69" s="2298">
        <v>0</v>
      </c>
      <c r="AV69" s="2385">
        <v>0</v>
      </c>
      <c r="AW69" s="2300">
        <f>+AU70+AU71+AU72+AU69+AU73</f>
        <v>5.5E-2</v>
      </c>
      <c r="AX69" s="2300">
        <f>+AV70+AV71+AV72+AV69+AV73</f>
        <v>5.5E-2</v>
      </c>
      <c r="AY69" s="2325"/>
      <c r="AZ69" s="2281"/>
      <c r="BA69" s="2327" t="s">
        <v>2453</v>
      </c>
      <c r="BB69" s="2298">
        <v>0</v>
      </c>
      <c r="BC69" s="2343">
        <v>0</v>
      </c>
      <c r="BD69" s="2300">
        <f>+BB70+BB71+BB72+BB69+BB73</f>
        <v>5.5E-2</v>
      </c>
      <c r="BE69" s="2300">
        <f>+BC70+BC71+BC72+BC69+BC73</f>
        <v>5.5E-2</v>
      </c>
      <c r="BF69" s="2325"/>
      <c r="BG69" s="2281"/>
      <c r="BH69" s="2305"/>
      <c r="BI69" s="2306">
        <v>0</v>
      </c>
      <c r="BJ69" s="2307"/>
      <c r="BK69" s="2308">
        <f>+BI70+BI71+BI72+BI69+BI73</f>
        <v>5.5E-2</v>
      </c>
      <c r="BL69" s="2308">
        <f>+BJ70+BJ71+BJ72+BJ69+BJ73</f>
        <v>0</v>
      </c>
      <c r="BM69" s="2328"/>
      <c r="BN69" s="2329"/>
      <c r="BO69" s="2311"/>
      <c r="BP69" s="2312">
        <v>0</v>
      </c>
      <c r="BQ69" s="2307"/>
      <c r="BR69" s="2308">
        <f>+BP70+BP71+BP72+BP69+BP73</f>
        <v>9.4999999999999987E-2</v>
      </c>
      <c r="BS69" s="2308">
        <f>+BQ70+BQ71+BQ72+BQ69+BQ73</f>
        <v>0</v>
      </c>
      <c r="BT69" s="2328"/>
      <c r="BU69" s="2329"/>
      <c r="BV69" s="2311"/>
      <c r="BW69" s="2312">
        <v>0</v>
      </c>
      <c r="BX69" s="2307"/>
      <c r="BY69" s="2308">
        <f>+BW70+BW71+BW72+BW69+BW73</f>
        <v>9.4999999999999987E-2</v>
      </c>
      <c r="BZ69" s="2308">
        <f>+BX70+BX71+BX72+BX69+BX73</f>
        <v>0</v>
      </c>
      <c r="CA69" s="2328"/>
      <c r="CB69" s="2329"/>
      <c r="CC69" s="2311"/>
      <c r="CD69" s="2312">
        <v>0</v>
      </c>
      <c r="CE69" s="2307"/>
      <c r="CF69" s="2308">
        <f>+CD70+CD71+CD72+CD69+CD73</f>
        <v>9.4999999999999987E-2</v>
      </c>
      <c r="CG69" s="2308">
        <f>+CE70+CE71+CE72+CE69+CE73</f>
        <v>0</v>
      </c>
      <c r="CH69" s="2328"/>
      <c r="CI69" s="2329"/>
      <c r="CJ69" s="2311"/>
      <c r="CK69" s="2312">
        <v>0</v>
      </c>
      <c r="CL69" s="2307"/>
      <c r="CM69" s="2308">
        <f>+CK70+CK71+CK72+CK69+CK73</f>
        <v>9.5000000000000001E-2</v>
      </c>
      <c r="CN69" s="2308">
        <f>+CL70+CL71+CL72+CL69+CL73</f>
        <v>0</v>
      </c>
      <c r="CO69" s="2328"/>
      <c r="CP69" s="2329"/>
      <c r="CQ69" s="2311"/>
      <c r="CR69" s="2312">
        <v>0</v>
      </c>
      <c r="CS69" s="2307"/>
      <c r="CT69" s="2308">
        <f>+CR70+CR71+CR72+CR69+CR73</f>
        <v>9.5000000000000001E-2</v>
      </c>
      <c r="CU69" s="2308">
        <f>+CS70+CS71+CS72+CS69+CS73</f>
        <v>0</v>
      </c>
      <c r="CV69" s="2328"/>
      <c r="CW69" s="2329"/>
      <c r="CX69" s="2311"/>
      <c r="CY69" s="1217"/>
      <c r="CZ69" s="2313">
        <f t="shared" si="1"/>
        <v>0.15000000000000002</v>
      </c>
      <c r="DA69" s="2313">
        <f t="shared" si="1"/>
        <v>0.12</v>
      </c>
      <c r="DB69" s="1219">
        <f t="shared" si="2"/>
        <v>0.79999999999999982</v>
      </c>
      <c r="DC69" s="2300">
        <f>+U69+AB69+AI69</f>
        <v>0.255</v>
      </c>
      <c r="DD69" s="2300">
        <f>+V69+AC69+AJ69</f>
        <v>0.22</v>
      </c>
      <c r="DE69" s="1220">
        <f>+DD69/DC69</f>
        <v>0.86274509803921573</v>
      </c>
      <c r="DF69" s="2281"/>
      <c r="DG69" s="2281"/>
      <c r="DH69" s="1220"/>
      <c r="DI69" s="2314">
        <f t="shared" si="3"/>
        <v>0.2</v>
      </c>
      <c r="DJ69" s="2314">
        <f t="shared" si="3"/>
        <v>0.16999999999999998</v>
      </c>
      <c r="DK69" s="1222">
        <f t="shared" si="0"/>
        <v>0.84999999999999987</v>
      </c>
      <c r="DL69" s="2315">
        <f>+BD69+AW69+AP69+AI69+AB69+U69</f>
        <v>0.47000000000000003</v>
      </c>
      <c r="DM69" s="2315">
        <f>+BE69+AX69+AQ69+AJ69+AC69+V69</f>
        <v>0.435</v>
      </c>
      <c r="DN69" s="2316">
        <f>+DM69/DL69</f>
        <v>0.92553191489361697</v>
      </c>
      <c r="DO69" s="1198"/>
      <c r="DP69" s="1198"/>
      <c r="DQ69" s="2316"/>
      <c r="DR69" s="2318">
        <f t="shared" si="4"/>
        <v>0.2</v>
      </c>
      <c r="DS69" s="287">
        <f t="shared" si="4"/>
        <v>0.16999999999999998</v>
      </c>
      <c r="DT69" s="2319">
        <f t="shared" si="5"/>
        <v>0.84999999999999987</v>
      </c>
      <c r="DU69" s="2320">
        <f>+DL69+BK69+BR69+BY69</f>
        <v>0.71499999999999997</v>
      </c>
      <c r="DV69" s="2320">
        <f>+DM69+BL69+BS69+BZ69</f>
        <v>0.435</v>
      </c>
      <c r="DW69" s="2321">
        <f>+DV69/DU69</f>
        <v>0.60839160839160844</v>
      </c>
      <c r="DX69" s="2331"/>
      <c r="DY69" s="2331"/>
      <c r="DZ69" s="2330"/>
      <c r="EA69" s="287">
        <f t="shared" si="6"/>
        <v>0.2</v>
      </c>
      <c r="EB69" s="287">
        <f t="shared" si="6"/>
        <v>0.16999999999999998</v>
      </c>
      <c r="EC69" s="2319">
        <f t="shared" si="7"/>
        <v>0.84999999999999987</v>
      </c>
      <c r="ED69" s="2320">
        <f>+DU69+CF69+CM69+CT69</f>
        <v>0.99999999999999989</v>
      </c>
      <c r="EE69" s="2320">
        <f>+DV69+CG69+CN69+CU69</f>
        <v>0.435</v>
      </c>
      <c r="EF69" s="2321">
        <f>+EE69/ED69</f>
        <v>0.43500000000000005</v>
      </c>
      <c r="EG69" s="2331"/>
      <c r="EH69" s="2331"/>
      <c r="EI69" s="2330"/>
      <c r="EJ69" s="197"/>
      <c r="EK69" s="33"/>
      <c r="EL69" s="33"/>
      <c r="EM69" s="33"/>
      <c r="EN69" s="33"/>
      <c r="EO69" s="33"/>
      <c r="EP69" s="33"/>
      <c r="EQ69" s="33"/>
      <c r="ER69" s="33"/>
      <c r="ES69" s="33"/>
      <c r="ET69" s="33"/>
      <c r="EU69" s="33"/>
      <c r="EV69" s="33"/>
      <c r="EW69" s="33"/>
      <c r="EX69" s="33"/>
      <c r="EY69" s="33"/>
      <c r="EZ69" s="33"/>
      <c r="FA69" s="33"/>
      <c r="FB69" s="33"/>
      <c r="FC69" s="33"/>
      <c r="FD69" s="33"/>
      <c r="FE69" s="33"/>
      <c r="FF69" s="33"/>
      <c r="FG69" s="33"/>
      <c r="FH69" s="33"/>
      <c r="FI69" s="33"/>
      <c r="FJ69" s="33"/>
      <c r="FK69" s="33"/>
      <c r="FL69" s="33"/>
      <c r="FM69" s="33"/>
      <c r="FN69" s="33"/>
      <c r="FO69" s="33"/>
      <c r="FP69" s="33"/>
      <c r="FQ69" s="33"/>
      <c r="FR69" s="33"/>
      <c r="FS69" s="33"/>
      <c r="FT69" s="33"/>
      <c r="FU69" s="33"/>
      <c r="FV69" s="33"/>
      <c r="FW69" s="33"/>
      <c r="FX69" s="33"/>
      <c r="FY69" s="33"/>
      <c r="FZ69" s="33"/>
      <c r="GA69" s="33"/>
      <c r="GB69" s="33"/>
      <c r="GC69" s="33"/>
      <c r="GD69" s="33"/>
      <c r="GE69" s="33"/>
      <c r="GF69" s="33"/>
      <c r="GG69" s="33"/>
      <c r="GH69" s="33"/>
      <c r="GI69" s="33"/>
      <c r="GJ69" s="33"/>
      <c r="GK69" s="33"/>
      <c r="GL69" s="33"/>
      <c r="GM69" s="33"/>
      <c r="GN69" s="33"/>
      <c r="GO69" s="33"/>
      <c r="GP69" s="33"/>
      <c r="GQ69" s="33"/>
      <c r="GR69" s="33"/>
      <c r="GS69" s="33"/>
      <c r="GT69" s="33"/>
      <c r="GU69" s="33"/>
      <c r="GV69" s="33"/>
      <c r="GW69" s="33"/>
      <c r="GX69" s="33"/>
      <c r="GY69" s="33"/>
      <c r="GZ69" s="33"/>
      <c r="HA69" s="33"/>
      <c r="HB69" s="33"/>
      <c r="HC69" s="33"/>
      <c r="HD69" s="33"/>
      <c r="HE69" s="33"/>
      <c r="HF69" s="33"/>
      <c r="HG69" s="33"/>
      <c r="HH69" s="33"/>
      <c r="HI69" s="33"/>
      <c r="HJ69" s="33"/>
      <c r="HK69" s="33"/>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3"/>
    </row>
    <row r="70" spans="1:256" ht="85.5">
      <c r="A70" s="2278"/>
      <c r="B70" s="2278"/>
      <c r="C70" s="2280"/>
      <c r="D70" s="2281"/>
      <c r="E70" s="2281"/>
      <c r="F70" s="2281"/>
      <c r="G70" s="2281"/>
      <c r="H70" s="2281"/>
      <c r="I70" s="2283"/>
      <c r="J70" s="2280"/>
      <c r="K70" s="2284"/>
      <c r="L70" s="2285"/>
      <c r="M70" s="2285"/>
      <c r="N70" s="2286"/>
      <c r="O70" s="2287"/>
      <c r="P70" s="2287"/>
      <c r="Q70" s="2288" t="s">
        <v>2454</v>
      </c>
      <c r="R70" s="2323">
        <v>0.2</v>
      </c>
      <c r="S70" s="2350">
        <v>1.4999999999999999E-2</v>
      </c>
      <c r="T70" s="2291">
        <v>1.4999999999999999E-2</v>
      </c>
      <c r="U70" s="2292"/>
      <c r="V70" s="2384"/>
      <c r="W70" s="2294"/>
      <c r="X70" s="2282"/>
      <c r="Y70" s="2295" t="s">
        <v>2455</v>
      </c>
      <c r="Z70" s="2296">
        <v>1.4999999999999999E-2</v>
      </c>
      <c r="AA70" s="2324">
        <v>1.4999999999999999E-2</v>
      </c>
      <c r="AB70" s="2292"/>
      <c r="AC70" s="2384"/>
      <c r="AD70" s="2294"/>
      <c r="AE70" s="2282"/>
      <c r="AF70" s="2295" t="s">
        <v>2450</v>
      </c>
      <c r="AG70" s="2296">
        <v>1.4999999999999999E-2</v>
      </c>
      <c r="AH70" s="2324">
        <v>1.2E-2</v>
      </c>
      <c r="AI70" s="2292"/>
      <c r="AJ70" s="2384"/>
      <c r="AK70" s="2325"/>
      <c r="AL70" s="2281"/>
      <c r="AM70" s="2297"/>
      <c r="AN70" s="2298">
        <v>1.4999999999999999E-2</v>
      </c>
      <c r="AO70" s="2351">
        <v>1.4999999999999999E-2</v>
      </c>
      <c r="AP70" s="2300"/>
      <c r="AQ70" s="2300"/>
      <c r="AR70" s="2325"/>
      <c r="AS70" s="2281"/>
      <c r="AT70" s="2333" t="s">
        <v>2456</v>
      </c>
      <c r="AU70" s="2298">
        <v>1.4999999999999999E-2</v>
      </c>
      <c r="AV70" s="2351">
        <v>1.4999999999999999E-2</v>
      </c>
      <c r="AW70" s="2300"/>
      <c r="AX70" s="2300"/>
      <c r="AY70" s="2325"/>
      <c r="AZ70" s="2281"/>
      <c r="BA70" s="2327" t="s">
        <v>2457</v>
      </c>
      <c r="BB70" s="2352">
        <v>1.4999999999999999E-2</v>
      </c>
      <c r="BC70" s="2351">
        <v>1.4999999999999999E-2</v>
      </c>
      <c r="BD70" s="2300"/>
      <c r="BE70" s="2300"/>
      <c r="BF70" s="2325"/>
      <c r="BG70" s="2281"/>
      <c r="BH70" s="2305" t="s">
        <v>2458</v>
      </c>
      <c r="BI70" s="2354">
        <v>1.4999999999999999E-2</v>
      </c>
      <c r="BJ70" s="2307"/>
      <c r="BK70" s="2308"/>
      <c r="BL70" s="2308"/>
      <c r="BM70" s="2328"/>
      <c r="BN70" s="2329"/>
      <c r="BO70" s="2311"/>
      <c r="BP70" s="2355">
        <v>1.4999999999999999E-2</v>
      </c>
      <c r="BQ70" s="2307"/>
      <c r="BR70" s="2308"/>
      <c r="BS70" s="2308"/>
      <c r="BT70" s="2328"/>
      <c r="BU70" s="2329"/>
      <c r="BV70" s="2311"/>
      <c r="BW70" s="2355">
        <v>1.4999999999999999E-2</v>
      </c>
      <c r="BX70" s="2307"/>
      <c r="BY70" s="2308"/>
      <c r="BZ70" s="2308"/>
      <c r="CA70" s="2328"/>
      <c r="CB70" s="2329"/>
      <c r="CC70" s="2311"/>
      <c r="CD70" s="2355">
        <v>1.4999999999999999E-2</v>
      </c>
      <c r="CE70" s="2307"/>
      <c r="CF70" s="2308"/>
      <c r="CG70" s="2308"/>
      <c r="CH70" s="2328"/>
      <c r="CI70" s="2329"/>
      <c r="CJ70" s="2311"/>
      <c r="CK70" s="2355">
        <v>2.5000000000000001E-2</v>
      </c>
      <c r="CL70" s="2307"/>
      <c r="CM70" s="2308"/>
      <c r="CN70" s="2308"/>
      <c r="CO70" s="2328"/>
      <c r="CP70" s="2329"/>
      <c r="CQ70" s="2311"/>
      <c r="CR70" s="2355">
        <v>2.5000000000000001E-2</v>
      </c>
      <c r="CS70" s="2307"/>
      <c r="CT70" s="2308"/>
      <c r="CU70" s="2308"/>
      <c r="CV70" s="2328"/>
      <c r="CW70" s="2329"/>
      <c r="CX70" s="2311"/>
      <c r="CY70" s="1217"/>
      <c r="CZ70" s="2313">
        <f t="shared" si="1"/>
        <v>4.4999999999999998E-2</v>
      </c>
      <c r="DA70" s="2313">
        <f t="shared" si="1"/>
        <v>4.1999999999999996E-2</v>
      </c>
      <c r="DB70" s="1219">
        <f t="shared" si="2"/>
        <v>0.93333333333333324</v>
      </c>
      <c r="DC70" s="2300"/>
      <c r="DD70" s="2300"/>
      <c r="DE70" s="1220"/>
      <c r="DF70" s="2281"/>
      <c r="DG70" s="2281"/>
      <c r="DH70" s="1220"/>
      <c r="DI70" s="2314">
        <f t="shared" si="3"/>
        <v>0.09</v>
      </c>
      <c r="DJ70" s="2314">
        <f t="shared" si="3"/>
        <v>8.6999999999999994E-2</v>
      </c>
      <c r="DK70" s="1222">
        <f t="shared" si="0"/>
        <v>0.96666666666666667</v>
      </c>
      <c r="DL70" s="2315"/>
      <c r="DM70" s="2315"/>
      <c r="DN70" s="2316"/>
      <c r="DO70" s="1198"/>
      <c r="DP70" s="1198"/>
      <c r="DQ70" s="2316"/>
      <c r="DR70" s="2318">
        <f t="shared" si="4"/>
        <v>0.13500000000000001</v>
      </c>
      <c r="DS70" s="287">
        <f t="shared" si="4"/>
        <v>8.6999999999999994E-2</v>
      </c>
      <c r="DT70" s="2319">
        <f t="shared" si="5"/>
        <v>0.64444444444444438</v>
      </c>
      <c r="DU70" s="2320"/>
      <c r="DV70" s="2320"/>
      <c r="DW70" s="2330"/>
      <c r="DX70" s="2331"/>
      <c r="DY70" s="2331"/>
      <c r="DZ70" s="2330"/>
      <c r="EA70" s="287">
        <f t="shared" si="6"/>
        <v>0.2</v>
      </c>
      <c r="EB70" s="287">
        <f t="shared" si="6"/>
        <v>8.6999999999999994E-2</v>
      </c>
      <c r="EC70" s="2319">
        <f t="shared" si="7"/>
        <v>0.43499999999999994</v>
      </c>
      <c r="ED70" s="2320"/>
      <c r="EE70" s="2320"/>
      <c r="EF70" s="2330"/>
      <c r="EG70" s="2331"/>
      <c r="EH70" s="2331"/>
      <c r="EI70" s="2330"/>
      <c r="EJ70" s="197"/>
      <c r="EK70" s="33"/>
      <c r="EL70" s="33"/>
      <c r="EM70" s="33"/>
      <c r="EN70" s="33"/>
      <c r="EO70" s="33"/>
      <c r="EP70" s="33"/>
      <c r="EQ70" s="33"/>
      <c r="ER70" s="33"/>
      <c r="ES70" s="33"/>
      <c r="ET70" s="33"/>
      <c r="EU70" s="33"/>
      <c r="EV70" s="33"/>
      <c r="EW70" s="33"/>
      <c r="EX70" s="33"/>
      <c r="EY70" s="33"/>
      <c r="EZ70" s="33"/>
      <c r="FA70" s="33"/>
      <c r="FB70" s="33"/>
      <c r="FC70" s="33"/>
      <c r="FD70" s="33"/>
      <c r="FE70" s="33"/>
      <c r="FF70" s="33"/>
      <c r="FG70" s="33"/>
      <c r="FH70" s="33"/>
      <c r="FI70" s="33"/>
      <c r="FJ70" s="33"/>
      <c r="FK70" s="33"/>
      <c r="FL70" s="33"/>
      <c r="FM70" s="33"/>
      <c r="FN70" s="33"/>
      <c r="FO70" s="33"/>
      <c r="FP70" s="33"/>
      <c r="FQ70" s="33"/>
      <c r="FR70" s="33"/>
      <c r="FS70" s="33"/>
      <c r="FT70" s="33"/>
      <c r="FU70" s="33"/>
      <c r="FV70" s="33"/>
      <c r="FW70" s="33"/>
      <c r="FX70" s="33"/>
      <c r="FY70" s="33"/>
      <c r="FZ70" s="33"/>
      <c r="GA70" s="33"/>
      <c r="GB70" s="33"/>
      <c r="GC70" s="33"/>
      <c r="GD70" s="33"/>
      <c r="GE70" s="33"/>
      <c r="GF70" s="33"/>
      <c r="GG70" s="33"/>
      <c r="GH70" s="33"/>
      <c r="GI70" s="33"/>
      <c r="GJ70" s="33"/>
      <c r="GK70" s="33"/>
      <c r="GL70" s="33"/>
      <c r="GM70" s="33"/>
      <c r="GN70" s="33"/>
      <c r="GO70" s="33"/>
      <c r="GP70" s="33"/>
      <c r="GQ70" s="33"/>
      <c r="GR70" s="33"/>
      <c r="GS70" s="33"/>
      <c r="GT70" s="33"/>
      <c r="GU70" s="33"/>
      <c r="GV70" s="33"/>
      <c r="GW70" s="33"/>
      <c r="GX70" s="33"/>
      <c r="GY70" s="33"/>
      <c r="GZ70" s="33"/>
      <c r="HA70" s="33"/>
      <c r="HB70" s="33"/>
      <c r="HC70" s="33"/>
      <c r="HD70" s="33"/>
      <c r="HE70" s="33"/>
      <c r="HF70" s="33"/>
      <c r="HG70" s="33"/>
      <c r="HH70" s="33"/>
      <c r="HI70" s="33"/>
      <c r="HJ70" s="33"/>
      <c r="HK70" s="33"/>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3"/>
    </row>
    <row r="71" spans="1:256" ht="42.75">
      <c r="A71" s="2278"/>
      <c r="B71" s="2278"/>
      <c r="C71" s="2280"/>
      <c r="D71" s="2281"/>
      <c r="E71" s="2281"/>
      <c r="F71" s="2281"/>
      <c r="G71" s="2281"/>
      <c r="H71" s="2281"/>
      <c r="I71" s="2283"/>
      <c r="J71" s="2280"/>
      <c r="K71" s="2284"/>
      <c r="L71" s="2285"/>
      <c r="M71" s="2285"/>
      <c r="N71" s="2286"/>
      <c r="O71" s="2287"/>
      <c r="P71" s="2287"/>
      <c r="Q71" s="2288" t="s">
        <v>2459</v>
      </c>
      <c r="R71" s="2323">
        <v>0.3</v>
      </c>
      <c r="S71" s="2290">
        <v>0</v>
      </c>
      <c r="T71" s="2291">
        <v>0</v>
      </c>
      <c r="U71" s="2292"/>
      <c r="V71" s="2384"/>
      <c r="W71" s="2294"/>
      <c r="X71" s="2282"/>
      <c r="Y71" s="2295" t="s">
        <v>163</v>
      </c>
      <c r="Z71" s="2296">
        <v>0</v>
      </c>
      <c r="AA71" s="2324">
        <v>0</v>
      </c>
      <c r="AB71" s="2292"/>
      <c r="AC71" s="2384"/>
      <c r="AD71" s="2294"/>
      <c r="AE71" s="2282"/>
      <c r="AF71" s="2295" t="s">
        <v>163</v>
      </c>
      <c r="AG71" s="2296">
        <v>0.03</v>
      </c>
      <c r="AH71" s="2324">
        <v>0.03</v>
      </c>
      <c r="AI71" s="2292"/>
      <c r="AJ71" s="2384"/>
      <c r="AK71" s="2325"/>
      <c r="AL71" s="2281"/>
      <c r="AM71" s="2297"/>
      <c r="AN71" s="2298">
        <v>0.03</v>
      </c>
      <c r="AO71" s="2343">
        <v>0.03</v>
      </c>
      <c r="AP71" s="2300"/>
      <c r="AQ71" s="2300"/>
      <c r="AR71" s="2325"/>
      <c r="AS71" s="2281"/>
      <c r="AT71" s="2333" t="s">
        <v>2460</v>
      </c>
      <c r="AU71" s="2298">
        <v>0.03</v>
      </c>
      <c r="AV71" s="2343">
        <v>0.03</v>
      </c>
      <c r="AW71" s="2300"/>
      <c r="AX71" s="2300"/>
      <c r="AY71" s="2325"/>
      <c r="AZ71" s="2281"/>
      <c r="BA71" s="2327" t="s">
        <v>2461</v>
      </c>
      <c r="BB71" s="2298">
        <v>0.03</v>
      </c>
      <c r="BC71" s="2343">
        <v>0.03</v>
      </c>
      <c r="BD71" s="2300"/>
      <c r="BE71" s="2300"/>
      <c r="BF71" s="2325"/>
      <c r="BG71" s="2281"/>
      <c r="BH71" s="2305" t="s">
        <v>2462</v>
      </c>
      <c r="BI71" s="2306">
        <v>0.03</v>
      </c>
      <c r="BJ71" s="2307"/>
      <c r="BK71" s="2308"/>
      <c r="BL71" s="2308"/>
      <c r="BM71" s="2328"/>
      <c r="BN71" s="2329"/>
      <c r="BO71" s="2311"/>
      <c r="BP71" s="2312">
        <v>0.03</v>
      </c>
      <c r="BQ71" s="2307"/>
      <c r="BR71" s="2308"/>
      <c r="BS71" s="2308"/>
      <c r="BT71" s="2328"/>
      <c r="BU71" s="2329"/>
      <c r="BV71" s="2311"/>
      <c r="BW71" s="2312">
        <v>0.03</v>
      </c>
      <c r="BX71" s="2307"/>
      <c r="BY71" s="2308"/>
      <c r="BZ71" s="2308"/>
      <c r="CA71" s="2328"/>
      <c r="CB71" s="2329"/>
      <c r="CC71" s="2311"/>
      <c r="CD71" s="2312">
        <v>0.03</v>
      </c>
      <c r="CE71" s="2307"/>
      <c r="CF71" s="2308"/>
      <c r="CG71" s="2308"/>
      <c r="CH71" s="2328"/>
      <c r="CI71" s="2329"/>
      <c r="CJ71" s="2311"/>
      <c r="CK71" s="2312">
        <v>0.03</v>
      </c>
      <c r="CL71" s="2307"/>
      <c r="CM71" s="2308"/>
      <c r="CN71" s="2308"/>
      <c r="CO71" s="2328"/>
      <c r="CP71" s="2329"/>
      <c r="CQ71" s="2311"/>
      <c r="CR71" s="2312">
        <v>0.03</v>
      </c>
      <c r="CS71" s="2307"/>
      <c r="CT71" s="2308"/>
      <c r="CU71" s="2308"/>
      <c r="CV71" s="2328"/>
      <c r="CW71" s="2329"/>
      <c r="CX71" s="2311"/>
      <c r="CY71" s="1217"/>
      <c r="CZ71" s="2313">
        <f t="shared" si="1"/>
        <v>0.03</v>
      </c>
      <c r="DA71" s="2313">
        <f t="shared" si="1"/>
        <v>0.03</v>
      </c>
      <c r="DB71" s="1219">
        <f t="shared" si="2"/>
        <v>1</v>
      </c>
      <c r="DC71" s="2300"/>
      <c r="DD71" s="2300"/>
      <c r="DE71" s="1220"/>
      <c r="DF71" s="2281"/>
      <c r="DG71" s="2281"/>
      <c r="DH71" s="1220"/>
      <c r="DI71" s="2314">
        <f t="shared" si="3"/>
        <v>0.12</v>
      </c>
      <c r="DJ71" s="2314">
        <f t="shared" si="3"/>
        <v>0.12</v>
      </c>
      <c r="DK71" s="1222">
        <f t="shared" si="0"/>
        <v>1</v>
      </c>
      <c r="DL71" s="2315"/>
      <c r="DM71" s="2315"/>
      <c r="DN71" s="2316"/>
      <c r="DO71" s="1198"/>
      <c r="DP71" s="1198"/>
      <c r="DQ71" s="2316"/>
      <c r="DR71" s="2318">
        <f t="shared" si="4"/>
        <v>0.21</v>
      </c>
      <c r="DS71" s="287">
        <f t="shared" si="4"/>
        <v>0.12</v>
      </c>
      <c r="DT71" s="2319">
        <f t="shared" si="5"/>
        <v>0.5714285714285714</v>
      </c>
      <c r="DU71" s="2320"/>
      <c r="DV71" s="2320"/>
      <c r="DW71" s="2330"/>
      <c r="DX71" s="2331"/>
      <c r="DY71" s="2331"/>
      <c r="DZ71" s="2330"/>
      <c r="EA71" s="287">
        <f t="shared" si="6"/>
        <v>0.30000000000000004</v>
      </c>
      <c r="EB71" s="287">
        <f t="shared" si="6"/>
        <v>0.12</v>
      </c>
      <c r="EC71" s="2319">
        <f t="shared" si="7"/>
        <v>0.39999999999999991</v>
      </c>
      <c r="ED71" s="2320"/>
      <c r="EE71" s="2320"/>
      <c r="EF71" s="2330"/>
      <c r="EG71" s="2331"/>
      <c r="EH71" s="2331"/>
      <c r="EI71" s="2330"/>
      <c r="EJ71" s="197"/>
      <c r="EK71" s="33"/>
      <c r="EL71" s="33"/>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33"/>
      <c r="GA71" s="33"/>
      <c r="GB71" s="33"/>
      <c r="GC71" s="33"/>
      <c r="GD71" s="33"/>
      <c r="GE71" s="33"/>
      <c r="GF71" s="33"/>
      <c r="GG71" s="33"/>
      <c r="GH71" s="33"/>
      <c r="GI71" s="33"/>
      <c r="GJ71" s="33"/>
      <c r="GK71" s="33"/>
      <c r="GL71" s="33"/>
      <c r="GM71" s="33"/>
      <c r="GN71" s="33"/>
      <c r="GO71" s="33"/>
      <c r="GP71" s="33"/>
      <c r="GQ71" s="33"/>
      <c r="GR71" s="33"/>
      <c r="GS71" s="33"/>
      <c r="GT71" s="33"/>
      <c r="GU71" s="33"/>
      <c r="GV71" s="33"/>
      <c r="GW71" s="33"/>
      <c r="GX71" s="33"/>
      <c r="GY71" s="33"/>
      <c r="GZ71" s="33"/>
      <c r="HA71" s="33"/>
      <c r="HB71" s="33"/>
      <c r="HC71" s="33"/>
      <c r="HD71" s="33"/>
      <c r="HE71" s="33"/>
      <c r="HF71" s="33"/>
      <c r="HG71" s="33"/>
      <c r="HH71" s="33"/>
      <c r="HI71" s="33"/>
      <c r="HJ71" s="33"/>
      <c r="HK71" s="33"/>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3"/>
    </row>
    <row r="72" spans="1:256" ht="28.5">
      <c r="A72" s="2278"/>
      <c r="B72" s="2278"/>
      <c r="C72" s="2280"/>
      <c r="D72" s="2281"/>
      <c r="E72" s="2281"/>
      <c r="F72" s="2281"/>
      <c r="G72" s="2281"/>
      <c r="H72" s="2281"/>
      <c r="I72" s="2283"/>
      <c r="J72" s="2280"/>
      <c r="K72" s="2284"/>
      <c r="L72" s="2285"/>
      <c r="M72" s="2285"/>
      <c r="N72" s="2286"/>
      <c r="O72" s="2287"/>
      <c r="P72" s="2287"/>
      <c r="Q72" s="2288" t="s">
        <v>2463</v>
      </c>
      <c r="R72" s="2323">
        <v>0.2</v>
      </c>
      <c r="S72" s="2290">
        <v>0</v>
      </c>
      <c r="T72" s="2291">
        <v>0</v>
      </c>
      <c r="U72" s="2292"/>
      <c r="V72" s="2384"/>
      <c r="W72" s="2294"/>
      <c r="X72" s="2282"/>
      <c r="Y72" s="2295" t="s">
        <v>163</v>
      </c>
      <c r="Z72" s="2296">
        <v>0</v>
      </c>
      <c r="AA72" s="2324">
        <v>0</v>
      </c>
      <c r="AB72" s="2292"/>
      <c r="AC72" s="2384"/>
      <c r="AD72" s="2294"/>
      <c r="AE72" s="2282"/>
      <c r="AF72" s="2295" t="s">
        <v>163</v>
      </c>
      <c r="AG72" s="2296">
        <v>0</v>
      </c>
      <c r="AH72" s="2324">
        <v>0</v>
      </c>
      <c r="AI72" s="2292"/>
      <c r="AJ72" s="2384"/>
      <c r="AK72" s="2325"/>
      <c r="AL72" s="2281"/>
      <c r="AM72" s="2297"/>
      <c r="AN72" s="2298">
        <v>0</v>
      </c>
      <c r="AO72" s="2343">
        <v>0</v>
      </c>
      <c r="AP72" s="2300"/>
      <c r="AQ72" s="2300"/>
      <c r="AR72" s="2325"/>
      <c r="AS72" s="2281"/>
      <c r="AT72" s="2357" t="s">
        <v>2303</v>
      </c>
      <c r="AU72" s="2298">
        <v>0</v>
      </c>
      <c r="AV72" s="2343">
        <v>0</v>
      </c>
      <c r="AW72" s="2300"/>
      <c r="AX72" s="2300"/>
      <c r="AY72" s="2325"/>
      <c r="AZ72" s="2281"/>
      <c r="BA72" s="2366" t="s">
        <v>2303</v>
      </c>
      <c r="BB72" s="2298">
        <v>0</v>
      </c>
      <c r="BC72" s="2343">
        <v>0</v>
      </c>
      <c r="BD72" s="2300"/>
      <c r="BE72" s="2300"/>
      <c r="BF72" s="2325"/>
      <c r="BG72" s="2281"/>
      <c r="BH72" s="1253"/>
      <c r="BI72" s="2306">
        <v>0</v>
      </c>
      <c r="BJ72" s="2307"/>
      <c r="BK72" s="2308"/>
      <c r="BL72" s="2308"/>
      <c r="BM72" s="2328"/>
      <c r="BN72" s="2329"/>
      <c r="BO72" s="2359"/>
      <c r="BP72" s="2312">
        <v>0.04</v>
      </c>
      <c r="BQ72" s="2307"/>
      <c r="BR72" s="2308"/>
      <c r="BS72" s="2308"/>
      <c r="BT72" s="2328"/>
      <c r="BU72" s="2329"/>
      <c r="BV72" s="2359"/>
      <c r="BW72" s="2312">
        <v>0.04</v>
      </c>
      <c r="BX72" s="2307"/>
      <c r="BY72" s="2308"/>
      <c r="BZ72" s="2308"/>
      <c r="CA72" s="2328"/>
      <c r="CB72" s="2329"/>
      <c r="CC72" s="2359"/>
      <c r="CD72" s="2312">
        <v>0.04</v>
      </c>
      <c r="CE72" s="2307"/>
      <c r="CF72" s="2308"/>
      <c r="CG72" s="2308"/>
      <c r="CH72" s="2328"/>
      <c r="CI72" s="2329"/>
      <c r="CJ72" s="2359"/>
      <c r="CK72" s="2312">
        <v>0.04</v>
      </c>
      <c r="CL72" s="2307"/>
      <c r="CM72" s="2308"/>
      <c r="CN72" s="2308"/>
      <c r="CO72" s="2328"/>
      <c r="CP72" s="2329"/>
      <c r="CQ72" s="2359"/>
      <c r="CR72" s="2312">
        <v>0.04</v>
      </c>
      <c r="CS72" s="2307"/>
      <c r="CT72" s="2308"/>
      <c r="CU72" s="2308"/>
      <c r="CV72" s="2328"/>
      <c r="CW72" s="2329"/>
      <c r="CX72" s="2359"/>
      <c r="CY72" s="1217"/>
      <c r="CZ72" s="2313">
        <f t="shared" si="1"/>
        <v>0</v>
      </c>
      <c r="DA72" s="2313">
        <f t="shared" si="1"/>
        <v>0</v>
      </c>
      <c r="DB72" s="1219" t="e">
        <f t="shared" si="2"/>
        <v>#DIV/0!</v>
      </c>
      <c r="DC72" s="2300"/>
      <c r="DD72" s="2300"/>
      <c r="DE72" s="1220"/>
      <c r="DF72" s="2281"/>
      <c r="DG72" s="2281"/>
      <c r="DH72" s="1220"/>
      <c r="DI72" s="2314">
        <f t="shared" si="3"/>
        <v>0</v>
      </c>
      <c r="DJ72" s="2314">
        <f t="shared" si="3"/>
        <v>0</v>
      </c>
      <c r="DK72" s="1222" t="e">
        <f t="shared" si="0"/>
        <v>#DIV/0!</v>
      </c>
      <c r="DL72" s="2315"/>
      <c r="DM72" s="2315"/>
      <c r="DN72" s="2316"/>
      <c r="DO72" s="1198"/>
      <c r="DP72" s="1198"/>
      <c r="DQ72" s="2316"/>
      <c r="DR72" s="2318">
        <f t="shared" si="4"/>
        <v>0.08</v>
      </c>
      <c r="DS72" s="287">
        <f t="shared" si="4"/>
        <v>0</v>
      </c>
      <c r="DT72" s="2319">
        <f t="shared" si="5"/>
        <v>0</v>
      </c>
      <c r="DU72" s="2320"/>
      <c r="DV72" s="2320"/>
      <c r="DW72" s="2330"/>
      <c r="DX72" s="2331"/>
      <c r="DY72" s="2331"/>
      <c r="DZ72" s="2330"/>
      <c r="EA72" s="287">
        <f t="shared" si="6"/>
        <v>0.2</v>
      </c>
      <c r="EB72" s="287">
        <f t="shared" si="6"/>
        <v>0</v>
      </c>
      <c r="EC72" s="2319">
        <f t="shared" si="7"/>
        <v>0</v>
      </c>
      <c r="ED72" s="2320"/>
      <c r="EE72" s="2320"/>
      <c r="EF72" s="2330"/>
      <c r="EG72" s="2331"/>
      <c r="EH72" s="2331"/>
      <c r="EI72" s="2330"/>
      <c r="EJ72" s="197"/>
      <c r="EK72" s="33"/>
      <c r="EL72" s="33"/>
      <c r="EM72" s="33"/>
      <c r="EN72" s="33"/>
      <c r="EO72" s="33"/>
      <c r="EP72" s="33"/>
      <c r="EQ72" s="33"/>
      <c r="ER72" s="33"/>
      <c r="ES72" s="33"/>
      <c r="ET72" s="33"/>
      <c r="EU72" s="33"/>
      <c r="EV72" s="33"/>
      <c r="EW72" s="33"/>
      <c r="EX72" s="33"/>
      <c r="EY72" s="33"/>
      <c r="EZ72" s="33"/>
      <c r="FA72" s="33"/>
      <c r="FB72" s="33"/>
      <c r="FC72" s="33"/>
      <c r="FD72" s="33"/>
      <c r="FE72" s="33"/>
      <c r="FF72" s="33"/>
      <c r="FG72" s="33"/>
      <c r="FH72" s="33"/>
      <c r="FI72" s="33"/>
      <c r="FJ72" s="33"/>
      <c r="FK72" s="33"/>
      <c r="FL72" s="33"/>
      <c r="FM72" s="33"/>
      <c r="FN72" s="33"/>
      <c r="FO72" s="33"/>
      <c r="FP72" s="33"/>
      <c r="FQ72" s="33"/>
      <c r="FR72" s="33"/>
      <c r="FS72" s="33"/>
      <c r="FT72" s="33"/>
      <c r="FU72" s="33"/>
      <c r="FV72" s="33"/>
      <c r="FW72" s="33"/>
      <c r="FX72" s="33"/>
      <c r="FY72" s="33"/>
      <c r="FZ72" s="33"/>
      <c r="GA72" s="33"/>
      <c r="GB72" s="33"/>
      <c r="GC72" s="33"/>
      <c r="GD72" s="33"/>
      <c r="GE72" s="33"/>
      <c r="GF72" s="33"/>
      <c r="GG72" s="33"/>
      <c r="GH72" s="33"/>
      <c r="GI72" s="33"/>
      <c r="GJ72" s="33"/>
      <c r="GK72" s="33"/>
      <c r="GL72" s="33"/>
      <c r="GM72" s="33"/>
      <c r="GN72" s="33"/>
      <c r="GO72" s="33"/>
      <c r="GP72" s="33"/>
      <c r="GQ72" s="33"/>
      <c r="GR72" s="33"/>
      <c r="GS72" s="33"/>
      <c r="GT72" s="33"/>
      <c r="GU72" s="33"/>
      <c r="GV72" s="33"/>
      <c r="GW72" s="33"/>
      <c r="GX72" s="33"/>
      <c r="GY72" s="33"/>
      <c r="GZ72" s="33"/>
      <c r="HA72" s="33"/>
      <c r="HB72" s="33"/>
      <c r="HC72" s="33"/>
      <c r="HD72" s="33"/>
      <c r="HE72" s="33"/>
      <c r="HF72" s="33"/>
      <c r="HG72" s="33"/>
      <c r="HH72" s="33"/>
      <c r="HI72" s="33"/>
      <c r="HJ72" s="33"/>
      <c r="HK72" s="33"/>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3"/>
    </row>
    <row r="73" spans="1:256" ht="99.75">
      <c r="A73" s="2278"/>
      <c r="B73" s="2278"/>
      <c r="C73" s="2280"/>
      <c r="D73" s="2281"/>
      <c r="E73" s="2281"/>
      <c r="F73" s="2281"/>
      <c r="G73" s="2281"/>
      <c r="H73" s="2281"/>
      <c r="I73" s="2283"/>
      <c r="J73" s="2280"/>
      <c r="K73" s="2284"/>
      <c r="L73" s="2285"/>
      <c r="M73" s="2285"/>
      <c r="N73" s="2286"/>
      <c r="O73" s="2287"/>
      <c r="P73" s="2287"/>
      <c r="Q73" s="2288" t="s">
        <v>2464</v>
      </c>
      <c r="R73" s="2323">
        <v>0.1</v>
      </c>
      <c r="S73" s="2290">
        <v>0.01</v>
      </c>
      <c r="T73" s="2291">
        <v>0.01</v>
      </c>
      <c r="U73" s="2292"/>
      <c r="V73" s="2384"/>
      <c r="W73" s="2294"/>
      <c r="X73" s="2282"/>
      <c r="Y73" s="2295" t="s">
        <v>2455</v>
      </c>
      <c r="Z73" s="2296">
        <v>0.01</v>
      </c>
      <c r="AA73" s="2324">
        <v>0.01</v>
      </c>
      <c r="AB73" s="2292"/>
      <c r="AC73" s="2384"/>
      <c r="AD73" s="2294"/>
      <c r="AE73" s="2282"/>
      <c r="AF73" s="2295" t="s">
        <v>2465</v>
      </c>
      <c r="AG73" s="2296">
        <v>0.01</v>
      </c>
      <c r="AH73" s="2324">
        <v>8.0000000000000002E-3</v>
      </c>
      <c r="AI73" s="2292"/>
      <c r="AJ73" s="2384"/>
      <c r="AK73" s="2325"/>
      <c r="AL73" s="2281"/>
      <c r="AM73" s="2297"/>
      <c r="AN73" s="2298">
        <v>0.01</v>
      </c>
      <c r="AO73" s="2386">
        <v>0.01</v>
      </c>
      <c r="AP73" s="2300"/>
      <c r="AQ73" s="2300"/>
      <c r="AR73" s="2325"/>
      <c r="AS73" s="2281"/>
      <c r="AT73" s="2387" t="s">
        <v>2466</v>
      </c>
      <c r="AU73" s="2298">
        <v>0.01</v>
      </c>
      <c r="AV73" s="2386">
        <v>0.01</v>
      </c>
      <c r="AW73" s="2300"/>
      <c r="AX73" s="2300"/>
      <c r="AY73" s="2325"/>
      <c r="AZ73" s="2281"/>
      <c r="BA73" s="2388" t="s">
        <v>2467</v>
      </c>
      <c r="BB73" s="2298">
        <v>0.01</v>
      </c>
      <c r="BC73" s="2343">
        <v>0.01</v>
      </c>
      <c r="BD73" s="2300"/>
      <c r="BE73" s="2300"/>
      <c r="BF73" s="2325"/>
      <c r="BG73" s="2281"/>
      <c r="BH73" s="1253" t="s">
        <v>2468</v>
      </c>
      <c r="BI73" s="2306">
        <v>0.01</v>
      </c>
      <c r="BJ73" s="2307"/>
      <c r="BK73" s="2308"/>
      <c r="BL73" s="2308"/>
      <c r="BM73" s="2328"/>
      <c r="BN73" s="2329"/>
      <c r="BO73" s="2359"/>
      <c r="BP73" s="2312">
        <v>0.01</v>
      </c>
      <c r="BQ73" s="2307"/>
      <c r="BR73" s="2308"/>
      <c r="BS73" s="2308"/>
      <c r="BT73" s="2328"/>
      <c r="BU73" s="2329"/>
      <c r="BV73" s="2359"/>
      <c r="BW73" s="2312">
        <v>0.01</v>
      </c>
      <c r="BX73" s="2307"/>
      <c r="BY73" s="2308"/>
      <c r="BZ73" s="2308"/>
      <c r="CA73" s="2328"/>
      <c r="CB73" s="2329"/>
      <c r="CC73" s="2359"/>
      <c r="CD73" s="2312">
        <v>0.01</v>
      </c>
      <c r="CE73" s="2307"/>
      <c r="CF73" s="2308"/>
      <c r="CG73" s="2308"/>
      <c r="CH73" s="2328"/>
      <c r="CI73" s="2329"/>
      <c r="CJ73" s="2359"/>
      <c r="CK73" s="2312">
        <v>0</v>
      </c>
      <c r="CL73" s="2307"/>
      <c r="CM73" s="2308"/>
      <c r="CN73" s="2308"/>
      <c r="CO73" s="2328"/>
      <c r="CP73" s="2329"/>
      <c r="CQ73" s="2359"/>
      <c r="CR73" s="2312">
        <v>0</v>
      </c>
      <c r="CS73" s="2307"/>
      <c r="CT73" s="2308"/>
      <c r="CU73" s="2308"/>
      <c r="CV73" s="2328"/>
      <c r="CW73" s="2329"/>
      <c r="CX73" s="2359"/>
      <c r="CY73" s="1217"/>
      <c r="CZ73" s="2313">
        <f t="shared" si="1"/>
        <v>0.03</v>
      </c>
      <c r="DA73" s="2313">
        <f t="shared" si="1"/>
        <v>2.8000000000000001E-2</v>
      </c>
      <c r="DB73" s="1219">
        <f t="shared" si="2"/>
        <v>0.93333333333333335</v>
      </c>
      <c r="DC73" s="2300"/>
      <c r="DD73" s="2300"/>
      <c r="DE73" s="1220"/>
      <c r="DF73" s="2281"/>
      <c r="DG73" s="2281"/>
      <c r="DH73" s="1220"/>
      <c r="DI73" s="2314">
        <f t="shared" si="3"/>
        <v>6.0000000000000005E-2</v>
      </c>
      <c r="DJ73" s="2314">
        <f>+T73+AA73+AH73+AO73+AV73+BC73</f>
        <v>5.8000000000000003E-2</v>
      </c>
      <c r="DK73" s="1222">
        <f t="shared" si="0"/>
        <v>0.96666666666666667</v>
      </c>
      <c r="DL73" s="2315"/>
      <c r="DM73" s="2315"/>
      <c r="DN73" s="2316"/>
      <c r="DO73" s="1198"/>
      <c r="DP73" s="1198"/>
      <c r="DQ73" s="2316"/>
      <c r="DR73" s="2318">
        <f t="shared" si="4"/>
        <v>0.09</v>
      </c>
      <c r="DS73" s="287">
        <f t="shared" si="4"/>
        <v>5.8000000000000003E-2</v>
      </c>
      <c r="DT73" s="2319">
        <f t="shared" si="5"/>
        <v>0.64444444444444449</v>
      </c>
      <c r="DU73" s="2320"/>
      <c r="DV73" s="2320"/>
      <c r="DW73" s="2335"/>
      <c r="DX73" s="2331"/>
      <c r="DY73" s="2331"/>
      <c r="DZ73" s="2335"/>
      <c r="EA73" s="287">
        <f t="shared" si="6"/>
        <v>9.9999999999999992E-2</v>
      </c>
      <c r="EB73" s="287">
        <f t="shared" si="6"/>
        <v>5.8000000000000003E-2</v>
      </c>
      <c r="EC73" s="2319">
        <f t="shared" si="7"/>
        <v>0.58000000000000007</v>
      </c>
      <c r="ED73" s="2320"/>
      <c r="EE73" s="2320"/>
      <c r="EF73" s="2335"/>
      <c r="EG73" s="2331"/>
      <c r="EH73" s="2331"/>
      <c r="EI73" s="2335"/>
      <c r="EJ73" s="197"/>
      <c r="EK73" s="33"/>
      <c r="EL73" s="33"/>
      <c r="EM73" s="33"/>
      <c r="EN73" s="33"/>
      <c r="EO73" s="33"/>
      <c r="EP73" s="33"/>
      <c r="EQ73" s="33"/>
      <c r="ER73" s="33"/>
      <c r="ES73" s="33"/>
      <c r="ET73" s="33"/>
      <c r="EU73" s="33"/>
      <c r="EV73" s="33"/>
      <c r="EW73" s="33"/>
      <c r="EX73" s="33"/>
      <c r="EY73" s="33"/>
      <c r="EZ73" s="33"/>
      <c r="FA73" s="33"/>
      <c r="FB73" s="33"/>
      <c r="FC73" s="33"/>
      <c r="FD73" s="33"/>
      <c r="FE73" s="33"/>
      <c r="FF73" s="33"/>
      <c r="FG73" s="33"/>
      <c r="FH73" s="33"/>
      <c r="FI73" s="33"/>
      <c r="FJ73" s="33"/>
      <c r="FK73" s="33"/>
      <c r="FL73" s="33"/>
      <c r="FM73" s="33"/>
      <c r="FN73" s="33"/>
      <c r="FO73" s="33"/>
      <c r="FP73" s="33"/>
      <c r="FQ73" s="33"/>
      <c r="FR73" s="33"/>
      <c r="FS73" s="33"/>
      <c r="FT73" s="33"/>
      <c r="FU73" s="33"/>
      <c r="FV73" s="33"/>
      <c r="FW73" s="33"/>
      <c r="FX73" s="33"/>
      <c r="FY73" s="33"/>
      <c r="FZ73" s="33"/>
      <c r="GA73" s="33"/>
      <c r="GB73" s="33"/>
      <c r="GC73" s="33"/>
      <c r="GD73" s="33"/>
      <c r="GE73" s="33"/>
      <c r="GF73" s="33"/>
      <c r="GG73" s="33"/>
      <c r="GH73" s="33"/>
      <c r="GI73" s="33"/>
      <c r="GJ73" s="33"/>
      <c r="GK73" s="33"/>
      <c r="GL73" s="33"/>
      <c r="GM73" s="33"/>
      <c r="GN73" s="33"/>
      <c r="GO73" s="33"/>
      <c r="GP73" s="33"/>
      <c r="GQ73" s="33"/>
      <c r="GR73" s="33"/>
      <c r="GS73" s="33"/>
      <c r="GT73" s="33"/>
      <c r="GU73" s="33"/>
      <c r="GV73" s="33"/>
      <c r="GW73" s="33"/>
      <c r="GX73" s="33"/>
      <c r="GY73" s="33"/>
      <c r="GZ73" s="33"/>
      <c r="HA73" s="33"/>
      <c r="HB73" s="33"/>
      <c r="HC73" s="33"/>
      <c r="HD73" s="33"/>
      <c r="HE73" s="33"/>
      <c r="HF73" s="33"/>
      <c r="HG73" s="33"/>
      <c r="HH73" s="33"/>
      <c r="HI73" s="33"/>
      <c r="HJ73" s="33"/>
      <c r="HK73" s="33"/>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3"/>
    </row>
    <row r="74" spans="1:256">
      <c r="DX74" s="2389"/>
    </row>
    <row r="75" spans="1:256">
      <c r="DX75" s="2389"/>
    </row>
    <row r="76" spans="1:256">
      <c r="AX76" s="2390"/>
    </row>
  </sheetData>
  <mergeCells count="903">
    <mergeCell ref="EF69:EF73"/>
    <mergeCell ref="EF67:EF68"/>
    <mergeCell ref="EG67:EG73"/>
    <mergeCell ref="EH67:EH73"/>
    <mergeCell ref="EI67:EI73"/>
    <mergeCell ref="J69:J73"/>
    <mergeCell ref="K69:K73"/>
    <mergeCell ref="L69:L73"/>
    <mergeCell ref="M69:M73"/>
    <mergeCell ref="N69:N73"/>
    <mergeCell ref="O69:O73"/>
    <mergeCell ref="DW67:DW68"/>
    <mergeCell ref="DX67:DX73"/>
    <mergeCell ref="DY67:DY73"/>
    <mergeCell ref="DZ67:DZ73"/>
    <mergeCell ref="ED67:ED68"/>
    <mergeCell ref="EE67:EE68"/>
    <mergeCell ref="DW69:DW73"/>
    <mergeCell ref="ED69:ED73"/>
    <mergeCell ref="EE69:EE73"/>
    <mergeCell ref="DN67:DN68"/>
    <mergeCell ref="DO67:DO73"/>
    <mergeCell ref="DP67:DP73"/>
    <mergeCell ref="DQ67:DQ73"/>
    <mergeCell ref="DU67:DU68"/>
    <mergeCell ref="DV67:DV68"/>
    <mergeCell ref="DN69:DN73"/>
    <mergeCell ref="DU69:DU73"/>
    <mergeCell ref="DV69:DV73"/>
    <mergeCell ref="DE67:DE68"/>
    <mergeCell ref="DF67:DF73"/>
    <mergeCell ref="DG67:DG73"/>
    <mergeCell ref="DH67:DH73"/>
    <mergeCell ref="DL67:DL68"/>
    <mergeCell ref="DM67:DM68"/>
    <mergeCell ref="DE69:DE73"/>
    <mergeCell ref="DL69:DL73"/>
    <mergeCell ref="DM69:DM73"/>
    <mergeCell ref="CT67:CT68"/>
    <mergeCell ref="CU67:CU68"/>
    <mergeCell ref="CV67:CV73"/>
    <mergeCell ref="CW67:CW73"/>
    <mergeCell ref="DC67:DC68"/>
    <mergeCell ref="DD67:DD68"/>
    <mergeCell ref="CT69:CT73"/>
    <mergeCell ref="CU69:CU73"/>
    <mergeCell ref="DC69:DC73"/>
    <mergeCell ref="DD69:DD73"/>
    <mergeCell ref="CH67:CH73"/>
    <mergeCell ref="CI67:CI73"/>
    <mergeCell ref="CM67:CM68"/>
    <mergeCell ref="CN67:CN68"/>
    <mergeCell ref="CO67:CO73"/>
    <mergeCell ref="CP67:CP73"/>
    <mergeCell ref="CM69:CM73"/>
    <mergeCell ref="CN69:CN73"/>
    <mergeCell ref="BY67:BY68"/>
    <mergeCell ref="BZ67:BZ68"/>
    <mergeCell ref="CA67:CA73"/>
    <mergeCell ref="CB67:CB73"/>
    <mergeCell ref="CF67:CF68"/>
    <mergeCell ref="CG67:CG68"/>
    <mergeCell ref="BY69:BY73"/>
    <mergeCell ref="BZ69:BZ73"/>
    <mergeCell ref="CF69:CF73"/>
    <mergeCell ref="CG69:CG73"/>
    <mergeCell ref="BM67:BM73"/>
    <mergeCell ref="BN67:BN73"/>
    <mergeCell ref="BR67:BR68"/>
    <mergeCell ref="BS67:BS68"/>
    <mergeCell ref="BT67:BT73"/>
    <mergeCell ref="BU67:BU73"/>
    <mergeCell ref="BR69:BR73"/>
    <mergeCell ref="BS69:BS73"/>
    <mergeCell ref="BD67:BD68"/>
    <mergeCell ref="BE67:BE68"/>
    <mergeCell ref="BF67:BF73"/>
    <mergeCell ref="BG67:BG73"/>
    <mergeCell ref="BK67:BK68"/>
    <mergeCell ref="BL67:BL68"/>
    <mergeCell ref="BD69:BD73"/>
    <mergeCell ref="BE69:BE73"/>
    <mergeCell ref="BK69:BK73"/>
    <mergeCell ref="BL69:BL73"/>
    <mergeCell ref="AR67:AR73"/>
    <mergeCell ref="AS67:AS73"/>
    <mergeCell ref="AW67:AW68"/>
    <mergeCell ref="AX67:AX68"/>
    <mergeCell ref="AY67:AY73"/>
    <mergeCell ref="AZ67:AZ73"/>
    <mergeCell ref="AW69:AW73"/>
    <mergeCell ref="AX69:AX73"/>
    <mergeCell ref="AJ67:AJ68"/>
    <mergeCell ref="AK67:AK73"/>
    <mergeCell ref="AL67:AL73"/>
    <mergeCell ref="AM67:AM68"/>
    <mergeCell ref="AP67:AP68"/>
    <mergeCell ref="AQ67:AQ68"/>
    <mergeCell ref="AJ69:AJ73"/>
    <mergeCell ref="AM69:AM73"/>
    <mergeCell ref="AP69:AP73"/>
    <mergeCell ref="AQ69:AQ73"/>
    <mergeCell ref="X67:X73"/>
    <mergeCell ref="AB67:AB68"/>
    <mergeCell ref="AC67:AC68"/>
    <mergeCell ref="AD67:AD73"/>
    <mergeCell ref="AE67:AE73"/>
    <mergeCell ref="AI67:AI68"/>
    <mergeCell ref="AB69:AB73"/>
    <mergeCell ref="AC69:AC73"/>
    <mergeCell ref="AI69:AI73"/>
    <mergeCell ref="N67:N68"/>
    <mergeCell ref="O67:O68"/>
    <mergeCell ref="P67:P68"/>
    <mergeCell ref="U67:U68"/>
    <mergeCell ref="V67:V68"/>
    <mergeCell ref="W67:W73"/>
    <mergeCell ref="P69:P73"/>
    <mergeCell ref="U69:U73"/>
    <mergeCell ref="V69:V73"/>
    <mergeCell ref="H67:H73"/>
    <mergeCell ref="I67:I73"/>
    <mergeCell ref="J67:J68"/>
    <mergeCell ref="K67:K68"/>
    <mergeCell ref="L67:L68"/>
    <mergeCell ref="M67:M68"/>
    <mergeCell ref="A67:B73"/>
    <mergeCell ref="C67:C73"/>
    <mergeCell ref="D67:D73"/>
    <mergeCell ref="E67:E73"/>
    <mergeCell ref="F67:F73"/>
    <mergeCell ref="G67:G73"/>
    <mergeCell ref="DU63:DU66"/>
    <mergeCell ref="DV63:DV66"/>
    <mergeCell ref="DW63:DW66"/>
    <mergeCell ref="ED63:ED66"/>
    <mergeCell ref="EE63:EE66"/>
    <mergeCell ref="EF63:EF66"/>
    <mergeCell ref="CT63:CT66"/>
    <mergeCell ref="CU63:CU66"/>
    <mergeCell ref="DC63:DC66"/>
    <mergeCell ref="DD63:DD66"/>
    <mergeCell ref="DE63:DE66"/>
    <mergeCell ref="DL63:DL66"/>
    <mergeCell ref="BY63:BY66"/>
    <mergeCell ref="BZ63:BZ66"/>
    <mergeCell ref="CF63:CF66"/>
    <mergeCell ref="CG63:CG66"/>
    <mergeCell ref="CM63:CM66"/>
    <mergeCell ref="CN63:CN66"/>
    <mergeCell ref="BD63:BD66"/>
    <mergeCell ref="BE63:BE66"/>
    <mergeCell ref="BK63:BK66"/>
    <mergeCell ref="BL63:BL66"/>
    <mergeCell ref="BR63:BR66"/>
    <mergeCell ref="BS63:BS66"/>
    <mergeCell ref="AC63:AC66"/>
    <mergeCell ref="AI63:AI66"/>
    <mergeCell ref="AJ63:AJ66"/>
    <mergeCell ref="AM63:AM66"/>
    <mergeCell ref="AP63:AP66"/>
    <mergeCell ref="AQ63:AQ66"/>
    <mergeCell ref="EF59:EF62"/>
    <mergeCell ref="J63:J66"/>
    <mergeCell ref="K63:K66"/>
    <mergeCell ref="L63:L66"/>
    <mergeCell ref="M63:M66"/>
    <mergeCell ref="N63:N66"/>
    <mergeCell ref="O63:O66"/>
    <mergeCell ref="P63:P66"/>
    <mergeCell ref="U63:U66"/>
    <mergeCell ref="V63:V66"/>
    <mergeCell ref="EF55:EF58"/>
    <mergeCell ref="EG55:EG66"/>
    <mergeCell ref="EH55:EH66"/>
    <mergeCell ref="EI55:EI66"/>
    <mergeCell ref="J59:J62"/>
    <mergeCell ref="K59:K62"/>
    <mergeCell ref="L59:L62"/>
    <mergeCell ref="M59:M62"/>
    <mergeCell ref="N59:N62"/>
    <mergeCell ref="O59:O62"/>
    <mergeCell ref="DW55:DW58"/>
    <mergeCell ref="DX55:DX66"/>
    <mergeCell ref="DY55:DY66"/>
    <mergeCell ref="DZ55:DZ66"/>
    <mergeCell ref="ED55:ED58"/>
    <mergeCell ref="EE55:EE58"/>
    <mergeCell ref="DW59:DW62"/>
    <mergeCell ref="ED59:ED62"/>
    <mergeCell ref="EE59:EE62"/>
    <mergeCell ref="DN55:DN58"/>
    <mergeCell ref="DO55:DO66"/>
    <mergeCell ref="DP55:DP66"/>
    <mergeCell ref="DQ55:DQ66"/>
    <mergeCell ref="DU55:DU58"/>
    <mergeCell ref="DV55:DV58"/>
    <mergeCell ref="DN59:DN62"/>
    <mergeCell ref="DU59:DU62"/>
    <mergeCell ref="DV59:DV62"/>
    <mergeCell ref="DN63:DN66"/>
    <mergeCell ref="DE55:DE58"/>
    <mergeCell ref="DF55:DF66"/>
    <mergeCell ref="DG55:DG66"/>
    <mergeCell ref="DH55:DH66"/>
    <mergeCell ref="DL55:DL58"/>
    <mergeCell ref="DM55:DM58"/>
    <mergeCell ref="DE59:DE62"/>
    <mergeCell ref="DL59:DL62"/>
    <mergeCell ref="DM59:DM62"/>
    <mergeCell ref="DM63:DM66"/>
    <mergeCell ref="CT55:CT58"/>
    <mergeCell ref="CU55:CU58"/>
    <mergeCell ref="CV55:CV66"/>
    <mergeCell ref="CW55:CW66"/>
    <mergeCell ref="DC55:DC58"/>
    <mergeCell ref="DD55:DD58"/>
    <mergeCell ref="CT59:CT62"/>
    <mergeCell ref="CU59:CU62"/>
    <mergeCell ref="DC59:DC62"/>
    <mergeCell ref="DD59:DD62"/>
    <mergeCell ref="CH55:CH66"/>
    <mergeCell ref="CI55:CI66"/>
    <mergeCell ref="CM55:CM58"/>
    <mergeCell ref="CN55:CN58"/>
    <mergeCell ref="CO55:CO66"/>
    <mergeCell ref="CP55:CP66"/>
    <mergeCell ref="CM59:CM62"/>
    <mergeCell ref="CN59:CN62"/>
    <mergeCell ref="BY55:BY58"/>
    <mergeCell ref="BZ55:BZ58"/>
    <mergeCell ref="CA55:CA66"/>
    <mergeCell ref="CB55:CB66"/>
    <mergeCell ref="CF55:CF58"/>
    <mergeCell ref="CG55:CG58"/>
    <mergeCell ref="BY59:BY62"/>
    <mergeCell ref="BZ59:BZ62"/>
    <mergeCell ref="CF59:CF62"/>
    <mergeCell ref="CG59:CG62"/>
    <mergeCell ref="BM55:BM66"/>
    <mergeCell ref="BN55:BN66"/>
    <mergeCell ref="BR55:BR58"/>
    <mergeCell ref="BS55:BS58"/>
    <mergeCell ref="BT55:BT66"/>
    <mergeCell ref="BU55:BU66"/>
    <mergeCell ref="BR59:BR62"/>
    <mergeCell ref="BS59:BS62"/>
    <mergeCell ref="BD55:BD58"/>
    <mergeCell ref="BE55:BE58"/>
    <mergeCell ref="BF55:BF66"/>
    <mergeCell ref="BG55:BG66"/>
    <mergeCell ref="BK55:BK58"/>
    <mergeCell ref="BL55:BL58"/>
    <mergeCell ref="BD59:BD62"/>
    <mergeCell ref="BE59:BE62"/>
    <mergeCell ref="BK59:BK62"/>
    <mergeCell ref="BL59:BL62"/>
    <mergeCell ref="AR55:AR66"/>
    <mergeCell ref="AS55:AS66"/>
    <mergeCell ref="AW55:AW58"/>
    <mergeCell ref="AX55:AX58"/>
    <mergeCell ref="AY55:AY66"/>
    <mergeCell ref="AZ55:AZ66"/>
    <mergeCell ref="AW59:AW62"/>
    <mergeCell ref="AX59:AX62"/>
    <mergeCell ref="AW63:AW66"/>
    <mergeCell ref="AX63:AX66"/>
    <mergeCell ref="AJ55:AJ58"/>
    <mergeCell ref="AK55:AK66"/>
    <mergeCell ref="AL55:AL66"/>
    <mergeCell ref="AM55:AM58"/>
    <mergeCell ref="AP55:AP58"/>
    <mergeCell ref="AQ55:AQ58"/>
    <mergeCell ref="AJ59:AJ62"/>
    <mergeCell ref="AM59:AM62"/>
    <mergeCell ref="AP59:AP62"/>
    <mergeCell ref="AQ59:AQ62"/>
    <mergeCell ref="X55:X66"/>
    <mergeCell ref="AB55:AB58"/>
    <mergeCell ref="AC55:AC58"/>
    <mergeCell ref="AD55:AD66"/>
    <mergeCell ref="AE55:AE66"/>
    <mergeCell ref="AI55:AI58"/>
    <mergeCell ref="AB59:AB62"/>
    <mergeCell ref="AC59:AC62"/>
    <mergeCell ref="AI59:AI62"/>
    <mergeCell ref="AB63:AB66"/>
    <mergeCell ref="N55:N58"/>
    <mergeCell ref="O55:O58"/>
    <mergeCell ref="P55:P58"/>
    <mergeCell ref="U55:U58"/>
    <mergeCell ref="V55:V58"/>
    <mergeCell ref="W55:W66"/>
    <mergeCell ref="P59:P62"/>
    <mergeCell ref="U59:U62"/>
    <mergeCell ref="V59:V62"/>
    <mergeCell ref="H55:H66"/>
    <mergeCell ref="I55:I66"/>
    <mergeCell ref="J55:J58"/>
    <mergeCell ref="K55:K58"/>
    <mergeCell ref="L55:L58"/>
    <mergeCell ref="M55:M58"/>
    <mergeCell ref="A55:B66"/>
    <mergeCell ref="C55:C66"/>
    <mergeCell ref="D55:D66"/>
    <mergeCell ref="E55:E66"/>
    <mergeCell ref="F55:F66"/>
    <mergeCell ref="G55:G66"/>
    <mergeCell ref="DU51:DU54"/>
    <mergeCell ref="DV51:DV54"/>
    <mergeCell ref="DW51:DW54"/>
    <mergeCell ref="ED51:ED54"/>
    <mergeCell ref="EE51:EE54"/>
    <mergeCell ref="EF51:EF54"/>
    <mergeCell ref="CT51:CT54"/>
    <mergeCell ref="CU51:CU54"/>
    <mergeCell ref="DC51:DC54"/>
    <mergeCell ref="DD51:DD54"/>
    <mergeCell ref="DE51:DE54"/>
    <mergeCell ref="DL51:DL54"/>
    <mergeCell ref="BY51:BY54"/>
    <mergeCell ref="BZ51:BZ54"/>
    <mergeCell ref="CF51:CF54"/>
    <mergeCell ref="CG51:CG54"/>
    <mergeCell ref="CM51:CM54"/>
    <mergeCell ref="CN51:CN54"/>
    <mergeCell ref="BD51:BD54"/>
    <mergeCell ref="BE51:BE54"/>
    <mergeCell ref="BK51:BK54"/>
    <mergeCell ref="BL51:BL54"/>
    <mergeCell ref="BR51:BR54"/>
    <mergeCell ref="BS51:BS54"/>
    <mergeCell ref="AC51:AC54"/>
    <mergeCell ref="AI51:AI54"/>
    <mergeCell ref="AJ51:AJ54"/>
    <mergeCell ref="AM51:AM54"/>
    <mergeCell ref="AP51:AP54"/>
    <mergeCell ref="AQ51:AQ54"/>
    <mergeCell ref="EF47:EF50"/>
    <mergeCell ref="J51:J54"/>
    <mergeCell ref="K51:K54"/>
    <mergeCell ref="L51:L54"/>
    <mergeCell ref="M51:M54"/>
    <mergeCell ref="N51:N54"/>
    <mergeCell ref="O51:O54"/>
    <mergeCell ref="P51:P54"/>
    <mergeCell ref="U51:U54"/>
    <mergeCell ref="V51:V54"/>
    <mergeCell ref="EF41:EF46"/>
    <mergeCell ref="EG41:EG54"/>
    <mergeCell ref="EH41:EH54"/>
    <mergeCell ref="EI41:EI54"/>
    <mergeCell ref="J47:J50"/>
    <mergeCell ref="K47:K50"/>
    <mergeCell ref="M47:M50"/>
    <mergeCell ref="N47:N50"/>
    <mergeCell ref="O47:O50"/>
    <mergeCell ref="P47:P50"/>
    <mergeCell ref="DW41:DW46"/>
    <mergeCell ref="DX41:DX54"/>
    <mergeCell ref="DY41:DY54"/>
    <mergeCell ref="DZ41:DZ54"/>
    <mergeCell ref="ED41:ED46"/>
    <mergeCell ref="EE41:EE46"/>
    <mergeCell ref="DW47:DW50"/>
    <mergeCell ref="ED47:ED50"/>
    <mergeCell ref="EE47:EE50"/>
    <mergeCell ref="DN41:DN46"/>
    <mergeCell ref="DO41:DO54"/>
    <mergeCell ref="DP41:DP54"/>
    <mergeCell ref="DQ41:DQ54"/>
    <mergeCell ref="DU41:DU46"/>
    <mergeCell ref="DV41:DV46"/>
    <mergeCell ref="DN47:DN50"/>
    <mergeCell ref="DU47:DU50"/>
    <mergeCell ref="DV47:DV50"/>
    <mergeCell ref="DN51:DN54"/>
    <mergeCell ref="DE41:DE46"/>
    <mergeCell ref="DF41:DF54"/>
    <mergeCell ref="DG41:DG54"/>
    <mergeCell ref="DH41:DH54"/>
    <mergeCell ref="DL41:DL46"/>
    <mergeCell ref="DM41:DM46"/>
    <mergeCell ref="DE47:DE50"/>
    <mergeCell ref="DL47:DL50"/>
    <mergeCell ref="DM47:DM50"/>
    <mergeCell ref="DM51:DM54"/>
    <mergeCell ref="CT41:CT46"/>
    <mergeCell ref="CU41:CU46"/>
    <mergeCell ref="CV41:CV54"/>
    <mergeCell ref="CW41:CW54"/>
    <mergeCell ref="DC41:DC46"/>
    <mergeCell ref="DD41:DD46"/>
    <mergeCell ref="CT47:CT50"/>
    <mergeCell ref="CU47:CU50"/>
    <mergeCell ref="DC47:DC50"/>
    <mergeCell ref="DD47:DD50"/>
    <mergeCell ref="CH41:CH54"/>
    <mergeCell ref="CI41:CI54"/>
    <mergeCell ref="CM41:CM46"/>
    <mergeCell ref="CN41:CN46"/>
    <mergeCell ref="CO41:CO54"/>
    <mergeCell ref="CP41:CP54"/>
    <mergeCell ref="CM47:CM50"/>
    <mergeCell ref="CN47:CN50"/>
    <mergeCell ref="BY41:BY46"/>
    <mergeCell ref="BZ41:BZ46"/>
    <mergeCell ref="CA41:CA54"/>
    <mergeCell ref="CB41:CB54"/>
    <mergeCell ref="CF41:CF46"/>
    <mergeCell ref="CG41:CG46"/>
    <mergeCell ref="BY47:BY50"/>
    <mergeCell ref="BZ47:BZ50"/>
    <mergeCell ref="CF47:CF50"/>
    <mergeCell ref="CG47:CG50"/>
    <mergeCell ref="BM41:BM54"/>
    <mergeCell ref="BN41:BN54"/>
    <mergeCell ref="BR41:BR46"/>
    <mergeCell ref="BS41:BS46"/>
    <mergeCell ref="BT41:BT54"/>
    <mergeCell ref="BU41:BU54"/>
    <mergeCell ref="BR47:BR50"/>
    <mergeCell ref="BS47:BS50"/>
    <mergeCell ref="BD41:BD46"/>
    <mergeCell ref="BE41:BE46"/>
    <mergeCell ref="BF41:BF54"/>
    <mergeCell ref="BG41:BG54"/>
    <mergeCell ref="BK41:BK46"/>
    <mergeCell ref="BL41:BL46"/>
    <mergeCell ref="BD47:BD50"/>
    <mergeCell ref="BE47:BE50"/>
    <mergeCell ref="BK47:BK50"/>
    <mergeCell ref="BL47:BL50"/>
    <mergeCell ref="AR41:AR54"/>
    <mergeCell ref="AS41:AS54"/>
    <mergeCell ref="AW41:AW46"/>
    <mergeCell ref="AX41:AX46"/>
    <mergeCell ref="AY41:AY54"/>
    <mergeCell ref="AZ41:AZ54"/>
    <mergeCell ref="AW47:AW50"/>
    <mergeCell ref="AX47:AX50"/>
    <mergeCell ref="AW51:AW54"/>
    <mergeCell ref="AX51:AX54"/>
    <mergeCell ref="AJ41:AJ46"/>
    <mergeCell ref="AK41:AK54"/>
    <mergeCell ref="AL41:AL54"/>
    <mergeCell ref="AM41:AM46"/>
    <mergeCell ref="AP41:AP46"/>
    <mergeCell ref="AQ41:AQ46"/>
    <mergeCell ref="AJ47:AJ50"/>
    <mergeCell ref="AM47:AM50"/>
    <mergeCell ref="AP47:AP50"/>
    <mergeCell ref="AQ47:AQ50"/>
    <mergeCell ref="X41:X54"/>
    <mergeCell ref="AB41:AB46"/>
    <mergeCell ref="AC41:AC46"/>
    <mergeCell ref="AD41:AD54"/>
    <mergeCell ref="AE41:AE54"/>
    <mergeCell ref="AI41:AI46"/>
    <mergeCell ref="AB47:AB50"/>
    <mergeCell ref="AC47:AC50"/>
    <mergeCell ref="AI47:AI50"/>
    <mergeCell ref="AB51:AB54"/>
    <mergeCell ref="N41:N46"/>
    <mergeCell ref="O41:O46"/>
    <mergeCell ref="P41:P46"/>
    <mergeCell ref="U41:U46"/>
    <mergeCell ref="V41:V46"/>
    <mergeCell ref="W41:W54"/>
    <mergeCell ref="U47:U50"/>
    <mergeCell ref="V47:V50"/>
    <mergeCell ref="H41:H54"/>
    <mergeCell ref="I41:I54"/>
    <mergeCell ref="J41:J46"/>
    <mergeCell ref="K41:K46"/>
    <mergeCell ref="L41:L50"/>
    <mergeCell ref="M41:M46"/>
    <mergeCell ref="A41:B54"/>
    <mergeCell ref="C41:C54"/>
    <mergeCell ref="D41:D54"/>
    <mergeCell ref="E41:E54"/>
    <mergeCell ref="F41:F54"/>
    <mergeCell ref="G41:G54"/>
    <mergeCell ref="DN37:DN40"/>
    <mergeCell ref="DU37:DU40"/>
    <mergeCell ref="DV37:DV40"/>
    <mergeCell ref="DW37:DW40"/>
    <mergeCell ref="ED37:ED40"/>
    <mergeCell ref="EE37:EE40"/>
    <mergeCell ref="CT37:CT40"/>
    <mergeCell ref="CU37:CU40"/>
    <mergeCell ref="DC37:DC40"/>
    <mergeCell ref="DD37:DD40"/>
    <mergeCell ref="DE37:DE40"/>
    <mergeCell ref="DL37:DL40"/>
    <mergeCell ref="BY37:BY40"/>
    <mergeCell ref="BZ37:BZ40"/>
    <mergeCell ref="CF37:CF40"/>
    <mergeCell ref="CG37:CG40"/>
    <mergeCell ref="CM37:CM40"/>
    <mergeCell ref="CN37:CN40"/>
    <mergeCell ref="BD37:BD40"/>
    <mergeCell ref="BE37:BE40"/>
    <mergeCell ref="BK37:BK40"/>
    <mergeCell ref="BL37:BL40"/>
    <mergeCell ref="BR37:BR40"/>
    <mergeCell ref="BS37:BS40"/>
    <mergeCell ref="AJ37:AJ40"/>
    <mergeCell ref="AM37:AM40"/>
    <mergeCell ref="AP37:AP40"/>
    <mergeCell ref="AQ37:AQ40"/>
    <mergeCell ref="AW37:AW40"/>
    <mergeCell ref="AX37:AX40"/>
    <mergeCell ref="O37:O40"/>
    <mergeCell ref="P37:P40"/>
    <mergeCell ref="U37:U40"/>
    <mergeCell ref="V37:V40"/>
    <mergeCell ref="AB37:AB40"/>
    <mergeCell ref="AC37:AC40"/>
    <mergeCell ref="EH28:EH40"/>
    <mergeCell ref="EI28:EI40"/>
    <mergeCell ref="J33:J36"/>
    <mergeCell ref="K33:K36"/>
    <mergeCell ref="M33:M36"/>
    <mergeCell ref="N33:N36"/>
    <mergeCell ref="O33:O36"/>
    <mergeCell ref="P33:P36"/>
    <mergeCell ref="U33:U36"/>
    <mergeCell ref="V33:V36"/>
    <mergeCell ref="DY28:DY40"/>
    <mergeCell ref="DZ28:DZ40"/>
    <mergeCell ref="ED28:ED32"/>
    <mergeCell ref="EE28:EE32"/>
    <mergeCell ref="EF28:EF32"/>
    <mergeCell ref="EG28:EG40"/>
    <mergeCell ref="ED33:ED36"/>
    <mergeCell ref="EE33:EE36"/>
    <mergeCell ref="EF33:EF36"/>
    <mergeCell ref="EF37:EF40"/>
    <mergeCell ref="DP28:DP40"/>
    <mergeCell ref="DQ28:DQ40"/>
    <mergeCell ref="DU28:DU32"/>
    <mergeCell ref="DV28:DV32"/>
    <mergeCell ref="DW28:DW32"/>
    <mergeCell ref="DX28:DX40"/>
    <mergeCell ref="DU33:DU36"/>
    <mergeCell ref="DV33:DV36"/>
    <mergeCell ref="DW33:DW36"/>
    <mergeCell ref="DG28:DG40"/>
    <mergeCell ref="DH28:DH40"/>
    <mergeCell ref="DL28:DL32"/>
    <mergeCell ref="DM28:DM32"/>
    <mergeCell ref="DN28:DN32"/>
    <mergeCell ref="DO28:DO40"/>
    <mergeCell ref="DL33:DL36"/>
    <mergeCell ref="DM33:DM36"/>
    <mergeCell ref="DN33:DN36"/>
    <mergeCell ref="DM37:DM40"/>
    <mergeCell ref="CV28:CV40"/>
    <mergeCell ref="CW28:CW40"/>
    <mergeCell ref="DC28:DC32"/>
    <mergeCell ref="DD28:DD32"/>
    <mergeCell ref="DE28:DE32"/>
    <mergeCell ref="DF28:DF40"/>
    <mergeCell ref="DC33:DC36"/>
    <mergeCell ref="DD33:DD36"/>
    <mergeCell ref="DE33:DE36"/>
    <mergeCell ref="CM28:CM32"/>
    <mergeCell ref="CN28:CN32"/>
    <mergeCell ref="CO28:CO40"/>
    <mergeCell ref="CP28:CP40"/>
    <mergeCell ref="CT28:CT32"/>
    <mergeCell ref="CU28:CU32"/>
    <mergeCell ref="CM33:CM36"/>
    <mergeCell ref="CN33:CN36"/>
    <mergeCell ref="CT33:CT36"/>
    <mergeCell ref="CU33:CU36"/>
    <mergeCell ref="CA28:CA40"/>
    <mergeCell ref="CB28:CB40"/>
    <mergeCell ref="CF28:CF32"/>
    <mergeCell ref="CG28:CG32"/>
    <mergeCell ref="CH28:CH40"/>
    <mergeCell ref="CI28:CI40"/>
    <mergeCell ref="CF33:CF36"/>
    <mergeCell ref="CG33:CG36"/>
    <mergeCell ref="BR28:BR32"/>
    <mergeCell ref="BS28:BS32"/>
    <mergeCell ref="BT28:BT40"/>
    <mergeCell ref="BU28:BU40"/>
    <mergeCell ref="BY28:BY32"/>
    <mergeCell ref="BZ28:BZ32"/>
    <mergeCell ref="BR33:BR36"/>
    <mergeCell ref="BS33:BS36"/>
    <mergeCell ref="BY33:BY36"/>
    <mergeCell ref="BZ33:BZ36"/>
    <mergeCell ref="BF28:BF40"/>
    <mergeCell ref="BG28:BG40"/>
    <mergeCell ref="BK28:BK32"/>
    <mergeCell ref="BL28:BL32"/>
    <mergeCell ref="BM28:BM40"/>
    <mergeCell ref="BN28:BN40"/>
    <mergeCell ref="BK33:BK36"/>
    <mergeCell ref="BL33:BL36"/>
    <mergeCell ref="AW28:AW32"/>
    <mergeCell ref="AX28:AX32"/>
    <mergeCell ref="AY28:AY40"/>
    <mergeCell ref="AZ28:AZ40"/>
    <mergeCell ref="BD28:BD32"/>
    <mergeCell ref="BE28:BE32"/>
    <mergeCell ref="AW33:AW36"/>
    <mergeCell ref="AX33:AX36"/>
    <mergeCell ref="BD33:BD36"/>
    <mergeCell ref="BE33:BE36"/>
    <mergeCell ref="AL28:AL40"/>
    <mergeCell ref="AM28:AM32"/>
    <mergeCell ref="AP28:AP32"/>
    <mergeCell ref="AQ28:AQ32"/>
    <mergeCell ref="AR28:AR40"/>
    <mergeCell ref="AS28:AS40"/>
    <mergeCell ref="AM33:AM36"/>
    <mergeCell ref="AP33:AP36"/>
    <mergeCell ref="AQ33:AQ36"/>
    <mergeCell ref="AC28:AC32"/>
    <mergeCell ref="AD28:AD40"/>
    <mergeCell ref="AE28:AE40"/>
    <mergeCell ref="AI28:AI32"/>
    <mergeCell ref="AJ28:AJ32"/>
    <mergeCell ref="AK28:AK40"/>
    <mergeCell ref="AC33:AC36"/>
    <mergeCell ref="AI33:AI36"/>
    <mergeCell ref="AJ33:AJ36"/>
    <mergeCell ref="AI37:AI40"/>
    <mergeCell ref="P28:P32"/>
    <mergeCell ref="U28:U32"/>
    <mergeCell ref="V28:V32"/>
    <mergeCell ref="W28:W40"/>
    <mergeCell ref="X28:X40"/>
    <mergeCell ref="AB28:AB32"/>
    <mergeCell ref="AB33:AB36"/>
    <mergeCell ref="J28:J32"/>
    <mergeCell ref="K28:K32"/>
    <mergeCell ref="L28:L40"/>
    <mergeCell ref="M28:M32"/>
    <mergeCell ref="N28:N32"/>
    <mergeCell ref="O28:O32"/>
    <mergeCell ref="J37:J40"/>
    <mergeCell ref="K37:K40"/>
    <mergeCell ref="M37:M40"/>
    <mergeCell ref="N37:N40"/>
    <mergeCell ref="EH24:EH27"/>
    <mergeCell ref="EI24:EI27"/>
    <mergeCell ref="A28:B40"/>
    <mergeCell ref="C28:C40"/>
    <mergeCell ref="D28:D40"/>
    <mergeCell ref="E28:E40"/>
    <mergeCell ref="F28:F40"/>
    <mergeCell ref="G28:G40"/>
    <mergeCell ref="H28:H40"/>
    <mergeCell ref="I28:I40"/>
    <mergeCell ref="DY24:DY27"/>
    <mergeCell ref="DZ24:DZ27"/>
    <mergeCell ref="ED24:ED27"/>
    <mergeCell ref="EE24:EE27"/>
    <mergeCell ref="EF24:EF27"/>
    <mergeCell ref="EG24:EG27"/>
    <mergeCell ref="DP24:DP27"/>
    <mergeCell ref="DQ24:DQ27"/>
    <mergeCell ref="DU24:DU27"/>
    <mergeCell ref="DV24:DV27"/>
    <mergeCell ref="DW24:DW27"/>
    <mergeCell ref="DX24:DX27"/>
    <mergeCell ref="DG24:DG27"/>
    <mergeCell ref="DH24:DH27"/>
    <mergeCell ref="DL24:DL27"/>
    <mergeCell ref="DM24:DM27"/>
    <mergeCell ref="DN24:DN27"/>
    <mergeCell ref="DO24:DO27"/>
    <mergeCell ref="CV24:CV27"/>
    <mergeCell ref="CW24:CW27"/>
    <mergeCell ref="DC24:DC27"/>
    <mergeCell ref="DD24:DD27"/>
    <mergeCell ref="DE24:DE27"/>
    <mergeCell ref="DF24:DF27"/>
    <mergeCell ref="CM24:CM27"/>
    <mergeCell ref="CN24:CN27"/>
    <mergeCell ref="CO24:CO27"/>
    <mergeCell ref="CP24:CP27"/>
    <mergeCell ref="CT24:CT27"/>
    <mergeCell ref="CU24:CU27"/>
    <mergeCell ref="CA24:CA27"/>
    <mergeCell ref="CB24:CB27"/>
    <mergeCell ref="CF24:CF27"/>
    <mergeCell ref="CG24:CG27"/>
    <mergeCell ref="CH24:CH27"/>
    <mergeCell ref="CI24:CI27"/>
    <mergeCell ref="BR24:BR27"/>
    <mergeCell ref="BS24:BS27"/>
    <mergeCell ref="BT24:BT27"/>
    <mergeCell ref="BU24:BU27"/>
    <mergeCell ref="BY24:BY27"/>
    <mergeCell ref="BZ24:BZ27"/>
    <mergeCell ref="BF24:BF27"/>
    <mergeCell ref="BG24:BG27"/>
    <mergeCell ref="BK24:BK27"/>
    <mergeCell ref="BL24:BL27"/>
    <mergeCell ref="BM24:BM27"/>
    <mergeCell ref="BN24:BN27"/>
    <mergeCell ref="AW24:AW27"/>
    <mergeCell ref="AX24:AX27"/>
    <mergeCell ref="AY24:AY27"/>
    <mergeCell ref="AZ24:AZ27"/>
    <mergeCell ref="BD24:BD27"/>
    <mergeCell ref="BE24:BE27"/>
    <mergeCell ref="AL24:AL27"/>
    <mergeCell ref="AM24:AM27"/>
    <mergeCell ref="AP24:AP27"/>
    <mergeCell ref="AQ24:AQ27"/>
    <mergeCell ref="AR24:AR27"/>
    <mergeCell ref="AS24:AS27"/>
    <mergeCell ref="AC24:AC27"/>
    <mergeCell ref="AD24:AD27"/>
    <mergeCell ref="AE24:AE27"/>
    <mergeCell ref="AI24:AI27"/>
    <mergeCell ref="AJ24:AJ27"/>
    <mergeCell ref="AK24:AK27"/>
    <mergeCell ref="P24:P27"/>
    <mergeCell ref="U24:U27"/>
    <mergeCell ref="V24:V27"/>
    <mergeCell ref="W24:W27"/>
    <mergeCell ref="X24:X27"/>
    <mergeCell ref="AB24:AB27"/>
    <mergeCell ref="J24:J27"/>
    <mergeCell ref="K24:K27"/>
    <mergeCell ref="L24:L27"/>
    <mergeCell ref="M24:M27"/>
    <mergeCell ref="N24:N27"/>
    <mergeCell ref="O24:O27"/>
    <mergeCell ref="EF21:EF23"/>
    <mergeCell ref="EG21:EG23"/>
    <mergeCell ref="EH21:EH23"/>
    <mergeCell ref="EI21:EI23"/>
    <mergeCell ref="D24:D27"/>
    <mergeCell ref="E24:E27"/>
    <mergeCell ref="F24:F27"/>
    <mergeCell ref="G24:G27"/>
    <mergeCell ref="H24:H27"/>
    <mergeCell ref="I24:I27"/>
    <mergeCell ref="DW21:DW23"/>
    <mergeCell ref="DX21:DX23"/>
    <mergeCell ref="DY21:DY23"/>
    <mergeCell ref="DZ21:DZ23"/>
    <mergeCell ref="ED21:ED23"/>
    <mergeCell ref="EE21:EE23"/>
    <mergeCell ref="DN21:DN23"/>
    <mergeCell ref="DO21:DO23"/>
    <mergeCell ref="DP21:DP23"/>
    <mergeCell ref="DQ21:DQ23"/>
    <mergeCell ref="DU21:DU23"/>
    <mergeCell ref="DV21:DV23"/>
    <mergeCell ref="DE21:DE23"/>
    <mergeCell ref="DF21:DF23"/>
    <mergeCell ref="DG21:DG23"/>
    <mergeCell ref="DH21:DH23"/>
    <mergeCell ref="DL21:DL23"/>
    <mergeCell ref="DM21:DM23"/>
    <mergeCell ref="CT21:CT23"/>
    <mergeCell ref="CU21:CU23"/>
    <mergeCell ref="CV21:CV23"/>
    <mergeCell ref="CW21:CW23"/>
    <mergeCell ref="DC21:DC23"/>
    <mergeCell ref="DD21:DD23"/>
    <mergeCell ref="CH21:CH23"/>
    <mergeCell ref="CI21:CI23"/>
    <mergeCell ref="CM21:CM23"/>
    <mergeCell ref="CN21:CN23"/>
    <mergeCell ref="CO21:CO23"/>
    <mergeCell ref="CP21:CP23"/>
    <mergeCell ref="BY21:BY23"/>
    <mergeCell ref="BZ21:BZ23"/>
    <mergeCell ref="CA21:CA23"/>
    <mergeCell ref="CB21:CB23"/>
    <mergeCell ref="CF21:CF23"/>
    <mergeCell ref="CG21:CG23"/>
    <mergeCell ref="BM21:BM23"/>
    <mergeCell ref="BN21:BN23"/>
    <mergeCell ref="BR21:BR23"/>
    <mergeCell ref="BS21:BS23"/>
    <mergeCell ref="BT21:BT23"/>
    <mergeCell ref="BU21:BU23"/>
    <mergeCell ref="BD21:BD23"/>
    <mergeCell ref="BE21:BE23"/>
    <mergeCell ref="BF21:BF23"/>
    <mergeCell ref="BG21:BG23"/>
    <mergeCell ref="BK21:BK23"/>
    <mergeCell ref="BL21:BL23"/>
    <mergeCell ref="AR21:AR23"/>
    <mergeCell ref="AS21:AS23"/>
    <mergeCell ref="AW21:AW23"/>
    <mergeCell ref="AX21:AX23"/>
    <mergeCell ref="AY21:AY23"/>
    <mergeCell ref="AZ21:AZ23"/>
    <mergeCell ref="AJ21:AJ23"/>
    <mergeCell ref="AK21:AK23"/>
    <mergeCell ref="AL21:AL23"/>
    <mergeCell ref="AM21:AM23"/>
    <mergeCell ref="AP21:AP23"/>
    <mergeCell ref="AQ21:AQ23"/>
    <mergeCell ref="X21:X23"/>
    <mergeCell ref="AB21:AB23"/>
    <mergeCell ref="AC21:AC23"/>
    <mergeCell ref="AD21:AD23"/>
    <mergeCell ref="AE21:AE23"/>
    <mergeCell ref="AI21:AI23"/>
    <mergeCell ref="N21:N23"/>
    <mergeCell ref="O21:O23"/>
    <mergeCell ref="P21:P23"/>
    <mergeCell ref="U21:U23"/>
    <mergeCell ref="V21:V23"/>
    <mergeCell ref="W21:W23"/>
    <mergeCell ref="H21:H23"/>
    <mergeCell ref="I21:I23"/>
    <mergeCell ref="J21:J23"/>
    <mergeCell ref="K21:K23"/>
    <mergeCell ref="L21:L23"/>
    <mergeCell ref="M21:M23"/>
    <mergeCell ref="DX19:DZ19"/>
    <mergeCell ref="EA19:EC19"/>
    <mergeCell ref="ED19:EF19"/>
    <mergeCell ref="EG19:EI19"/>
    <mergeCell ref="A21:B27"/>
    <mergeCell ref="C21:C27"/>
    <mergeCell ref="D21:D23"/>
    <mergeCell ref="E21:E23"/>
    <mergeCell ref="F21:F23"/>
    <mergeCell ref="G21:G23"/>
    <mergeCell ref="Q19:Q20"/>
    <mergeCell ref="R19:R20"/>
    <mergeCell ref="CZ19:DB19"/>
    <mergeCell ref="DC19:DE19"/>
    <mergeCell ref="DF19:DH19"/>
    <mergeCell ref="DI19:DK19"/>
    <mergeCell ref="EA18:EI18"/>
    <mergeCell ref="D19:D20"/>
    <mergeCell ref="E19:E20"/>
    <mergeCell ref="F19:F20"/>
    <mergeCell ref="G19:G20"/>
    <mergeCell ref="H19:H20"/>
    <mergeCell ref="I19:I20"/>
    <mergeCell ref="J19:J20"/>
    <mergeCell ref="K19:K20"/>
    <mergeCell ref="L19:L20"/>
    <mergeCell ref="CK18:CQ19"/>
    <mergeCell ref="CR18:CW19"/>
    <mergeCell ref="CX18:CX20"/>
    <mergeCell ref="CZ18:DH18"/>
    <mergeCell ref="DI18:DQ18"/>
    <mergeCell ref="DR18:DZ18"/>
    <mergeCell ref="DL19:DN19"/>
    <mergeCell ref="DO19:DQ19"/>
    <mergeCell ref="DR19:DT19"/>
    <mergeCell ref="DU19:DW19"/>
    <mergeCell ref="BH18:BH20"/>
    <mergeCell ref="BI18:BO19"/>
    <mergeCell ref="BP18:BV19"/>
    <mergeCell ref="BW18:CB19"/>
    <mergeCell ref="CC18:CC20"/>
    <mergeCell ref="CD18:CJ19"/>
    <mergeCell ref="Z18:AF19"/>
    <mergeCell ref="AG18:AL19"/>
    <mergeCell ref="AM18:AM20"/>
    <mergeCell ref="AN18:AT19"/>
    <mergeCell ref="AU18:BA19"/>
    <mergeCell ref="BB18:BG19"/>
    <mergeCell ref="A18:B20"/>
    <mergeCell ref="C18:C20"/>
    <mergeCell ref="D18:I18"/>
    <mergeCell ref="J18:P18"/>
    <mergeCell ref="Q18:R18"/>
    <mergeCell ref="S18:Y19"/>
    <mergeCell ref="M19:M20"/>
    <mergeCell ref="N19:N20"/>
    <mergeCell ref="O19:O20"/>
    <mergeCell ref="P19:P20"/>
    <mergeCell ref="A11:B11"/>
    <mergeCell ref="C11:F11"/>
    <mergeCell ref="A12:B12"/>
    <mergeCell ref="C12:F12"/>
    <mergeCell ref="A13:B14"/>
    <mergeCell ref="D13:E13"/>
    <mergeCell ref="F13:F14"/>
    <mergeCell ref="D14:E14"/>
    <mergeCell ref="A8:B8"/>
    <mergeCell ref="C8:F8"/>
    <mergeCell ref="A9:B9"/>
    <mergeCell ref="C9:F9"/>
    <mergeCell ref="A10:B10"/>
    <mergeCell ref="C10:F10"/>
    <mergeCell ref="A5:B5"/>
    <mergeCell ref="C5:F5"/>
    <mergeCell ref="A6:B6"/>
    <mergeCell ref="C6:F6"/>
    <mergeCell ref="A7:B7"/>
    <mergeCell ref="C7:F7"/>
  </mergeCells>
  <conditionalFormatting sqref="DB21:DB73">
    <cfRule type="cellIs" dxfId="230" priority="48" operator="greaterThan">
      <formula>0.9</formula>
    </cfRule>
    <cfRule type="cellIs" dxfId="229" priority="49" operator="between">
      <formula>0.7</formula>
      <formula>0.9</formula>
    </cfRule>
    <cfRule type="cellIs" dxfId="228" priority="50" operator="between">
      <formula>0.4</formula>
      <formula>0.7</formula>
    </cfRule>
    <cfRule type="cellIs" dxfId="227" priority="51" operator="between">
      <formula>0</formula>
      <formula>0.4</formula>
    </cfRule>
  </conditionalFormatting>
  <conditionalFormatting sqref="DQ21 DQ67 DQ55 DQ41 DQ28 DQ24">
    <cfRule type="cellIs" dxfId="226" priority="28" operator="greaterThan">
      <formula>0.9</formula>
    </cfRule>
    <cfRule type="cellIs" dxfId="225" priority="29" operator="between">
      <formula>0.7</formula>
      <formula>0.9</formula>
    </cfRule>
    <cfRule type="cellIs" dxfId="224" priority="30" operator="between">
      <formula>0.4</formula>
      <formula>0.7</formula>
    </cfRule>
    <cfRule type="cellIs" dxfId="223" priority="31" operator="between">
      <formula>0</formula>
      <formula>0.4</formula>
    </cfRule>
  </conditionalFormatting>
  <conditionalFormatting sqref="DT21:DT73">
    <cfRule type="cellIs" dxfId="222" priority="24" operator="greaterThan">
      <formula>0.9</formula>
    </cfRule>
    <cfRule type="cellIs" dxfId="221" priority="25" operator="between">
      <formula>0.7</formula>
      <formula>0.9</formula>
    </cfRule>
    <cfRule type="cellIs" dxfId="220" priority="26" operator="between">
      <formula>0.4</formula>
      <formula>0.7</formula>
    </cfRule>
    <cfRule type="cellIs" dxfId="219" priority="27" operator="between">
      <formula>0</formula>
      <formula>0.4</formula>
    </cfRule>
  </conditionalFormatting>
  <conditionalFormatting sqref="EC21:EC73">
    <cfRule type="cellIs" dxfId="218" priority="20" operator="greaterThan">
      <formula>0.9</formula>
    </cfRule>
    <cfRule type="cellIs" dxfId="217" priority="21" operator="between">
      <formula>0.7</formula>
      <formula>0.9</formula>
    </cfRule>
    <cfRule type="cellIs" dxfId="216" priority="22" operator="between">
      <formula>0.4</formula>
      <formula>0.7</formula>
    </cfRule>
    <cfRule type="cellIs" dxfId="215" priority="23" operator="between">
      <formula>0</formula>
      <formula>0.4</formula>
    </cfRule>
  </conditionalFormatting>
  <conditionalFormatting sqref="DZ21 DZ67 DZ55 DZ41 DZ28 DZ24">
    <cfRule type="cellIs" dxfId="214" priority="16" operator="greaterThan">
      <formula>0.9</formula>
    </cfRule>
    <cfRule type="cellIs" dxfId="213" priority="17" operator="between">
      <formula>0.7</formula>
      <formula>0.9</formula>
    </cfRule>
    <cfRule type="cellIs" dxfId="212" priority="18" operator="between">
      <formula>0.4</formula>
      <formula>0.7</formula>
    </cfRule>
    <cfRule type="cellIs" dxfId="211" priority="19" operator="between">
      <formula>0</formula>
      <formula>0.4</formula>
    </cfRule>
  </conditionalFormatting>
  <conditionalFormatting sqref="EI21 EI67 EI55 EI41 EI28 EI24">
    <cfRule type="cellIs" dxfId="210" priority="12" operator="greaterThan">
      <formula>0.9</formula>
    </cfRule>
    <cfRule type="cellIs" dxfId="209" priority="13" operator="between">
      <formula>0.7</formula>
      <formula>0.9</formula>
    </cfRule>
    <cfRule type="cellIs" dxfId="208" priority="14" operator="between">
      <formula>0.4</formula>
      <formula>0.7</formula>
    </cfRule>
    <cfRule type="cellIs" dxfId="207" priority="15" operator="between">
      <formula>0</formula>
      <formula>0.4</formula>
    </cfRule>
  </conditionalFormatting>
  <conditionalFormatting sqref="DW21 DW69 DW67 DW59 DW63 DW51 DW55 DW47 DW41 DW37 DW33 DW24 DW28">
    <cfRule type="cellIs" dxfId="206" priority="8" operator="greaterThan">
      <formula>0.9</formula>
    </cfRule>
    <cfRule type="cellIs" dxfId="205" priority="9" operator="between">
      <formula>0.7</formula>
      <formula>0.9</formula>
    </cfRule>
    <cfRule type="cellIs" dxfId="204" priority="10" operator="between">
      <formula>0.4</formula>
      <formula>0.7</formula>
    </cfRule>
    <cfRule type="cellIs" dxfId="203" priority="11" operator="between">
      <formula>0</formula>
      <formula>0.4</formula>
    </cfRule>
  </conditionalFormatting>
  <conditionalFormatting sqref="EF21 EF69 EF67 EF59 EF63 EF51 EF55 EF47 EF41 EF37 EF33 EF24 EF28">
    <cfRule type="cellIs" dxfId="202" priority="4" operator="greaterThan">
      <formula>0.9</formula>
    </cfRule>
    <cfRule type="cellIs" dxfId="201" priority="5" operator="between">
      <formula>0.7</formula>
      <formula>0.9</formula>
    </cfRule>
    <cfRule type="cellIs" dxfId="200" priority="6" operator="between">
      <formula>0.4</formula>
      <formula>0.7</formula>
    </cfRule>
    <cfRule type="cellIs" dxfId="199" priority="7" operator="between">
      <formula>0</formula>
      <formula>0.4</formula>
    </cfRule>
  </conditionalFormatting>
  <conditionalFormatting sqref="DE21 DE69 DE67 DE59 DE63 DE51 DE55 DE47 DE41 DE37 DE33 DE24 DE28">
    <cfRule type="cellIs" dxfId="198" priority="44" operator="greaterThan">
      <formula>0.9</formula>
    </cfRule>
    <cfRule type="cellIs" dxfId="197" priority="45" operator="between">
      <formula>0.7</formula>
      <formula>0.9</formula>
    </cfRule>
    <cfRule type="cellIs" dxfId="196" priority="46" operator="between">
      <formula>0.4</formula>
      <formula>0.7</formula>
    </cfRule>
    <cfRule type="cellIs" dxfId="195" priority="47" operator="between">
      <formula>0</formula>
      <formula>0.4</formula>
    </cfRule>
  </conditionalFormatting>
  <conditionalFormatting sqref="DH21 DH67 DH55 DH41 DH28 DH24">
    <cfRule type="cellIs" dxfId="194" priority="40" operator="greaterThan">
      <formula>0.9</formula>
    </cfRule>
    <cfRule type="cellIs" dxfId="193" priority="41" operator="between">
      <formula>0.7</formula>
      <formula>0.9</formula>
    </cfRule>
    <cfRule type="cellIs" dxfId="192" priority="42" operator="between">
      <formula>0.4</formula>
      <formula>0.7</formula>
    </cfRule>
    <cfRule type="cellIs" dxfId="191" priority="43" operator="between">
      <formula>0</formula>
      <formula>0.4</formula>
    </cfRule>
  </conditionalFormatting>
  <conditionalFormatting sqref="DK21:DK73">
    <cfRule type="cellIs" dxfId="190" priority="36" operator="greaterThan">
      <formula>0.9</formula>
    </cfRule>
    <cfRule type="cellIs" dxfId="189" priority="37" operator="between">
      <formula>0.7</formula>
      <formula>0.9</formula>
    </cfRule>
    <cfRule type="cellIs" dxfId="188" priority="38" operator="between">
      <formula>0.4</formula>
      <formula>0.7</formula>
    </cfRule>
    <cfRule type="cellIs" dxfId="187" priority="39" operator="between">
      <formula>0</formula>
      <formula>0.4</formula>
    </cfRule>
  </conditionalFormatting>
  <conditionalFormatting sqref="DN21 DN69 DN67 DN59 DN63 DN51 DN55 DN47 DN41 DN37 DN33 DN24 DN28">
    <cfRule type="cellIs" dxfId="186" priority="32" operator="greaterThan">
      <formula>0.9</formula>
    </cfRule>
    <cfRule type="cellIs" dxfId="185" priority="33" operator="between">
      <formula>0.7</formula>
      <formula>0.9</formula>
    </cfRule>
    <cfRule type="cellIs" dxfId="184" priority="34" operator="between">
      <formula>0.4</formula>
      <formula>0.7</formula>
    </cfRule>
    <cfRule type="cellIs" dxfId="183" priority="35" operator="between">
      <formula>0</formula>
      <formula>0.4</formula>
    </cfRule>
  </conditionalFormatting>
  <conditionalFormatting sqref="BB21:BB73">
    <cfRule type="cellIs" dxfId="182" priority="3" operator="greaterThan">
      <formula>0</formula>
    </cfRule>
  </conditionalFormatting>
  <conditionalFormatting sqref="AU21:AU73">
    <cfRule type="cellIs" dxfId="181" priority="2" operator="greaterThan">
      <formula>0</formula>
    </cfRule>
  </conditionalFormatting>
  <conditionalFormatting sqref="AN21:AN73">
    <cfRule type="cellIs" dxfId="180" priority="1" operator="greaterThan">
      <formula>0</formula>
    </cfRule>
  </conditionalFormatting>
  <dataValidations count="4">
    <dataValidation allowBlank="1" showInputMessage="1" showErrorMessage="1" prompt="Verificar que los objetivos, metas, actividades y tareas correspondan con lo programado en el Plan de Acción y Ficha EBI. No se deben modificar esta información." sqref="A18:G73 I18:R73 H18:H19 H21:H73"/>
    <dataValidation allowBlank="1" showInputMessage="1" showErrorMessage="1" prompt="El seguimiento se realizará a partir de las tareas, de acuerdo con el avance presentado el formato automáticamente calculará el avance para las actividades y metas al periodo del reporte y de la vigencia. " sqref="AK18:AL20 Y18:Y19 AT18:AT19 AF18:AF19 CK18:CP73 BW18:CB73 CR18:CW73 CQ18:CQ19 BA18:BA19 CJ18:CJ19 BI18:BN73 AN18:AS73 BV18:BV19 BO18:BO19 AK21:AM73 AU18:AZ73 AG18:AJ73 DF21:DG73 S18:X73 BP18:BU73 Z18:AE73 CD18:CI73 BB18:BG73"/>
    <dataValidation allowBlank="1" showInputMessage="1" showErrorMessage="1" prompt="EVIDENCIAS ENTREGADAS: Se debe diligenciar por actividad los entregables que dan cuenta del avance en el periodo, estos deben ser coherente con lo programado y ejecutado en el periodo." sqref="AM18:AM20 Y20:Y73 CX18:CX73 AF20:AF73 AT20:AT73 BA30:BA32 BA58 BA25 BA22:BA23 BA34:BA36 BA43:BA45 BA38:BA40 BA52 BA48:BA50 BA65:BA68"/>
    <dataValidation allowBlank="1" showInputMessage="1" showErrorMessage="1" prompt="EVIDENCIAS ENTREGADAS: Se debe diligenciar por actividad los entregables que dan cuenta del avance en el periodo, estos deben ser coherente con lo programado y ejecutado en el periodo. " sqref="CQ20:CQ73 BA51 BV20:BV73 BO20:BO73 CC18:CC73 CJ20:CJ73 BA20:BA21 BA69:BA73 BA24 BA26:BA29 BA53:BA57 BA33 BA37 BA41:BA42 BA59:BA64 BA46:BA47 BH18:BH36 BH38:BH73"/>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'[4]Listas desplegables'!#REF!</xm:f>
          </x14:formula1>
          <xm:sqref>G6:H9 C6:C12 G14:H14 F13 D13:D14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35"/>
  <sheetViews>
    <sheetView workbookViewId="0">
      <selection activeCell="F21" sqref="F21:F23"/>
    </sheetView>
  </sheetViews>
  <sheetFormatPr baseColWidth="10" defaultRowHeight="15"/>
  <cols>
    <col min="1" max="1" width="31" style="26" customWidth="1"/>
    <col min="2" max="2" width="16.85546875" style="26" customWidth="1"/>
    <col min="3" max="3" width="30.140625" style="227" customWidth="1"/>
    <col min="4" max="4" width="12.140625" style="227" customWidth="1"/>
    <col min="5" max="6" width="17.5703125" style="227" customWidth="1"/>
    <col min="7" max="7" width="17" style="30" customWidth="1"/>
    <col min="8" max="8" width="17.5703125" style="227" customWidth="1"/>
    <col min="9" max="9" width="17" style="30" customWidth="1"/>
    <col min="10" max="10" width="14.7109375" style="29" customWidth="1"/>
    <col min="11" max="11" width="29" style="30" customWidth="1"/>
    <col min="12" max="12" width="17.85546875" style="30" customWidth="1"/>
    <col min="13" max="13" width="24.42578125" style="30" customWidth="1"/>
    <col min="14" max="14" width="19.42578125" style="30" customWidth="1"/>
    <col min="15" max="15" width="19.140625" style="229" customWidth="1"/>
    <col min="16" max="16" width="18.85546875" style="229" customWidth="1"/>
    <col min="17" max="17" width="34.140625" style="227" customWidth="1"/>
    <col min="18" max="18" width="18.85546875" style="230" customWidth="1"/>
    <col min="19" max="19" width="15.7109375" style="227" customWidth="1"/>
    <col min="20" max="20" width="14.42578125" style="227" customWidth="1"/>
    <col min="21" max="21" width="17" style="227" customWidth="1"/>
    <col min="22" max="22" width="15.7109375" style="227" customWidth="1"/>
    <col min="23" max="24" width="13.42578125" style="227" customWidth="1"/>
    <col min="25" max="25" width="16.42578125" style="227" customWidth="1"/>
    <col min="26" max="27" width="8.7109375" style="227" customWidth="1"/>
    <col min="28" max="28" width="15.5703125" style="227" customWidth="1"/>
    <col min="29" max="31" width="12.140625" style="227" customWidth="1"/>
    <col min="32" max="32" width="18.42578125" style="227" customWidth="1"/>
    <col min="33" max="34" width="8.7109375" style="227" customWidth="1"/>
    <col min="35" max="35" width="13.42578125" style="227" customWidth="1"/>
    <col min="36" max="36" width="12.28515625" style="227" customWidth="1"/>
    <col min="37" max="38" width="8.7109375" style="227" customWidth="1"/>
    <col min="39" max="39" width="17" style="227" customWidth="1"/>
    <col min="40" max="45" width="8.7109375" style="227" customWidth="1"/>
    <col min="46" max="46" width="16.42578125" style="227" customWidth="1"/>
    <col min="47" max="52" width="8.7109375" style="227" customWidth="1"/>
    <col min="53" max="53" width="16.7109375" style="227" customWidth="1"/>
    <col min="54" max="59" width="8.7109375" style="227" customWidth="1"/>
    <col min="60" max="60" width="17.7109375" style="227" customWidth="1"/>
    <col min="61" max="66" width="8.7109375" style="227" customWidth="1"/>
    <col min="67" max="67" width="25.7109375" style="227" customWidth="1"/>
    <col min="68" max="73" width="8.7109375" style="227" customWidth="1"/>
    <col min="74" max="74" width="18.42578125" style="227" customWidth="1"/>
    <col min="75" max="80" width="8.7109375" style="227" customWidth="1"/>
    <col min="81" max="81" width="17.7109375" style="227" customWidth="1"/>
    <col min="82" max="87" width="8.7109375" style="227" customWidth="1"/>
    <col min="88" max="88" width="19" style="227" customWidth="1"/>
    <col min="89" max="94" width="8.7109375" style="227" customWidth="1"/>
    <col min="95" max="95" width="12.5703125" style="227" customWidth="1"/>
    <col min="96" max="101" width="8.7109375" style="227" customWidth="1"/>
    <col min="102" max="102" width="21.28515625" style="227" customWidth="1"/>
    <col min="103" max="103" width="2.140625" style="227" customWidth="1"/>
    <col min="104" max="139" width="14.28515625" style="227" customWidth="1"/>
    <col min="140" max="256" width="11.42578125" style="227"/>
  </cols>
  <sheetData>
    <row r="1" spans="1:256">
      <c r="A1" s="1"/>
      <c r="B1" s="1"/>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c r="A2" s="1"/>
      <c r="B2" s="1"/>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c r="A5" s="3" t="s">
        <v>0</v>
      </c>
      <c r="B5" s="4"/>
      <c r="C5" s="5" t="s">
        <v>1</v>
      </c>
      <c r="D5" s="6"/>
      <c r="E5" s="6"/>
      <c r="F5" s="7"/>
      <c r="G5" s="2"/>
      <c r="H5" s="232"/>
      <c r="I5" s="2"/>
      <c r="J5" s="8"/>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c r="A6" s="3" t="s">
        <v>2</v>
      </c>
      <c r="B6" s="4"/>
      <c r="C6" s="9" t="s">
        <v>384</v>
      </c>
      <c r="D6" s="10"/>
      <c r="E6" s="10"/>
      <c r="F6" s="11"/>
      <c r="G6" s="12"/>
      <c r="H6" s="233"/>
      <c r="I6" s="2"/>
      <c r="J6" s="8"/>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c r="A7" s="3" t="s">
        <v>4</v>
      </c>
      <c r="B7" s="4"/>
      <c r="C7" s="9" t="s">
        <v>385</v>
      </c>
      <c r="D7" s="10"/>
      <c r="E7" s="10"/>
      <c r="F7" s="11"/>
      <c r="G7" s="12"/>
      <c r="H7" s="233"/>
      <c r="I7" s="2"/>
      <c r="J7" s="8"/>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c r="A8" s="3" t="s">
        <v>6</v>
      </c>
      <c r="B8" s="4"/>
      <c r="C8" s="9" t="s">
        <v>1990</v>
      </c>
      <c r="D8" s="10"/>
      <c r="E8" s="10"/>
      <c r="F8" s="11"/>
      <c r="G8" s="12"/>
      <c r="H8" s="233"/>
      <c r="I8" s="2"/>
      <c r="J8" s="8"/>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c r="A9" s="3" t="s">
        <v>8</v>
      </c>
      <c r="B9" s="4"/>
      <c r="C9" s="9" t="s">
        <v>1991</v>
      </c>
      <c r="D9" s="10"/>
      <c r="E9" s="10"/>
      <c r="F9" s="11"/>
      <c r="G9" s="13"/>
      <c r="H9" s="233"/>
      <c r="I9" s="14"/>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c r="A10" s="3" t="s">
        <v>10</v>
      </c>
      <c r="B10" s="4"/>
      <c r="C10" s="9" t="s">
        <v>387</v>
      </c>
      <c r="D10" s="10"/>
      <c r="E10" s="10"/>
      <c r="F10" s="11"/>
      <c r="G10" s="15"/>
      <c r="H10" s="233"/>
      <c r="I10" s="14"/>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c r="A11" s="3" t="s">
        <v>12</v>
      </c>
      <c r="B11" s="4"/>
      <c r="C11" s="9"/>
      <c r="D11" s="10"/>
      <c r="E11" s="10"/>
      <c r="F11" s="11"/>
      <c r="G11" s="15"/>
      <c r="H11" s="233"/>
      <c r="I11" s="14"/>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c r="A12" s="3" t="s">
        <v>14</v>
      </c>
      <c r="B12" s="4"/>
      <c r="C12" s="9" t="s">
        <v>467</v>
      </c>
      <c r="D12" s="10"/>
      <c r="E12" s="10"/>
      <c r="F12" s="11"/>
      <c r="G12" s="15"/>
      <c r="H12" s="233"/>
      <c r="I12" s="14"/>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c r="A13" s="16" t="s">
        <v>16</v>
      </c>
      <c r="B13" s="17"/>
      <c r="C13" s="18" t="s">
        <v>17</v>
      </c>
      <c r="D13" s="19" t="s">
        <v>18</v>
      </c>
      <c r="E13" s="19"/>
      <c r="F13" s="20">
        <v>2017</v>
      </c>
      <c r="G13" s="21"/>
      <c r="H13" s="234"/>
      <c r="I13" s="14"/>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c r="A14" s="22"/>
      <c r="B14" s="23"/>
      <c r="C14" s="24" t="s">
        <v>19</v>
      </c>
      <c r="D14" s="19" t="s">
        <v>389</v>
      </c>
      <c r="E14" s="19"/>
      <c r="F14" s="20"/>
      <c r="G14" s="25"/>
      <c r="H14" s="234"/>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c r="B15" s="27"/>
      <c r="C15" s="27"/>
      <c r="D15" s="28"/>
      <c r="E15" s="28"/>
      <c r="F15" s="28"/>
      <c r="G15" s="28"/>
      <c r="H15" s="28"/>
      <c r="I15" s="28"/>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row>
    <row r="16" spans="1:256">
      <c r="B16" s="27"/>
      <c r="C16" s="27"/>
      <c r="D16" s="28"/>
      <c r="E16" s="28"/>
      <c r="F16" s="28"/>
      <c r="G16" s="28"/>
      <c r="H16" s="28"/>
      <c r="I16" s="28"/>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row>
    <row r="17" spans="1:256" ht="15.75">
      <c r="A17" s="31" t="s">
        <v>21</v>
      </c>
      <c r="B17" s="32"/>
      <c r="C17" s="33"/>
      <c r="D17" s="33"/>
      <c r="E17" s="33"/>
      <c r="F17" s="33"/>
      <c r="G17" s="34"/>
      <c r="H17" s="33"/>
      <c r="I17" s="34"/>
      <c r="J17" s="35"/>
      <c r="K17" s="34"/>
      <c r="L17" s="34"/>
      <c r="M17" s="34"/>
      <c r="N17" s="34"/>
      <c r="O17" s="36"/>
      <c r="P17" s="36"/>
      <c r="Q17" s="33"/>
      <c r="R17" s="37"/>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1" t="s">
        <v>22</v>
      </c>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row>
    <row r="18" spans="1:256" ht="15.75">
      <c r="A18" s="2075" t="s">
        <v>23</v>
      </c>
      <c r="B18" s="2076"/>
      <c r="C18" s="2077" t="s">
        <v>24</v>
      </c>
      <c r="D18" s="2078" t="s">
        <v>25</v>
      </c>
      <c r="E18" s="2079"/>
      <c r="F18" s="2079"/>
      <c r="G18" s="2079"/>
      <c r="H18" s="2079"/>
      <c r="I18" s="2080"/>
      <c r="J18" s="2081" t="s">
        <v>26</v>
      </c>
      <c r="K18" s="2082"/>
      <c r="L18" s="2082"/>
      <c r="M18" s="2082"/>
      <c r="N18" s="2082"/>
      <c r="O18" s="2082"/>
      <c r="P18" s="2083"/>
      <c r="Q18" s="2078" t="s">
        <v>27</v>
      </c>
      <c r="R18" s="2080"/>
      <c r="S18" s="40" t="s">
        <v>28</v>
      </c>
      <c r="T18" s="41"/>
      <c r="U18" s="41"/>
      <c r="V18" s="41"/>
      <c r="W18" s="41"/>
      <c r="X18" s="41"/>
      <c r="Y18" s="42"/>
      <c r="Z18" s="40" t="s">
        <v>29</v>
      </c>
      <c r="AA18" s="41"/>
      <c r="AB18" s="41"/>
      <c r="AC18" s="41"/>
      <c r="AD18" s="41"/>
      <c r="AE18" s="41"/>
      <c r="AF18" s="42"/>
      <c r="AG18" s="40" t="s">
        <v>30</v>
      </c>
      <c r="AH18" s="41"/>
      <c r="AI18" s="41"/>
      <c r="AJ18" s="41"/>
      <c r="AK18" s="41"/>
      <c r="AL18" s="42"/>
      <c r="AM18" s="43" t="s">
        <v>31</v>
      </c>
      <c r="AN18" s="40" t="s">
        <v>32</v>
      </c>
      <c r="AO18" s="41"/>
      <c r="AP18" s="41"/>
      <c r="AQ18" s="41"/>
      <c r="AR18" s="41"/>
      <c r="AS18" s="41"/>
      <c r="AT18" s="42"/>
      <c r="AU18" s="40" t="s">
        <v>33</v>
      </c>
      <c r="AV18" s="41"/>
      <c r="AW18" s="41"/>
      <c r="AX18" s="41"/>
      <c r="AY18" s="41"/>
      <c r="AZ18" s="41"/>
      <c r="BA18" s="42"/>
      <c r="BB18" s="40" t="s">
        <v>34</v>
      </c>
      <c r="BC18" s="41"/>
      <c r="BD18" s="41"/>
      <c r="BE18" s="41"/>
      <c r="BF18" s="41"/>
      <c r="BG18" s="42"/>
      <c r="BH18" s="43" t="s">
        <v>35</v>
      </c>
      <c r="BI18" s="40" t="s">
        <v>36</v>
      </c>
      <c r="BJ18" s="41"/>
      <c r="BK18" s="41"/>
      <c r="BL18" s="41"/>
      <c r="BM18" s="41"/>
      <c r="BN18" s="41"/>
      <c r="BO18" s="42"/>
      <c r="BP18" s="40" t="s">
        <v>37</v>
      </c>
      <c r="BQ18" s="41"/>
      <c r="BR18" s="41"/>
      <c r="BS18" s="41"/>
      <c r="BT18" s="41"/>
      <c r="BU18" s="41"/>
      <c r="BV18" s="42"/>
      <c r="BW18" s="40" t="s">
        <v>38</v>
      </c>
      <c r="BX18" s="41"/>
      <c r="BY18" s="41"/>
      <c r="BZ18" s="41"/>
      <c r="CA18" s="41"/>
      <c r="CB18" s="42"/>
      <c r="CC18" s="43" t="s">
        <v>39</v>
      </c>
      <c r="CD18" s="40" t="s">
        <v>40</v>
      </c>
      <c r="CE18" s="41"/>
      <c r="CF18" s="41"/>
      <c r="CG18" s="41"/>
      <c r="CH18" s="41"/>
      <c r="CI18" s="41"/>
      <c r="CJ18" s="42"/>
      <c r="CK18" s="40" t="s">
        <v>41</v>
      </c>
      <c r="CL18" s="41"/>
      <c r="CM18" s="41"/>
      <c r="CN18" s="41"/>
      <c r="CO18" s="41"/>
      <c r="CP18" s="41"/>
      <c r="CQ18" s="42"/>
      <c r="CR18" s="40" t="s">
        <v>42</v>
      </c>
      <c r="CS18" s="41"/>
      <c r="CT18" s="41"/>
      <c r="CU18" s="41"/>
      <c r="CV18" s="41"/>
      <c r="CW18" s="42"/>
      <c r="CX18" s="43" t="s">
        <v>43</v>
      </c>
      <c r="CY18" s="44"/>
      <c r="CZ18" s="45" t="s">
        <v>44</v>
      </c>
      <c r="DA18" s="45"/>
      <c r="DB18" s="45"/>
      <c r="DC18" s="45"/>
      <c r="DD18" s="45"/>
      <c r="DE18" s="45"/>
      <c r="DF18" s="45"/>
      <c r="DG18" s="45"/>
      <c r="DH18" s="45"/>
      <c r="DI18" s="45" t="s">
        <v>45</v>
      </c>
      <c r="DJ18" s="45"/>
      <c r="DK18" s="45"/>
      <c r="DL18" s="45"/>
      <c r="DM18" s="45"/>
      <c r="DN18" s="45"/>
      <c r="DO18" s="45"/>
      <c r="DP18" s="45"/>
      <c r="DQ18" s="45"/>
      <c r="DR18" s="45" t="s">
        <v>46</v>
      </c>
      <c r="DS18" s="45"/>
      <c r="DT18" s="45"/>
      <c r="DU18" s="45"/>
      <c r="DV18" s="45"/>
      <c r="DW18" s="45"/>
      <c r="DX18" s="45"/>
      <c r="DY18" s="45"/>
      <c r="DZ18" s="45"/>
      <c r="EA18" s="45" t="s">
        <v>47</v>
      </c>
      <c r="EB18" s="45"/>
      <c r="EC18" s="45"/>
      <c r="ED18" s="45"/>
      <c r="EE18" s="45"/>
      <c r="EF18" s="45"/>
      <c r="EG18" s="45"/>
      <c r="EH18" s="45"/>
      <c r="EI18" s="45"/>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row>
    <row r="19" spans="1:256" ht="15.75">
      <c r="A19" s="2084"/>
      <c r="B19" s="2085"/>
      <c r="C19" s="2077"/>
      <c r="D19" s="2077" t="s">
        <v>48</v>
      </c>
      <c r="E19" s="2077" t="s">
        <v>49</v>
      </c>
      <c r="F19" s="2077" t="s">
        <v>50</v>
      </c>
      <c r="G19" s="2077" t="s">
        <v>51</v>
      </c>
      <c r="H19" s="2086" t="s">
        <v>1992</v>
      </c>
      <c r="I19" s="2077" t="s">
        <v>53</v>
      </c>
      <c r="J19" s="2087" t="s">
        <v>54</v>
      </c>
      <c r="K19" s="2087" t="s">
        <v>55</v>
      </c>
      <c r="L19" s="2087" t="s">
        <v>56</v>
      </c>
      <c r="M19" s="2087" t="s">
        <v>57</v>
      </c>
      <c r="N19" s="2087" t="s">
        <v>58</v>
      </c>
      <c r="O19" s="2087" t="s">
        <v>59</v>
      </c>
      <c r="P19" s="2087" t="s">
        <v>60</v>
      </c>
      <c r="Q19" s="2077" t="s">
        <v>61</v>
      </c>
      <c r="R19" s="2077" t="s">
        <v>62</v>
      </c>
      <c r="S19" s="47"/>
      <c r="T19" s="48"/>
      <c r="U19" s="48"/>
      <c r="V19" s="48"/>
      <c r="W19" s="48"/>
      <c r="X19" s="48"/>
      <c r="Y19" s="49"/>
      <c r="Z19" s="47"/>
      <c r="AA19" s="48"/>
      <c r="AB19" s="48"/>
      <c r="AC19" s="48"/>
      <c r="AD19" s="48"/>
      <c r="AE19" s="48"/>
      <c r="AF19" s="49"/>
      <c r="AG19" s="50"/>
      <c r="AH19" s="51"/>
      <c r="AI19" s="51"/>
      <c r="AJ19" s="51"/>
      <c r="AK19" s="51"/>
      <c r="AL19" s="52"/>
      <c r="AM19" s="53"/>
      <c r="AN19" s="47"/>
      <c r="AO19" s="48"/>
      <c r="AP19" s="48"/>
      <c r="AQ19" s="48"/>
      <c r="AR19" s="48"/>
      <c r="AS19" s="48"/>
      <c r="AT19" s="49"/>
      <c r="AU19" s="47"/>
      <c r="AV19" s="48"/>
      <c r="AW19" s="48"/>
      <c r="AX19" s="48"/>
      <c r="AY19" s="48"/>
      <c r="AZ19" s="48"/>
      <c r="BA19" s="49"/>
      <c r="BB19" s="50"/>
      <c r="BC19" s="51"/>
      <c r="BD19" s="51"/>
      <c r="BE19" s="51"/>
      <c r="BF19" s="51"/>
      <c r="BG19" s="52"/>
      <c r="BH19" s="53"/>
      <c r="BI19" s="47"/>
      <c r="BJ19" s="48"/>
      <c r="BK19" s="48"/>
      <c r="BL19" s="48"/>
      <c r="BM19" s="48"/>
      <c r="BN19" s="48"/>
      <c r="BO19" s="49"/>
      <c r="BP19" s="47"/>
      <c r="BQ19" s="48"/>
      <c r="BR19" s="48"/>
      <c r="BS19" s="48"/>
      <c r="BT19" s="48"/>
      <c r="BU19" s="48"/>
      <c r="BV19" s="49"/>
      <c r="BW19" s="50"/>
      <c r="BX19" s="51"/>
      <c r="BY19" s="51"/>
      <c r="BZ19" s="51"/>
      <c r="CA19" s="51"/>
      <c r="CB19" s="52"/>
      <c r="CC19" s="53"/>
      <c r="CD19" s="47"/>
      <c r="CE19" s="48"/>
      <c r="CF19" s="48"/>
      <c r="CG19" s="48"/>
      <c r="CH19" s="48"/>
      <c r="CI19" s="48"/>
      <c r="CJ19" s="49"/>
      <c r="CK19" s="47"/>
      <c r="CL19" s="48"/>
      <c r="CM19" s="48"/>
      <c r="CN19" s="48"/>
      <c r="CO19" s="48"/>
      <c r="CP19" s="48"/>
      <c r="CQ19" s="49"/>
      <c r="CR19" s="50"/>
      <c r="CS19" s="51"/>
      <c r="CT19" s="51"/>
      <c r="CU19" s="51"/>
      <c r="CV19" s="51"/>
      <c r="CW19" s="52"/>
      <c r="CX19" s="53"/>
      <c r="CY19" s="44"/>
      <c r="CZ19" s="54" t="s">
        <v>63</v>
      </c>
      <c r="DA19" s="54"/>
      <c r="DB19" s="54"/>
      <c r="DC19" s="55" t="s">
        <v>64</v>
      </c>
      <c r="DD19" s="55"/>
      <c r="DE19" s="55"/>
      <c r="DF19" s="56" t="s">
        <v>65</v>
      </c>
      <c r="DG19" s="56"/>
      <c r="DH19" s="56"/>
      <c r="DI19" s="54" t="s">
        <v>63</v>
      </c>
      <c r="DJ19" s="54"/>
      <c r="DK19" s="54"/>
      <c r="DL19" s="55" t="s">
        <v>64</v>
      </c>
      <c r="DM19" s="55"/>
      <c r="DN19" s="55"/>
      <c r="DO19" s="56" t="s">
        <v>65</v>
      </c>
      <c r="DP19" s="56"/>
      <c r="DQ19" s="56"/>
      <c r="DR19" s="54" t="s">
        <v>63</v>
      </c>
      <c r="DS19" s="54"/>
      <c r="DT19" s="54"/>
      <c r="DU19" s="55" t="s">
        <v>64</v>
      </c>
      <c r="DV19" s="55"/>
      <c r="DW19" s="55"/>
      <c r="DX19" s="56" t="s">
        <v>65</v>
      </c>
      <c r="DY19" s="56"/>
      <c r="DZ19" s="56"/>
      <c r="EA19" s="54" t="s">
        <v>63</v>
      </c>
      <c r="EB19" s="54"/>
      <c r="EC19" s="54"/>
      <c r="ED19" s="55" t="s">
        <v>64</v>
      </c>
      <c r="EE19" s="55"/>
      <c r="EF19" s="55"/>
      <c r="EG19" s="56" t="s">
        <v>65</v>
      </c>
      <c r="EH19" s="56"/>
      <c r="EI19" s="56"/>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row>
    <row r="20" spans="1:256" ht="63">
      <c r="A20" s="2088"/>
      <c r="B20" s="2089"/>
      <c r="C20" s="2077"/>
      <c r="D20" s="2077"/>
      <c r="E20" s="2077"/>
      <c r="F20" s="2077"/>
      <c r="G20" s="2077"/>
      <c r="H20" s="2090"/>
      <c r="I20" s="2077"/>
      <c r="J20" s="2091"/>
      <c r="K20" s="2092"/>
      <c r="L20" s="2092"/>
      <c r="M20" s="2092"/>
      <c r="N20" s="2087"/>
      <c r="O20" s="2087"/>
      <c r="P20" s="2087"/>
      <c r="Q20" s="2077"/>
      <c r="R20" s="2077"/>
      <c r="S20" s="64" t="s">
        <v>66</v>
      </c>
      <c r="T20" s="65" t="s">
        <v>67</v>
      </c>
      <c r="U20" s="64" t="s">
        <v>68</v>
      </c>
      <c r="V20" s="65" t="s">
        <v>69</v>
      </c>
      <c r="W20" s="64" t="s">
        <v>70</v>
      </c>
      <c r="X20" s="65" t="s">
        <v>71</v>
      </c>
      <c r="Y20" s="253" t="s">
        <v>72</v>
      </c>
      <c r="Z20" s="64" t="s">
        <v>66</v>
      </c>
      <c r="AA20" s="65" t="s">
        <v>67</v>
      </c>
      <c r="AB20" s="64" t="s">
        <v>68</v>
      </c>
      <c r="AC20" s="65" t="s">
        <v>69</v>
      </c>
      <c r="AD20" s="64" t="s">
        <v>70</v>
      </c>
      <c r="AE20" s="65" t="s">
        <v>71</v>
      </c>
      <c r="AF20" s="253" t="s">
        <v>72</v>
      </c>
      <c r="AG20" s="64" t="s">
        <v>66</v>
      </c>
      <c r="AH20" s="65" t="s">
        <v>67</v>
      </c>
      <c r="AI20" s="64" t="s">
        <v>68</v>
      </c>
      <c r="AJ20" s="65" t="s">
        <v>69</v>
      </c>
      <c r="AK20" s="64" t="s">
        <v>70</v>
      </c>
      <c r="AL20" s="65" t="s">
        <v>71</v>
      </c>
      <c r="AM20" s="66"/>
      <c r="AN20" s="64" t="s">
        <v>66</v>
      </c>
      <c r="AO20" s="65" t="s">
        <v>67</v>
      </c>
      <c r="AP20" s="64" t="s">
        <v>68</v>
      </c>
      <c r="AQ20" s="65" t="s">
        <v>69</v>
      </c>
      <c r="AR20" s="64" t="s">
        <v>70</v>
      </c>
      <c r="AS20" s="65" t="s">
        <v>71</v>
      </c>
      <c r="AT20" s="253" t="s">
        <v>72</v>
      </c>
      <c r="AU20" s="64" t="s">
        <v>66</v>
      </c>
      <c r="AV20" s="65" t="s">
        <v>67</v>
      </c>
      <c r="AW20" s="64" t="s">
        <v>68</v>
      </c>
      <c r="AX20" s="65" t="s">
        <v>69</v>
      </c>
      <c r="AY20" s="64" t="s">
        <v>70</v>
      </c>
      <c r="AZ20" s="65" t="s">
        <v>71</v>
      </c>
      <c r="BA20" s="253" t="s">
        <v>72</v>
      </c>
      <c r="BB20" s="64" t="s">
        <v>66</v>
      </c>
      <c r="BC20" s="65" t="s">
        <v>67</v>
      </c>
      <c r="BD20" s="64" t="s">
        <v>68</v>
      </c>
      <c r="BE20" s="65" t="s">
        <v>69</v>
      </c>
      <c r="BF20" s="64" t="s">
        <v>70</v>
      </c>
      <c r="BG20" s="65" t="s">
        <v>71</v>
      </c>
      <c r="BH20" s="66"/>
      <c r="BI20" s="64" t="s">
        <v>66</v>
      </c>
      <c r="BJ20" s="65" t="s">
        <v>67</v>
      </c>
      <c r="BK20" s="64" t="s">
        <v>68</v>
      </c>
      <c r="BL20" s="65" t="s">
        <v>69</v>
      </c>
      <c r="BM20" s="64" t="s">
        <v>70</v>
      </c>
      <c r="BN20" s="65" t="s">
        <v>71</v>
      </c>
      <c r="BO20" s="253" t="s">
        <v>72</v>
      </c>
      <c r="BP20" s="64" t="s">
        <v>66</v>
      </c>
      <c r="BQ20" s="65" t="s">
        <v>67</v>
      </c>
      <c r="BR20" s="64" t="s">
        <v>68</v>
      </c>
      <c r="BS20" s="65" t="s">
        <v>69</v>
      </c>
      <c r="BT20" s="64" t="s">
        <v>70</v>
      </c>
      <c r="BU20" s="65" t="s">
        <v>71</v>
      </c>
      <c r="BV20" s="253" t="s">
        <v>72</v>
      </c>
      <c r="BW20" s="64" t="s">
        <v>66</v>
      </c>
      <c r="BX20" s="65" t="s">
        <v>67</v>
      </c>
      <c r="BY20" s="64" t="s">
        <v>68</v>
      </c>
      <c r="BZ20" s="65" t="s">
        <v>69</v>
      </c>
      <c r="CA20" s="64" t="s">
        <v>70</v>
      </c>
      <c r="CB20" s="65" t="s">
        <v>71</v>
      </c>
      <c r="CC20" s="66"/>
      <c r="CD20" s="64" t="s">
        <v>66</v>
      </c>
      <c r="CE20" s="65" t="s">
        <v>67</v>
      </c>
      <c r="CF20" s="64" t="s">
        <v>68</v>
      </c>
      <c r="CG20" s="65" t="s">
        <v>69</v>
      </c>
      <c r="CH20" s="64" t="s">
        <v>70</v>
      </c>
      <c r="CI20" s="65" t="s">
        <v>71</v>
      </c>
      <c r="CJ20" s="253" t="s">
        <v>72</v>
      </c>
      <c r="CK20" s="64" t="s">
        <v>66</v>
      </c>
      <c r="CL20" s="65" t="s">
        <v>67</v>
      </c>
      <c r="CM20" s="64" t="s">
        <v>68</v>
      </c>
      <c r="CN20" s="65" t="s">
        <v>69</v>
      </c>
      <c r="CO20" s="64" t="s">
        <v>70</v>
      </c>
      <c r="CP20" s="65" t="s">
        <v>71</v>
      </c>
      <c r="CQ20" s="253" t="s">
        <v>72</v>
      </c>
      <c r="CR20" s="64" t="s">
        <v>66</v>
      </c>
      <c r="CS20" s="65" t="s">
        <v>67</v>
      </c>
      <c r="CT20" s="64" t="s">
        <v>68</v>
      </c>
      <c r="CU20" s="65" t="s">
        <v>69</v>
      </c>
      <c r="CV20" s="64" t="s">
        <v>70</v>
      </c>
      <c r="CW20" s="65" t="s">
        <v>71</v>
      </c>
      <c r="CX20" s="66"/>
      <c r="CY20" s="44"/>
      <c r="CZ20" s="64" t="s">
        <v>73</v>
      </c>
      <c r="DA20" s="64" t="s">
        <v>74</v>
      </c>
      <c r="DB20" s="64" t="s">
        <v>75</v>
      </c>
      <c r="DC20" s="67" t="s">
        <v>68</v>
      </c>
      <c r="DD20" s="67" t="s">
        <v>69</v>
      </c>
      <c r="DE20" s="67" t="s">
        <v>75</v>
      </c>
      <c r="DF20" s="68" t="s">
        <v>76</v>
      </c>
      <c r="DG20" s="68" t="s">
        <v>74</v>
      </c>
      <c r="DH20" s="69" t="s">
        <v>75</v>
      </c>
      <c r="DI20" s="64" t="s">
        <v>73</v>
      </c>
      <c r="DJ20" s="64" t="s">
        <v>74</v>
      </c>
      <c r="DK20" s="64" t="s">
        <v>75</v>
      </c>
      <c r="DL20" s="67" t="s">
        <v>68</v>
      </c>
      <c r="DM20" s="67" t="s">
        <v>69</v>
      </c>
      <c r="DN20" s="67" t="s">
        <v>75</v>
      </c>
      <c r="DO20" s="68" t="s">
        <v>76</v>
      </c>
      <c r="DP20" s="68" t="s">
        <v>74</v>
      </c>
      <c r="DQ20" s="69" t="s">
        <v>75</v>
      </c>
      <c r="DR20" s="64" t="s">
        <v>73</v>
      </c>
      <c r="DS20" s="64" t="s">
        <v>74</v>
      </c>
      <c r="DT20" s="64" t="s">
        <v>75</v>
      </c>
      <c r="DU20" s="67" t="s">
        <v>68</v>
      </c>
      <c r="DV20" s="67" t="s">
        <v>69</v>
      </c>
      <c r="DW20" s="67" t="s">
        <v>75</v>
      </c>
      <c r="DX20" s="68" t="s">
        <v>76</v>
      </c>
      <c r="DY20" s="68" t="s">
        <v>74</v>
      </c>
      <c r="DZ20" s="69" t="s">
        <v>75</v>
      </c>
      <c r="EA20" s="64" t="s">
        <v>73</v>
      </c>
      <c r="EB20" s="64" t="s">
        <v>74</v>
      </c>
      <c r="EC20" s="64" t="s">
        <v>75</v>
      </c>
      <c r="ED20" s="67" t="s">
        <v>68</v>
      </c>
      <c r="EE20" s="67" t="s">
        <v>69</v>
      </c>
      <c r="EF20" s="67" t="s">
        <v>75</v>
      </c>
      <c r="EG20" s="68" t="s">
        <v>76</v>
      </c>
      <c r="EH20" s="68" t="s">
        <v>74</v>
      </c>
      <c r="EI20" s="69" t="s">
        <v>75</v>
      </c>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row>
    <row r="21" spans="1:256" ht="252">
      <c r="A21" s="2093" t="s">
        <v>390</v>
      </c>
      <c r="B21" s="2094"/>
      <c r="C21" s="2095" t="s">
        <v>1993</v>
      </c>
      <c r="D21" s="2096">
        <v>1</v>
      </c>
      <c r="E21" s="2095" t="s">
        <v>1994</v>
      </c>
      <c r="F21" s="2097">
        <v>450</v>
      </c>
      <c r="G21" s="2098" t="s">
        <v>78</v>
      </c>
      <c r="H21" s="2099">
        <v>1</v>
      </c>
      <c r="I21" s="2099">
        <f>+N21+N22+N23</f>
        <v>0.35000000000000003</v>
      </c>
      <c r="J21" s="2096">
        <v>1</v>
      </c>
      <c r="K21" s="2100" t="s">
        <v>1995</v>
      </c>
      <c r="L21" s="2100" t="s">
        <v>1996</v>
      </c>
      <c r="M21" s="2100" t="s">
        <v>1997</v>
      </c>
      <c r="N21" s="2101">
        <v>0.1</v>
      </c>
      <c r="O21" s="2102">
        <v>42736</v>
      </c>
      <c r="P21" s="2102">
        <v>43100</v>
      </c>
      <c r="Q21" s="2103" t="s">
        <v>1998</v>
      </c>
      <c r="R21" s="2104">
        <v>1</v>
      </c>
      <c r="S21" s="2105">
        <v>0.02</v>
      </c>
      <c r="T21" s="2106">
        <v>0.02</v>
      </c>
      <c r="U21" s="2107">
        <v>0.02</v>
      </c>
      <c r="V21" s="2108">
        <f>+T21</f>
        <v>0.02</v>
      </c>
      <c r="W21" s="2109">
        <f>(((U21*$N$21)+(U22*$N$22)+(U23*$N$23))*$H$21)/($N$21+$N$22+$N$23)</f>
        <v>1.9999999999999997E-2</v>
      </c>
      <c r="X21" s="2110">
        <f>(((V21*$N$21)+(V22*$N$22)+(V23*$N$23))*$H$21)/($N$21+$N$22+$N$23)</f>
        <v>1.9999999999999997E-2</v>
      </c>
      <c r="Y21" s="2111" t="s">
        <v>1999</v>
      </c>
      <c r="Z21" s="2045">
        <v>0.05</v>
      </c>
      <c r="AA21" s="2112">
        <v>0.05</v>
      </c>
      <c r="AB21" s="2107">
        <v>0.05</v>
      </c>
      <c r="AC21" s="2108">
        <f t="shared" ref="AC21:AC28" si="0">+AA21</f>
        <v>0.05</v>
      </c>
      <c r="AD21" s="2109">
        <f>(((AB21*$N$21)+(AB22*$N$22)+(AB23*$N$23))*$H$21)/($N$21+$N$22+$N$23)</f>
        <v>0.05</v>
      </c>
      <c r="AE21" s="2113">
        <f>(((AC21*$N$21)+(AC22*$N$22)+(AC23*$N$23))*$H$21)/($N$21+$N$22+$N$23)</f>
        <v>0.05</v>
      </c>
      <c r="AF21" s="2111" t="s">
        <v>2000</v>
      </c>
      <c r="AG21" s="2045">
        <v>0.1</v>
      </c>
      <c r="AH21" s="2114">
        <v>0.1</v>
      </c>
      <c r="AI21" s="2107">
        <v>0.1</v>
      </c>
      <c r="AJ21" s="2108">
        <f t="shared" ref="AJ21:AJ28" si="1">+AH21</f>
        <v>0.1</v>
      </c>
      <c r="AK21" s="2109">
        <f>(((AI21*$N$21)+(AI22*$N$22)+(AI23*$N$23))*$H$21)/($N$21+$N$22+$N$23)</f>
        <v>0.1</v>
      </c>
      <c r="AL21" s="2113">
        <f>(((AJ21*$N$21)+(AJ22*$N$22)+(AJ23*$N$23))*$H$21)/($N$21+$N$22+$N$23)</f>
        <v>0.1</v>
      </c>
      <c r="AM21" s="2111" t="s">
        <v>2001</v>
      </c>
      <c r="AN21" s="2045">
        <v>0.1</v>
      </c>
      <c r="AO21" s="2112">
        <v>0.1</v>
      </c>
      <c r="AP21" s="2107">
        <v>0.1</v>
      </c>
      <c r="AQ21" s="2108">
        <f t="shared" ref="AQ21:AQ28" si="2">+AO21</f>
        <v>0.1</v>
      </c>
      <c r="AR21" s="2109">
        <f>(((AP21*$N$21)+(AP22*$N$22)+(AP23*$N$23))*$H$21)/($N$21+$N$22+$N$23)</f>
        <v>0.1</v>
      </c>
      <c r="AS21" s="2113">
        <f>(((AQ21*$N$21)+(AQ22*$N$22)+(AQ23*$N$23))*$H$21)/($N$21+$N$22+$N$23)</f>
        <v>0.1</v>
      </c>
      <c r="AT21" s="2111" t="s">
        <v>2002</v>
      </c>
      <c r="AU21" s="2045">
        <v>0.1</v>
      </c>
      <c r="AV21" s="2112">
        <v>0.1</v>
      </c>
      <c r="AW21" s="2107">
        <v>0.1</v>
      </c>
      <c r="AX21" s="2108">
        <f t="shared" ref="AX21:AX28" si="3">+AV21</f>
        <v>0.1</v>
      </c>
      <c r="AY21" s="2109">
        <f>(((AW21*$N$21)+(AW22*$N$22)+(AW23*$N$23))*$H$21)/($N$21+$N$22+$N$23)</f>
        <v>0.1</v>
      </c>
      <c r="AZ21" s="2113">
        <f>(((AX21*$N$21)+(AX22*$N$22)+(AX23*$N$23))*$H$21)/($N$21+$N$22+$N$23)</f>
        <v>0.1</v>
      </c>
      <c r="BA21" s="2111" t="s">
        <v>2003</v>
      </c>
      <c r="BB21" s="2045">
        <v>0.1</v>
      </c>
      <c r="BC21" s="2112"/>
      <c r="BD21" s="2107">
        <v>0.1</v>
      </c>
      <c r="BE21" s="2108">
        <v>0.1</v>
      </c>
      <c r="BF21" s="2109">
        <f>(((BD21*$N$21)+(BD22*$N$22)+(BD23*$N$23))*$H$21)/($N$21+$N$22+$N$23)</f>
        <v>0.1</v>
      </c>
      <c r="BG21" s="2113">
        <f>(((BE21*$N$21)+(BE22*$N$22)+(BE23*$N$23))*$H$21)/($N$21+$N$22+$N$23)</f>
        <v>0.1</v>
      </c>
      <c r="BH21" s="2111" t="s">
        <v>2004</v>
      </c>
      <c r="BI21" s="2045">
        <v>0.1</v>
      </c>
      <c r="BJ21" s="2112"/>
      <c r="BK21" s="2107">
        <v>0.1</v>
      </c>
      <c r="BL21" s="2108">
        <f t="shared" ref="BL21:BL28" si="4">+BJ21</f>
        <v>0</v>
      </c>
      <c r="BM21" s="2109">
        <f>(((BK21*$N$21)+(BK22*$N$22)+(BK23*$N$23))*$H$21)/($N$21+$N$22+$N$23)</f>
        <v>0.1</v>
      </c>
      <c r="BN21" s="2113">
        <f>(((BL21*$N$21)+(BL22*$N$22)+(BL23*$N$23))*$H$21)/($N$21+$N$22+$N$23)</f>
        <v>0</v>
      </c>
      <c r="BO21" s="2111" t="s">
        <v>2005</v>
      </c>
      <c r="BP21" s="2045">
        <v>0.1</v>
      </c>
      <c r="BQ21" s="2112"/>
      <c r="BR21" s="2107">
        <v>0.1</v>
      </c>
      <c r="BS21" s="2108">
        <f t="shared" ref="BS21:BS28" si="5">+BQ21</f>
        <v>0</v>
      </c>
      <c r="BT21" s="2109">
        <f>(((BR21*$N$21)+(BR22*$N$22)+(BR23*$N$23))*$H$21)/($N$21+$N$22+$N$23)</f>
        <v>0.1</v>
      </c>
      <c r="BU21" s="2113">
        <f>(((BS21*$N$21)+(BS22*$N$22)+(BS23*$N$23))*$H$21)/($N$21+$N$22+$N$23)</f>
        <v>0</v>
      </c>
      <c r="BV21" s="2111" t="s">
        <v>2006</v>
      </c>
      <c r="BW21" s="2045">
        <v>0.1</v>
      </c>
      <c r="BX21" s="2112"/>
      <c r="BY21" s="2107">
        <v>0.1</v>
      </c>
      <c r="BZ21" s="2108">
        <f t="shared" ref="BZ21:BZ28" si="6">+BX21</f>
        <v>0</v>
      </c>
      <c r="CA21" s="2109">
        <f>(((BY21*$N$21)+(BY22*$N$22)+(BY23*$N$23))*$H$21)/($N$21+$N$22+$N$23)</f>
        <v>0.1</v>
      </c>
      <c r="CB21" s="2113">
        <f>(((BZ21*$N$21)+(BZ22*$N$22)+(BZ23*$N$23))*$H$21)/($N$21+$N$22+$N$23)</f>
        <v>0</v>
      </c>
      <c r="CC21" s="2111" t="s">
        <v>2007</v>
      </c>
      <c r="CD21" s="2045">
        <v>0.1</v>
      </c>
      <c r="CE21" s="2106"/>
      <c r="CF21" s="2107">
        <v>0.1</v>
      </c>
      <c r="CG21" s="2108">
        <f t="shared" ref="CG21:CG28" si="7">+CE21</f>
        <v>0</v>
      </c>
      <c r="CH21" s="2109">
        <f>(((CF21*$N$21)+(CF22*$N$22)+(CF23*$N$23))*$H$21)/($N$21+$N$22+$N$23)</f>
        <v>0.1</v>
      </c>
      <c r="CI21" s="2110">
        <f>(((CG21*$N$21)+(CG22*$N$22)+(CG23*$N$23))*$H$21)/($N$21+$N$22+$N$23)</f>
        <v>0</v>
      </c>
      <c r="CJ21" s="2111" t="s">
        <v>2008</v>
      </c>
      <c r="CK21" s="2045">
        <v>0.1</v>
      </c>
      <c r="CL21" s="2106"/>
      <c r="CM21" s="2107">
        <v>0.1</v>
      </c>
      <c r="CN21" s="2115">
        <f t="shared" ref="CN21:CN28" si="8">+CL21</f>
        <v>0</v>
      </c>
      <c r="CO21" s="2109">
        <f>(((CM21*$N$21)+(CM22*$N$22)+(CM23*$N$23))*$H$21)/($N$21+$N$22+$N$23)</f>
        <v>0.1</v>
      </c>
      <c r="CP21" s="2110">
        <f>(((CN21*$N$21)+(CN22*$N$22)+(CN23*$N$23))*$H$21)/($N$21+$N$22+$N$23)</f>
        <v>0</v>
      </c>
      <c r="CQ21" s="2111" t="s">
        <v>2009</v>
      </c>
      <c r="CR21" s="2045">
        <v>0.03</v>
      </c>
      <c r="CS21" s="2106"/>
      <c r="CT21" s="2107">
        <v>0.03</v>
      </c>
      <c r="CU21" s="2115">
        <f t="shared" ref="CU21:CU28" si="9">+CS21</f>
        <v>0</v>
      </c>
      <c r="CV21" s="2109">
        <f>(((CT21*$N$21)+(CT22*$N$22)+(CT23*$N$23))*$H$21)/($N$21+$N$22+$N$23)</f>
        <v>0.03</v>
      </c>
      <c r="CW21" s="2110">
        <f>(((CU21*$N$21)+(CU22*$N$22)+(CU23*$N$23))*$H$21)/($N$21+$N$22+$N$23)</f>
        <v>0</v>
      </c>
      <c r="CX21" s="1845" t="s">
        <v>2010</v>
      </c>
      <c r="CY21" s="44"/>
      <c r="CZ21" s="284">
        <f t="shared" ref="CZ21:DA34" si="10">+S21+Z21+AG21</f>
        <v>0.17</v>
      </c>
      <c r="DA21" s="284">
        <f t="shared" si="10"/>
        <v>0.17</v>
      </c>
      <c r="DB21" s="226">
        <f t="shared" ref="DB21:DB29" si="11">+DA21/CZ21</f>
        <v>1</v>
      </c>
      <c r="DC21" s="1791">
        <f t="shared" ref="DC21:DD29" si="12">+U21+AB21+AI21</f>
        <v>0.17</v>
      </c>
      <c r="DD21" s="1791">
        <f t="shared" si="12"/>
        <v>0.17</v>
      </c>
      <c r="DE21" s="1789">
        <f t="shared" ref="DE21:DE29" si="13">+DD21/DC21</f>
        <v>1</v>
      </c>
      <c r="DF21" s="314">
        <f>+W21+AD21+AK21</f>
        <v>0.17</v>
      </c>
      <c r="DG21" s="314">
        <f>+X21+AE21+AL21</f>
        <v>0.17</v>
      </c>
      <c r="DH21" s="107">
        <f>+DG21/DF21</f>
        <v>1</v>
      </c>
      <c r="DI21" s="284">
        <f t="shared" ref="DI21:DJ29" si="14">+S21+Z21+AG21+AN21+AU21+BB21</f>
        <v>0.47</v>
      </c>
      <c r="DJ21" s="284">
        <f t="shared" si="14"/>
        <v>0.37</v>
      </c>
      <c r="DK21" s="1789">
        <f t="shared" ref="DK21:DK29" si="15">+DJ21/DI21</f>
        <v>0.78723404255319152</v>
      </c>
      <c r="DL21" s="1791">
        <f t="shared" ref="DL21:DM29" si="16">+U21+AB21+AI21+AP21+AW21+BD21</f>
        <v>0.47</v>
      </c>
      <c r="DM21" s="1791">
        <f t="shared" si="16"/>
        <v>0.47</v>
      </c>
      <c r="DN21" s="1789">
        <f t="shared" ref="DN21:DN29" si="17">+DM21/DL21</f>
        <v>1</v>
      </c>
      <c r="DO21" s="314">
        <f>+W21+AD21+AK21+AR21+AY21+BF21</f>
        <v>0.47</v>
      </c>
      <c r="DP21" s="314">
        <f>DP24</f>
        <v>0.47</v>
      </c>
      <c r="DQ21" s="107">
        <f>+DP21/DO21</f>
        <v>1</v>
      </c>
      <c r="DR21" s="284">
        <f t="shared" ref="DR21:DS34" si="18">+S21+Z21+AG21+AN21+AU21+BB21+BI21+BP21+BW21</f>
        <v>0.76999999999999991</v>
      </c>
      <c r="DS21" s="284">
        <f t="shared" si="18"/>
        <v>0.37</v>
      </c>
      <c r="DT21" s="1789">
        <f t="shared" ref="DT21:DT28" si="19">+DS21/DR21</f>
        <v>0.48051948051948057</v>
      </c>
      <c r="DU21" s="1791">
        <f t="shared" ref="DU21:DV28" si="20">+U21+AB21+AI21+AP21+AW21+BD21+BK21+BR21+BY21</f>
        <v>0.76999999999999991</v>
      </c>
      <c r="DV21" s="1791">
        <f t="shared" si="20"/>
        <v>0.47</v>
      </c>
      <c r="DW21" s="1789">
        <f t="shared" ref="DW21:DW28" si="21">+DV21/DU21</f>
        <v>0.61038961038961048</v>
      </c>
      <c r="DX21" s="314">
        <f>+W21+AD21+AK21+AR21+AY21+BF21+BM21+BT21+CA21</f>
        <v>0.76999999999999991</v>
      </c>
      <c r="DY21" s="314">
        <f>+X21+AE21+AL21+AS21+AZ21+BG21+BN21+BU21+CB21</f>
        <v>0.47</v>
      </c>
      <c r="DZ21" s="107">
        <f>+DY21/DX21</f>
        <v>0.61038961038961048</v>
      </c>
      <c r="EA21" s="284">
        <f t="shared" ref="EA21:EB34" si="22">+S21+Z21+AG21+AN21+AU21+BB21+BI21+BP21+BW21+CD21+CK21+CR21</f>
        <v>0.99999999999999989</v>
      </c>
      <c r="EB21" s="284">
        <f t="shared" si="22"/>
        <v>0.37</v>
      </c>
      <c r="EC21" s="1789">
        <f t="shared" ref="EC21:EC34" si="23">+EB21/EA21</f>
        <v>0.37000000000000005</v>
      </c>
      <c r="ED21" s="1791">
        <f t="shared" ref="ED21:EE29" si="24">+U21+AB21+AI21+AP21+AW21+BD21+BK21+BR21+BY21+CF21+CM21+CT21</f>
        <v>0.99999999999999989</v>
      </c>
      <c r="EE21" s="1791">
        <f t="shared" si="24"/>
        <v>0.47</v>
      </c>
      <c r="EF21" s="1789">
        <f t="shared" ref="EF21:EF29" si="25">+EE21/ED21</f>
        <v>0.47000000000000003</v>
      </c>
      <c r="EG21" s="314">
        <f>+$W$21+$AD$21+$AK$21+$AR$21+$AY$21+$BF$21+$BM$21+$BT$21+$CA$21+$CH$21+$CO$21+$CV$21</f>
        <v>0.99999999999999989</v>
      </c>
      <c r="EH21" s="314">
        <f>+$X$21+$AE$21+$AL$21+$AS$21+$AZ$21+$BG$21+$BN$21+$BU$21+$CB$21+$CI$21+$CP$21+$CW$21</f>
        <v>0.47</v>
      </c>
      <c r="EI21" s="107">
        <f>+EH21/EG21</f>
        <v>0.47000000000000003</v>
      </c>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row>
    <row r="22" spans="1:256" ht="346.5">
      <c r="A22" s="2116" t="s">
        <v>390</v>
      </c>
      <c r="B22" s="2117"/>
      <c r="C22" s="2118" t="s">
        <v>1993</v>
      </c>
      <c r="D22" s="2096">
        <v>1</v>
      </c>
      <c r="E22" s="2118" t="s">
        <v>1994</v>
      </c>
      <c r="F22" s="2119"/>
      <c r="G22" s="2120" t="s">
        <v>78</v>
      </c>
      <c r="H22" s="2119"/>
      <c r="I22" s="2121"/>
      <c r="J22" s="2122">
        <v>2</v>
      </c>
      <c r="K22" s="2100" t="s">
        <v>2011</v>
      </c>
      <c r="L22" s="2100" t="s">
        <v>2012</v>
      </c>
      <c r="M22" s="2100" t="s">
        <v>2013</v>
      </c>
      <c r="N22" s="2101">
        <v>0.2</v>
      </c>
      <c r="O22" s="2102">
        <v>42736</v>
      </c>
      <c r="P22" s="2102">
        <v>43100</v>
      </c>
      <c r="Q22" s="2103" t="s">
        <v>2014</v>
      </c>
      <c r="R22" s="2104">
        <v>1</v>
      </c>
      <c r="S22" s="2105">
        <v>0.02</v>
      </c>
      <c r="T22" s="2106">
        <v>0.02</v>
      </c>
      <c r="U22" s="2107">
        <v>0.02</v>
      </c>
      <c r="V22" s="2108">
        <v>0.02</v>
      </c>
      <c r="W22" s="2123"/>
      <c r="X22" s="2124"/>
      <c r="Y22" s="2111" t="s">
        <v>2015</v>
      </c>
      <c r="Z22" s="2045">
        <v>0.05</v>
      </c>
      <c r="AA22" s="2112">
        <v>0.05</v>
      </c>
      <c r="AB22" s="2107">
        <v>0.05</v>
      </c>
      <c r="AC22" s="2108">
        <f t="shared" si="0"/>
        <v>0.05</v>
      </c>
      <c r="AD22" s="2123"/>
      <c r="AE22" s="2125"/>
      <c r="AF22" s="2111" t="s">
        <v>2016</v>
      </c>
      <c r="AG22" s="2045">
        <v>0.1</v>
      </c>
      <c r="AH22" s="2114">
        <v>0.1</v>
      </c>
      <c r="AI22" s="2107">
        <v>0.1</v>
      </c>
      <c r="AJ22" s="2108">
        <f t="shared" si="1"/>
        <v>0.1</v>
      </c>
      <c r="AK22" s="2123"/>
      <c r="AL22" s="2125"/>
      <c r="AM22" s="1845" t="s">
        <v>2017</v>
      </c>
      <c r="AN22" s="2045">
        <v>0.1</v>
      </c>
      <c r="AO22" s="2112">
        <v>0.1</v>
      </c>
      <c r="AP22" s="2107">
        <v>0.1</v>
      </c>
      <c r="AQ22" s="2108">
        <f t="shared" si="2"/>
        <v>0.1</v>
      </c>
      <c r="AR22" s="2123"/>
      <c r="AS22" s="2125"/>
      <c r="AT22" s="2111" t="s">
        <v>2018</v>
      </c>
      <c r="AU22" s="2045">
        <v>0.1</v>
      </c>
      <c r="AV22" s="2112">
        <v>0.1</v>
      </c>
      <c r="AW22" s="2107">
        <v>0.1</v>
      </c>
      <c r="AX22" s="2108">
        <f t="shared" si="3"/>
        <v>0.1</v>
      </c>
      <c r="AY22" s="2123"/>
      <c r="AZ22" s="2125"/>
      <c r="BA22" s="2111" t="s">
        <v>2018</v>
      </c>
      <c r="BB22" s="2045">
        <v>0.1</v>
      </c>
      <c r="BC22" s="2112"/>
      <c r="BD22" s="2107">
        <v>0.1</v>
      </c>
      <c r="BE22" s="2108">
        <v>0.1</v>
      </c>
      <c r="BF22" s="2123"/>
      <c r="BG22" s="2125"/>
      <c r="BH22" s="1845" t="s">
        <v>2017</v>
      </c>
      <c r="BI22" s="2045">
        <v>0.1</v>
      </c>
      <c r="BJ22" s="2112"/>
      <c r="BK22" s="2107">
        <v>0.1</v>
      </c>
      <c r="BL22" s="2108">
        <f t="shared" si="4"/>
        <v>0</v>
      </c>
      <c r="BM22" s="2123"/>
      <c r="BN22" s="2125"/>
      <c r="BO22" s="2111" t="s">
        <v>2018</v>
      </c>
      <c r="BP22" s="2045">
        <v>0.1</v>
      </c>
      <c r="BQ22" s="2112"/>
      <c r="BR22" s="2107">
        <v>0.1</v>
      </c>
      <c r="BS22" s="2108">
        <f t="shared" si="5"/>
        <v>0</v>
      </c>
      <c r="BT22" s="2123"/>
      <c r="BU22" s="2125"/>
      <c r="BV22" s="2111" t="s">
        <v>2018</v>
      </c>
      <c r="BW22" s="2045">
        <v>0.1</v>
      </c>
      <c r="BX22" s="2112"/>
      <c r="BY22" s="2107">
        <v>0.1</v>
      </c>
      <c r="BZ22" s="2108">
        <f t="shared" si="6"/>
        <v>0</v>
      </c>
      <c r="CA22" s="2123"/>
      <c r="CB22" s="2125"/>
      <c r="CC22" s="1845" t="s">
        <v>2017</v>
      </c>
      <c r="CD22" s="2045">
        <v>0.1</v>
      </c>
      <c r="CE22" s="2106"/>
      <c r="CF22" s="2107">
        <v>0.1</v>
      </c>
      <c r="CG22" s="2108">
        <f t="shared" si="7"/>
        <v>0</v>
      </c>
      <c r="CH22" s="2123"/>
      <c r="CI22" s="2124"/>
      <c r="CJ22" s="2111" t="s">
        <v>2018</v>
      </c>
      <c r="CK22" s="2045">
        <v>0.1</v>
      </c>
      <c r="CL22" s="2106"/>
      <c r="CM22" s="2107">
        <v>0.1</v>
      </c>
      <c r="CN22" s="2115">
        <f t="shared" si="8"/>
        <v>0</v>
      </c>
      <c r="CO22" s="2123"/>
      <c r="CP22" s="2124"/>
      <c r="CQ22" s="2111" t="s">
        <v>2018</v>
      </c>
      <c r="CR22" s="2045">
        <v>0.03</v>
      </c>
      <c r="CS22" s="2106"/>
      <c r="CT22" s="2107">
        <v>0.03</v>
      </c>
      <c r="CU22" s="2115">
        <f t="shared" si="9"/>
        <v>0</v>
      </c>
      <c r="CV22" s="2123"/>
      <c r="CW22" s="2124"/>
      <c r="CX22" s="1845" t="s">
        <v>2019</v>
      </c>
      <c r="CY22" s="44"/>
      <c r="CZ22" s="284">
        <f t="shared" si="10"/>
        <v>0.17</v>
      </c>
      <c r="DA22" s="284">
        <f t="shared" si="10"/>
        <v>0.17</v>
      </c>
      <c r="DB22" s="226">
        <f t="shared" si="11"/>
        <v>1</v>
      </c>
      <c r="DC22" s="1791">
        <f t="shared" si="12"/>
        <v>0.17</v>
      </c>
      <c r="DD22" s="1791">
        <f t="shared" si="12"/>
        <v>0.17</v>
      </c>
      <c r="DE22" s="1789">
        <f t="shared" si="13"/>
        <v>1</v>
      </c>
      <c r="DF22" s="1804"/>
      <c r="DG22" s="1804"/>
      <c r="DH22" s="139"/>
      <c r="DI22" s="284">
        <f t="shared" si="14"/>
        <v>0.47</v>
      </c>
      <c r="DJ22" s="284">
        <f t="shared" si="14"/>
        <v>0.37</v>
      </c>
      <c r="DK22" s="1789">
        <f t="shared" si="15"/>
        <v>0.78723404255319152</v>
      </c>
      <c r="DL22" s="1791">
        <f t="shared" si="16"/>
        <v>0.47</v>
      </c>
      <c r="DM22" s="1791">
        <f t="shared" si="16"/>
        <v>0.47</v>
      </c>
      <c r="DN22" s="1789">
        <f t="shared" si="17"/>
        <v>1</v>
      </c>
      <c r="DO22" s="1804"/>
      <c r="DP22" s="1804"/>
      <c r="DQ22" s="139"/>
      <c r="DR22" s="284">
        <f t="shared" si="18"/>
        <v>0.76999999999999991</v>
      </c>
      <c r="DS22" s="284">
        <f t="shared" si="18"/>
        <v>0.37</v>
      </c>
      <c r="DT22" s="1789">
        <f t="shared" si="19"/>
        <v>0.48051948051948057</v>
      </c>
      <c r="DU22" s="1791">
        <f t="shared" si="20"/>
        <v>0.76999999999999991</v>
      </c>
      <c r="DV22" s="1791">
        <f t="shared" si="20"/>
        <v>0.47</v>
      </c>
      <c r="DW22" s="1789">
        <f t="shared" si="21"/>
        <v>0.61038961038961048</v>
      </c>
      <c r="DX22" s="1804"/>
      <c r="DY22" s="1804"/>
      <c r="DZ22" s="139"/>
      <c r="EA22" s="284">
        <f t="shared" si="22"/>
        <v>0.99999999999999989</v>
      </c>
      <c r="EB22" s="284">
        <f t="shared" si="22"/>
        <v>0.37</v>
      </c>
      <c r="EC22" s="1789">
        <f t="shared" si="23"/>
        <v>0.37000000000000005</v>
      </c>
      <c r="ED22" s="1791">
        <f t="shared" si="24"/>
        <v>0.99999999999999989</v>
      </c>
      <c r="EE22" s="1791">
        <f t="shared" si="24"/>
        <v>0.47</v>
      </c>
      <c r="EF22" s="1789">
        <f t="shared" si="25"/>
        <v>0.47000000000000003</v>
      </c>
      <c r="EG22" s="1804"/>
      <c r="EH22" s="1804"/>
      <c r="EI22" s="139"/>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row>
    <row r="23" spans="1:256" ht="126">
      <c r="A23" s="2093" t="s">
        <v>390</v>
      </c>
      <c r="B23" s="2094"/>
      <c r="C23" s="2095" t="s">
        <v>1993</v>
      </c>
      <c r="D23" s="2096">
        <v>1</v>
      </c>
      <c r="E23" s="2095" t="s">
        <v>1994</v>
      </c>
      <c r="F23" s="2126"/>
      <c r="G23" s="2098" t="s">
        <v>78</v>
      </c>
      <c r="H23" s="2126"/>
      <c r="I23" s="2127"/>
      <c r="J23" s="2122">
        <v>3</v>
      </c>
      <c r="K23" s="2100" t="s">
        <v>2020</v>
      </c>
      <c r="L23" s="2100" t="s">
        <v>2021</v>
      </c>
      <c r="M23" s="2100" t="s">
        <v>2022</v>
      </c>
      <c r="N23" s="2101">
        <v>0.05</v>
      </c>
      <c r="O23" s="2102">
        <v>42736</v>
      </c>
      <c r="P23" s="2102">
        <v>43100</v>
      </c>
      <c r="Q23" s="2103" t="s">
        <v>2023</v>
      </c>
      <c r="R23" s="2104">
        <v>1</v>
      </c>
      <c r="S23" s="2105">
        <v>0.02</v>
      </c>
      <c r="T23" s="2106">
        <v>0.02</v>
      </c>
      <c r="U23" s="2107">
        <v>0.02</v>
      </c>
      <c r="V23" s="2108">
        <v>0.02</v>
      </c>
      <c r="W23" s="2128"/>
      <c r="X23" s="2129"/>
      <c r="Y23" s="2111" t="s">
        <v>2024</v>
      </c>
      <c r="Z23" s="2045">
        <v>0.05</v>
      </c>
      <c r="AA23" s="2112">
        <v>0.05</v>
      </c>
      <c r="AB23" s="2107">
        <v>0.05</v>
      </c>
      <c r="AC23" s="2108">
        <f t="shared" si="0"/>
        <v>0.05</v>
      </c>
      <c r="AD23" s="2128"/>
      <c r="AE23" s="2130"/>
      <c r="AF23" s="2111" t="s">
        <v>2025</v>
      </c>
      <c r="AG23" s="2045">
        <v>0.1</v>
      </c>
      <c r="AH23" s="2114">
        <v>0.1</v>
      </c>
      <c r="AI23" s="2107">
        <v>0.1</v>
      </c>
      <c r="AJ23" s="2108">
        <f t="shared" si="1"/>
        <v>0.1</v>
      </c>
      <c r="AK23" s="2128"/>
      <c r="AL23" s="2130"/>
      <c r="AM23" s="2111" t="s">
        <v>2026</v>
      </c>
      <c r="AN23" s="2045">
        <v>0.1</v>
      </c>
      <c r="AO23" s="2112">
        <v>0.1</v>
      </c>
      <c r="AP23" s="2107">
        <v>0.1</v>
      </c>
      <c r="AQ23" s="2108">
        <f t="shared" si="2"/>
        <v>0.1</v>
      </c>
      <c r="AR23" s="2128"/>
      <c r="AS23" s="2130"/>
      <c r="AT23" s="2111" t="s">
        <v>2027</v>
      </c>
      <c r="AU23" s="2045">
        <v>0.1</v>
      </c>
      <c r="AV23" s="2112">
        <v>0.1</v>
      </c>
      <c r="AW23" s="2107">
        <v>0.1</v>
      </c>
      <c r="AX23" s="2108">
        <f t="shared" si="3"/>
        <v>0.1</v>
      </c>
      <c r="AY23" s="2128"/>
      <c r="AZ23" s="2130"/>
      <c r="BA23" s="2111" t="s">
        <v>2027</v>
      </c>
      <c r="BB23" s="2045">
        <v>0.1</v>
      </c>
      <c r="BC23" s="2112"/>
      <c r="BD23" s="2107">
        <v>0.1</v>
      </c>
      <c r="BE23" s="2108">
        <v>0.1</v>
      </c>
      <c r="BF23" s="2128"/>
      <c r="BG23" s="2130"/>
      <c r="BH23" s="2111" t="s">
        <v>2028</v>
      </c>
      <c r="BI23" s="2045">
        <v>0.1</v>
      </c>
      <c r="BJ23" s="2112"/>
      <c r="BK23" s="2107">
        <v>0.1</v>
      </c>
      <c r="BL23" s="2108">
        <f t="shared" si="4"/>
        <v>0</v>
      </c>
      <c r="BM23" s="2128"/>
      <c r="BN23" s="2130"/>
      <c r="BO23" s="2111" t="s">
        <v>2027</v>
      </c>
      <c r="BP23" s="2045">
        <v>0.1</v>
      </c>
      <c r="BQ23" s="2112"/>
      <c r="BR23" s="2107">
        <v>0.1</v>
      </c>
      <c r="BS23" s="2108">
        <f t="shared" si="5"/>
        <v>0</v>
      </c>
      <c r="BT23" s="2128"/>
      <c r="BU23" s="2130"/>
      <c r="BV23" s="2111" t="s">
        <v>2027</v>
      </c>
      <c r="BW23" s="2045">
        <v>0.1</v>
      </c>
      <c r="BX23" s="2112"/>
      <c r="BY23" s="2107">
        <v>0.1</v>
      </c>
      <c r="BZ23" s="2108">
        <f t="shared" si="6"/>
        <v>0</v>
      </c>
      <c r="CA23" s="2128"/>
      <c r="CB23" s="2130"/>
      <c r="CC23" s="2111" t="s">
        <v>2029</v>
      </c>
      <c r="CD23" s="2045">
        <v>0.1</v>
      </c>
      <c r="CE23" s="2106"/>
      <c r="CF23" s="2107">
        <v>0.1</v>
      </c>
      <c r="CG23" s="2108">
        <f t="shared" si="7"/>
        <v>0</v>
      </c>
      <c r="CH23" s="2128"/>
      <c r="CI23" s="2129"/>
      <c r="CJ23" s="2111" t="s">
        <v>2030</v>
      </c>
      <c r="CK23" s="2045">
        <v>0.1</v>
      </c>
      <c r="CL23" s="2106"/>
      <c r="CM23" s="2107">
        <v>0.1</v>
      </c>
      <c r="CN23" s="2115">
        <f t="shared" si="8"/>
        <v>0</v>
      </c>
      <c r="CO23" s="2128"/>
      <c r="CP23" s="2129"/>
      <c r="CQ23" s="2111" t="s">
        <v>2030</v>
      </c>
      <c r="CR23" s="2045">
        <v>0.03</v>
      </c>
      <c r="CS23" s="2106"/>
      <c r="CT23" s="2107">
        <v>0.03</v>
      </c>
      <c r="CU23" s="2115">
        <f t="shared" si="9"/>
        <v>0</v>
      </c>
      <c r="CV23" s="2128"/>
      <c r="CW23" s="2129"/>
      <c r="CX23" s="1845" t="s">
        <v>2021</v>
      </c>
      <c r="CY23" s="44"/>
      <c r="CZ23" s="284">
        <f t="shared" si="10"/>
        <v>0.17</v>
      </c>
      <c r="DA23" s="284">
        <f t="shared" si="10"/>
        <v>0.17</v>
      </c>
      <c r="DB23" s="226">
        <f t="shared" si="11"/>
        <v>1</v>
      </c>
      <c r="DC23" s="1791">
        <f t="shared" si="12"/>
        <v>0.17</v>
      </c>
      <c r="DD23" s="1791">
        <f t="shared" si="12"/>
        <v>0.17</v>
      </c>
      <c r="DE23" s="1789">
        <f t="shared" si="13"/>
        <v>1</v>
      </c>
      <c r="DF23" s="1816"/>
      <c r="DG23" s="1816"/>
      <c r="DH23" s="109"/>
      <c r="DI23" s="284">
        <f t="shared" si="14"/>
        <v>0.47</v>
      </c>
      <c r="DJ23" s="284">
        <f t="shared" si="14"/>
        <v>0.37</v>
      </c>
      <c r="DK23" s="1789">
        <f t="shared" si="15"/>
        <v>0.78723404255319152</v>
      </c>
      <c r="DL23" s="1791">
        <f t="shared" si="16"/>
        <v>0.47</v>
      </c>
      <c r="DM23" s="1791">
        <f t="shared" si="16"/>
        <v>0.47</v>
      </c>
      <c r="DN23" s="1789">
        <f t="shared" si="17"/>
        <v>1</v>
      </c>
      <c r="DO23" s="1816"/>
      <c r="DP23" s="1816"/>
      <c r="DQ23" s="109"/>
      <c r="DR23" s="284">
        <f t="shared" si="18"/>
        <v>0.76999999999999991</v>
      </c>
      <c r="DS23" s="284">
        <f t="shared" si="18"/>
        <v>0.37</v>
      </c>
      <c r="DT23" s="1789">
        <f t="shared" si="19"/>
        <v>0.48051948051948057</v>
      </c>
      <c r="DU23" s="1791">
        <f t="shared" si="20"/>
        <v>0.76999999999999991</v>
      </c>
      <c r="DV23" s="1791">
        <f t="shared" si="20"/>
        <v>0.47</v>
      </c>
      <c r="DW23" s="1789">
        <f t="shared" si="21"/>
        <v>0.61038961038961048</v>
      </c>
      <c r="DX23" s="1816"/>
      <c r="DY23" s="1816"/>
      <c r="DZ23" s="109"/>
      <c r="EA23" s="284">
        <f t="shared" si="22"/>
        <v>0.99999999999999989</v>
      </c>
      <c r="EB23" s="284">
        <f t="shared" si="22"/>
        <v>0.37</v>
      </c>
      <c r="EC23" s="1789">
        <f t="shared" si="23"/>
        <v>0.37000000000000005</v>
      </c>
      <c r="ED23" s="1791">
        <f t="shared" si="24"/>
        <v>0.99999999999999989</v>
      </c>
      <c r="EE23" s="1791">
        <f t="shared" si="24"/>
        <v>0.47</v>
      </c>
      <c r="EF23" s="1789">
        <f t="shared" si="25"/>
        <v>0.47000000000000003</v>
      </c>
      <c r="EG23" s="1816"/>
      <c r="EH23" s="1816"/>
      <c r="EI23" s="109"/>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row>
    <row r="24" spans="1:256" ht="157.5">
      <c r="A24" s="2131" t="s">
        <v>390</v>
      </c>
      <c r="B24" s="2131"/>
      <c r="C24" s="2132" t="s">
        <v>1993</v>
      </c>
      <c r="D24" s="2096">
        <v>2</v>
      </c>
      <c r="E24" s="2133" t="s">
        <v>2031</v>
      </c>
      <c r="F24" s="2098">
        <v>450</v>
      </c>
      <c r="G24" s="2098" t="s">
        <v>78</v>
      </c>
      <c r="H24" s="2134">
        <v>1</v>
      </c>
      <c r="I24" s="2134">
        <f>+N24</f>
        <v>0.1</v>
      </c>
      <c r="J24" s="2122">
        <v>4</v>
      </c>
      <c r="K24" s="2100" t="s">
        <v>2032</v>
      </c>
      <c r="L24" s="2100" t="s">
        <v>2033</v>
      </c>
      <c r="M24" s="2100" t="s">
        <v>2034</v>
      </c>
      <c r="N24" s="2135">
        <v>0.1</v>
      </c>
      <c r="O24" s="2102">
        <v>42736</v>
      </c>
      <c r="P24" s="2102">
        <v>43100</v>
      </c>
      <c r="Q24" s="2103" t="s">
        <v>2035</v>
      </c>
      <c r="R24" s="2104">
        <v>1</v>
      </c>
      <c r="S24" s="2045">
        <v>0.05</v>
      </c>
      <c r="T24" s="2106">
        <v>0.05</v>
      </c>
      <c r="U24" s="2107">
        <v>0.05</v>
      </c>
      <c r="V24" s="2108">
        <v>0.05</v>
      </c>
      <c r="W24" s="2111">
        <f>+(((U24*$N$24)*$H$24)/$N$24)</f>
        <v>5.000000000000001E-2</v>
      </c>
      <c r="X24" s="2136">
        <f>+(((V24*$N$24)*$H$24)/$N$24)</f>
        <v>5.000000000000001E-2</v>
      </c>
      <c r="Y24" s="2111" t="s">
        <v>2036</v>
      </c>
      <c r="Z24" s="2045">
        <v>0.05</v>
      </c>
      <c r="AA24" s="2112">
        <v>0.05</v>
      </c>
      <c r="AB24" s="2107">
        <v>0.05</v>
      </c>
      <c r="AC24" s="2108">
        <f t="shared" si="0"/>
        <v>0.05</v>
      </c>
      <c r="AD24" s="2111">
        <f>+(((AB24*$N$24)*$H$24)/$N$24)</f>
        <v>5.000000000000001E-2</v>
      </c>
      <c r="AE24" s="2137">
        <f>+(((AC24*$N$24)*$H$24)/$N$24)</f>
        <v>5.000000000000001E-2</v>
      </c>
      <c r="AF24" s="2111" t="s">
        <v>2037</v>
      </c>
      <c r="AG24" s="2045">
        <v>0.05</v>
      </c>
      <c r="AH24" s="2112">
        <v>0.05</v>
      </c>
      <c r="AI24" s="2107">
        <v>0.05</v>
      </c>
      <c r="AJ24" s="2108">
        <f t="shared" si="1"/>
        <v>0.05</v>
      </c>
      <c r="AK24" s="2111">
        <f>+(((AI24*$N$24)*$H$24)/$N$24)</f>
        <v>5.000000000000001E-2</v>
      </c>
      <c r="AL24" s="2137">
        <f>+(((AJ24*$N$24)*$H$24)/$N$24)</f>
        <v>5.000000000000001E-2</v>
      </c>
      <c r="AM24" s="2111" t="s">
        <v>2038</v>
      </c>
      <c r="AN24" s="2045">
        <v>0.1</v>
      </c>
      <c r="AO24" s="2112">
        <v>0</v>
      </c>
      <c r="AP24" s="2107">
        <v>0.1</v>
      </c>
      <c r="AQ24" s="2108">
        <f t="shared" si="2"/>
        <v>0</v>
      </c>
      <c r="AR24" s="2111">
        <f>+(((AP24*$N$24)*$H$24)/$N$24)</f>
        <v>0.10000000000000002</v>
      </c>
      <c r="AS24" s="2137">
        <f>+(((AQ24*$N$24)*$H$24)/$N$24)</f>
        <v>0</v>
      </c>
      <c r="AT24" s="2111" t="s">
        <v>2039</v>
      </c>
      <c r="AU24" s="2045">
        <v>0.1</v>
      </c>
      <c r="AV24" s="2112">
        <v>0.2</v>
      </c>
      <c r="AW24" s="2107">
        <v>0.1</v>
      </c>
      <c r="AX24" s="2108">
        <f t="shared" si="3"/>
        <v>0.2</v>
      </c>
      <c r="AY24" s="2111">
        <f>+(((AW24*$N$24)*$H$24)/$N$24)</f>
        <v>0.10000000000000002</v>
      </c>
      <c r="AZ24" s="2137">
        <f>+(((AX24*$N$24)*$H$24)/$N$24)</f>
        <v>0.20000000000000004</v>
      </c>
      <c r="BA24" s="2111" t="s">
        <v>2039</v>
      </c>
      <c r="BB24" s="2045">
        <v>0.1</v>
      </c>
      <c r="BC24" s="2112"/>
      <c r="BD24" s="2107">
        <v>0.1</v>
      </c>
      <c r="BE24" s="2108">
        <v>0.1</v>
      </c>
      <c r="BF24" s="2111">
        <f>+(((BD24*$N$24)*$H$24)/$N$24)</f>
        <v>0.10000000000000002</v>
      </c>
      <c r="BG24" s="2137">
        <f>+(((BE24*$N$24)*$H$24)/$N$24)</f>
        <v>0.10000000000000002</v>
      </c>
      <c r="BH24" s="2111" t="s">
        <v>2040</v>
      </c>
      <c r="BI24" s="2045">
        <v>0.1</v>
      </c>
      <c r="BJ24" s="2112"/>
      <c r="BK24" s="2107">
        <v>0.1</v>
      </c>
      <c r="BL24" s="2108">
        <f t="shared" si="4"/>
        <v>0</v>
      </c>
      <c r="BM24" s="2111">
        <f>+(((BK24*$N$24)*$H$24)/$N$24)</f>
        <v>0.10000000000000002</v>
      </c>
      <c r="BN24" s="2137">
        <f>+(((BL24*$N$24)*$H$24)/$N$24)</f>
        <v>0</v>
      </c>
      <c r="BO24" s="2111" t="s">
        <v>2039</v>
      </c>
      <c r="BP24" s="2045">
        <v>0.1</v>
      </c>
      <c r="BQ24" s="2112"/>
      <c r="BR24" s="2107">
        <v>0.1</v>
      </c>
      <c r="BS24" s="2108">
        <f t="shared" si="5"/>
        <v>0</v>
      </c>
      <c r="BT24" s="2111">
        <f>+(((BR24*$N$24)*$H$24)/$N$24)</f>
        <v>0.10000000000000002</v>
      </c>
      <c r="BU24" s="2137">
        <f>+(((BS24*$N$24)*$H$24)/$N$24)</f>
        <v>0</v>
      </c>
      <c r="BV24" s="2111" t="s">
        <v>2039</v>
      </c>
      <c r="BW24" s="2045">
        <v>0.1</v>
      </c>
      <c r="BX24" s="2112"/>
      <c r="BY24" s="2107">
        <v>0.1</v>
      </c>
      <c r="BZ24" s="2108">
        <f t="shared" si="6"/>
        <v>0</v>
      </c>
      <c r="CA24" s="2111">
        <f>+(((BY24*$N$24)*$H$24)/$N$24)</f>
        <v>0.10000000000000002</v>
      </c>
      <c r="CB24" s="2137">
        <f>+(((BZ24*$N$24)*$H$24)/$N$24)</f>
        <v>0</v>
      </c>
      <c r="CC24" s="2111" t="s">
        <v>2041</v>
      </c>
      <c r="CD24" s="2045">
        <v>0.1</v>
      </c>
      <c r="CE24" s="2106"/>
      <c r="CF24" s="2107">
        <v>0.1</v>
      </c>
      <c r="CG24" s="2108">
        <f t="shared" si="7"/>
        <v>0</v>
      </c>
      <c r="CH24" s="2111">
        <f>+(((CF24*$N$24)*$H$24)/$N$24)</f>
        <v>0.10000000000000002</v>
      </c>
      <c r="CI24" s="2136">
        <f>+(((CG24*$N$24)*$H$24)/$N$24)</f>
        <v>0</v>
      </c>
      <c r="CJ24" s="2111" t="s">
        <v>2039</v>
      </c>
      <c r="CK24" s="2045">
        <v>0.1</v>
      </c>
      <c r="CL24" s="2106"/>
      <c r="CM24" s="2107">
        <v>0.1</v>
      </c>
      <c r="CN24" s="2115">
        <f t="shared" si="8"/>
        <v>0</v>
      </c>
      <c r="CO24" s="2111">
        <f>+(((CM24*$N$24)*$H$24)/$N$24)</f>
        <v>0.10000000000000002</v>
      </c>
      <c r="CP24" s="2136">
        <f>+(((CN24*$N$24)*$H$24)/$N$24)</f>
        <v>0</v>
      </c>
      <c r="CQ24" s="2111" t="s">
        <v>2039</v>
      </c>
      <c r="CR24" s="2045">
        <v>0.05</v>
      </c>
      <c r="CS24" s="2106"/>
      <c r="CT24" s="2107">
        <v>0.05</v>
      </c>
      <c r="CU24" s="2115">
        <f t="shared" si="9"/>
        <v>0</v>
      </c>
      <c r="CV24" s="2111">
        <f>+(((CT24*$N$24)*$H$24)/$N$24)</f>
        <v>5.000000000000001E-2</v>
      </c>
      <c r="CW24" s="2136">
        <f>+(((CU24*$N$24)*$H$24)/$N$24)</f>
        <v>0</v>
      </c>
      <c r="CX24" s="1845" t="s">
        <v>2033</v>
      </c>
      <c r="CY24" s="44"/>
      <c r="CZ24" s="284">
        <f t="shared" si="10"/>
        <v>0.15000000000000002</v>
      </c>
      <c r="DA24" s="284">
        <f t="shared" si="10"/>
        <v>0.15000000000000002</v>
      </c>
      <c r="DB24" s="226">
        <f t="shared" si="11"/>
        <v>1</v>
      </c>
      <c r="DC24" s="1791">
        <f t="shared" si="12"/>
        <v>0.15000000000000002</v>
      </c>
      <c r="DD24" s="1791">
        <f t="shared" si="12"/>
        <v>0.15000000000000002</v>
      </c>
      <c r="DE24" s="1789">
        <f t="shared" si="13"/>
        <v>1</v>
      </c>
      <c r="DF24" s="1791">
        <f>+W24+AD24+AK24</f>
        <v>0.15000000000000002</v>
      </c>
      <c r="DG24" s="1791">
        <f>+X24+AE24+AL24</f>
        <v>0.15000000000000002</v>
      </c>
      <c r="DH24" s="1789">
        <f>+DG24/DF24</f>
        <v>1</v>
      </c>
      <c r="DI24" s="284">
        <f t="shared" si="14"/>
        <v>0.44999999999999996</v>
      </c>
      <c r="DJ24" s="284">
        <f t="shared" si="14"/>
        <v>0.35000000000000003</v>
      </c>
      <c r="DK24" s="1789">
        <f t="shared" si="15"/>
        <v>0.7777777777777779</v>
      </c>
      <c r="DL24" s="1791">
        <f t="shared" si="16"/>
        <v>0.44999999999999996</v>
      </c>
      <c r="DM24" s="1791">
        <f t="shared" si="16"/>
        <v>0.45000000000000007</v>
      </c>
      <c r="DN24" s="1789">
        <f t="shared" si="17"/>
        <v>1.0000000000000002</v>
      </c>
      <c r="DO24" s="1791">
        <f>+W24+AD24+AK24+AR24+AY24+BF24</f>
        <v>0.45000000000000012</v>
      </c>
      <c r="DP24" s="1791">
        <f>+X21+AE21+AL21+AS21+AZ21+BG21</f>
        <v>0.47</v>
      </c>
      <c r="DQ24" s="1789">
        <f>+DP24/DO24</f>
        <v>1.0444444444444441</v>
      </c>
      <c r="DR24" s="284">
        <f t="shared" si="18"/>
        <v>0.74999999999999989</v>
      </c>
      <c r="DS24" s="284">
        <f t="shared" si="18"/>
        <v>0.35000000000000003</v>
      </c>
      <c r="DT24" s="1789">
        <f t="shared" si="19"/>
        <v>0.46666666666666679</v>
      </c>
      <c r="DU24" s="1791">
        <f t="shared" si="20"/>
        <v>0.74999999999999989</v>
      </c>
      <c r="DV24" s="1791">
        <f t="shared" si="20"/>
        <v>0.45000000000000007</v>
      </c>
      <c r="DW24" s="1789">
        <f t="shared" si="21"/>
        <v>0.6000000000000002</v>
      </c>
      <c r="DX24" s="1791">
        <f>+W24+AD24+AK24+AR24+AY24+BF24+BM24+BT24+CA24</f>
        <v>0.75000000000000011</v>
      </c>
      <c r="DY24" s="1791">
        <f>+X24+AE24+AL24+AS24+AZ24+BG24+BN24+BU24+CB24</f>
        <v>0.45000000000000012</v>
      </c>
      <c r="DZ24" s="1789">
        <f>+DY24/DX24</f>
        <v>0.60000000000000009</v>
      </c>
      <c r="EA24" s="284">
        <f t="shared" si="22"/>
        <v>0.99999999999999989</v>
      </c>
      <c r="EB24" s="284">
        <f t="shared" si="22"/>
        <v>0.35000000000000003</v>
      </c>
      <c r="EC24" s="1789">
        <f t="shared" si="23"/>
        <v>0.35000000000000009</v>
      </c>
      <c r="ED24" s="1791">
        <f t="shared" si="24"/>
        <v>0.99999999999999989</v>
      </c>
      <c r="EE24" s="1791">
        <f t="shared" si="24"/>
        <v>0.45000000000000007</v>
      </c>
      <c r="EF24" s="1789">
        <f t="shared" si="25"/>
        <v>0.45000000000000012</v>
      </c>
      <c r="EG24" s="286">
        <f>+W24+AD24+AK24+AR24+AY24+BF24+BM24+BT24+CA24+CH24+CO24+CV24</f>
        <v>1</v>
      </c>
      <c r="EH24" s="286">
        <f>+X24+AE24+AL24+AS24+AZ24+BG24+BN24+BU24+CB24+CI24+CP24+CW24</f>
        <v>0.45000000000000012</v>
      </c>
      <c r="EI24" s="1789">
        <f>+EH24/EG24</f>
        <v>0.45000000000000012</v>
      </c>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row>
    <row r="25" spans="1:256" ht="157.5">
      <c r="A25" s="2138" t="s">
        <v>390</v>
      </c>
      <c r="B25" s="2138"/>
      <c r="C25" s="2139" t="s">
        <v>1993</v>
      </c>
      <c r="D25" s="2140">
        <v>3</v>
      </c>
      <c r="E25" s="2141" t="s">
        <v>2042</v>
      </c>
      <c r="F25" s="2142">
        <v>1</v>
      </c>
      <c r="G25" s="2143" t="s">
        <v>78</v>
      </c>
      <c r="H25" s="2142">
        <v>1</v>
      </c>
      <c r="I25" s="2144">
        <f>+N25+N26+N27</f>
        <v>0.15000000000000002</v>
      </c>
      <c r="J25" s="2145">
        <v>5</v>
      </c>
      <c r="K25" s="2146" t="s">
        <v>2043</v>
      </c>
      <c r="L25" s="2139" t="s">
        <v>2044</v>
      </c>
      <c r="M25" s="2146" t="s">
        <v>2045</v>
      </c>
      <c r="N25" s="2147">
        <v>0.05</v>
      </c>
      <c r="O25" s="2148">
        <v>42736</v>
      </c>
      <c r="P25" s="2148">
        <v>43100</v>
      </c>
      <c r="Q25" s="2149" t="s">
        <v>2046</v>
      </c>
      <c r="R25" s="2150">
        <v>1</v>
      </c>
      <c r="S25" s="2045">
        <v>0.05</v>
      </c>
      <c r="T25" s="2106">
        <v>0.05</v>
      </c>
      <c r="U25" s="2107">
        <v>0.05</v>
      </c>
      <c r="V25" s="2108">
        <v>0.05</v>
      </c>
      <c r="W25" s="2109">
        <f>(((U25*$N$25)+(U26*$N$26)+(U27*$N$27))*$H$25)/($N$25+$N$26+$N$27)</f>
        <v>0.05</v>
      </c>
      <c r="X25" s="2110">
        <f>(((V25*$N$25)+(V26*$N$26)+(V27*$N$27))*$H$25)/($N$25+$N$26+$N$27)</f>
        <v>0.05</v>
      </c>
      <c r="Y25" s="2111" t="s">
        <v>2047</v>
      </c>
      <c r="Z25" s="2045">
        <v>0.05</v>
      </c>
      <c r="AA25" s="2112">
        <v>0.05</v>
      </c>
      <c r="AB25" s="2107">
        <v>0.05</v>
      </c>
      <c r="AC25" s="2108">
        <f t="shared" si="0"/>
        <v>0.05</v>
      </c>
      <c r="AD25" s="2109">
        <f>(((AB25*$N$25)+(AB26*$N$26)+(AB27*$N$27))*$H$25)/($N$25+$N$26+$N$27)</f>
        <v>0.05</v>
      </c>
      <c r="AE25" s="2113">
        <f>(((AC25*$N$25)+(AC26*$N$26)+(AC27*$N$27))*$H$25)/($N$25+$N$26+$N$27)</f>
        <v>0.05</v>
      </c>
      <c r="AF25" s="2111" t="s">
        <v>2048</v>
      </c>
      <c r="AG25" s="2045">
        <v>0.05</v>
      </c>
      <c r="AH25" s="2112">
        <v>0.05</v>
      </c>
      <c r="AI25" s="2107">
        <v>0.05</v>
      </c>
      <c r="AJ25" s="2108">
        <f t="shared" si="1"/>
        <v>0.05</v>
      </c>
      <c r="AK25" s="2109">
        <f>(((AI25*$N$25)+(AI26*$N$26)+(AI27*$N$27))*$H$25)/($N$25+$N$26+$N$27)</f>
        <v>7.9999999999999988E-2</v>
      </c>
      <c r="AL25" s="2113">
        <f>(((AJ25*$N$25)+(AJ26*$N$26)+(AJ27*$N$27))*$H$25)/($N$25+$N$26+$N$27)</f>
        <v>7.9999999999999988E-2</v>
      </c>
      <c r="AM25" s="2111" t="s">
        <v>2049</v>
      </c>
      <c r="AN25" s="2045">
        <v>0.05</v>
      </c>
      <c r="AO25" s="2112">
        <v>0.05</v>
      </c>
      <c r="AP25" s="2107">
        <v>0.05</v>
      </c>
      <c r="AQ25" s="2108">
        <f t="shared" si="2"/>
        <v>0.05</v>
      </c>
      <c r="AR25" s="2109">
        <f>(((AP25*$N$25)+(AP26*$N$26)+(AP27*$N$27))*$H$25)/($N$25+$N$26+$N$27)</f>
        <v>7.9999999999999988E-2</v>
      </c>
      <c r="AS25" s="2113">
        <f>(((AQ25*$N$25)+(AQ26*$N$26)+(AQ27*$N$27))*$H$25)/($N$25+$N$26+$N$27)</f>
        <v>0.05</v>
      </c>
      <c r="AT25" s="2111" t="s">
        <v>2050</v>
      </c>
      <c r="AU25" s="2045">
        <v>0.1</v>
      </c>
      <c r="AV25" s="2112">
        <v>0.1</v>
      </c>
      <c r="AW25" s="2107">
        <v>0.1</v>
      </c>
      <c r="AX25" s="2108">
        <f t="shared" si="3"/>
        <v>0.1</v>
      </c>
      <c r="AY25" s="2109">
        <f>(((AW25*$N$25)+(AW26*$N$26)+(AW27*$N$27))*$H$25)/($N$25+$N$26+$N$27)</f>
        <v>9.6666666666666665E-2</v>
      </c>
      <c r="AZ25" s="2113">
        <f>(((AX25*$N$25)+(AX26*$N$26)+(AX27*$N$27))*$H$25)/($N$25+$N$26+$N$27)</f>
        <v>0.12666666666666668</v>
      </c>
      <c r="BA25" s="2111" t="s">
        <v>2050</v>
      </c>
      <c r="BB25" s="2045">
        <v>0.1</v>
      </c>
      <c r="BC25" s="2112"/>
      <c r="BD25" s="2111">
        <v>0.1</v>
      </c>
      <c r="BE25" s="2108">
        <v>0.1</v>
      </c>
      <c r="BF25" s="2109">
        <f>(((BD25*$N$25)+(BD26*$N$26)+(BD27*$N$27))*$H$25)/($N$25+$N$26+$N$27)</f>
        <v>9.6666666666666665E-2</v>
      </c>
      <c r="BG25" s="2113">
        <f>(((BE25*$N$25)+(BE26*$N$26)+(BE27*$N$27))*$H$25)/($N$25+$N$26+$N$27)</f>
        <v>9.6666666666666665E-2</v>
      </c>
      <c r="BH25" s="2111" t="s">
        <v>2051</v>
      </c>
      <c r="BI25" s="2045">
        <v>0.1</v>
      </c>
      <c r="BJ25" s="2112"/>
      <c r="BK25" s="2107">
        <v>0.1</v>
      </c>
      <c r="BL25" s="2108">
        <f t="shared" si="4"/>
        <v>0</v>
      </c>
      <c r="BM25" s="2109">
        <f>(((BK25*$N$25)+(BK26*$N$26)+(BK27*$N$27))*$H$25)/($N$25+$N$26+$N$27)</f>
        <v>9.6666666666666665E-2</v>
      </c>
      <c r="BN25" s="2113">
        <f>(((BL25*$N$25)+(BL26*$N$26)+(BL27*$N$27))*$H$25)/($N$25+$N$26+$N$27)</f>
        <v>0</v>
      </c>
      <c r="BO25" s="2111" t="s">
        <v>2050</v>
      </c>
      <c r="BP25" s="2045">
        <v>0.1</v>
      </c>
      <c r="BQ25" s="2112"/>
      <c r="BR25" s="2107">
        <v>0.1</v>
      </c>
      <c r="BS25" s="2108">
        <f t="shared" si="5"/>
        <v>0</v>
      </c>
      <c r="BT25" s="2109">
        <f>(((BR25*$N$25)+(BR26*$N$26)+(BR27*$N$27))*$H$25)/($N$25+$N$26+$N$27)</f>
        <v>9.6666666666666665E-2</v>
      </c>
      <c r="BU25" s="2113">
        <f>(((BS25*$N$25)+(BS26*$N$26)+(BS27*$N$27))*$H$25)/($N$25+$N$26+$N$27)</f>
        <v>0</v>
      </c>
      <c r="BV25" s="2111" t="s">
        <v>2050</v>
      </c>
      <c r="BW25" s="2045">
        <v>0.1</v>
      </c>
      <c r="BX25" s="2112"/>
      <c r="BY25" s="2107">
        <v>0.1</v>
      </c>
      <c r="BZ25" s="2108">
        <f t="shared" si="6"/>
        <v>0</v>
      </c>
      <c r="CA25" s="2109">
        <f>(((BY25*$N$25)+(BY26*$N$26)+(BY27*$N$27))*$H$25)/($N$25+$N$26+$N$27)</f>
        <v>9.6666666666666665E-2</v>
      </c>
      <c r="CB25" s="2113">
        <f>(((BZ25*$N$25)+(BZ26*$N$26)+(BZ27*$N$27))*$H$25)/($N$25+$N$26+$N$27)</f>
        <v>0</v>
      </c>
      <c r="CC25" s="2111" t="s">
        <v>2052</v>
      </c>
      <c r="CD25" s="2045">
        <v>0.1</v>
      </c>
      <c r="CE25" s="2106"/>
      <c r="CF25" s="2107">
        <v>0.1</v>
      </c>
      <c r="CG25" s="2108">
        <f t="shared" si="7"/>
        <v>0</v>
      </c>
      <c r="CH25" s="2109">
        <f>(((CF25*$N$25)+(CF26*$N$26)+(CF27*$N$27))*$H$25)/($N$25+$N$26+$N$27)</f>
        <v>9.6666666666666665E-2</v>
      </c>
      <c r="CI25" s="2110">
        <f>(((CG25*$N$25)+(CG26*$N$26)+(CG27*$N$27))*$H$25)/($N$25+$N$26+$N$27)</f>
        <v>0</v>
      </c>
      <c r="CJ25" s="2111" t="s">
        <v>2050</v>
      </c>
      <c r="CK25" s="2045">
        <v>0.1</v>
      </c>
      <c r="CL25" s="2106"/>
      <c r="CM25" s="2107">
        <v>0.1</v>
      </c>
      <c r="CN25" s="2115">
        <f t="shared" si="8"/>
        <v>0</v>
      </c>
      <c r="CO25" s="2109">
        <f>(((CM25*$N$25)+(CM26*$N$26)+(CM27*$N$27))*$H$25)/($N$25+$N$26+$N$27)</f>
        <v>0.08</v>
      </c>
      <c r="CP25" s="2110">
        <f>(((CN25*$N$25)+(CN26*$N$26)+(CN27*$N$27))*$H$25)/($N$25+$N$26+$N$27)</f>
        <v>0</v>
      </c>
      <c r="CQ25" s="2111" t="s">
        <v>2050</v>
      </c>
      <c r="CR25" s="2045">
        <v>0.1</v>
      </c>
      <c r="CS25" s="2106"/>
      <c r="CT25" s="2107">
        <v>0.1</v>
      </c>
      <c r="CU25" s="2115">
        <f t="shared" si="9"/>
        <v>0</v>
      </c>
      <c r="CV25" s="2109">
        <f>(((CT25*$N$25)+(CT26*$N$26)+(CT27*$N$27))*$H$25)/($N$25+$N$26+$N$27)</f>
        <v>0.08</v>
      </c>
      <c r="CW25" s="2110">
        <f>(((CU25*$N$25)+(CU26*$N$26)+(CU27*$N$27))*$H$25)/($N$25+$N$26+$N$27)</f>
        <v>0</v>
      </c>
      <c r="CX25" s="1845" t="s">
        <v>2053</v>
      </c>
      <c r="CY25" s="44"/>
      <c r="CZ25" s="284">
        <f t="shared" si="10"/>
        <v>0.15000000000000002</v>
      </c>
      <c r="DA25" s="284">
        <f t="shared" si="10"/>
        <v>0.15000000000000002</v>
      </c>
      <c r="DB25" s="226">
        <f t="shared" si="11"/>
        <v>1</v>
      </c>
      <c r="DC25" s="1791">
        <f t="shared" si="12"/>
        <v>0.15000000000000002</v>
      </c>
      <c r="DD25" s="1791">
        <f t="shared" si="12"/>
        <v>0.15000000000000002</v>
      </c>
      <c r="DE25" s="1789">
        <f t="shared" si="13"/>
        <v>1</v>
      </c>
      <c r="DF25" s="314">
        <f>+W25+AD25+AK25</f>
        <v>0.18</v>
      </c>
      <c r="DG25" s="314">
        <f>+X25+AE25+AL25</f>
        <v>0.18</v>
      </c>
      <c r="DH25" s="107">
        <f>+DG25/DF25</f>
        <v>1</v>
      </c>
      <c r="DI25" s="284">
        <f t="shared" si="14"/>
        <v>0.4</v>
      </c>
      <c r="DJ25" s="284">
        <f t="shared" si="14"/>
        <v>0.30000000000000004</v>
      </c>
      <c r="DK25" s="1789">
        <f t="shared" si="15"/>
        <v>0.75000000000000011</v>
      </c>
      <c r="DL25" s="1791">
        <f t="shared" si="16"/>
        <v>0.4</v>
      </c>
      <c r="DM25" s="1791">
        <f t="shared" si="16"/>
        <v>0.4</v>
      </c>
      <c r="DN25" s="1789">
        <f t="shared" si="17"/>
        <v>1</v>
      </c>
      <c r="DO25" s="314">
        <f>+W25+AD25+AK25+AR25+AY25+BF25</f>
        <v>0.45333333333333337</v>
      </c>
      <c r="DP25" s="314">
        <f>+X25+AE25+AL25+AS25+AZ25+BG25</f>
        <v>0.45333333333333337</v>
      </c>
      <c r="DQ25" s="107">
        <f>+DP25/DO25</f>
        <v>1</v>
      </c>
      <c r="DR25" s="284">
        <f t="shared" si="18"/>
        <v>0.7</v>
      </c>
      <c r="DS25" s="284">
        <f t="shared" si="18"/>
        <v>0.30000000000000004</v>
      </c>
      <c r="DT25" s="1789">
        <f t="shared" si="19"/>
        <v>0.42857142857142866</v>
      </c>
      <c r="DU25" s="1791">
        <f t="shared" si="20"/>
        <v>0.7</v>
      </c>
      <c r="DV25" s="1791">
        <f t="shared" si="20"/>
        <v>0.4</v>
      </c>
      <c r="DW25" s="1789">
        <f t="shared" si="21"/>
        <v>0.57142857142857151</v>
      </c>
      <c r="DX25" s="314">
        <f>+W25+AD25+AK25+AR25+AY25+BF25+BM25+BT25+CA25</f>
        <v>0.7433333333333334</v>
      </c>
      <c r="DY25" s="314">
        <f>+X25+AE25+AL25+AS25+AZ25+BG25+BN25+BU25+CB25</f>
        <v>0.45333333333333337</v>
      </c>
      <c r="DZ25" s="107">
        <f>+DY25/DX25</f>
        <v>0.60986547085201792</v>
      </c>
      <c r="EA25" s="284">
        <f t="shared" si="22"/>
        <v>0.99999999999999989</v>
      </c>
      <c r="EB25" s="284">
        <f t="shared" si="22"/>
        <v>0.30000000000000004</v>
      </c>
      <c r="EC25" s="1789">
        <f t="shared" si="23"/>
        <v>0.3000000000000001</v>
      </c>
      <c r="ED25" s="1791">
        <f t="shared" si="24"/>
        <v>0.99999999999999989</v>
      </c>
      <c r="EE25" s="1791">
        <f t="shared" si="24"/>
        <v>0.4</v>
      </c>
      <c r="EF25" s="1789">
        <f t="shared" si="25"/>
        <v>0.40000000000000008</v>
      </c>
      <c r="EG25" s="314">
        <f>+W25+AD25+AK25+AR25+AY25+BF25+BM25+BT25+CA25+CH25+CO25+CV25</f>
        <v>1</v>
      </c>
      <c r="EH25" s="314">
        <f>+X25+AE25+AL25+AS25+AZ25+BG25+BN25+BU25+CB25+CI25+CP25+CW25</f>
        <v>0.45333333333333337</v>
      </c>
      <c r="EI25" s="107">
        <f>+EH25/EG25</f>
        <v>0.45333333333333337</v>
      </c>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row>
    <row r="26" spans="1:256" ht="315">
      <c r="A26" s="2131" t="s">
        <v>390</v>
      </c>
      <c r="B26" s="2131"/>
      <c r="C26" s="2132" t="s">
        <v>1993</v>
      </c>
      <c r="D26" s="2096">
        <v>3</v>
      </c>
      <c r="E26" s="2133" t="s">
        <v>2042</v>
      </c>
      <c r="F26" s="2151"/>
      <c r="G26" s="2098" t="s">
        <v>78</v>
      </c>
      <c r="H26" s="2151"/>
      <c r="I26" s="2152"/>
      <c r="J26" s="2122">
        <v>6</v>
      </c>
      <c r="K26" s="2100" t="s">
        <v>2054</v>
      </c>
      <c r="L26" s="2146" t="s">
        <v>2055</v>
      </c>
      <c r="M26" s="2146" t="s">
        <v>2056</v>
      </c>
      <c r="N26" s="2153">
        <v>0.05</v>
      </c>
      <c r="O26" s="2148">
        <v>42736</v>
      </c>
      <c r="P26" s="2148">
        <v>43100</v>
      </c>
      <c r="Q26" s="2149" t="s">
        <v>2057</v>
      </c>
      <c r="R26" s="2150">
        <v>1</v>
      </c>
      <c r="S26" s="2045">
        <v>0.05</v>
      </c>
      <c r="T26" s="2106">
        <v>0.05</v>
      </c>
      <c r="U26" s="2107">
        <v>0.05</v>
      </c>
      <c r="V26" s="2108">
        <f>+T26</f>
        <v>0.05</v>
      </c>
      <c r="W26" s="2123"/>
      <c r="X26" s="2124"/>
      <c r="Y26" s="2111" t="s">
        <v>2058</v>
      </c>
      <c r="Z26" s="2045">
        <v>0.05</v>
      </c>
      <c r="AA26" s="2112">
        <v>0.05</v>
      </c>
      <c r="AB26" s="2107">
        <v>0.05</v>
      </c>
      <c r="AC26" s="2108">
        <f t="shared" si="0"/>
        <v>0.05</v>
      </c>
      <c r="AD26" s="2123"/>
      <c r="AE26" s="2125"/>
      <c r="AF26" s="2111" t="s">
        <v>2059</v>
      </c>
      <c r="AG26" s="2045">
        <v>0.09</v>
      </c>
      <c r="AH26" s="2112">
        <v>0.09</v>
      </c>
      <c r="AI26" s="2107">
        <v>0.09</v>
      </c>
      <c r="AJ26" s="2108">
        <f t="shared" si="1"/>
        <v>0.09</v>
      </c>
      <c r="AK26" s="2123"/>
      <c r="AL26" s="2125"/>
      <c r="AM26" s="2111" t="s">
        <v>2060</v>
      </c>
      <c r="AN26" s="2045">
        <v>0.09</v>
      </c>
      <c r="AO26" s="2112">
        <v>0</v>
      </c>
      <c r="AP26" s="2107">
        <v>0.09</v>
      </c>
      <c r="AQ26" s="2108">
        <f t="shared" si="2"/>
        <v>0</v>
      </c>
      <c r="AR26" s="2123"/>
      <c r="AS26" s="2125"/>
      <c r="AT26" s="2111" t="s">
        <v>2059</v>
      </c>
      <c r="AU26" s="2045">
        <v>0.09</v>
      </c>
      <c r="AV26" s="2112">
        <v>0.18</v>
      </c>
      <c r="AW26" s="2107">
        <v>0.09</v>
      </c>
      <c r="AX26" s="2108">
        <f t="shared" si="3"/>
        <v>0.18</v>
      </c>
      <c r="AY26" s="2123"/>
      <c r="AZ26" s="2125"/>
      <c r="BA26" s="2111" t="s">
        <v>2059</v>
      </c>
      <c r="BB26" s="2045">
        <v>0.09</v>
      </c>
      <c r="BC26" s="2112"/>
      <c r="BD26" s="2107">
        <v>0.09</v>
      </c>
      <c r="BE26" s="2108">
        <v>0.09</v>
      </c>
      <c r="BF26" s="2123"/>
      <c r="BG26" s="2125"/>
      <c r="BH26" s="2111" t="s">
        <v>2061</v>
      </c>
      <c r="BI26" s="2045">
        <v>0.09</v>
      </c>
      <c r="BJ26" s="2112"/>
      <c r="BK26" s="2107">
        <v>0.09</v>
      </c>
      <c r="BL26" s="2108">
        <f t="shared" si="4"/>
        <v>0</v>
      </c>
      <c r="BM26" s="2123"/>
      <c r="BN26" s="2125"/>
      <c r="BO26" s="2111" t="s">
        <v>2059</v>
      </c>
      <c r="BP26" s="2045">
        <v>0.09</v>
      </c>
      <c r="BQ26" s="2112"/>
      <c r="BR26" s="2107">
        <v>0.09</v>
      </c>
      <c r="BS26" s="2108">
        <f t="shared" si="5"/>
        <v>0</v>
      </c>
      <c r="BT26" s="2123"/>
      <c r="BU26" s="2125"/>
      <c r="BV26" s="2111" t="s">
        <v>2059</v>
      </c>
      <c r="BW26" s="2045">
        <v>0.09</v>
      </c>
      <c r="BX26" s="2112"/>
      <c r="BY26" s="2107">
        <v>0.09</v>
      </c>
      <c r="BZ26" s="2108">
        <f t="shared" si="6"/>
        <v>0</v>
      </c>
      <c r="CA26" s="2123"/>
      <c r="CB26" s="2125"/>
      <c r="CC26" s="2111" t="s">
        <v>2061</v>
      </c>
      <c r="CD26" s="2045">
        <v>0.09</v>
      </c>
      <c r="CE26" s="2106"/>
      <c r="CF26" s="2107">
        <v>0.09</v>
      </c>
      <c r="CG26" s="2108">
        <f t="shared" si="7"/>
        <v>0</v>
      </c>
      <c r="CH26" s="2123"/>
      <c r="CI26" s="2124"/>
      <c r="CJ26" s="2111" t="s">
        <v>2062</v>
      </c>
      <c r="CK26" s="2045">
        <v>0.09</v>
      </c>
      <c r="CL26" s="2106"/>
      <c r="CM26" s="2107">
        <v>0.09</v>
      </c>
      <c r="CN26" s="2115">
        <f t="shared" si="8"/>
        <v>0</v>
      </c>
      <c r="CO26" s="2123"/>
      <c r="CP26" s="2124"/>
      <c r="CQ26" s="2111" t="s">
        <v>2062</v>
      </c>
      <c r="CR26" s="2045">
        <v>0.09</v>
      </c>
      <c r="CS26" s="2106"/>
      <c r="CT26" s="2107">
        <v>0.09</v>
      </c>
      <c r="CU26" s="2115">
        <f t="shared" si="9"/>
        <v>0</v>
      </c>
      <c r="CV26" s="2123"/>
      <c r="CW26" s="2124"/>
      <c r="CX26" s="2111" t="s">
        <v>2063</v>
      </c>
      <c r="CY26" s="44"/>
      <c r="CZ26" s="284">
        <f t="shared" si="10"/>
        <v>0.19</v>
      </c>
      <c r="DA26" s="284">
        <f t="shared" si="10"/>
        <v>0.19</v>
      </c>
      <c r="DB26" s="226">
        <f t="shared" si="11"/>
        <v>1</v>
      </c>
      <c r="DC26" s="1791">
        <f t="shared" si="12"/>
        <v>0.19</v>
      </c>
      <c r="DD26" s="1791">
        <f t="shared" si="12"/>
        <v>0.19</v>
      </c>
      <c r="DE26" s="1789">
        <f t="shared" si="13"/>
        <v>1</v>
      </c>
      <c r="DF26" s="1804"/>
      <c r="DG26" s="1804"/>
      <c r="DH26" s="139"/>
      <c r="DI26" s="284">
        <f t="shared" si="14"/>
        <v>0.45999999999999996</v>
      </c>
      <c r="DJ26" s="284">
        <f t="shared" si="14"/>
        <v>0.37</v>
      </c>
      <c r="DK26" s="1789">
        <f t="shared" si="15"/>
        <v>0.80434782608695654</v>
      </c>
      <c r="DL26" s="1791">
        <f t="shared" si="16"/>
        <v>0.45999999999999996</v>
      </c>
      <c r="DM26" s="1791">
        <f t="shared" si="16"/>
        <v>0.45999999999999996</v>
      </c>
      <c r="DN26" s="1789">
        <f t="shared" si="17"/>
        <v>1</v>
      </c>
      <c r="DO26" s="1804"/>
      <c r="DP26" s="1804"/>
      <c r="DQ26" s="139"/>
      <c r="DR26" s="284">
        <f t="shared" si="18"/>
        <v>0.72999999999999987</v>
      </c>
      <c r="DS26" s="284">
        <f t="shared" si="18"/>
        <v>0.37</v>
      </c>
      <c r="DT26" s="1789">
        <f t="shared" si="19"/>
        <v>0.50684931506849329</v>
      </c>
      <c r="DU26" s="1791">
        <f t="shared" si="20"/>
        <v>0.72999999999999987</v>
      </c>
      <c r="DV26" s="1791">
        <f t="shared" si="20"/>
        <v>0.45999999999999996</v>
      </c>
      <c r="DW26" s="1789">
        <f t="shared" si="21"/>
        <v>0.63013698630136994</v>
      </c>
      <c r="DX26" s="1804"/>
      <c r="DY26" s="1804"/>
      <c r="DZ26" s="139"/>
      <c r="EA26" s="284">
        <f t="shared" si="22"/>
        <v>0.99999999999999978</v>
      </c>
      <c r="EB26" s="284">
        <f t="shared" si="22"/>
        <v>0.37</v>
      </c>
      <c r="EC26" s="1789">
        <f t="shared" si="23"/>
        <v>0.37000000000000005</v>
      </c>
      <c r="ED26" s="1791">
        <f t="shared" si="24"/>
        <v>0.99999999999999978</v>
      </c>
      <c r="EE26" s="1791">
        <f t="shared" si="24"/>
        <v>0.45999999999999996</v>
      </c>
      <c r="EF26" s="1789">
        <f t="shared" si="25"/>
        <v>0.46000000000000008</v>
      </c>
      <c r="EG26" s="1804"/>
      <c r="EH26" s="1804"/>
      <c r="EI26" s="139"/>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row>
    <row r="27" spans="1:256" ht="236.25">
      <c r="A27" s="2131" t="s">
        <v>390</v>
      </c>
      <c r="B27" s="2131"/>
      <c r="C27" s="2132" t="s">
        <v>1993</v>
      </c>
      <c r="D27" s="2096">
        <v>3</v>
      </c>
      <c r="E27" s="2133" t="s">
        <v>2042</v>
      </c>
      <c r="F27" s="2154"/>
      <c r="G27" s="2098" t="s">
        <v>78</v>
      </c>
      <c r="H27" s="2154"/>
      <c r="I27" s="2155"/>
      <c r="J27" s="2122">
        <v>7</v>
      </c>
      <c r="K27" s="2100" t="s">
        <v>2064</v>
      </c>
      <c r="L27" s="2100" t="s">
        <v>2065</v>
      </c>
      <c r="M27" s="2100" t="s">
        <v>2045</v>
      </c>
      <c r="N27" s="2101">
        <v>0.05</v>
      </c>
      <c r="O27" s="2102">
        <v>42736</v>
      </c>
      <c r="P27" s="2102">
        <v>43100</v>
      </c>
      <c r="Q27" s="2103" t="s">
        <v>2066</v>
      </c>
      <c r="R27" s="2104">
        <v>1</v>
      </c>
      <c r="S27" s="2045">
        <v>0.05</v>
      </c>
      <c r="T27" s="2106">
        <v>0.05</v>
      </c>
      <c r="U27" s="2107">
        <v>0.05</v>
      </c>
      <c r="V27" s="2108">
        <f>+T27</f>
        <v>0.05</v>
      </c>
      <c r="W27" s="2128"/>
      <c r="X27" s="2129"/>
      <c r="Y27" s="2111" t="s">
        <v>2067</v>
      </c>
      <c r="Z27" s="2045">
        <v>0.05</v>
      </c>
      <c r="AA27" s="2112">
        <v>0.05</v>
      </c>
      <c r="AB27" s="2107">
        <v>0.05</v>
      </c>
      <c r="AC27" s="2108">
        <f t="shared" si="0"/>
        <v>0.05</v>
      </c>
      <c r="AD27" s="2128"/>
      <c r="AE27" s="2130"/>
      <c r="AF27" s="2111" t="s">
        <v>2068</v>
      </c>
      <c r="AG27" s="2045">
        <v>0.1</v>
      </c>
      <c r="AH27" s="2112">
        <v>0.1</v>
      </c>
      <c r="AI27" s="2107">
        <v>0.1</v>
      </c>
      <c r="AJ27" s="2108">
        <f t="shared" si="1"/>
        <v>0.1</v>
      </c>
      <c r="AK27" s="2128"/>
      <c r="AL27" s="2130"/>
      <c r="AM27" s="2111" t="s">
        <v>2069</v>
      </c>
      <c r="AN27" s="2045">
        <v>0.1</v>
      </c>
      <c r="AO27" s="2112">
        <v>0.1</v>
      </c>
      <c r="AP27" s="2107">
        <v>0.1</v>
      </c>
      <c r="AQ27" s="2108">
        <f t="shared" si="2"/>
        <v>0.1</v>
      </c>
      <c r="AR27" s="2128"/>
      <c r="AS27" s="2130"/>
      <c r="AT27" s="2111" t="s">
        <v>2070</v>
      </c>
      <c r="AU27" s="2045">
        <v>0.1</v>
      </c>
      <c r="AV27" s="2112">
        <v>0.1</v>
      </c>
      <c r="AW27" s="2107">
        <v>0.1</v>
      </c>
      <c r="AX27" s="2108">
        <f t="shared" si="3"/>
        <v>0.1</v>
      </c>
      <c r="AY27" s="2128"/>
      <c r="AZ27" s="2130"/>
      <c r="BA27" s="2111" t="s">
        <v>2071</v>
      </c>
      <c r="BB27" s="2045">
        <v>0.1</v>
      </c>
      <c r="BC27" s="2112"/>
      <c r="BD27" s="2107">
        <v>0.1</v>
      </c>
      <c r="BE27" s="2108">
        <v>0.1</v>
      </c>
      <c r="BF27" s="2128"/>
      <c r="BG27" s="2130"/>
      <c r="BH27" s="2111" t="s">
        <v>2072</v>
      </c>
      <c r="BI27" s="2045">
        <v>0.1</v>
      </c>
      <c r="BJ27" s="2112"/>
      <c r="BK27" s="2107">
        <v>0.1</v>
      </c>
      <c r="BL27" s="2108">
        <f t="shared" si="4"/>
        <v>0</v>
      </c>
      <c r="BM27" s="2128"/>
      <c r="BN27" s="2130"/>
      <c r="BO27" s="2111" t="s">
        <v>2073</v>
      </c>
      <c r="BP27" s="2045">
        <v>0.1</v>
      </c>
      <c r="BQ27" s="2112"/>
      <c r="BR27" s="2107">
        <v>0.1</v>
      </c>
      <c r="BS27" s="2108">
        <f t="shared" si="5"/>
        <v>0</v>
      </c>
      <c r="BT27" s="2128"/>
      <c r="BU27" s="2130"/>
      <c r="BV27" s="2111" t="s">
        <v>2074</v>
      </c>
      <c r="BW27" s="2045">
        <v>0.1</v>
      </c>
      <c r="BX27" s="2112"/>
      <c r="BY27" s="2107">
        <v>0.1</v>
      </c>
      <c r="BZ27" s="2108">
        <f t="shared" si="6"/>
        <v>0</v>
      </c>
      <c r="CA27" s="2128"/>
      <c r="CB27" s="2130"/>
      <c r="CC27" s="2111" t="s">
        <v>2065</v>
      </c>
      <c r="CD27" s="2045">
        <v>0.1</v>
      </c>
      <c r="CE27" s="2106"/>
      <c r="CF27" s="2107">
        <v>0.1</v>
      </c>
      <c r="CG27" s="2108">
        <f t="shared" si="7"/>
        <v>0</v>
      </c>
      <c r="CH27" s="2128"/>
      <c r="CI27" s="2129"/>
      <c r="CJ27" s="2111" t="s">
        <v>2075</v>
      </c>
      <c r="CK27" s="2045">
        <v>0.05</v>
      </c>
      <c r="CL27" s="2106"/>
      <c r="CM27" s="2107">
        <v>0.05</v>
      </c>
      <c r="CN27" s="2115">
        <f t="shared" si="8"/>
        <v>0</v>
      </c>
      <c r="CO27" s="2128"/>
      <c r="CP27" s="2129"/>
      <c r="CQ27" s="2111" t="s">
        <v>2075</v>
      </c>
      <c r="CR27" s="2045">
        <v>0.05</v>
      </c>
      <c r="CS27" s="2106"/>
      <c r="CT27" s="2107">
        <v>0.05</v>
      </c>
      <c r="CU27" s="2115">
        <f t="shared" si="9"/>
        <v>0</v>
      </c>
      <c r="CV27" s="2128"/>
      <c r="CW27" s="2129"/>
      <c r="CX27" s="1845" t="s">
        <v>2065</v>
      </c>
      <c r="CY27" s="44"/>
      <c r="CZ27" s="284">
        <f t="shared" si="10"/>
        <v>0.2</v>
      </c>
      <c r="DA27" s="284">
        <f t="shared" si="10"/>
        <v>0.2</v>
      </c>
      <c r="DB27" s="226">
        <f t="shared" si="11"/>
        <v>1</v>
      </c>
      <c r="DC27" s="1791">
        <f t="shared" si="12"/>
        <v>0.2</v>
      </c>
      <c r="DD27" s="1791">
        <f t="shared" si="12"/>
        <v>0.2</v>
      </c>
      <c r="DE27" s="1789">
        <f t="shared" si="13"/>
        <v>1</v>
      </c>
      <c r="DF27" s="1816"/>
      <c r="DG27" s="1816"/>
      <c r="DH27" s="109"/>
      <c r="DI27" s="284">
        <f t="shared" si="14"/>
        <v>0.5</v>
      </c>
      <c r="DJ27" s="284">
        <f t="shared" si="14"/>
        <v>0.4</v>
      </c>
      <c r="DK27" s="1789">
        <f t="shared" si="15"/>
        <v>0.8</v>
      </c>
      <c r="DL27" s="1791">
        <f t="shared" si="16"/>
        <v>0.5</v>
      </c>
      <c r="DM27" s="1791">
        <f t="shared" si="16"/>
        <v>0.5</v>
      </c>
      <c r="DN27" s="1789">
        <f t="shared" si="17"/>
        <v>1</v>
      </c>
      <c r="DO27" s="1816"/>
      <c r="DP27" s="1816"/>
      <c r="DQ27" s="109"/>
      <c r="DR27" s="284">
        <f t="shared" si="18"/>
        <v>0.79999999999999993</v>
      </c>
      <c r="DS27" s="284">
        <f t="shared" si="18"/>
        <v>0.4</v>
      </c>
      <c r="DT27" s="1789">
        <f t="shared" si="19"/>
        <v>0.50000000000000011</v>
      </c>
      <c r="DU27" s="1791">
        <f t="shared" si="20"/>
        <v>0.79999999999999993</v>
      </c>
      <c r="DV27" s="1791">
        <f t="shared" si="20"/>
        <v>0.5</v>
      </c>
      <c r="DW27" s="1789">
        <f t="shared" si="21"/>
        <v>0.625</v>
      </c>
      <c r="DX27" s="1816"/>
      <c r="DY27" s="1816"/>
      <c r="DZ27" s="109"/>
      <c r="EA27" s="284">
        <f t="shared" si="22"/>
        <v>1</v>
      </c>
      <c r="EB27" s="284">
        <f t="shared" si="22"/>
        <v>0.4</v>
      </c>
      <c r="EC27" s="1789">
        <f t="shared" si="23"/>
        <v>0.4</v>
      </c>
      <c r="ED27" s="1791">
        <f t="shared" si="24"/>
        <v>1</v>
      </c>
      <c r="EE27" s="1791">
        <f t="shared" si="24"/>
        <v>0.5</v>
      </c>
      <c r="EF27" s="1789">
        <f t="shared" si="25"/>
        <v>0.5</v>
      </c>
      <c r="EG27" s="1816"/>
      <c r="EH27" s="1816"/>
      <c r="EI27" s="109"/>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row>
    <row r="28" spans="1:256" ht="141.75">
      <c r="A28" s="2156" t="s">
        <v>2076</v>
      </c>
      <c r="B28" s="2156"/>
      <c r="C28" s="2132" t="s">
        <v>2077</v>
      </c>
      <c r="D28" s="2096">
        <v>4</v>
      </c>
      <c r="E28" s="2157" t="s">
        <v>2078</v>
      </c>
      <c r="F28" s="2158">
        <v>3289</v>
      </c>
      <c r="G28" s="2120" t="s">
        <v>78</v>
      </c>
      <c r="H28" s="2159">
        <v>1</v>
      </c>
      <c r="I28" s="2159">
        <f>+N28+N29+N31+N32</f>
        <v>0.37</v>
      </c>
      <c r="J28" s="2122">
        <v>8</v>
      </c>
      <c r="K28" s="2100" t="s">
        <v>2079</v>
      </c>
      <c r="L28" s="2132" t="s">
        <v>2080</v>
      </c>
      <c r="M28" s="2100" t="s">
        <v>2081</v>
      </c>
      <c r="N28" s="2101">
        <v>0.05</v>
      </c>
      <c r="O28" s="2102">
        <v>42736</v>
      </c>
      <c r="P28" s="2102">
        <v>43100</v>
      </c>
      <c r="Q28" s="2103" t="s">
        <v>2082</v>
      </c>
      <c r="R28" s="2104">
        <v>1</v>
      </c>
      <c r="S28" s="2107">
        <v>0.08</v>
      </c>
      <c r="T28" s="2106">
        <v>0.08</v>
      </c>
      <c r="U28" s="2160">
        <v>0.08</v>
      </c>
      <c r="V28" s="2108">
        <f>+T28</f>
        <v>0.08</v>
      </c>
      <c r="W28" s="2109">
        <f>(((U28*$N$28)+(U29*$N$29)+(U31*$N$31)+U32*$N$32)*$H$28)/($N$28+$N$29+$N$31+$N$32)</f>
        <v>8.1337837837837837E-2</v>
      </c>
      <c r="X28" s="2110">
        <f>(((V28*$N$28)+(V29*$N$29)+(V31*$N$31)+V32*$N$32)*$H$28)/($N$28+$N$29+$N$31+$N$32)</f>
        <v>8.1337837837837837E-2</v>
      </c>
      <c r="Y28" s="2111" t="s">
        <v>2083</v>
      </c>
      <c r="Z28" s="2107">
        <v>0.08</v>
      </c>
      <c r="AA28" s="2112">
        <v>0.08</v>
      </c>
      <c r="AB28" s="2107">
        <v>0.08</v>
      </c>
      <c r="AC28" s="2108">
        <f t="shared" si="0"/>
        <v>0.08</v>
      </c>
      <c r="AD28" s="2109">
        <f>(((AB28*$N$28)+(AB29*$N$29)+(AB31*$N$31)+AB32*$N$32)*$H$28)/($N$28+$N$29+$N$31+$N$32)</f>
        <v>0.08</v>
      </c>
      <c r="AE28" s="2113">
        <f>(((AC28*$N$28)+(AC29*$N$29)+(AC31*$N$31)+AC32*$N$32)*$H$28)/($N$28+$N$29+$N$31+$N$32)</f>
        <v>0.08</v>
      </c>
      <c r="AF28" s="2111" t="s">
        <v>2084</v>
      </c>
      <c r="AG28" s="2107">
        <v>0.08</v>
      </c>
      <c r="AH28" s="2112">
        <v>0.08</v>
      </c>
      <c r="AI28" s="2107">
        <v>0.08</v>
      </c>
      <c r="AJ28" s="2108">
        <f t="shared" si="1"/>
        <v>0.08</v>
      </c>
      <c r="AK28" s="2109">
        <f>(((AI28*$N$28)+(AI29*$N$29)+(AI31*$N$31)+AI32*$N$32)*$H$28)/($N$28+$N$29+$N$31+$N$32)</f>
        <v>0.08</v>
      </c>
      <c r="AL28" s="2113">
        <f>(((AJ28*$N$28)+(AJ29*$N$29)+(AJ31*$N$31)+AJ32*$N$32)*$H$28)/($N$28+$N$29+$N$31+$N$32)</f>
        <v>0.08</v>
      </c>
      <c r="AM28" s="2111" t="s">
        <v>2085</v>
      </c>
      <c r="AN28" s="2107">
        <v>0.08</v>
      </c>
      <c r="AO28" s="2112">
        <v>0.08</v>
      </c>
      <c r="AP28" s="2107">
        <v>0.08</v>
      </c>
      <c r="AQ28" s="2108">
        <f t="shared" si="2"/>
        <v>0.08</v>
      </c>
      <c r="AR28" s="2109">
        <f>(((AP28*$N$28)+(AP29*$N$29)+(AP31*$N$31)+AP32*$N$32)*$H$28)/($N$28+$N$29+$N$31+$N$32)</f>
        <v>0.08</v>
      </c>
      <c r="AS28" s="2113">
        <f>(((AQ28*$N$28)+(AQ29*$N$29)+(AQ31*$N$31)+AQ32*$N$32)*$H$28)/($N$28+$N$29+$N$31+$N$32)</f>
        <v>7.1891891891891893E-2</v>
      </c>
      <c r="AT28" s="2111" t="s">
        <v>2086</v>
      </c>
      <c r="AU28" s="2045">
        <v>0.09</v>
      </c>
      <c r="AV28" s="2112">
        <v>0.09</v>
      </c>
      <c r="AW28" s="2107">
        <v>0.09</v>
      </c>
      <c r="AX28" s="2108">
        <f t="shared" si="3"/>
        <v>0.09</v>
      </c>
      <c r="AY28" s="2109">
        <f>(((AW28*$N$28)+(AW29*$N$29)+(AW31*$N$31)+AW32*$N$32)*$H$28)/($N$28+$N$29+$N$31+$N$32)</f>
        <v>9.0000000000000011E-2</v>
      </c>
      <c r="AZ28" s="2113">
        <f>(((AX28*$N$28)+(AX29*$N$29)+(AX31*$N$31)+AX32*$N$32)*$H$28)/($N$28+$N$29+$N$31+$N$32)</f>
        <v>9.0000000000000011E-2</v>
      </c>
      <c r="BA28" s="2111" t="s">
        <v>2086</v>
      </c>
      <c r="BB28" s="2045">
        <v>0.09</v>
      </c>
      <c r="BC28" s="2112"/>
      <c r="BD28" s="2107">
        <v>0.09</v>
      </c>
      <c r="BE28" s="2108">
        <v>0.09</v>
      </c>
      <c r="BF28" s="2109">
        <f>(((BD28*$N$28)+(BD29*$N$29)+(BD31*$N$31)+BD32*$N$32)*$H$28)/($N$28+$N$29+$N$31+$N$32)</f>
        <v>9.0000000000000011E-2</v>
      </c>
      <c r="BG28" s="2113">
        <f>(((BE28*$N$28)+(BE29*$N$29)+(BE31*$N$31)+BE32*$N$32)*$H$28)/($N$28+$N$29+$N$31+$N$32)</f>
        <v>9.0000000000000011E-2</v>
      </c>
      <c r="BH28" s="2111" t="s">
        <v>2087</v>
      </c>
      <c r="BI28" s="2045">
        <v>0.09</v>
      </c>
      <c r="BJ28" s="2112"/>
      <c r="BK28" s="2107">
        <v>0.09</v>
      </c>
      <c r="BL28" s="2108">
        <f t="shared" si="4"/>
        <v>0</v>
      </c>
      <c r="BM28" s="2109">
        <f>(((BK28*$N$28)+(BK29*$N$29)+(BK31*$N$31)+BK32*$N$32)*$H$28)/($N$28+$N$29+$N$31+$N$32)</f>
        <v>8.5945945945945956E-2</v>
      </c>
      <c r="BN28" s="2113">
        <f>(((BL28*$N$28)+(BL29*$N$29)+(BL31*$N$31)+BL32*$N$32)*$H$28)/($N$28+$N$29+$N$31+$N$32)</f>
        <v>0</v>
      </c>
      <c r="BO28" s="2111" t="s">
        <v>2088</v>
      </c>
      <c r="BP28" s="2045">
        <v>0.09</v>
      </c>
      <c r="BQ28" s="2112"/>
      <c r="BR28" s="2107">
        <v>0.09</v>
      </c>
      <c r="BS28" s="2108">
        <f t="shared" si="5"/>
        <v>0</v>
      </c>
      <c r="BT28" s="2109">
        <f>(((BR28*$N$28)+(BR29*$N$29)+(BR31*$N$31)+BR32*$N$32)*$H$28)/($N$28+$N$29+$N$31+$N$32)</f>
        <v>9.0000000000000011E-2</v>
      </c>
      <c r="BU28" s="2113">
        <f>(((BS28*$N$28)+(BS29*$N$29)+(BS31*$N$31)+BS32*$N$32)*$H$28)/($N$28+$N$29+$N$31+$N$32)</f>
        <v>0</v>
      </c>
      <c r="BV28" s="2111" t="s">
        <v>2088</v>
      </c>
      <c r="BW28" s="2107">
        <v>0.08</v>
      </c>
      <c r="BX28" s="2112"/>
      <c r="BY28" s="2107">
        <v>0.08</v>
      </c>
      <c r="BZ28" s="2108">
        <f t="shared" si="6"/>
        <v>0</v>
      </c>
      <c r="CA28" s="2109">
        <f>(((BY28*$N$28)+(BY29*$N$29)+(BY31*$N$31)+BY32*$N$32)*$H$28)/($N$28+$N$29+$N$31+$N$32)</f>
        <v>0.08</v>
      </c>
      <c r="CB28" s="2113">
        <f>(((BZ28*$N$28)+(BZ29*$N$29)+(BZ31*$N$31)+BZ32*$N$32)*$H$28)/($N$28+$N$29+$N$31+$N$32)</f>
        <v>0</v>
      </c>
      <c r="CC28" s="2111" t="s">
        <v>2089</v>
      </c>
      <c r="CD28" s="2107">
        <v>0.08</v>
      </c>
      <c r="CE28" s="2106"/>
      <c r="CF28" s="2107">
        <v>0.08</v>
      </c>
      <c r="CG28" s="2108">
        <f t="shared" si="7"/>
        <v>0</v>
      </c>
      <c r="CH28" s="2109">
        <f>(((CF28*$N$28)+(CF29*$N$29)+(CF31*$N$31)+CF32*$N$32)*$H$28)/($N$28+$N$29+$N$31+$N$32)</f>
        <v>0.08</v>
      </c>
      <c r="CI28" s="2110">
        <f>(((CG28*$N$28)+(CG29*$N$29)+(CG31*$N$31)+CG32*$N$32)*$H$28)/($N$28+$N$29+$N$31+$N$32)</f>
        <v>0</v>
      </c>
      <c r="CJ28" s="2111" t="s">
        <v>2090</v>
      </c>
      <c r="CK28" s="2107">
        <v>0.08</v>
      </c>
      <c r="CL28" s="2106"/>
      <c r="CM28" s="2107">
        <v>0.08</v>
      </c>
      <c r="CN28" s="2115">
        <f t="shared" si="8"/>
        <v>0</v>
      </c>
      <c r="CO28" s="2109">
        <f>(((CM28*$N$28)+(CM29*$N$29)+(CM31*$N$31)+CM32*$N$32)*$H$28)/($N$28+$N$29+$N$31+$N$32)</f>
        <v>8.1216216216216219E-2</v>
      </c>
      <c r="CP28" s="2110">
        <f>(((CN28*$N$28)+(CN29*$N$29)+(CN31*$N$31)+CN32*$N$32)*$H$28)/($N$28+$N$29+$N$31+$N$32)</f>
        <v>0</v>
      </c>
      <c r="CQ28" s="2111" t="s">
        <v>2090</v>
      </c>
      <c r="CR28" s="2107">
        <v>0.08</v>
      </c>
      <c r="CS28" s="2106"/>
      <c r="CT28" s="2107">
        <v>0.08</v>
      </c>
      <c r="CU28" s="2115">
        <f t="shared" si="9"/>
        <v>0</v>
      </c>
      <c r="CV28" s="2109">
        <f>(((CT28*$N$28)+(CT29*$N$29)+(CT31*$N$31)+CT32*$N$32)*$H$28)/($N$28+$N$29+$N$31+$N$32)</f>
        <v>8.1500000000000003E-2</v>
      </c>
      <c r="CW28" s="2110">
        <f>(((CU28*$N$28)+(CU29*$N$29)+(CU31*$N$31)+CU32*$N$32)*$H$28)/($N$28+$N$29+$N$31+$N$32)</f>
        <v>0</v>
      </c>
      <c r="CX28" s="1845" t="s">
        <v>2091</v>
      </c>
      <c r="CY28" s="324"/>
      <c r="CZ28" s="284">
        <f t="shared" si="10"/>
        <v>0.24</v>
      </c>
      <c r="DA28" s="284">
        <f t="shared" si="10"/>
        <v>0.24</v>
      </c>
      <c r="DB28" s="226">
        <f t="shared" si="11"/>
        <v>1</v>
      </c>
      <c r="DC28" s="1791">
        <f t="shared" si="12"/>
        <v>0.24</v>
      </c>
      <c r="DD28" s="1791">
        <f t="shared" si="12"/>
        <v>0.24</v>
      </c>
      <c r="DE28" s="1789">
        <f t="shared" si="13"/>
        <v>1</v>
      </c>
      <c r="DF28" s="314">
        <f>+W28+AD28+AK28</f>
        <v>0.24133783783783785</v>
      </c>
      <c r="DG28" s="314">
        <f>+X28+AE28+AL28</f>
        <v>0.24133783783783785</v>
      </c>
      <c r="DH28" s="107">
        <f>+DG28/DF28</f>
        <v>1</v>
      </c>
      <c r="DI28" s="284">
        <f t="shared" si="14"/>
        <v>0.5</v>
      </c>
      <c r="DJ28" s="284">
        <f t="shared" si="14"/>
        <v>0.41000000000000003</v>
      </c>
      <c r="DK28" s="1789">
        <f t="shared" si="15"/>
        <v>0.82000000000000006</v>
      </c>
      <c r="DL28" s="1791">
        <f t="shared" si="16"/>
        <v>0.5</v>
      </c>
      <c r="DM28" s="1791">
        <f t="shared" si="16"/>
        <v>0.5</v>
      </c>
      <c r="DN28" s="1789">
        <f t="shared" si="17"/>
        <v>1</v>
      </c>
      <c r="DO28" s="314">
        <f>+W28+AD28+AK28+AR28+AY28+BF28</f>
        <v>0.50133783783783792</v>
      </c>
      <c r="DP28" s="314">
        <f>+X28+AE28+AL28+AS28+AZ28+BG28</f>
        <v>0.49322972972972978</v>
      </c>
      <c r="DQ28" s="107">
        <f>+DP28/DO28</f>
        <v>0.98382705733308173</v>
      </c>
      <c r="DR28" s="284">
        <f t="shared" si="18"/>
        <v>0.7599999999999999</v>
      </c>
      <c r="DS28" s="284">
        <f t="shared" si="18"/>
        <v>0.41000000000000003</v>
      </c>
      <c r="DT28" s="1789">
        <f t="shared" si="19"/>
        <v>0.53947368421052644</v>
      </c>
      <c r="DU28" s="1791">
        <f t="shared" si="20"/>
        <v>0.7599999999999999</v>
      </c>
      <c r="DV28" s="1791">
        <f t="shared" si="20"/>
        <v>0.5</v>
      </c>
      <c r="DW28" s="1789">
        <f t="shared" si="21"/>
        <v>0.65789473684210531</v>
      </c>
      <c r="DX28" s="314">
        <f>+W28+AD28+AK28+AR28+AY28+BF28+BM28+BT28+CA28</f>
        <v>0.7572837837837838</v>
      </c>
      <c r="DY28" s="314">
        <f>+X28+AE28+AL28+AS28+AZ28+BG28+BN28+BU28+CB28</f>
        <v>0.49322972972972978</v>
      </c>
      <c r="DZ28" s="107">
        <f>+DY28/DX28</f>
        <v>0.65131426328092945</v>
      </c>
      <c r="EA28" s="284">
        <f t="shared" si="22"/>
        <v>0.99999999999999978</v>
      </c>
      <c r="EB28" s="284">
        <f t="shared" si="22"/>
        <v>0.41000000000000003</v>
      </c>
      <c r="EC28" s="1789">
        <f t="shared" si="23"/>
        <v>0.41000000000000014</v>
      </c>
      <c r="ED28" s="1791">
        <f t="shared" si="24"/>
        <v>0.99999999999999978</v>
      </c>
      <c r="EE28" s="1791">
        <f t="shared" si="24"/>
        <v>0.5</v>
      </c>
      <c r="EF28" s="1789">
        <f t="shared" si="25"/>
        <v>0.50000000000000011</v>
      </c>
      <c r="EG28" s="314">
        <f>+W28+AD28+AK28+AR28+AY28+BF28+BM28+BT28+CA28+CH28+CO28+CV28</f>
        <v>1</v>
      </c>
      <c r="EH28" s="314">
        <f>+X28+AE28+AL28+AS28+AZ28+BG28+BN28+BU28+CB28+CI28+CP28+CW28</f>
        <v>0.49322972972972978</v>
      </c>
      <c r="EI28" s="107">
        <f>+EH28/EG28</f>
        <v>0.49322972972972978</v>
      </c>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c r="HV28" s="324"/>
      <c r="HW28" s="324"/>
      <c r="HX28" s="324"/>
      <c r="HY28" s="324"/>
      <c r="HZ28" s="324"/>
      <c r="IA28" s="324"/>
      <c r="IB28" s="324"/>
      <c r="IC28" s="324"/>
      <c r="ID28" s="324"/>
      <c r="IE28" s="324"/>
      <c r="IF28" s="324"/>
      <c r="IG28" s="324"/>
      <c r="IH28" s="324"/>
      <c r="II28" s="324"/>
      <c r="IJ28" s="324"/>
      <c r="IK28" s="324"/>
      <c r="IL28" s="324"/>
      <c r="IM28" s="324"/>
      <c r="IN28" s="324"/>
      <c r="IO28" s="324"/>
      <c r="IP28" s="324"/>
      <c r="IQ28" s="324"/>
      <c r="IR28" s="324"/>
      <c r="IS28" s="324"/>
      <c r="IT28" s="324"/>
      <c r="IU28" s="324"/>
      <c r="IV28" s="324"/>
    </row>
    <row r="29" spans="1:256" ht="204.75">
      <c r="A29" s="2161" t="s">
        <v>2076</v>
      </c>
      <c r="B29" s="2161"/>
      <c r="C29" s="2100" t="s">
        <v>2077</v>
      </c>
      <c r="D29" s="2096">
        <v>4</v>
      </c>
      <c r="E29" s="2100" t="s">
        <v>2092</v>
      </c>
      <c r="F29" s="2162"/>
      <c r="G29" s="2096" t="s">
        <v>78</v>
      </c>
      <c r="H29" s="2162"/>
      <c r="I29" s="2163"/>
      <c r="J29" s="2122">
        <v>9</v>
      </c>
      <c r="K29" s="2100" t="s">
        <v>2093</v>
      </c>
      <c r="L29" s="2100" t="s">
        <v>2094</v>
      </c>
      <c r="M29" s="2100" t="s">
        <v>2095</v>
      </c>
      <c r="N29" s="2164">
        <v>0.15</v>
      </c>
      <c r="O29" s="2165">
        <v>42736</v>
      </c>
      <c r="P29" s="2165">
        <v>43100</v>
      </c>
      <c r="Q29" s="2166" t="s">
        <v>2096</v>
      </c>
      <c r="R29" s="2167">
        <v>0.3</v>
      </c>
      <c r="S29" s="2168">
        <v>2.1100000000000001E-2</v>
      </c>
      <c r="T29" s="2169">
        <v>2.1100000000000001E-2</v>
      </c>
      <c r="U29" s="2170">
        <f>+S29+S30</f>
        <v>8.3299999999999999E-2</v>
      </c>
      <c r="V29" s="2171">
        <f>+T29+T30</f>
        <v>8.3299999999999999E-2</v>
      </c>
      <c r="W29" s="2123"/>
      <c r="X29" s="2124"/>
      <c r="Y29" s="2172" t="s">
        <v>2097</v>
      </c>
      <c r="Z29" s="2173">
        <v>0.02</v>
      </c>
      <c r="AA29" s="2174">
        <v>0.02</v>
      </c>
      <c r="AB29" s="1779">
        <f>+Z29+Z30</f>
        <v>0.08</v>
      </c>
      <c r="AC29" s="2171">
        <f>+AA29+AA30</f>
        <v>0.08</v>
      </c>
      <c r="AD29" s="2123"/>
      <c r="AE29" s="2125"/>
      <c r="AF29" s="2172" t="s">
        <v>2098</v>
      </c>
      <c r="AG29" s="2173">
        <v>0.02</v>
      </c>
      <c r="AH29" s="2174">
        <v>0.02</v>
      </c>
      <c r="AI29" s="1773">
        <f>+AG29+AG30</f>
        <v>0.08</v>
      </c>
      <c r="AJ29" s="2171">
        <f>+AH29+AH30</f>
        <v>0.08</v>
      </c>
      <c r="AK29" s="2123"/>
      <c r="AL29" s="2125"/>
      <c r="AM29" s="2175" t="s">
        <v>2099</v>
      </c>
      <c r="AN29" s="2176">
        <v>0.02</v>
      </c>
      <c r="AO29" s="2177">
        <v>0</v>
      </c>
      <c r="AP29" s="1773">
        <f>+AN29+AN30</f>
        <v>0.08</v>
      </c>
      <c r="AQ29" s="2171">
        <f>+AO29+AO30</f>
        <v>0.06</v>
      </c>
      <c r="AR29" s="2123"/>
      <c r="AS29" s="2125"/>
      <c r="AT29" s="2175" t="s">
        <v>2100</v>
      </c>
      <c r="AU29" s="2176">
        <v>3.5000000000000003E-2</v>
      </c>
      <c r="AV29" s="2177">
        <v>3.5000000000000003E-2</v>
      </c>
      <c r="AW29" s="1773">
        <f>+AU29+AU30</f>
        <v>0.09</v>
      </c>
      <c r="AX29" s="2171">
        <f>+AV29+AV30</f>
        <v>0.09</v>
      </c>
      <c r="AY29" s="2123"/>
      <c r="AZ29" s="2125"/>
      <c r="BA29" s="2175" t="s">
        <v>2100</v>
      </c>
      <c r="BB29" s="2176">
        <v>3.5000000000000003E-2</v>
      </c>
      <c r="BC29" s="2177"/>
      <c r="BD29" s="1773">
        <f>+BB29+BB30</f>
        <v>0.09</v>
      </c>
      <c r="BE29" s="2171">
        <v>0.09</v>
      </c>
      <c r="BF29" s="2123"/>
      <c r="BG29" s="2125"/>
      <c r="BH29" s="2175" t="s">
        <v>2101</v>
      </c>
      <c r="BI29" s="2176">
        <v>0.02</v>
      </c>
      <c r="BJ29" s="2177"/>
      <c r="BK29" s="1773">
        <f>+BI29+BI30</f>
        <v>0.08</v>
      </c>
      <c r="BL29" s="2171">
        <f>+BJ29+BJ30</f>
        <v>0</v>
      </c>
      <c r="BM29" s="2123"/>
      <c r="BN29" s="2125"/>
      <c r="BO29" s="2175" t="s">
        <v>2100</v>
      </c>
      <c r="BP29" s="2176">
        <v>3.5000000000000003E-2</v>
      </c>
      <c r="BQ29" s="2177"/>
      <c r="BR29" s="1773">
        <f>+BP29+BP30</f>
        <v>0.09</v>
      </c>
      <c r="BS29" s="2171">
        <f>+BQ29+BQ30</f>
        <v>0</v>
      </c>
      <c r="BT29" s="2123"/>
      <c r="BU29" s="2125"/>
      <c r="BV29" s="2175" t="s">
        <v>2100</v>
      </c>
      <c r="BW29" s="2176">
        <v>0.02</v>
      </c>
      <c r="BX29" s="2177"/>
      <c r="BY29" s="1773">
        <f>+BW29+BW30</f>
        <v>0.08</v>
      </c>
      <c r="BZ29" s="2171">
        <f>+BX29+BX30</f>
        <v>0</v>
      </c>
      <c r="CA29" s="2123"/>
      <c r="CB29" s="2125"/>
      <c r="CC29" s="2175" t="s">
        <v>2102</v>
      </c>
      <c r="CD29" s="2176">
        <v>0.02</v>
      </c>
      <c r="CE29" s="2178"/>
      <c r="CF29" s="1773">
        <f>+CD29+CD30</f>
        <v>0.08</v>
      </c>
      <c r="CG29" s="2171">
        <f>+CE29+CE30</f>
        <v>0</v>
      </c>
      <c r="CH29" s="2123"/>
      <c r="CI29" s="2124"/>
      <c r="CJ29" s="2175" t="s">
        <v>2100</v>
      </c>
      <c r="CK29" s="2176">
        <v>0.02</v>
      </c>
      <c r="CL29" s="2178"/>
      <c r="CM29" s="1773">
        <f>+CK29+CK30</f>
        <v>8.3000000000000004E-2</v>
      </c>
      <c r="CN29" s="2179">
        <f>+CL29+CL30</f>
        <v>0</v>
      </c>
      <c r="CO29" s="2123"/>
      <c r="CP29" s="2124"/>
      <c r="CQ29" s="2172" t="s">
        <v>2100</v>
      </c>
      <c r="CR29" s="2173">
        <v>0.03</v>
      </c>
      <c r="CS29" s="2169"/>
      <c r="CT29" s="1779">
        <f>+CR29+CR30</f>
        <v>8.3699999999999997E-2</v>
      </c>
      <c r="CU29" s="2179">
        <f>+CS29+CS30</f>
        <v>0</v>
      </c>
      <c r="CV29" s="2123"/>
      <c r="CW29" s="2124"/>
      <c r="CX29" s="1845" t="s">
        <v>2103</v>
      </c>
      <c r="CY29" s="324"/>
      <c r="CZ29" s="284">
        <f t="shared" si="10"/>
        <v>6.1100000000000002E-2</v>
      </c>
      <c r="DA29" s="284">
        <f t="shared" si="10"/>
        <v>6.1100000000000002E-2</v>
      </c>
      <c r="DB29" s="108">
        <f t="shared" si="11"/>
        <v>1</v>
      </c>
      <c r="DC29" s="340">
        <f t="shared" si="12"/>
        <v>0.24330000000000002</v>
      </c>
      <c r="DD29" s="340">
        <f t="shared" si="12"/>
        <v>0.24330000000000002</v>
      </c>
      <c r="DE29" s="107">
        <f t="shared" si="13"/>
        <v>1</v>
      </c>
      <c r="DF29" s="1804"/>
      <c r="DG29" s="1804"/>
      <c r="DH29" s="139"/>
      <c r="DI29" s="340">
        <f t="shared" si="14"/>
        <v>0.15110000000000001</v>
      </c>
      <c r="DJ29" s="340">
        <f t="shared" si="14"/>
        <v>9.6100000000000005E-2</v>
      </c>
      <c r="DK29" s="107">
        <f t="shared" si="15"/>
        <v>0.63600264725347455</v>
      </c>
      <c r="DL29" s="2180">
        <f t="shared" si="16"/>
        <v>0.50329999999999997</v>
      </c>
      <c r="DM29" s="2180">
        <f t="shared" si="16"/>
        <v>0.48329999999999995</v>
      </c>
      <c r="DN29" s="91">
        <f t="shared" si="17"/>
        <v>0.96026226902443867</v>
      </c>
      <c r="DO29" s="1804"/>
      <c r="DP29" s="1804"/>
      <c r="DQ29" s="139"/>
      <c r="DR29" s="284">
        <f t="shared" si="18"/>
        <v>0.2261</v>
      </c>
      <c r="DS29" s="284">
        <f t="shared" si="18"/>
        <v>9.6100000000000005E-2</v>
      </c>
      <c r="DT29" s="91"/>
      <c r="DU29" s="2180">
        <f>+U29+AB29+AI29+AP29+AW29+BD2+BK29+BR29+BY29</f>
        <v>0.6633</v>
      </c>
      <c r="DV29" s="2180">
        <f>+V29+AC29+AJ29+AQ29+AX29+BE2+BL29+BS29+BZ29</f>
        <v>0.39329999999999998</v>
      </c>
      <c r="DW29" s="91"/>
      <c r="DX29" s="1804"/>
      <c r="DY29" s="1804"/>
      <c r="DZ29" s="139"/>
      <c r="EA29" s="284">
        <f t="shared" si="22"/>
        <v>0.29610000000000003</v>
      </c>
      <c r="EB29" s="284">
        <f t="shared" si="22"/>
        <v>9.6100000000000005E-2</v>
      </c>
      <c r="EC29" s="1789">
        <f t="shared" si="23"/>
        <v>0.32455251604187774</v>
      </c>
      <c r="ED29" s="2180">
        <f t="shared" si="24"/>
        <v>0.99999999999999978</v>
      </c>
      <c r="EE29" s="2180">
        <f t="shared" si="24"/>
        <v>0.48329999999999995</v>
      </c>
      <c r="EF29" s="130">
        <f t="shared" si="25"/>
        <v>0.48330000000000006</v>
      </c>
      <c r="EG29" s="1804"/>
      <c r="EH29" s="1804"/>
      <c r="EI29" s="139"/>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c r="HV29" s="324"/>
      <c r="HW29" s="324"/>
      <c r="HX29" s="324"/>
      <c r="HY29" s="324"/>
      <c r="HZ29" s="324"/>
      <c r="IA29" s="324"/>
      <c r="IB29" s="324"/>
      <c r="IC29" s="324"/>
      <c r="ID29" s="324"/>
      <c r="IE29" s="324"/>
      <c r="IF29" s="324"/>
      <c r="IG29" s="324"/>
      <c r="IH29" s="324"/>
      <c r="II29" s="324"/>
      <c r="IJ29" s="324"/>
      <c r="IK29" s="324"/>
      <c r="IL29" s="324"/>
      <c r="IM29" s="324"/>
      <c r="IN29" s="324"/>
      <c r="IO29" s="324"/>
      <c r="IP29" s="324"/>
      <c r="IQ29" s="324"/>
      <c r="IR29" s="324"/>
      <c r="IS29" s="324"/>
      <c r="IT29" s="324"/>
      <c r="IU29" s="324"/>
      <c r="IV29" s="324"/>
    </row>
    <row r="30" spans="1:256" ht="157.5">
      <c r="A30" s="2161" t="s">
        <v>2076</v>
      </c>
      <c r="B30" s="2161"/>
      <c r="C30" s="2100" t="s">
        <v>2077</v>
      </c>
      <c r="D30" s="2096">
        <v>4</v>
      </c>
      <c r="E30" s="2100" t="s">
        <v>2092</v>
      </c>
      <c r="F30" s="2162"/>
      <c r="G30" s="2096" t="s">
        <v>78</v>
      </c>
      <c r="H30" s="2162"/>
      <c r="I30" s="2163"/>
      <c r="J30" s="2122">
        <v>9</v>
      </c>
      <c r="K30" s="2100" t="s">
        <v>2093</v>
      </c>
      <c r="L30" s="2100" t="s">
        <v>2104</v>
      </c>
      <c r="M30" s="2100" t="s">
        <v>2095</v>
      </c>
      <c r="N30" s="2181"/>
      <c r="O30" s="2165">
        <v>42736</v>
      </c>
      <c r="P30" s="2165">
        <v>43100</v>
      </c>
      <c r="Q30" s="2166" t="s">
        <v>2105</v>
      </c>
      <c r="R30" s="2167">
        <v>0.7</v>
      </c>
      <c r="S30" s="2168">
        <v>6.2199999999999998E-2</v>
      </c>
      <c r="T30" s="2169">
        <v>6.2199999999999998E-2</v>
      </c>
      <c r="U30" s="2182"/>
      <c r="V30" s="2183"/>
      <c r="W30" s="2123"/>
      <c r="X30" s="2124"/>
      <c r="Y30" s="2172" t="s">
        <v>2106</v>
      </c>
      <c r="Z30" s="2173">
        <v>0.06</v>
      </c>
      <c r="AA30" s="2174">
        <v>0.06</v>
      </c>
      <c r="AB30" s="2184"/>
      <c r="AC30" s="2183"/>
      <c r="AD30" s="2123"/>
      <c r="AE30" s="2125"/>
      <c r="AF30" s="2172" t="s">
        <v>2107</v>
      </c>
      <c r="AG30" s="2173">
        <v>0.06</v>
      </c>
      <c r="AH30" s="2174">
        <v>0.06</v>
      </c>
      <c r="AI30" s="1812"/>
      <c r="AJ30" s="2183"/>
      <c r="AK30" s="2123"/>
      <c r="AL30" s="2125"/>
      <c r="AM30" s="2175" t="s">
        <v>2108</v>
      </c>
      <c r="AN30" s="2176">
        <v>0.06</v>
      </c>
      <c r="AO30" s="2177">
        <v>0.06</v>
      </c>
      <c r="AP30" s="1812"/>
      <c r="AQ30" s="2183"/>
      <c r="AR30" s="2123"/>
      <c r="AS30" s="2125"/>
      <c r="AT30" s="2175" t="s">
        <v>2107</v>
      </c>
      <c r="AU30" s="2176">
        <v>5.5E-2</v>
      </c>
      <c r="AV30" s="2177">
        <v>5.5E-2</v>
      </c>
      <c r="AW30" s="1812"/>
      <c r="AX30" s="2183"/>
      <c r="AY30" s="2123"/>
      <c r="AZ30" s="2125"/>
      <c r="BA30" s="2175" t="s">
        <v>2107</v>
      </c>
      <c r="BB30" s="2176">
        <v>5.5E-2</v>
      </c>
      <c r="BC30" s="2177"/>
      <c r="BD30" s="1812"/>
      <c r="BE30" s="2183"/>
      <c r="BF30" s="2123"/>
      <c r="BG30" s="2125"/>
      <c r="BH30" s="2175" t="s">
        <v>2108</v>
      </c>
      <c r="BI30" s="2176">
        <v>0.06</v>
      </c>
      <c r="BJ30" s="2177"/>
      <c r="BK30" s="1812"/>
      <c r="BL30" s="2183"/>
      <c r="BM30" s="2123"/>
      <c r="BN30" s="2125"/>
      <c r="BO30" s="2175" t="s">
        <v>2107</v>
      </c>
      <c r="BP30" s="2176">
        <v>5.5E-2</v>
      </c>
      <c r="BQ30" s="2177"/>
      <c r="BR30" s="1812"/>
      <c r="BS30" s="2183"/>
      <c r="BT30" s="2123"/>
      <c r="BU30" s="2125"/>
      <c r="BV30" s="2175" t="s">
        <v>2107</v>
      </c>
      <c r="BW30" s="2176">
        <v>0.06</v>
      </c>
      <c r="BX30" s="2177"/>
      <c r="BY30" s="1812"/>
      <c r="BZ30" s="2183"/>
      <c r="CA30" s="2123"/>
      <c r="CB30" s="2125"/>
      <c r="CC30" s="2175" t="s">
        <v>2108</v>
      </c>
      <c r="CD30" s="2176">
        <v>0.06</v>
      </c>
      <c r="CE30" s="2178"/>
      <c r="CF30" s="1812"/>
      <c r="CG30" s="2183"/>
      <c r="CH30" s="2123"/>
      <c r="CI30" s="2124"/>
      <c r="CJ30" s="2175" t="s">
        <v>2107</v>
      </c>
      <c r="CK30" s="2176">
        <v>6.3E-2</v>
      </c>
      <c r="CL30" s="2178"/>
      <c r="CM30" s="1812"/>
      <c r="CN30" s="2185"/>
      <c r="CO30" s="2123"/>
      <c r="CP30" s="2124"/>
      <c r="CQ30" s="2172" t="s">
        <v>2107</v>
      </c>
      <c r="CR30" s="2173">
        <v>5.3699999999999998E-2</v>
      </c>
      <c r="CS30" s="2169"/>
      <c r="CT30" s="2184"/>
      <c r="CU30" s="2185"/>
      <c r="CV30" s="2123"/>
      <c r="CW30" s="2124"/>
      <c r="CX30" s="1845" t="s">
        <v>2109</v>
      </c>
      <c r="CY30" s="2186"/>
      <c r="CZ30" s="284">
        <f t="shared" si="10"/>
        <v>0.1822</v>
      </c>
      <c r="DA30" s="284">
        <f t="shared" si="10"/>
        <v>0.1822</v>
      </c>
      <c r="DB30" s="110"/>
      <c r="DC30" s="1852"/>
      <c r="DD30" s="1852"/>
      <c r="DE30" s="109"/>
      <c r="DF30" s="1804"/>
      <c r="DG30" s="1804"/>
      <c r="DH30" s="139"/>
      <c r="DI30" s="1852"/>
      <c r="DJ30" s="1852"/>
      <c r="DK30" s="109"/>
      <c r="DL30" s="101"/>
      <c r="DM30" s="101"/>
      <c r="DN30" s="101"/>
      <c r="DO30" s="1804"/>
      <c r="DP30" s="1804"/>
      <c r="DQ30" s="139"/>
      <c r="DR30" s="284">
        <f t="shared" si="18"/>
        <v>0.5272</v>
      </c>
      <c r="DS30" s="284">
        <f t="shared" si="18"/>
        <v>0.29720000000000002</v>
      </c>
      <c r="DT30" s="101"/>
      <c r="DU30" s="101"/>
      <c r="DV30" s="101"/>
      <c r="DW30" s="101"/>
      <c r="DX30" s="1804"/>
      <c r="DY30" s="1804"/>
      <c r="DZ30" s="139"/>
      <c r="EA30" s="284">
        <f t="shared" si="22"/>
        <v>0.70389999999999986</v>
      </c>
      <c r="EB30" s="284">
        <f t="shared" si="22"/>
        <v>0.29720000000000002</v>
      </c>
      <c r="EC30" s="1789">
        <f t="shared" si="23"/>
        <v>0.42221906520812624</v>
      </c>
      <c r="ED30" s="118"/>
      <c r="EE30" s="118"/>
      <c r="EF30" s="156"/>
      <c r="EG30" s="1804"/>
      <c r="EH30" s="1804"/>
      <c r="EI30" s="139"/>
      <c r="EJ30" s="2186"/>
      <c r="EK30" s="2186"/>
      <c r="EL30" s="2186"/>
      <c r="EM30" s="2186"/>
      <c r="EN30" s="2186"/>
      <c r="EO30" s="2186"/>
      <c r="EP30" s="2186"/>
      <c r="EQ30" s="2186"/>
      <c r="ER30" s="2186"/>
      <c r="ES30" s="2186"/>
      <c r="ET30" s="2186"/>
      <c r="EU30" s="2186"/>
      <c r="EV30" s="2186"/>
      <c r="EW30" s="2186"/>
      <c r="EX30" s="2186"/>
      <c r="EY30" s="2186"/>
      <c r="EZ30" s="2186"/>
      <c r="FA30" s="2186"/>
      <c r="FB30" s="2186"/>
      <c r="FC30" s="2186"/>
      <c r="FD30" s="2186"/>
      <c r="FE30" s="2186"/>
      <c r="FF30" s="2186"/>
      <c r="FG30" s="2186"/>
      <c r="FH30" s="2186"/>
      <c r="FI30" s="2186"/>
      <c r="FJ30" s="2186"/>
      <c r="FK30" s="2186"/>
      <c r="FL30" s="2186"/>
      <c r="FM30" s="2186"/>
      <c r="FN30" s="2186"/>
      <c r="FO30" s="2186"/>
      <c r="FP30" s="2186"/>
      <c r="FQ30" s="2186"/>
      <c r="FR30" s="2186"/>
      <c r="FS30" s="2186"/>
      <c r="FT30" s="2186"/>
      <c r="FU30" s="2186"/>
      <c r="FV30" s="2186"/>
      <c r="FW30" s="2186"/>
      <c r="FX30" s="2186"/>
      <c r="FY30" s="2186"/>
      <c r="FZ30" s="2186"/>
      <c r="GA30" s="2186"/>
      <c r="GB30" s="2186"/>
      <c r="GC30" s="2186"/>
      <c r="GD30" s="2186"/>
      <c r="GE30" s="2186"/>
      <c r="GF30" s="2186"/>
      <c r="GG30" s="2186"/>
      <c r="GH30" s="2186"/>
      <c r="GI30" s="2186"/>
      <c r="GJ30" s="2186"/>
      <c r="GK30" s="2186"/>
      <c r="GL30" s="2186"/>
      <c r="GM30" s="2186"/>
      <c r="GN30" s="2186"/>
      <c r="GO30" s="2186"/>
      <c r="GP30" s="2186"/>
      <c r="GQ30" s="2186"/>
      <c r="GR30" s="2186"/>
      <c r="GS30" s="2186"/>
      <c r="GT30" s="2186"/>
      <c r="GU30" s="2186"/>
      <c r="GV30" s="2186"/>
      <c r="GW30" s="2186"/>
      <c r="GX30" s="2186"/>
      <c r="GY30" s="2186"/>
      <c r="GZ30" s="2186"/>
      <c r="HA30" s="2186"/>
      <c r="HB30" s="2186"/>
      <c r="HC30" s="2186"/>
      <c r="HD30" s="2186"/>
      <c r="HE30" s="2186"/>
      <c r="HF30" s="2186"/>
      <c r="HG30" s="2186"/>
      <c r="HH30" s="2186"/>
      <c r="HI30" s="2186"/>
      <c r="HJ30" s="2186"/>
      <c r="HK30" s="2186"/>
      <c r="HL30" s="2186"/>
      <c r="HM30" s="2186"/>
      <c r="HN30" s="2186"/>
      <c r="HO30" s="2186"/>
      <c r="HP30" s="2186"/>
      <c r="HQ30" s="2186"/>
      <c r="HR30" s="2186"/>
      <c r="HS30" s="2186"/>
      <c r="HT30" s="2186"/>
      <c r="HU30" s="2186"/>
      <c r="HV30" s="2186"/>
      <c r="HW30" s="2186"/>
      <c r="HX30" s="2186"/>
      <c r="HY30" s="2186"/>
      <c r="HZ30" s="2186"/>
      <c r="IA30" s="2186"/>
      <c r="IB30" s="2186"/>
      <c r="IC30" s="2186"/>
      <c r="ID30" s="2186"/>
      <c r="IE30" s="2186"/>
      <c r="IF30" s="2186"/>
      <c r="IG30" s="2186"/>
      <c r="IH30" s="2186"/>
      <c r="II30" s="2186"/>
      <c r="IJ30" s="2186"/>
      <c r="IK30" s="2186"/>
      <c r="IL30" s="2186"/>
      <c r="IM30" s="2186"/>
      <c r="IN30" s="2186"/>
      <c r="IO30" s="2186"/>
      <c r="IP30" s="2186"/>
      <c r="IQ30" s="2186"/>
      <c r="IR30" s="2186"/>
      <c r="IS30" s="2186"/>
      <c r="IT30" s="2186"/>
      <c r="IU30" s="2186"/>
      <c r="IV30" s="2186"/>
    </row>
    <row r="31" spans="1:256" ht="157.5">
      <c r="A31" s="2156" t="s">
        <v>2076</v>
      </c>
      <c r="B31" s="2156"/>
      <c r="C31" s="2132" t="s">
        <v>2077</v>
      </c>
      <c r="D31" s="2096">
        <v>4</v>
      </c>
      <c r="E31" s="2157" t="s">
        <v>2092</v>
      </c>
      <c r="F31" s="2162"/>
      <c r="G31" s="2120" t="s">
        <v>78</v>
      </c>
      <c r="H31" s="2162"/>
      <c r="I31" s="2163"/>
      <c r="J31" s="2122">
        <v>10</v>
      </c>
      <c r="K31" s="2100" t="s">
        <v>2110</v>
      </c>
      <c r="L31" s="2100" t="s">
        <v>2104</v>
      </c>
      <c r="M31" s="2100" t="s">
        <v>2111</v>
      </c>
      <c r="N31" s="2187">
        <v>0.15</v>
      </c>
      <c r="O31" s="2102">
        <v>42736</v>
      </c>
      <c r="P31" s="2102">
        <v>43100</v>
      </c>
      <c r="Q31" s="2103" t="s">
        <v>2112</v>
      </c>
      <c r="R31" s="2104">
        <v>1</v>
      </c>
      <c r="S31" s="2107">
        <v>0.08</v>
      </c>
      <c r="T31" s="2106">
        <v>0.08</v>
      </c>
      <c r="U31" s="2160">
        <v>0.08</v>
      </c>
      <c r="V31" s="2108">
        <f>+T31</f>
        <v>0.08</v>
      </c>
      <c r="W31" s="2123"/>
      <c r="X31" s="2124"/>
      <c r="Y31" s="2111" t="s">
        <v>2113</v>
      </c>
      <c r="Z31" s="2107">
        <v>0.08</v>
      </c>
      <c r="AA31" s="2112">
        <v>0.08</v>
      </c>
      <c r="AB31" s="2107">
        <v>0.08</v>
      </c>
      <c r="AC31" s="2108">
        <f>+AA31</f>
        <v>0.08</v>
      </c>
      <c r="AD31" s="2123"/>
      <c r="AE31" s="2125"/>
      <c r="AF31" s="2111" t="s">
        <v>2113</v>
      </c>
      <c r="AG31" s="2107">
        <v>0.08</v>
      </c>
      <c r="AH31" s="2112">
        <v>0.08</v>
      </c>
      <c r="AI31" s="2107">
        <v>0.08</v>
      </c>
      <c r="AJ31" s="2108">
        <f>+AH31</f>
        <v>0.08</v>
      </c>
      <c r="AK31" s="2123"/>
      <c r="AL31" s="2125"/>
      <c r="AM31" s="2111" t="s">
        <v>2114</v>
      </c>
      <c r="AN31" s="2107">
        <v>0.08</v>
      </c>
      <c r="AO31" s="2112">
        <v>0.08</v>
      </c>
      <c r="AP31" s="2107">
        <v>0.08</v>
      </c>
      <c r="AQ31" s="2108">
        <f>+AO31</f>
        <v>0.08</v>
      </c>
      <c r="AR31" s="2123"/>
      <c r="AS31" s="2125"/>
      <c r="AT31" s="2111"/>
      <c r="AU31" s="2045">
        <v>0.09</v>
      </c>
      <c r="AV31" s="2112">
        <v>0.09</v>
      </c>
      <c r="AW31" s="2107">
        <v>0.09</v>
      </c>
      <c r="AX31" s="2108">
        <f>+AV31</f>
        <v>0.09</v>
      </c>
      <c r="AY31" s="2123"/>
      <c r="AZ31" s="2125"/>
      <c r="BA31" s="2111" t="s">
        <v>2113</v>
      </c>
      <c r="BB31" s="2045">
        <v>0.09</v>
      </c>
      <c r="BC31" s="2112"/>
      <c r="BD31" s="2107">
        <v>0.09</v>
      </c>
      <c r="BE31" s="2108">
        <v>0.09</v>
      </c>
      <c r="BF31" s="2123"/>
      <c r="BG31" s="2125"/>
      <c r="BH31" s="2111" t="s">
        <v>2114</v>
      </c>
      <c r="BI31" s="2045">
        <v>0.09</v>
      </c>
      <c r="BJ31" s="2112"/>
      <c r="BK31" s="2107">
        <v>0.09</v>
      </c>
      <c r="BL31" s="2108">
        <f>+BJ31</f>
        <v>0</v>
      </c>
      <c r="BM31" s="2123"/>
      <c r="BN31" s="2125"/>
      <c r="BO31" s="2111" t="s">
        <v>2113</v>
      </c>
      <c r="BP31" s="2045">
        <v>0.09</v>
      </c>
      <c r="BQ31" s="2112"/>
      <c r="BR31" s="2107">
        <v>0.09</v>
      </c>
      <c r="BS31" s="2108">
        <f>+BQ31</f>
        <v>0</v>
      </c>
      <c r="BT31" s="2123"/>
      <c r="BU31" s="2125"/>
      <c r="BV31" s="2111" t="s">
        <v>2113</v>
      </c>
      <c r="BW31" s="2107">
        <v>0.08</v>
      </c>
      <c r="BX31" s="2112"/>
      <c r="BY31" s="2107">
        <v>0.08</v>
      </c>
      <c r="BZ31" s="2108">
        <f>+BX31</f>
        <v>0</v>
      </c>
      <c r="CA31" s="2123"/>
      <c r="CB31" s="2125"/>
      <c r="CC31" s="2111" t="s">
        <v>2114</v>
      </c>
      <c r="CD31" s="2107">
        <v>0.08</v>
      </c>
      <c r="CE31" s="2106"/>
      <c r="CF31" s="2107">
        <v>0.08</v>
      </c>
      <c r="CG31" s="2108">
        <f>+CE31</f>
        <v>0</v>
      </c>
      <c r="CH31" s="2123"/>
      <c r="CI31" s="2124"/>
      <c r="CJ31" s="2111" t="s">
        <v>2113</v>
      </c>
      <c r="CK31" s="2107">
        <v>0.08</v>
      </c>
      <c r="CL31" s="2106"/>
      <c r="CM31" s="2107">
        <v>0.08</v>
      </c>
      <c r="CN31" s="2115">
        <f>+CL31</f>
        <v>0</v>
      </c>
      <c r="CO31" s="2123"/>
      <c r="CP31" s="2124"/>
      <c r="CQ31" s="2111" t="s">
        <v>2113</v>
      </c>
      <c r="CR31" s="2107">
        <v>0.08</v>
      </c>
      <c r="CS31" s="2106"/>
      <c r="CT31" s="2107">
        <v>0.08</v>
      </c>
      <c r="CU31" s="2115">
        <f>+CS31</f>
        <v>0</v>
      </c>
      <c r="CV31" s="2123"/>
      <c r="CW31" s="2124"/>
      <c r="CX31" s="1845" t="s">
        <v>2104</v>
      </c>
      <c r="CY31" s="2186"/>
      <c r="CZ31" s="284">
        <f t="shared" si="10"/>
        <v>0.24</v>
      </c>
      <c r="DA31" s="284">
        <f t="shared" si="10"/>
        <v>0.24</v>
      </c>
      <c r="DB31" s="226">
        <f>+DA31/CZ31</f>
        <v>1</v>
      </c>
      <c r="DC31" s="284">
        <f t="shared" ref="DC31:DD34" si="26">+U31+AB31+AI31</f>
        <v>0.24</v>
      </c>
      <c r="DD31" s="284">
        <f t="shared" si="26"/>
        <v>0.24</v>
      </c>
      <c r="DE31" s="1789">
        <f>+DD31/DC31</f>
        <v>1</v>
      </c>
      <c r="DF31" s="1804"/>
      <c r="DG31" s="1804"/>
      <c r="DH31" s="139"/>
      <c r="DI31" s="284">
        <f t="shared" ref="DI31:DJ34" si="27">+S31+Z31+AG31+AN31+AU31+BB31</f>
        <v>0.5</v>
      </c>
      <c r="DJ31" s="284">
        <f t="shared" si="27"/>
        <v>0.41000000000000003</v>
      </c>
      <c r="DK31" s="1789">
        <f>+DJ31/DI31</f>
        <v>0.82000000000000006</v>
      </c>
      <c r="DL31" s="1791">
        <f t="shared" ref="DL31:DM34" si="28">+U31+AB31+AI31+AP31+AW31+BD31</f>
        <v>0.5</v>
      </c>
      <c r="DM31" s="1791">
        <f t="shared" si="28"/>
        <v>0.5</v>
      </c>
      <c r="DN31" s="1789">
        <f>+DM31/DL31</f>
        <v>1</v>
      </c>
      <c r="DO31" s="1804"/>
      <c r="DP31" s="1804"/>
      <c r="DQ31" s="139"/>
      <c r="DR31" s="284">
        <f t="shared" si="18"/>
        <v>0.7599999999999999</v>
      </c>
      <c r="DS31" s="284">
        <f t="shared" si="18"/>
        <v>0.41000000000000003</v>
      </c>
      <c r="DT31" s="1789">
        <f>+DS31/DR31</f>
        <v>0.53947368421052644</v>
      </c>
      <c r="DU31" s="1791">
        <f t="shared" ref="DU31:DV34" si="29">+U31+AB31+AI31+AP31+AW31+BD31+BK31+BR31+BY31</f>
        <v>0.7599999999999999</v>
      </c>
      <c r="DV31" s="1791">
        <f t="shared" si="29"/>
        <v>0.5</v>
      </c>
      <c r="DW31" s="1789">
        <f>+DV31/DU31</f>
        <v>0.65789473684210531</v>
      </c>
      <c r="DX31" s="1804"/>
      <c r="DY31" s="1804"/>
      <c r="DZ31" s="139"/>
      <c r="EA31" s="284">
        <f t="shared" si="22"/>
        <v>0.99999999999999978</v>
      </c>
      <c r="EB31" s="284">
        <f t="shared" si="22"/>
        <v>0.41000000000000003</v>
      </c>
      <c r="EC31" s="1789">
        <f t="shared" si="23"/>
        <v>0.41000000000000014</v>
      </c>
      <c r="ED31" s="1791">
        <f t="shared" ref="ED31:EE34" si="30">+U31+AB31+AI31+AP31+AW31+BD31+BK31+BR31+BY31+CF31+CM31+CT31</f>
        <v>0.99999999999999978</v>
      </c>
      <c r="EE31" s="1791">
        <f t="shared" si="30"/>
        <v>0.5</v>
      </c>
      <c r="EF31" s="1789">
        <f>+EE31/ED31</f>
        <v>0.50000000000000011</v>
      </c>
      <c r="EG31" s="1804"/>
      <c r="EH31" s="1804"/>
      <c r="EI31" s="139"/>
      <c r="EJ31" s="2186"/>
      <c r="EK31" s="2186"/>
      <c r="EL31" s="2186"/>
      <c r="EM31" s="2186"/>
      <c r="EN31" s="2186"/>
      <c r="EO31" s="2186"/>
      <c r="EP31" s="2186"/>
      <c r="EQ31" s="2186"/>
      <c r="ER31" s="2186"/>
      <c r="ES31" s="2186"/>
      <c r="ET31" s="2186"/>
      <c r="EU31" s="2186"/>
      <c r="EV31" s="2186"/>
      <c r="EW31" s="2186"/>
      <c r="EX31" s="2186"/>
      <c r="EY31" s="2186"/>
      <c r="EZ31" s="2186"/>
      <c r="FA31" s="2186"/>
      <c r="FB31" s="2186"/>
      <c r="FC31" s="2186"/>
      <c r="FD31" s="2186"/>
      <c r="FE31" s="2186"/>
      <c r="FF31" s="2186"/>
      <c r="FG31" s="2186"/>
      <c r="FH31" s="2186"/>
      <c r="FI31" s="2186"/>
      <c r="FJ31" s="2186"/>
      <c r="FK31" s="2186"/>
      <c r="FL31" s="2186"/>
      <c r="FM31" s="2186"/>
      <c r="FN31" s="2186"/>
      <c r="FO31" s="2186"/>
      <c r="FP31" s="2186"/>
      <c r="FQ31" s="2186"/>
      <c r="FR31" s="2186"/>
      <c r="FS31" s="2186"/>
      <c r="FT31" s="2186"/>
      <c r="FU31" s="2186"/>
      <c r="FV31" s="2186"/>
      <c r="FW31" s="2186"/>
      <c r="FX31" s="2186"/>
      <c r="FY31" s="2186"/>
      <c r="FZ31" s="2186"/>
      <c r="GA31" s="2186"/>
      <c r="GB31" s="2186"/>
      <c r="GC31" s="2186"/>
      <c r="GD31" s="2186"/>
      <c r="GE31" s="2186"/>
      <c r="GF31" s="2186"/>
      <c r="GG31" s="2186"/>
      <c r="GH31" s="2186"/>
      <c r="GI31" s="2186"/>
      <c r="GJ31" s="2186"/>
      <c r="GK31" s="2186"/>
      <c r="GL31" s="2186"/>
      <c r="GM31" s="2186"/>
      <c r="GN31" s="2186"/>
      <c r="GO31" s="2186"/>
      <c r="GP31" s="2186"/>
      <c r="GQ31" s="2186"/>
      <c r="GR31" s="2186"/>
      <c r="GS31" s="2186"/>
      <c r="GT31" s="2186"/>
      <c r="GU31" s="2186"/>
      <c r="GV31" s="2186"/>
      <c r="GW31" s="2186"/>
      <c r="GX31" s="2186"/>
      <c r="GY31" s="2186"/>
      <c r="GZ31" s="2186"/>
      <c r="HA31" s="2186"/>
      <c r="HB31" s="2186"/>
      <c r="HC31" s="2186"/>
      <c r="HD31" s="2186"/>
      <c r="HE31" s="2186"/>
      <c r="HF31" s="2186"/>
      <c r="HG31" s="2186"/>
      <c r="HH31" s="2186"/>
      <c r="HI31" s="2186"/>
      <c r="HJ31" s="2186"/>
      <c r="HK31" s="2186"/>
      <c r="HL31" s="2186"/>
      <c r="HM31" s="2186"/>
      <c r="HN31" s="2186"/>
      <c r="HO31" s="2186"/>
      <c r="HP31" s="2186"/>
      <c r="HQ31" s="2186"/>
      <c r="HR31" s="2186"/>
      <c r="HS31" s="2186"/>
      <c r="HT31" s="2186"/>
      <c r="HU31" s="2186"/>
      <c r="HV31" s="2186"/>
      <c r="HW31" s="2186"/>
      <c r="HX31" s="2186"/>
      <c r="HY31" s="2186"/>
      <c r="HZ31" s="2186"/>
      <c r="IA31" s="2186"/>
      <c r="IB31" s="2186"/>
      <c r="IC31" s="2186"/>
      <c r="ID31" s="2186"/>
      <c r="IE31" s="2186"/>
      <c r="IF31" s="2186"/>
      <c r="IG31" s="2186"/>
      <c r="IH31" s="2186"/>
      <c r="II31" s="2186"/>
      <c r="IJ31" s="2186"/>
      <c r="IK31" s="2186"/>
      <c r="IL31" s="2186"/>
      <c r="IM31" s="2186"/>
      <c r="IN31" s="2186"/>
      <c r="IO31" s="2186"/>
      <c r="IP31" s="2186"/>
      <c r="IQ31" s="2186"/>
      <c r="IR31" s="2186"/>
      <c r="IS31" s="2186"/>
      <c r="IT31" s="2186"/>
      <c r="IU31" s="2186"/>
      <c r="IV31" s="2186"/>
    </row>
    <row r="32" spans="1:256" ht="173.25">
      <c r="A32" s="2156" t="s">
        <v>2076</v>
      </c>
      <c r="B32" s="2156"/>
      <c r="C32" s="2132" t="s">
        <v>2077</v>
      </c>
      <c r="D32" s="2096">
        <v>4</v>
      </c>
      <c r="E32" s="2157" t="s">
        <v>2092</v>
      </c>
      <c r="F32" s="2188"/>
      <c r="G32" s="2120" t="s">
        <v>78</v>
      </c>
      <c r="H32" s="2188"/>
      <c r="I32" s="2189"/>
      <c r="J32" s="2122">
        <v>11</v>
      </c>
      <c r="K32" s="2100" t="s">
        <v>2115</v>
      </c>
      <c r="L32" s="2100" t="s">
        <v>2116</v>
      </c>
      <c r="M32" s="2100" t="s">
        <v>2111</v>
      </c>
      <c r="N32" s="2101">
        <v>0.02</v>
      </c>
      <c r="O32" s="2102">
        <v>42736</v>
      </c>
      <c r="P32" s="2102">
        <v>43100</v>
      </c>
      <c r="Q32" s="2103" t="s">
        <v>2117</v>
      </c>
      <c r="R32" s="2104">
        <v>1</v>
      </c>
      <c r="S32" s="2107">
        <v>0.08</v>
      </c>
      <c r="T32" s="2106">
        <v>0.08</v>
      </c>
      <c r="U32" s="2160">
        <v>0.08</v>
      </c>
      <c r="V32" s="2108">
        <f>+T32</f>
        <v>0.08</v>
      </c>
      <c r="W32" s="2128"/>
      <c r="X32" s="2129"/>
      <c r="Y32" s="2111" t="s">
        <v>2118</v>
      </c>
      <c r="Z32" s="2107">
        <v>0.08</v>
      </c>
      <c r="AA32" s="2112">
        <v>0.08</v>
      </c>
      <c r="AB32" s="2107">
        <v>0.08</v>
      </c>
      <c r="AC32" s="2108">
        <f>+AA32</f>
        <v>0.08</v>
      </c>
      <c r="AD32" s="2128"/>
      <c r="AE32" s="2130"/>
      <c r="AF32" s="2111" t="s">
        <v>2119</v>
      </c>
      <c r="AG32" s="2107">
        <v>0.08</v>
      </c>
      <c r="AH32" s="2112">
        <v>0.08</v>
      </c>
      <c r="AI32" s="2107">
        <v>0.08</v>
      </c>
      <c r="AJ32" s="2108">
        <f>+AH32</f>
        <v>0.08</v>
      </c>
      <c r="AK32" s="2128"/>
      <c r="AL32" s="2130"/>
      <c r="AM32" s="2111" t="s">
        <v>2120</v>
      </c>
      <c r="AN32" s="2107">
        <v>0.08</v>
      </c>
      <c r="AO32" s="2112">
        <v>0.08</v>
      </c>
      <c r="AP32" s="2107">
        <v>0.08</v>
      </c>
      <c r="AQ32" s="2108">
        <f>+AO32</f>
        <v>0.08</v>
      </c>
      <c r="AR32" s="2128"/>
      <c r="AS32" s="2130"/>
      <c r="AT32" s="2111" t="s">
        <v>2121</v>
      </c>
      <c r="AU32" s="2045">
        <v>0.09</v>
      </c>
      <c r="AV32" s="2112">
        <v>0.09</v>
      </c>
      <c r="AW32" s="2107">
        <v>0.09</v>
      </c>
      <c r="AX32" s="2108">
        <f>+AV32</f>
        <v>0.09</v>
      </c>
      <c r="AY32" s="2128"/>
      <c r="AZ32" s="2130"/>
      <c r="BA32" s="2111" t="s">
        <v>2122</v>
      </c>
      <c r="BB32" s="2045">
        <v>0.09</v>
      </c>
      <c r="BC32" s="2112"/>
      <c r="BD32" s="2107">
        <v>0.09</v>
      </c>
      <c r="BE32" s="2108">
        <v>0.09</v>
      </c>
      <c r="BF32" s="2128"/>
      <c r="BG32" s="2130"/>
      <c r="BH32" s="2111" t="s">
        <v>2123</v>
      </c>
      <c r="BI32" s="2045">
        <v>0.09</v>
      </c>
      <c r="BJ32" s="2112"/>
      <c r="BK32" s="2107">
        <v>0.09</v>
      </c>
      <c r="BL32" s="2108">
        <f>+BJ32</f>
        <v>0</v>
      </c>
      <c r="BM32" s="2128"/>
      <c r="BN32" s="2130"/>
      <c r="BO32" s="2111" t="s">
        <v>2124</v>
      </c>
      <c r="BP32" s="2045">
        <v>0.09</v>
      </c>
      <c r="BQ32" s="2112"/>
      <c r="BR32" s="2107">
        <v>0.09</v>
      </c>
      <c r="BS32" s="2108">
        <f>+BQ32</f>
        <v>0</v>
      </c>
      <c r="BT32" s="2128"/>
      <c r="BU32" s="2130"/>
      <c r="BV32" s="2111" t="s">
        <v>2124</v>
      </c>
      <c r="BW32" s="2107">
        <v>0.08</v>
      </c>
      <c r="BX32" s="2112"/>
      <c r="BY32" s="2107">
        <v>0.08</v>
      </c>
      <c r="BZ32" s="2108">
        <f>+BX32</f>
        <v>0</v>
      </c>
      <c r="CA32" s="2128"/>
      <c r="CB32" s="2130"/>
      <c r="CC32" s="2111" t="s">
        <v>2125</v>
      </c>
      <c r="CD32" s="2107">
        <v>0.08</v>
      </c>
      <c r="CE32" s="2106"/>
      <c r="CF32" s="2107">
        <v>0.08</v>
      </c>
      <c r="CG32" s="2108">
        <f>+CE32</f>
        <v>0</v>
      </c>
      <c r="CH32" s="2128"/>
      <c r="CI32" s="2129"/>
      <c r="CJ32" s="2111" t="s">
        <v>2124</v>
      </c>
      <c r="CK32" s="2107">
        <v>0.08</v>
      </c>
      <c r="CL32" s="2106"/>
      <c r="CM32" s="2107">
        <v>0.08</v>
      </c>
      <c r="CN32" s="2115">
        <f>+CL32</f>
        <v>0</v>
      </c>
      <c r="CO32" s="2128"/>
      <c r="CP32" s="2129"/>
      <c r="CQ32" s="2111" t="s">
        <v>2124</v>
      </c>
      <c r="CR32" s="2107">
        <v>0.08</v>
      </c>
      <c r="CS32" s="2106"/>
      <c r="CT32" s="2107">
        <v>0.08</v>
      </c>
      <c r="CU32" s="2115">
        <f>+CS32</f>
        <v>0</v>
      </c>
      <c r="CV32" s="2128"/>
      <c r="CW32" s="2129"/>
      <c r="CX32" s="1845" t="s">
        <v>2116</v>
      </c>
      <c r="CY32" s="2186"/>
      <c r="CZ32" s="284">
        <f t="shared" si="10"/>
        <v>0.24</v>
      </c>
      <c r="DA32" s="284">
        <f t="shared" si="10"/>
        <v>0.24</v>
      </c>
      <c r="DB32" s="226">
        <f>+DA32/CZ32</f>
        <v>1</v>
      </c>
      <c r="DC32" s="284">
        <f t="shared" si="26"/>
        <v>0.24</v>
      </c>
      <c r="DD32" s="284">
        <f t="shared" si="26"/>
        <v>0.24</v>
      </c>
      <c r="DE32" s="1789">
        <f>+DD32/DC32</f>
        <v>1</v>
      </c>
      <c r="DF32" s="1816"/>
      <c r="DG32" s="1816"/>
      <c r="DH32" s="109"/>
      <c r="DI32" s="284">
        <f t="shared" si="27"/>
        <v>0.5</v>
      </c>
      <c r="DJ32" s="284">
        <f t="shared" si="27"/>
        <v>0.41000000000000003</v>
      </c>
      <c r="DK32" s="1789">
        <f>+DJ32/DI32</f>
        <v>0.82000000000000006</v>
      </c>
      <c r="DL32" s="1791">
        <f t="shared" si="28"/>
        <v>0.5</v>
      </c>
      <c r="DM32" s="1791">
        <f t="shared" si="28"/>
        <v>0.5</v>
      </c>
      <c r="DN32" s="1789">
        <f>+DM32/DL32</f>
        <v>1</v>
      </c>
      <c r="DO32" s="1816"/>
      <c r="DP32" s="1816"/>
      <c r="DQ32" s="109"/>
      <c r="DR32" s="284">
        <f t="shared" si="18"/>
        <v>0.7599999999999999</v>
      </c>
      <c r="DS32" s="284">
        <f t="shared" si="18"/>
        <v>0.41000000000000003</v>
      </c>
      <c r="DT32" s="1789">
        <f>+DS32/DR32</f>
        <v>0.53947368421052644</v>
      </c>
      <c r="DU32" s="1791">
        <f t="shared" si="29"/>
        <v>0.7599999999999999</v>
      </c>
      <c r="DV32" s="1791">
        <f t="shared" si="29"/>
        <v>0.5</v>
      </c>
      <c r="DW32" s="1789">
        <f>+DV32/DU32</f>
        <v>0.65789473684210531</v>
      </c>
      <c r="DX32" s="1816"/>
      <c r="DY32" s="1816"/>
      <c r="DZ32" s="109"/>
      <c r="EA32" s="284">
        <f t="shared" si="22"/>
        <v>0.99999999999999978</v>
      </c>
      <c r="EB32" s="284">
        <f t="shared" si="22"/>
        <v>0.41000000000000003</v>
      </c>
      <c r="EC32" s="1789">
        <f t="shared" si="23"/>
        <v>0.41000000000000014</v>
      </c>
      <c r="ED32" s="1791">
        <f t="shared" si="30"/>
        <v>0.99999999999999978</v>
      </c>
      <c r="EE32" s="1791">
        <f t="shared" si="30"/>
        <v>0.5</v>
      </c>
      <c r="EF32" s="1789">
        <f>+EE32/ED32</f>
        <v>0.50000000000000011</v>
      </c>
      <c r="EG32" s="1816"/>
      <c r="EH32" s="1816"/>
      <c r="EI32" s="109"/>
      <c r="EJ32" s="2186"/>
      <c r="EK32" s="2186"/>
      <c r="EL32" s="2186"/>
      <c r="EM32" s="2186"/>
      <c r="EN32" s="2186"/>
      <c r="EO32" s="2186"/>
      <c r="EP32" s="2186"/>
      <c r="EQ32" s="2186"/>
      <c r="ER32" s="2186"/>
      <c r="ES32" s="2186"/>
      <c r="ET32" s="2186"/>
      <c r="EU32" s="2186"/>
      <c r="EV32" s="2186"/>
      <c r="EW32" s="2186"/>
      <c r="EX32" s="2186"/>
      <c r="EY32" s="2186"/>
      <c r="EZ32" s="2186"/>
      <c r="FA32" s="2186"/>
      <c r="FB32" s="2186"/>
      <c r="FC32" s="2186"/>
      <c r="FD32" s="2186"/>
      <c r="FE32" s="2186"/>
      <c r="FF32" s="2186"/>
      <c r="FG32" s="2186"/>
      <c r="FH32" s="2186"/>
      <c r="FI32" s="2186"/>
      <c r="FJ32" s="2186"/>
      <c r="FK32" s="2186"/>
      <c r="FL32" s="2186"/>
      <c r="FM32" s="2186"/>
      <c r="FN32" s="2186"/>
      <c r="FO32" s="2186"/>
      <c r="FP32" s="2186"/>
      <c r="FQ32" s="2186"/>
      <c r="FR32" s="2186"/>
      <c r="FS32" s="2186"/>
      <c r="FT32" s="2186"/>
      <c r="FU32" s="2186"/>
      <c r="FV32" s="2186"/>
      <c r="FW32" s="2186"/>
      <c r="FX32" s="2186"/>
      <c r="FY32" s="2186"/>
      <c r="FZ32" s="2186"/>
      <c r="GA32" s="2186"/>
      <c r="GB32" s="2186"/>
      <c r="GC32" s="2186"/>
      <c r="GD32" s="2186"/>
      <c r="GE32" s="2186"/>
      <c r="GF32" s="2186"/>
      <c r="GG32" s="2186"/>
      <c r="GH32" s="2186"/>
      <c r="GI32" s="2186"/>
      <c r="GJ32" s="2186"/>
      <c r="GK32" s="2186"/>
      <c r="GL32" s="2186"/>
      <c r="GM32" s="2186"/>
      <c r="GN32" s="2186"/>
      <c r="GO32" s="2186"/>
      <c r="GP32" s="2186"/>
      <c r="GQ32" s="2186"/>
      <c r="GR32" s="2186"/>
      <c r="GS32" s="2186"/>
      <c r="GT32" s="2186"/>
      <c r="GU32" s="2186"/>
      <c r="GV32" s="2186"/>
      <c r="GW32" s="2186"/>
      <c r="GX32" s="2186"/>
      <c r="GY32" s="2186"/>
      <c r="GZ32" s="2186"/>
      <c r="HA32" s="2186"/>
      <c r="HB32" s="2186"/>
      <c r="HC32" s="2186"/>
      <c r="HD32" s="2186"/>
      <c r="HE32" s="2186"/>
      <c r="HF32" s="2186"/>
      <c r="HG32" s="2186"/>
      <c r="HH32" s="2186"/>
      <c r="HI32" s="2186"/>
      <c r="HJ32" s="2186"/>
      <c r="HK32" s="2186"/>
      <c r="HL32" s="2186"/>
      <c r="HM32" s="2186"/>
      <c r="HN32" s="2186"/>
      <c r="HO32" s="2186"/>
      <c r="HP32" s="2186"/>
      <c r="HQ32" s="2186"/>
      <c r="HR32" s="2186"/>
      <c r="HS32" s="2186"/>
      <c r="HT32" s="2186"/>
      <c r="HU32" s="2186"/>
      <c r="HV32" s="2186"/>
      <c r="HW32" s="2186"/>
      <c r="HX32" s="2186"/>
      <c r="HY32" s="2186"/>
      <c r="HZ32" s="2186"/>
      <c r="IA32" s="2186"/>
      <c r="IB32" s="2186"/>
      <c r="IC32" s="2186"/>
      <c r="ID32" s="2186"/>
      <c r="IE32" s="2186"/>
      <c r="IF32" s="2186"/>
      <c r="IG32" s="2186"/>
      <c r="IH32" s="2186"/>
      <c r="II32" s="2186"/>
      <c r="IJ32" s="2186"/>
      <c r="IK32" s="2186"/>
      <c r="IL32" s="2186"/>
      <c r="IM32" s="2186"/>
      <c r="IN32" s="2186"/>
      <c r="IO32" s="2186"/>
      <c r="IP32" s="2186"/>
      <c r="IQ32" s="2186"/>
      <c r="IR32" s="2186"/>
      <c r="IS32" s="2186"/>
      <c r="IT32" s="2186"/>
      <c r="IU32" s="2186"/>
      <c r="IV32" s="2186"/>
    </row>
    <row r="33" spans="1:139" ht="204.75">
      <c r="A33" s="2138" t="s">
        <v>390</v>
      </c>
      <c r="B33" s="2138"/>
      <c r="C33" s="2139" t="s">
        <v>2126</v>
      </c>
      <c r="D33" s="2140">
        <v>5</v>
      </c>
      <c r="E33" s="2190" t="s">
        <v>2127</v>
      </c>
      <c r="F33" s="2191">
        <v>0.25</v>
      </c>
      <c r="G33" s="2143" t="s">
        <v>78</v>
      </c>
      <c r="H33" s="2192">
        <v>0.25</v>
      </c>
      <c r="I33" s="2144">
        <f>+N33+N34</f>
        <v>0.03</v>
      </c>
      <c r="J33" s="2145">
        <v>12</v>
      </c>
      <c r="K33" s="2146" t="s">
        <v>2128</v>
      </c>
      <c r="L33" s="2146" t="s">
        <v>2129</v>
      </c>
      <c r="M33" s="2146" t="s">
        <v>2130</v>
      </c>
      <c r="N33" s="2193">
        <v>0.01</v>
      </c>
      <c r="O33" s="2148">
        <v>42736</v>
      </c>
      <c r="P33" s="2148">
        <v>43100</v>
      </c>
      <c r="Q33" s="2149" t="s">
        <v>2131</v>
      </c>
      <c r="R33" s="2150">
        <v>1</v>
      </c>
      <c r="S33" s="2194">
        <v>0.08</v>
      </c>
      <c r="T33" s="2106">
        <v>0.08</v>
      </c>
      <c r="U33" s="2107">
        <v>0.08</v>
      </c>
      <c r="V33" s="2108">
        <f>+T33</f>
        <v>0.08</v>
      </c>
      <c r="W33" s="2109">
        <f>(((U33*$N$33)+(U34*$N$34))*$H$33)/($N$33+$N$34)</f>
        <v>2.0549999999999999E-2</v>
      </c>
      <c r="X33" s="2110">
        <f>(((V33*$N$33)+(V34*$N$34))*$H$33)/($N$33+$N$34)</f>
        <v>2.0000000000000004E-2</v>
      </c>
      <c r="Y33" s="2111" t="s">
        <v>2132</v>
      </c>
      <c r="Z33" s="2107">
        <v>0.08</v>
      </c>
      <c r="AA33" s="2112">
        <v>0.08</v>
      </c>
      <c r="AB33" s="2107">
        <v>0.08</v>
      </c>
      <c r="AC33" s="2108">
        <f>+AA33</f>
        <v>0.08</v>
      </c>
      <c r="AD33" s="2109">
        <f>(((AB33*$N$33)+(AB34*$N$34))*$H$33)/($N$33+$N$34)</f>
        <v>2.0555000000000004E-2</v>
      </c>
      <c r="AE33" s="2113">
        <f>(((AC33*$N$33)+(AC34*$N$34))*$H$33)/($N$33+$N$34)</f>
        <v>6.6666666666666671E-3</v>
      </c>
      <c r="AF33" s="2111" t="s">
        <v>2133</v>
      </c>
      <c r="AG33" s="2107">
        <v>0.08</v>
      </c>
      <c r="AH33" s="2112">
        <v>0.08</v>
      </c>
      <c r="AI33" s="2107">
        <v>0.08</v>
      </c>
      <c r="AJ33" s="2108">
        <f>+AH33</f>
        <v>0.08</v>
      </c>
      <c r="AK33" s="2109">
        <f>(((AI33*$N$33)+(AI34*$N$34))*$H$33)/($N$33+$N$34)</f>
        <v>2.0555000000000004E-2</v>
      </c>
      <c r="AL33" s="2113">
        <f>(((AJ33*$N$33)+(AJ34*$N$34))*$H$33)/($N$33+$N$34)</f>
        <v>3.3333333333333333E-2</v>
      </c>
      <c r="AM33" s="2111" t="s">
        <v>2134</v>
      </c>
      <c r="AN33" s="2107">
        <v>0.08</v>
      </c>
      <c r="AO33" s="2112">
        <v>0.08</v>
      </c>
      <c r="AP33" s="2107">
        <v>0.08</v>
      </c>
      <c r="AQ33" s="2108">
        <f>+AO33</f>
        <v>0.08</v>
      </c>
      <c r="AR33" s="2109">
        <f>(((AP33*$N$33)+(AP34*$N$34))*$H$33)/($N$33+$N$34)</f>
        <v>2.0555000000000004E-2</v>
      </c>
      <c r="AS33" s="2113">
        <f>(((AQ33*$N$33)+(AQ34*$N$34))*$H$33)/($N$33+$N$34)</f>
        <v>2.0000000000000004E-2</v>
      </c>
      <c r="AT33" s="2111" t="s">
        <v>2135</v>
      </c>
      <c r="AU33" s="2045">
        <v>0.09</v>
      </c>
      <c r="AV33" s="2112">
        <v>0.09</v>
      </c>
      <c r="AW33" s="2107">
        <v>0.09</v>
      </c>
      <c r="AX33" s="2108">
        <f>+AV33</f>
        <v>0.09</v>
      </c>
      <c r="AY33" s="2109">
        <f>(((AW33*$N$33)+(AW34*$N$34))*$H$33)/($N$33+$N$34)</f>
        <v>2.1388333333333336E-2</v>
      </c>
      <c r="AZ33" s="2113">
        <f>(((AX33*$N$33)+(AX34*$N$34))*$H$33)/($N$33+$N$34)</f>
        <v>2.0833333333333336E-2</v>
      </c>
      <c r="BA33" s="2111" t="s">
        <v>2135</v>
      </c>
      <c r="BB33" s="2045">
        <v>0.09</v>
      </c>
      <c r="BC33" s="2112"/>
      <c r="BD33" s="2107">
        <v>0.09</v>
      </c>
      <c r="BE33" s="2108">
        <v>0.09</v>
      </c>
      <c r="BF33" s="2109">
        <f>(((BD33*$N$33)+(BD34*$N$34))*$H$33)/($N$33+$N$34)</f>
        <v>2.1388333333333336E-2</v>
      </c>
      <c r="BG33" s="2113">
        <f>(((BE33*$N$33)+(BE34*$N$34))*$H$33)/($N$33+$N$34)</f>
        <v>2.1383333333333331E-2</v>
      </c>
      <c r="BH33" s="2111" t="s">
        <v>2136</v>
      </c>
      <c r="BI33" s="2045">
        <v>0.09</v>
      </c>
      <c r="BJ33" s="2112"/>
      <c r="BK33" s="2107">
        <v>0.09</v>
      </c>
      <c r="BL33" s="2108">
        <f>+BJ33</f>
        <v>0</v>
      </c>
      <c r="BM33" s="2109">
        <f>(((BK33*$N$33)+(BK34*$N$34))*$H$33)/($N$33+$N$34)</f>
        <v>2.1388333333333336E-2</v>
      </c>
      <c r="BN33" s="2113">
        <f>(((BL33*$N$33)+(BL34*$N$34))*$H$33)/($N$33+$N$34)</f>
        <v>0</v>
      </c>
      <c r="BO33" s="2111" t="s">
        <v>2135</v>
      </c>
      <c r="BP33" s="2045">
        <v>0.09</v>
      </c>
      <c r="BQ33" s="2112"/>
      <c r="BR33" s="2107">
        <v>0.09</v>
      </c>
      <c r="BS33" s="2108">
        <f>+BQ33</f>
        <v>0</v>
      </c>
      <c r="BT33" s="2109">
        <f>(((BR33*$N$33)+(BR34*$N$34))*$H$33)/($N$33+$N$34)</f>
        <v>2.1388333333333336E-2</v>
      </c>
      <c r="BU33" s="2113">
        <f>(((BS33*$N$33)+(BS34*$N$34))*$H$33)/($N$33+$N$34)</f>
        <v>0</v>
      </c>
      <c r="BV33" s="2111" t="s">
        <v>2135</v>
      </c>
      <c r="BW33" s="2107">
        <v>0.08</v>
      </c>
      <c r="BX33" s="2112"/>
      <c r="BY33" s="2107">
        <v>0.08</v>
      </c>
      <c r="BZ33" s="2108">
        <f>+BX33</f>
        <v>0</v>
      </c>
      <c r="CA33" s="2109">
        <f>(((BY33*$N$33)+(BY34*$N$34))*$H$33)/($N$33+$N$34)</f>
        <v>2.0555000000000004E-2</v>
      </c>
      <c r="CB33" s="2113">
        <f>(((BZ33*$N$33)+(BZ34*$N$34))*$H$33)/($N$33+$N$34)</f>
        <v>0</v>
      </c>
      <c r="CC33" s="2111" t="s">
        <v>2137</v>
      </c>
      <c r="CD33" s="2107">
        <v>0.08</v>
      </c>
      <c r="CE33" s="2106"/>
      <c r="CF33" s="2107">
        <v>0.08</v>
      </c>
      <c r="CG33" s="2108">
        <f>+CE33</f>
        <v>0</v>
      </c>
      <c r="CH33" s="2109">
        <f>(((CF33*$N$33)+(CF34*$N$34))*$H$33)/($N$33+$N$34)</f>
        <v>2.0555000000000004E-2</v>
      </c>
      <c r="CI33" s="2110">
        <f>(((CG33*$N$33)+(CG34*$N$34))*$H$33)/($N$33+$N$34)</f>
        <v>0</v>
      </c>
      <c r="CJ33" s="2111" t="s">
        <v>2135</v>
      </c>
      <c r="CK33" s="2107">
        <v>0.08</v>
      </c>
      <c r="CL33" s="2106"/>
      <c r="CM33" s="2107">
        <v>0.08</v>
      </c>
      <c r="CN33" s="2115">
        <f>+CL33</f>
        <v>0</v>
      </c>
      <c r="CO33" s="2109">
        <f>(((CM33*$N$33)+(CM34*$N$34))*$H$33)/($N$33+$N$34)</f>
        <v>2.0555000000000004E-2</v>
      </c>
      <c r="CP33" s="2110">
        <f>(((CN33*$N$33)+(CN34*$N$34))*$H$33)/($N$33+$N$34)</f>
        <v>0</v>
      </c>
      <c r="CQ33" s="2111" t="s">
        <v>2135</v>
      </c>
      <c r="CR33" s="2107">
        <v>0.08</v>
      </c>
      <c r="CS33" s="2106"/>
      <c r="CT33" s="2107">
        <v>0.08</v>
      </c>
      <c r="CU33" s="2115">
        <f>+CS33</f>
        <v>0</v>
      </c>
      <c r="CV33" s="2109">
        <f>(((CT33*$N$33)+(CT34*$N$34))*$H$33)/($N$33+$N$34)</f>
        <v>2.0555000000000004E-2</v>
      </c>
      <c r="CW33" s="2110">
        <f>(((CU33*$N$33)+(CU34*$N$34))*$H$33)/($N$33+$N$34)</f>
        <v>0</v>
      </c>
      <c r="CX33" s="1845" t="s">
        <v>2138</v>
      </c>
      <c r="CZ33" s="284">
        <f t="shared" si="10"/>
        <v>0.24</v>
      </c>
      <c r="DA33" s="284">
        <f t="shared" si="10"/>
        <v>0.24</v>
      </c>
      <c r="DB33" s="226">
        <f>+DA33/CZ33</f>
        <v>1</v>
      </c>
      <c r="DC33" s="284">
        <f t="shared" si="26"/>
        <v>0.24</v>
      </c>
      <c r="DD33" s="284">
        <f t="shared" si="26"/>
        <v>0.24</v>
      </c>
      <c r="DE33" s="1789">
        <f>+DD33/DC33</f>
        <v>1</v>
      </c>
      <c r="DF33" s="339">
        <f>+W33+AD33+AK33</f>
        <v>6.1660000000000006E-2</v>
      </c>
      <c r="DG33" s="339">
        <f>+X33+AE33+AL33</f>
        <v>6.0000000000000005E-2</v>
      </c>
      <c r="DH33" s="107">
        <f>+DG33/DF33</f>
        <v>0.97307817061303925</v>
      </c>
      <c r="DI33" s="284">
        <f t="shared" si="27"/>
        <v>0.5</v>
      </c>
      <c r="DJ33" s="284">
        <f t="shared" si="27"/>
        <v>0.41000000000000003</v>
      </c>
      <c r="DK33" s="1789">
        <f>+DJ33/DI33</f>
        <v>0.82000000000000006</v>
      </c>
      <c r="DL33" s="1791">
        <f t="shared" si="28"/>
        <v>0.5</v>
      </c>
      <c r="DM33" s="1791">
        <f t="shared" si="28"/>
        <v>0.5</v>
      </c>
      <c r="DN33" s="1789">
        <f>+DM33/DL33</f>
        <v>1</v>
      </c>
      <c r="DO33" s="314">
        <f>+W33+AD33+AK33+AR33+AY33+BF33</f>
        <v>0.1249916666666667</v>
      </c>
      <c r="DP33" s="314">
        <f>+X33+AE33+AL33+AS33+AZ33+BG33</f>
        <v>0.1222166666666667</v>
      </c>
      <c r="DQ33" s="107">
        <f>+DP33/DO33</f>
        <v>0.97779851990132671</v>
      </c>
      <c r="DR33" s="284">
        <f t="shared" si="18"/>
        <v>0.7599999999999999</v>
      </c>
      <c r="DS33" s="284">
        <f t="shared" si="18"/>
        <v>0.41000000000000003</v>
      </c>
      <c r="DT33" s="1789">
        <f>+DS33/DR33</f>
        <v>0.53947368421052644</v>
      </c>
      <c r="DU33" s="1791">
        <f t="shared" si="29"/>
        <v>0.7599999999999999</v>
      </c>
      <c r="DV33" s="1791">
        <f t="shared" si="29"/>
        <v>0.5</v>
      </c>
      <c r="DW33" s="1789">
        <f>+DV33/DU33</f>
        <v>0.65789473684210531</v>
      </c>
      <c r="DX33" s="314">
        <f>+W33+AD33+AK33+AR33+AY33+BF33+BM33+BT33+CA33</f>
        <v>0.1883233333333334</v>
      </c>
      <c r="DY33" s="314">
        <f>+X33+AE33+AL33+AS33+AZ33+BG33+BN33+BU33+CB33</f>
        <v>0.1222166666666667</v>
      </c>
      <c r="DZ33" s="107">
        <f>+DY33/DX33</f>
        <v>0.64897251181478655</v>
      </c>
      <c r="EA33" s="284">
        <f t="shared" si="22"/>
        <v>0.99999999999999978</v>
      </c>
      <c r="EB33" s="284">
        <f t="shared" si="22"/>
        <v>0.41000000000000003</v>
      </c>
      <c r="EC33" s="1789">
        <f t="shared" si="23"/>
        <v>0.41000000000000014</v>
      </c>
      <c r="ED33" s="1791">
        <f t="shared" si="30"/>
        <v>0.99999999999999978</v>
      </c>
      <c r="EE33" s="1791">
        <f t="shared" si="30"/>
        <v>0.5</v>
      </c>
      <c r="EF33" s="1789">
        <f>+EE33/ED33</f>
        <v>0.50000000000000011</v>
      </c>
      <c r="EG33" s="314">
        <f>+W33+AD33+AK33+AR33+AY33+BF33+BM33+BT33+CA33+CH33+CO33+CV33</f>
        <v>0.24998833333333337</v>
      </c>
      <c r="EH33" s="314">
        <f>+X33+AE33+AL33+AS33+AZ33+BG33+BN33+BU33+CB33+CI33+CP33+CW33</f>
        <v>0.1222166666666667</v>
      </c>
      <c r="EI33" s="107">
        <f>+EH33/EG33</f>
        <v>0.48888948150913714</v>
      </c>
    </row>
    <row r="34" spans="1:139" ht="204.75">
      <c r="A34" s="2131" t="s">
        <v>390</v>
      </c>
      <c r="B34" s="2131"/>
      <c r="C34" s="2132" t="s">
        <v>2126</v>
      </c>
      <c r="D34" s="2096">
        <v>5</v>
      </c>
      <c r="E34" s="2133" t="s">
        <v>2127</v>
      </c>
      <c r="F34" s="2195"/>
      <c r="G34" s="2098" t="s">
        <v>78</v>
      </c>
      <c r="H34" s="2196"/>
      <c r="I34" s="2155"/>
      <c r="J34" s="2122">
        <v>13</v>
      </c>
      <c r="K34" s="2100" t="s">
        <v>2139</v>
      </c>
      <c r="L34" s="2103" t="s">
        <v>2140</v>
      </c>
      <c r="M34" s="2100" t="s">
        <v>2141</v>
      </c>
      <c r="N34" s="2101">
        <v>0.02</v>
      </c>
      <c r="O34" s="2102">
        <v>42736</v>
      </c>
      <c r="P34" s="2102">
        <v>43100</v>
      </c>
      <c r="Q34" s="2103" t="s">
        <v>2142</v>
      </c>
      <c r="R34" s="2104">
        <v>1</v>
      </c>
      <c r="S34" s="2197">
        <v>8.3330000000000001E-2</v>
      </c>
      <c r="T34" s="2106">
        <v>0.08</v>
      </c>
      <c r="U34" s="2107">
        <v>8.3299999999999999E-2</v>
      </c>
      <c r="V34" s="2108">
        <f>+T34</f>
        <v>0.08</v>
      </c>
      <c r="W34" s="2128"/>
      <c r="X34" s="2129"/>
      <c r="Y34" s="2111" t="s">
        <v>2143</v>
      </c>
      <c r="Z34" s="2198">
        <v>8.3330000000000001E-2</v>
      </c>
      <c r="AA34" s="2112">
        <v>0</v>
      </c>
      <c r="AB34" s="2107">
        <f>+Z34</f>
        <v>8.3330000000000001E-2</v>
      </c>
      <c r="AC34" s="2108">
        <f>+AA34</f>
        <v>0</v>
      </c>
      <c r="AD34" s="2128"/>
      <c r="AE34" s="2130"/>
      <c r="AF34" s="2111" t="s">
        <v>2144</v>
      </c>
      <c r="AG34" s="2045">
        <v>8.3330000000000001E-2</v>
      </c>
      <c r="AH34" s="2112">
        <v>0.16</v>
      </c>
      <c r="AI34" s="2107">
        <f>+AG34</f>
        <v>8.3330000000000001E-2</v>
      </c>
      <c r="AJ34" s="2108">
        <f>+AH34</f>
        <v>0.16</v>
      </c>
      <c r="AK34" s="2128"/>
      <c r="AL34" s="2130"/>
      <c r="AM34" s="1766" t="s">
        <v>2145</v>
      </c>
      <c r="AN34" s="2045">
        <v>8.3330000000000001E-2</v>
      </c>
      <c r="AO34" s="2112">
        <v>0.08</v>
      </c>
      <c r="AP34" s="2107">
        <v>8.3330000000000001E-2</v>
      </c>
      <c r="AQ34" s="2108">
        <f>+AO34</f>
        <v>0.08</v>
      </c>
      <c r="AR34" s="2128"/>
      <c r="AS34" s="2130"/>
      <c r="AT34" s="2111" t="s">
        <v>2144</v>
      </c>
      <c r="AU34" s="2045">
        <v>8.3330000000000001E-2</v>
      </c>
      <c r="AV34" s="2112">
        <v>0.08</v>
      </c>
      <c r="AW34" s="2107">
        <v>8.3330000000000001E-2</v>
      </c>
      <c r="AX34" s="2108">
        <f>+AV34</f>
        <v>0.08</v>
      </c>
      <c r="AY34" s="2128"/>
      <c r="AZ34" s="2130"/>
      <c r="BA34" s="2111" t="s">
        <v>2144</v>
      </c>
      <c r="BB34" s="2045">
        <v>8.3330000000000001E-2</v>
      </c>
      <c r="BC34" s="2112"/>
      <c r="BD34" s="2107">
        <v>8.3330000000000001E-2</v>
      </c>
      <c r="BE34" s="2108">
        <v>8.3299999999999999E-2</v>
      </c>
      <c r="BF34" s="2128"/>
      <c r="BG34" s="2130"/>
      <c r="BH34" s="1766" t="s">
        <v>2146</v>
      </c>
      <c r="BI34" s="2045">
        <v>8.3330000000000001E-2</v>
      </c>
      <c r="BJ34" s="2112"/>
      <c r="BK34" s="2107">
        <v>8.3330000000000001E-2</v>
      </c>
      <c r="BL34" s="2108">
        <f>+BJ34</f>
        <v>0</v>
      </c>
      <c r="BM34" s="2128"/>
      <c r="BN34" s="2130"/>
      <c r="BO34" s="2111" t="s">
        <v>2144</v>
      </c>
      <c r="BP34" s="2045">
        <v>8.3330000000000001E-2</v>
      </c>
      <c r="BQ34" s="2112"/>
      <c r="BR34" s="2107">
        <v>8.3330000000000001E-2</v>
      </c>
      <c r="BS34" s="2108">
        <f>+BQ34</f>
        <v>0</v>
      </c>
      <c r="BT34" s="2128"/>
      <c r="BU34" s="2130"/>
      <c r="BV34" s="2111" t="s">
        <v>2144</v>
      </c>
      <c r="BW34" s="2045">
        <v>8.3330000000000001E-2</v>
      </c>
      <c r="BX34" s="2112"/>
      <c r="BY34" s="2107">
        <v>8.3330000000000001E-2</v>
      </c>
      <c r="BZ34" s="2108">
        <f>+BX34</f>
        <v>0</v>
      </c>
      <c r="CA34" s="2128"/>
      <c r="CB34" s="2130"/>
      <c r="CC34" s="2111" t="s">
        <v>2146</v>
      </c>
      <c r="CD34" s="2045">
        <v>8.3330000000000001E-2</v>
      </c>
      <c r="CE34" s="2106"/>
      <c r="CF34" s="2107">
        <v>8.3330000000000001E-2</v>
      </c>
      <c r="CG34" s="2108">
        <f>+CE34</f>
        <v>0</v>
      </c>
      <c r="CH34" s="2128"/>
      <c r="CI34" s="2129"/>
      <c r="CJ34" s="2111" t="s">
        <v>2147</v>
      </c>
      <c r="CK34" s="2045">
        <v>8.3330000000000001E-2</v>
      </c>
      <c r="CL34" s="2106"/>
      <c r="CM34" s="2107">
        <v>8.3330000000000001E-2</v>
      </c>
      <c r="CN34" s="2115">
        <f>+CL34</f>
        <v>0</v>
      </c>
      <c r="CO34" s="2128"/>
      <c r="CP34" s="2129"/>
      <c r="CQ34" s="2111" t="s">
        <v>2148</v>
      </c>
      <c r="CR34" s="2045">
        <v>8.3330000000000001E-2</v>
      </c>
      <c r="CS34" s="2106"/>
      <c r="CT34" s="2107">
        <v>8.3330000000000001E-2</v>
      </c>
      <c r="CU34" s="2115">
        <f>+CS34</f>
        <v>0</v>
      </c>
      <c r="CV34" s="2128"/>
      <c r="CW34" s="2129"/>
      <c r="CX34" s="1766" t="s">
        <v>2149</v>
      </c>
      <c r="CZ34" s="284">
        <f t="shared" si="10"/>
        <v>0.24998999999999999</v>
      </c>
      <c r="DA34" s="284">
        <f t="shared" si="10"/>
        <v>0.24</v>
      </c>
      <c r="DB34" s="226">
        <f>+DA34/CZ34</f>
        <v>0.96003840153606146</v>
      </c>
      <c r="DC34" s="284">
        <f t="shared" si="26"/>
        <v>0.24996000000000002</v>
      </c>
      <c r="DD34" s="284">
        <f t="shared" si="26"/>
        <v>0.24</v>
      </c>
      <c r="DE34" s="1789">
        <f>+DD34/DC34</f>
        <v>0.9601536245799327</v>
      </c>
      <c r="DF34" s="352"/>
      <c r="DG34" s="352"/>
      <c r="DH34" s="109"/>
      <c r="DI34" s="284">
        <f t="shared" si="27"/>
        <v>0.49998000000000004</v>
      </c>
      <c r="DJ34" s="284">
        <f t="shared" si="27"/>
        <v>0.4</v>
      </c>
      <c r="DK34" s="1789">
        <f>+DJ34/DI34</f>
        <v>0.80003200128005114</v>
      </c>
      <c r="DL34" s="1791">
        <f t="shared" si="28"/>
        <v>0.49995000000000006</v>
      </c>
      <c r="DM34" s="1791">
        <f t="shared" si="28"/>
        <v>0.48330000000000001</v>
      </c>
      <c r="DN34" s="1789">
        <f>+DM34/DL34</f>
        <v>0.96669666966696655</v>
      </c>
      <c r="DO34" s="1816"/>
      <c r="DP34" s="1816"/>
      <c r="DQ34" s="109"/>
      <c r="DR34" s="284">
        <f t="shared" si="18"/>
        <v>0.74997000000000003</v>
      </c>
      <c r="DS34" s="284">
        <f t="shared" si="18"/>
        <v>0.4</v>
      </c>
      <c r="DT34" s="1789">
        <f>+DS34/DR34</f>
        <v>0.53335466752003413</v>
      </c>
      <c r="DU34" s="1791">
        <f t="shared" si="29"/>
        <v>0.74994000000000005</v>
      </c>
      <c r="DV34" s="1791">
        <f t="shared" si="29"/>
        <v>0.48330000000000001</v>
      </c>
      <c r="DW34" s="1789">
        <f>+DV34/DU34</f>
        <v>0.6444515561244899</v>
      </c>
      <c r="DX34" s="1816"/>
      <c r="DY34" s="1816"/>
      <c r="DZ34" s="109"/>
      <c r="EA34" s="284">
        <f t="shared" si="22"/>
        <v>0.99996000000000007</v>
      </c>
      <c r="EB34" s="284">
        <f t="shared" si="22"/>
        <v>0.4</v>
      </c>
      <c r="EC34" s="1789">
        <f t="shared" si="23"/>
        <v>0.40001600064002557</v>
      </c>
      <c r="ED34" s="1791">
        <f t="shared" si="30"/>
        <v>0.9999300000000001</v>
      </c>
      <c r="EE34" s="1791">
        <f t="shared" si="30"/>
        <v>0.48330000000000001</v>
      </c>
      <c r="EF34" s="1789">
        <f>+EE34/ED34</f>
        <v>0.48333383336833574</v>
      </c>
      <c r="EG34" s="1816"/>
      <c r="EH34" s="1816"/>
      <c r="EI34" s="109"/>
    </row>
    <row r="35" spans="1:139">
      <c r="DE35" s="227">
        <f>8.33+8.33</f>
        <v>16.66</v>
      </c>
    </row>
  </sheetData>
  <mergeCells count="284">
    <mergeCell ref="DZ33:DZ34"/>
    <mergeCell ref="EG33:EG34"/>
    <mergeCell ref="EH33:EH34"/>
    <mergeCell ref="EI33:EI34"/>
    <mergeCell ref="A34:B34"/>
    <mergeCell ref="DH33:DH34"/>
    <mergeCell ref="DO33:DO34"/>
    <mergeCell ref="DP33:DP34"/>
    <mergeCell ref="DQ33:DQ34"/>
    <mergeCell ref="DX33:DX34"/>
    <mergeCell ref="DY33:DY34"/>
    <mergeCell ref="CO33:CO34"/>
    <mergeCell ref="CP33:CP34"/>
    <mergeCell ref="CV33:CV34"/>
    <mergeCell ref="CW33:CW34"/>
    <mergeCell ref="DF33:DF34"/>
    <mergeCell ref="DG33:DG34"/>
    <mergeCell ref="BT33:BT34"/>
    <mergeCell ref="BU33:BU34"/>
    <mergeCell ref="CA33:CA34"/>
    <mergeCell ref="CB33:CB34"/>
    <mergeCell ref="CH33:CH34"/>
    <mergeCell ref="CI33:CI34"/>
    <mergeCell ref="AY33:AY34"/>
    <mergeCell ref="AZ33:AZ34"/>
    <mergeCell ref="BF33:BF34"/>
    <mergeCell ref="BG33:BG34"/>
    <mergeCell ref="BM33:BM34"/>
    <mergeCell ref="BN33:BN34"/>
    <mergeCell ref="AD33:AD34"/>
    <mergeCell ref="AE33:AE34"/>
    <mergeCell ref="AK33:AK34"/>
    <mergeCell ref="AL33:AL34"/>
    <mergeCell ref="AR33:AR34"/>
    <mergeCell ref="AS33:AS34"/>
    <mergeCell ref="A33:B33"/>
    <mergeCell ref="F33:F34"/>
    <mergeCell ref="H33:H34"/>
    <mergeCell ref="I33:I34"/>
    <mergeCell ref="W33:W34"/>
    <mergeCell ref="X33:X34"/>
    <mergeCell ref="ED29:ED30"/>
    <mergeCell ref="EE29:EE30"/>
    <mergeCell ref="EF29:EF30"/>
    <mergeCell ref="A30:B30"/>
    <mergeCell ref="A31:B31"/>
    <mergeCell ref="A32:B32"/>
    <mergeCell ref="DM29:DM30"/>
    <mergeCell ref="DN29:DN30"/>
    <mergeCell ref="DT29:DT30"/>
    <mergeCell ref="DU29:DU30"/>
    <mergeCell ref="DV29:DV30"/>
    <mergeCell ref="DW29:DW30"/>
    <mergeCell ref="CM29:CM30"/>
    <mergeCell ref="CN29:CN30"/>
    <mergeCell ref="CT29:CT30"/>
    <mergeCell ref="CU29:CU30"/>
    <mergeCell ref="DB29:DB30"/>
    <mergeCell ref="DC29:DC30"/>
    <mergeCell ref="BR29:BR30"/>
    <mergeCell ref="BS29:BS30"/>
    <mergeCell ref="BY29:BY30"/>
    <mergeCell ref="BZ29:BZ30"/>
    <mergeCell ref="CF29:CF30"/>
    <mergeCell ref="CG29:CG30"/>
    <mergeCell ref="AW29:AW30"/>
    <mergeCell ref="AX29:AX30"/>
    <mergeCell ref="BD29:BD30"/>
    <mergeCell ref="BE29:BE30"/>
    <mergeCell ref="BK29:BK30"/>
    <mergeCell ref="BL29:BL30"/>
    <mergeCell ref="DZ28:DZ32"/>
    <mergeCell ref="EG28:EG32"/>
    <mergeCell ref="EH28:EH32"/>
    <mergeCell ref="EI28:EI32"/>
    <mergeCell ref="A29:B29"/>
    <mergeCell ref="N29:N30"/>
    <mergeCell ref="U29:U30"/>
    <mergeCell ref="V29:V30"/>
    <mergeCell ref="AB29:AB30"/>
    <mergeCell ref="AC29:AC30"/>
    <mergeCell ref="DH28:DH32"/>
    <mergeCell ref="DO28:DO32"/>
    <mergeCell ref="DP28:DP32"/>
    <mergeCell ref="DQ28:DQ32"/>
    <mergeCell ref="DX28:DX32"/>
    <mergeCell ref="DY28:DY32"/>
    <mergeCell ref="DI29:DI30"/>
    <mergeCell ref="DJ29:DJ30"/>
    <mergeCell ref="DK29:DK30"/>
    <mergeCell ref="DL29:DL30"/>
    <mergeCell ref="CO28:CO32"/>
    <mergeCell ref="CP28:CP32"/>
    <mergeCell ref="CV28:CV32"/>
    <mergeCell ref="CW28:CW32"/>
    <mergeCell ref="DF28:DF32"/>
    <mergeCell ref="DG28:DG32"/>
    <mergeCell ref="DD29:DD30"/>
    <mergeCell ref="DE29:DE30"/>
    <mergeCell ref="BT28:BT32"/>
    <mergeCell ref="BU28:BU32"/>
    <mergeCell ref="CA28:CA32"/>
    <mergeCell ref="CB28:CB32"/>
    <mergeCell ref="CH28:CH32"/>
    <mergeCell ref="CI28:CI32"/>
    <mergeCell ref="AY28:AY32"/>
    <mergeCell ref="AZ28:AZ32"/>
    <mergeCell ref="BF28:BF32"/>
    <mergeCell ref="BG28:BG32"/>
    <mergeCell ref="BM28:BM32"/>
    <mergeCell ref="BN28:BN32"/>
    <mergeCell ref="AD28:AD32"/>
    <mergeCell ref="AE28:AE32"/>
    <mergeCell ref="AK28:AK32"/>
    <mergeCell ref="AL28:AL32"/>
    <mergeCell ref="AR28:AR32"/>
    <mergeCell ref="AS28:AS32"/>
    <mergeCell ref="AI29:AI30"/>
    <mergeCell ref="AJ29:AJ30"/>
    <mergeCell ref="AP29:AP30"/>
    <mergeCell ref="AQ29:AQ30"/>
    <mergeCell ref="A28:B28"/>
    <mergeCell ref="F28:F32"/>
    <mergeCell ref="H28:H32"/>
    <mergeCell ref="I28:I32"/>
    <mergeCell ref="W28:W32"/>
    <mergeCell ref="X28:X32"/>
    <mergeCell ref="DY25:DY27"/>
    <mergeCell ref="DZ25:DZ27"/>
    <mergeCell ref="EG25:EG27"/>
    <mergeCell ref="EH25:EH27"/>
    <mergeCell ref="EI25:EI27"/>
    <mergeCell ref="A26:B26"/>
    <mergeCell ref="A27:B27"/>
    <mergeCell ref="DG25:DG27"/>
    <mergeCell ref="DH25:DH27"/>
    <mergeCell ref="DO25:DO27"/>
    <mergeCell ref="DP25:DP27"/>
    <mergeCell ref="DQ25:DQ27"/>
    <mergeCell ref="DX25:DX27"/>
    <mergeCell ref="CI25:CI27"/>
    <mergeCell ref="CO25:CO27"/>
    <mergeCell ref="CP25:CP27"/>
    <mergeCell ref="CV25:CV27"/>
    <mergeCell ref="CW25:CW27"/>
    <mergeCell ref="DF25:DF27"/>
    <mergeCell ref="BN25:BN27"/>
    <mergeCell ref="BT25:BT27"/>
    <mergeCell ref="BU25:BU27"/>
    <mergeCell ref="CA25:CA27"/>
    <mergeCell ref="CB25:CB27"/>
    <mergeCell ref="CH25:CH27"/>
    <mergeCell ref="AS25:AS27"/>
    <mergeCell ref="AY25:AY27"/>
    <mergeCell ref="AZ25:AZ27"/>
    <mergeCell ref="BF25:BF27"/>
    <mergeCell ref="BG25:BG27"/>
    <mergeCell ref="BM25:BM27"/>
    <mergeCell ref="X25:X27"/>
    <mergeCell ref="AD25:AD27"/>
    <mergeCell ref="AE25:AE27"/>
    <mergeCell ref="AK25:AK27"/>
    <mergeCell ref="AL25:AL27"/>
    <mergeCell ref="AR25:AR27"/>
    <mergeCell ref="A24:B24"/>
    <mergeCell ref="A25:B25"/>
    <mergeCell ref="F25:F27"/>
    <mergeCell ref="H25:H27"/>
    <mergeCell ref="I25:I27"/>
    <mergeCell ref="W25:W27"/>
    <mergeCell ref="DZ21:DZ23"/>
    <mergeCell ref="EG21:EG23"/>
    <mergeCell ref="EH21:EH23"/>
    <mergeCell ref="EI21:EI23"/>
    <mergeCell ref="A22:B22"/>
    <mergeCell ref="A23:B23"/>
    <mergeCell ref="DH21:DH23"/>
    <mergeCell ref="DO21:DO23"/>
    <mergeCell ref="DP21:DP23"/>
    <mergeCell ref="DQ21:DQ23"/>
    <mergeCell ref="DX21:DX23"/>
    <mergeCell ref="DY21:DY23"/>
    <mergeCell ref="CO21:CO23"/>
    <mergeCell ref="CP21:CP23"/>
    <mergeCell ref="CV21:CV23"/>
    <mergeCell ref="CW21:CW23"/>
    <mergeCell ref="DF21:DF23"/>
    <mergeCell ref="DG21:DG23"/>
    <mergeCell ref="BT21:BT23"/>
    <mergeCell ref="BU21:BU23"/>
    <mergeCell ref="CA21:CA23"/>
    <mergeCell ref="CB21:CB23"/>
    <mergeCell ref="CH21:CH23"/>
    <mergeCell ref="CI21:CI23"/>
    <mergeCell ref="AY21:AY23"/>
    <mergeCell ref="AZ21:AZ23"/>
    <mergeCell ref="BF21:BF23"/>
    <mergeCell ref="BG21:BG23"/>
    <mergeCell ref="BM21:BM23"/>
    <mergeCell ref="BN21:BN23"/>
    <mergeCell ref="AD21:AD23"/>
    <mergeCell ref="AE21:AE23"/>
    <mergeCell ref="AK21:AK23"/>
    <mergeCell ref="AL21:AL23"/>
    <mergeCell ref="AR21:AR23"/>
    <mergeCell ref="AS21:AS23"/>
    <mergeCell ref="DX19:DZ19"/>
    <mergeCell ref="EA19:EC19"/>
    <mergeCell ref="ED19:EF19"/>
    <mergeCell ref="EG19:EI19"/>
    <mergeCell ref="A21:B21"/>
    <mergeCell ref="F21:F23"/>
    <mergeCell ref="H21:H23"/>
    <mergeCell ref="I21:I23"/>
    <mergeCell ref="W21:W23"/>
    <mergeCell ref="X21:X23"/>
    <mergeCell ref="Q19:Q20"/>
    <mergeCell ref="R19:R20"/>
    <mergeCell ref="CZ19:DB19"/>
    <mergeCell ref="DC19:DE19"/>
    <mergeCell ref="DF19:DH19"/>
    <mergeCell ref="DI19:DK19"/>
    <mergeCell ref="EA18:EI18"/>
    <mergeCell ref="D19:D20"/>
    <mergeCell ref="E19:E20"/>
    <mergeCell ref="F19:F20"/>
    <mergeCell ref="G19:G20"/>
    <mergeCell ref="H19:H20"/>
    <mergeCell ref="I19:I20"/>
    <mergeCell ref="J19:J20"/>
    <mergeCell ref="K19:K20"/>
    <mergeCell ref="L19:L20"/>
    <mergeCell ref="CK18:CQ19"/>
    <mergeCell ref="CR18:CW19"/>
    <mergeCell ref="CX18:CX20"/>
    <mergeCell ref="CZ18:DH18"/>
    <mergeCell ref="DI18:DQ18"/>
    <mergeCell ref="DR18:DZ18"/>
    <mergeCell ref="DL19:DN19"/>
    <mergeCell ref="DO19:DQ19"/>
    <mergeCell ref="DR19:DT19"/>
    <mergeCell ref="DU19:DW19"/>
    <mergeCell ref="BH18:BH20"/>
    <mergeCell ref="BI18:BO19"/>
    <mergeCell ref="BP18:BV19"/>
    <mergeCell ref="BW18:CB19"/>
    <mergeCell ref="CC18:CC20"/>
    <mergeCell ref="CD18:CJ19"/>
    <mergeCell ref="Z18:AF19"/>
    <mergeCell ref="AG18:AL19"/>
    <mergeCell ref="AM18:AM20"/>
    <mergeCell ref="AN18:AT19"/>
    <mergeCell ref="AU18:BA19"/>
    <mergeCell ref="BB18:BG19"/>
    <mergeCell ref="A18:B20"/>
    <mergeCell ref="C18:C20"/>
    <mergeCell ref="D18:I18"/>
    <mergeCell ref="J18:P18"/>
    <mergeCell ref="Q18:R18"/>
    <mergeCell ref="S18:Y19"/>
    <mergeCell ref="M19:M20"/>
    <mergeCell ref="N19:N20"/>
    <mergeCell ref="O19:O20"/>
    <mergeCell ref="P19:P20"/>
    <mergeCell ref="A11:B11"/>
    <mergeCell ref="C11:F11"/>
    <mergeCell ref="A12:B12"/>
    <mergeCell ref="C12:F12"/>
    <mergeCell ref="A13:B14"/>
    <mergeCell ref="D13:E13"/>
    <mergeCell ref="F13:F14"/>
    <mergeCell ref="D14:E14"/>
    <mergeCell ref="A8:B8"/>
    <mergeCell ref="C8:F8"/>
    <mergeCell ref="A9:B9"/>
    <mergeCell ref="C9:F9"/>
    <mergeCell ref="A10:B10"/>
    <mergeCell ref="C10:F10"/>
    <mergeCell ref="A5:B5"/>
    <mergeCell ref="C5:F5"/>
    <mergeCell ref="A6:B6"/>
    <mergeCell ref="C6:F6"/>
    <mergeCell ref="A7:B7"/>
    <mergeCell ref="C7:F7"/>
  </mergeCells>
  <conditionalFormatting sqref="DH21">
    <cfRule type="cellIs" dxfId="420" priority="155" operator="greaterThan">
      <formula>0.9</formula>
    </cfRule>
    <cfRule type="cellIs" dxfId="419" priority="156" operator="between">
      <formula>0.7</formula>
      <formula>0.9</formula>
    </cfRule>
    <cfRule type="cellIs" dxfId="418" priority="157" operator="between">
      <formula>0.4</formula>
      <formula>0.7</formula>
    </cfRule>
    <cfRule type="cellIs" dxfId="417" priority="158" operator="between">
      <formula>0</formula>
      <formula>0.4</formula>
    </cfRule>
  </conditionalFormatting>
  <conditionalFormatting sqref="DW29">
    <cfRule type="cellIs" dxfId="416" priority="151" operator="greaterThan">
      <formula>0.9</formula>
    </cfRule>
    <cfRule type="cellIs" dxfId="415" priority="152" operator="between">
      <formula>0.7</formula>
      <formula>0.9</formula>
    </cfRule>
    <cfRule type="cellIs" dxfId="414" priority="153" operator="between">
      <formula>0.4</formula>
      <formula>0.7</formula>
    </cfRule>
    <cfRule type="cellIs" dxfId="413" priority="154" operator="between">
      <formula>0</formula>
      <formula>0.4</formula>
    </cfRule>
  </conditionalFormatting>
  <conditionalFormatting sqref="EF29">
    <cfRule type="cellIs" dxfId="412" priority="147" operator="greaterThan">
      <formula>0.9</formula>
    </cfRule>
    <cfRule type="cellIs" dxfId="411" priority="148" operator="between">
      <formula>0.7</formula>
      <formula>0.9</formula>
    </cfRule>
    <cfRule type="cellIs" dxfId="410" priority="149" operator="between">
      <formula>0.4</formula>
      <formula>0.7</formula>
    </cfRule>
    <cfRule type="cellIs" dxfId="409" priority="150" operator="between">
      <formula>0</formula>
      <formula>0.4</formula>
    </cfRule>
  </conditionalFormatting>
  <conditionalFormatting sqref="K21:K24 K28:K33">
    <cfRule type="containsBlanks" dxfId="408" priority="146">
      <formula>LEN(TRIM(K21))=0</formula>
    </cfRule>
  </conditionalFormatting>
  <conditionalFormatting sqref="J21:J24 J28:J33">
    <cfRule type="cellIs" dxfId="407" priority="145" operator="equal">
      <formula>0</formula>
    </cfRule>
  </conditionalFormatting>
  <conditionalFormatting sqref="J25">
    <cfRule type="cellIs" dxfId="406" priority="144" operator="equal">
      <formula>0</formula>
    </cfRule>
  </conditionalFormatting>
  <conditionalFormatting sqref="J27">
    <cfRule type="cellIs" dxfId="405" priority="143" operator="equal">
      <formula>0</formula>
    </cfRule>
  </conditionalFormatting>
  <conditionalFormatting sqref="J26">
    <cfRule type="cellIs" dxfId="404" priority="142" operator="equal">
      <formula>0</formula>
    </cfRule>
  </conditionalFormatting>
  <conditionalFormatting sqref="J34">
    <cfRule type="cellIs" dxfId="403" priority="141" operator="equal">
      <formula>0</formula>
    </cfRule>
  </conditionalFormatting>
  <conditionalFormatting sqref="DB21">
    <cfRule type="cellIs" dxfId="402" priority="137" operator="greaterThan">
      <formula>0.9</formula>
    </cfRule>
    <cfRule type="cellIs" dxfId="401" priority="138" operator="between">
      <formula>0.7</formula>
      <formula>0.9</formula>
    </cfRule>
    <cfRule type="cellIs" dxfId="400" priority="139" operator="between">
      <formula>0.4</formula>
      <formula>0.7</formula>
    </cfRule>
    <cfRule type="cellIs" dxfId="399" priority="140" operator="between">
      <formula>0</formula>
      <formula>0.4</formula>
    </cfRule>
  </conditionalFormatting>
  <conditionalFormatting sqref="DE21">
    <cfRule type="cellIs" dxfId="398" priority="133" operator="greaterThan">
      <formula>0.9</formula>
    </cfRule>
    <cfRule type="cellIs" dxfId="397" priority="134" operator="between">
      <formula>0.7</formula>
      <formula>0.9</formula>
    </cfRule>
    <cfRule type="cellIs" dxfId="396" priority="135" operator="between">
      <formula>0.4</formula>
      <formula>0.7</formula>
    </cfRule>
    <cfRule type="cellIs" dxfId="395" priority="136" operator="between">
      <formula>0</formula>
      <formula>0.4</formula>
    </cfRule>
  </conditionalFormatting>
  <conditionalFormatting sqref="DH24:DH25 DH28 DH33">
    <cfRule type="cellIs" dxfId="394" priority="129" operator="greaterThan">
      <formula>0.9</formula>
    </cfRule>
    <cfRule type="cellIs" dxfId="393" priority="130" operator="between">
      <formula>0.7</formula>
      <formula>0.9</formula>
    </cfRule>
    <cfRule type="cellIs" dxfId="392" priority="131" operator="between">
      <formula>0.4</formula>
      <formula>0.7</formula>
    </cfRule>
    <cfRule type="cellIs" dxfId="391" priority="132" operator="between">
      <formula>0</formula>
      <formula>0.4</formula>
    </cfRule>
  </conditionalFormatting>
  <conditionalFormatting sqref="DB22:DB29 DB31:DB34">
    <cfRule type="cellIs" dxfId="390" priority="125" operator="greaterThan">
      <formula>0.9</formula>
    </cfRule>
    <cfRule type="cellIs" dxfId="389" priority="126" operator="between">
      <formula>0.7</formula>
      <formula>0.9</formula>
    </cfRule>
    <cfRule type="cellIs" dxfId="388" priority="127" operator="between">
      <formula>0.4</formula>
      <formula>0.7</formula>
    </cfRule>
    <cfRule type="cellIs" dxfId="387" priority="128" operator="between">
      <formula>0</formula>
      <formula>0.4</formula>
    </cfRule>
  </conditionalFormatting>
  <conditionalFormatting sqref="DE22:DE24 DE31:DE34 DE28:DE29">
    <cfRule type="cellIs" dxfId="386" priority="121" operator="greaterThan">
      <formula>0.9</formula>
    </cfRule>
    <cfRule type="cellIs" dxfId="385" priority="122" operator="between">
      <formula>0.7</formula>
      <formula>0.9</formula>
    </cfRule>
    <cfRule type="cellIs" dxfId="384" priority="123" operator="between">
      <formula>0.4</formula>
      <formula>0.7</formula>
    </cfRule>
    <cfRule type="cellIs" dxfId="383" priority="124" operator="between">
      <formula>0</formula>
      <formula>0.4</formula>
    </cfRule>
  </conditionalFormatting>
  <conditionalFormatting sqref="DN29">
    <cfRule type="cellIs" dxfId="382" priority="117" operator="greaterThan">
      <formula>0.9</formula>
    </cfRule>
    <cfRule type="cellIs" dxfId="381" priority="118" operator="between">
      <formula>0.7</formula>
      <formula>0.9</formula>
    </cfRule>
    <cfRule type="cellIs" dxfId="380" priority="119" operator="between">
      <formula>0.4</formula>
      <formula>0.7</formula>
    </cfRule>
    <cfRule type="cellIs" dxfId="379" priority="120" operator="between">
      <formula>0</formula>
      <formula>0.4</formula>
    </cfRule>
  </conditionalFormatting>
  <conditionalFormatting sqref="DT29">
    <cfRule type="cellIs" dxfId="378" priority="113" operator="greaterThan">
      <formula>0.9</formula>
    </cfRule>
    <cfRule type="cellIs" dxfId="377" priority="114" operator="between">
      <formula>0.7</formula>
      <formula>0.9</formula>
    </cfRule>
    <cfRule type="cellIs" dxfId="376" priority="115" operator="between">
      <formula>0.4</formula>
      <formula>0.7</formula>
    </cfRule>
    <cfRule type="cellIs" dxfId="375" priority="116" operator="between">
      <formula>0</formula>
      <formula>0.4</formula>
    </cfRule>
  </conditionalFormatting>
  <conditionalFormatting sqref="DQ21">
    <cfRule type="cellIs" dxfId="374" priority="109" operator="greaterThan">
      <formula>0.9</formula>
    </cfRule>
    <cfRule type="cellIs" dxfId="373" priority="110" operator="between">
      <formula>0.7</formula>
      <formula>0.9</formula>
    </cfRule>
    <cfRule type="cellIs" dxfId="372" priority="111" operator="between">
      <formula>0.4</formula>
      <formula>0.7</formula>
    </cfRule>
    <cfRule type="cellIs" dxfId="371" priority="112" operator="between">
      <formula>0</formula>
      <formula>0.4</formula>
    </cfRule>
  </conditionalFormatting>
  <conditionalFormatting sqref="DZ21">
    <cfRule type="cellIs" dxfId="370" priority="105" operator="greaterThan">
      <formula>0.9</formula>
    </cfRule>
    <cfRule type="cellIs" dxfId="369" priority="106" operator="between">
      <formula>0.7</formula>
      <formula>0.9</formula>
    </cfRule>
    <cfRule type="cellIs" dxfId="368" priority="107" operator="between">
      <formula>0.4</formula>
      <formula>0.7</formula>
    </cfRule>
    <cfRule type="cellIs" dxfId="367" priority="108" operator="between">
      <formula>0</formula>
      <formula>0.4</formula>
    </cfRule>
  </conditionalFormatting>
  <conditionalFormatting sqref="EI21">
    <cfRule type="cellIs" dxfId="366" priority="101" operator="greaterThan">
      <formula>0.9</formula>
    </cfRule>
    <cfRule type="cellIs" dxfId="365" priority="102" operator="between">
      <formula>0.7</formula>
      <formula>0.9</formula>
    </cfRule>
    <cfRule type="cellIs" dxfId="364" priority="103" operator="between">
      <formula>0.4</formula>
      <formula>0.7</formula>
    </cfRule>
    <cfRule type="cellIs" dxfId="363" priority="104" operator="between">
      <formula>0</formula>
      <formula>0.4</formula>
    </cfRule>
  </conditionalFormatting>
  <conditionalFormatting sqref="DQ24">
    <cfRule type="cellIs" dxfId="362" priority="97" operator="greaterThan">
      <formula>0.9</formula>
    </cfRule>
    <cfRule type="cellIs" dxfId="361" priority="98" operator="between">
      <formula>0.7</formula>
      <formula>0.9</formula>
    </cfRule>
    <cfRule type="cellIs" dxfId="360" priority="99" operator="between">
      <formula>0.4</formula>
      <formula>0.7</formula>
    </cfRule>
    <cfRule type="cellIs" dxfId="359" priority="100" operator="between">
      <formula>0</formula>
      <formula>0.4</formula>
    </cfRule>
  </conditionalFormatting>
  <conditionalFormatting sqref="DZ24">
    <cfRule type="cellIs" dxfId="358" priority="93" operator="greaterThan">
      <formula>0.9</formula>
    </cfRule>
    <cfRule type="cellIs" dxfId="357" priority="94" operator="between">
      <formula>0.7</formula>
      <formula>0.9</formula>
    </cfRule>
    <cfRule type="cellIs" dxfId="356" priority="95" operator="between">
      <formula>0.4</formula>
      <formula>0.7</formula>
    </cfRule>
    <cfRule type="cellIs" dxfId="355" priority="96" operator="between">
      <formula>0</formula>
      <formula>0.4</formula>
    </cfRule>
  </conditionalFormatting>
  <conditionalFormatting sqref="EI24">
    <cfRule type="cellIs" dxfId="354" priority="89" operator="greaterThan">
      <formula>0.9</formula>
    </cfRule>
    <cfRule type="cellIs" dxfId="353" priority="90" operator="between">
      <formula>0.7</formula>
      <formula>0.9</formula>
    </cfRule>
    <cfRule type="cellIs" dxfId="352" priority="91" operator="between">
      <formula>0.4</formula>
      <formula>0.7</formula>
    </cfRule>
    <cfRule type="cellIs" dxfId="351" priority="92" operator="between">
      <formula>0</formula>
      <formula>0.4</formula>
    </cfRule>
  </conditionalFormatting>
  <conditionalFormatting sqref="DE25:DE27">
    <cfRule type="cellIs" dxfId="350" priority="85" operator="greaterThan">
      <formula>0.9</formula>
    </cfRule>
    <cfRule type="cellIs" dxfId="349" priority="86" operator="between">
      <formula>0.7</formula>
      <formula>0.9</formula>
    </cfRule>
    <cfRule type="cellIs" dxfId="348" priority="87" operator="between">
      <formula>0.4</formula>
      <formula>0.7</formula>
    </cfRule>
    <cfRule type="cellIs" dxfId="347" priority="88" operator="between">
      <formula>0</formula>
      <formula>0.4</formula>
    </cfRule>
  </conditionalFormatting>
  <conditionalFormatting sqref="DQ25">
    <cfRule type="cellIs" dxfId="346" priority="81" operator="greaterThan">
      <formula>0.9</formula>
    </cfRule>
    <cfRule type="cellIs" dxfId="345" priority="82" operator="between">
      <formula>0.7</formula>
      <formula>0.9</formula>
    </cfRule>
    <cfRule type="cellIs" dxfId="344" priority="83" operator="between">
      <formula>0.4</formula>
      <formula>0.7</formula>
    </cfRule>
    <cfRule type="cellIs" dxfId="343" priority="84" operator="between">
      <formula>0</formula>
      <formula>0.4</formula>
    </cfRule>
  </conditionalFormatting>
  <conditionalFormatting sqref="DZ25">
    <cfRule type="cellIs" dxfId="342" priority="77" operator="greaterThan">
      <formula>0.9</formula>
    </cfRule>
    <cfRule type="cellIs" dxfId="341" priority="78" operator="between">
      <formula>0.7</formula>
      <formula>0.9</formula>
    </cfRule>
    <cfRule type="cellIs" dxfId="340" priority="79" operator="between">
      <formula>0.4</formula>
      <formula>0.7</formula>
    </cfRule>
    <cfRule type="cellIs" dxfId="339" priority="80" operator="between">
      <formula>0</formula>
      <formula>0.4</formula>
    </cfRule>
  </conditionalFormatting>
  <conditionalFormatting sqref="EI25">
    <cfRule type="cellIs" dxfId="338" priority="73" operator="greaterThan">
      <formula>0.9</formula>
    </cfRule>
    <cfRule type="cellIs" dxfId="337" priority="74" operator="between">
      <formula>0.7</formula>
      <formula>0.9</formula>
    </cfRule>
    <cfRule type="cellIs" dxfId="336" priority="75" operator="between">
      <formula>0.4</formula>
      <formula>0.7</formula>
    </cfRule>
    <cfRule type="cellIs" dxfId="335" priority="76" operator="between">
      <formula>0</formula>
      <formula>0.4</formula>
    </cfRule>
  </conditionalFormatting>
  <conditionalFormatting sqref="DQ28">
    <cfRule type="cellIs" dxfId="334" priority="69" operator="greaterThan">
      <formula>0.9</formula>
    </cfRule>
    <cfRule type="cellIs" dxfId="333" priority="70" operator="between">
      <formula>0.7</formula>
      <formula>0.9</formula>
    </cfRule>
    <cfRule type="cellIs" dxfId="332" priority="71" operator="between">
      <formula>0.4</formula>
      <formula>0.7</formula>
    </cfRule>
    <cfRule type="cellIs" dxfId="331" priority="72" operator="between">
      <formula>0</formula>
      <formula>0.4</formula>
    </cfRule>
  </conditionalFormatting>
  <conditionalFormatting sqref="DZ28">
    <cfRule type="cellIs" dxfId="330" priority="65" operator="greaterThan">
      <formula>0.9</formula>
    </cfRule>
    <cfRule type="cellIs" dxfId="329" priority="66" operator="between">
      <formula>0.7</formula>
      <formula>0.9</formula>
    </cfRule>
    <cfRule type="cellIs" dxfId="328" priority="67" operator="between">
      <formula>0.4</formula>
      <formula>0.7</formula>
    </cfRule>
    <cfRule type="cellIs" dxfId="327" priority="68" operator="between">
      <formula>0</formula>
      <formula>0.4</formula>
    </cfRule>
  </conditionalFormatting>
  <conditionalFormatting sqref="EI28">
    <cfRule type="cellIs" dxfId="326" priority="61" operator="greaterThan">
      <formula>0.9</formula>
    </cfRule>
    <cfRule type="cellIs" dxfId="325" priority="62" operator="between">
      <formula>0.7</formula>
      <formula>0.9</formula>
    </cfRule>
    <cfRule type="cellIs" dxfId="324" priority="63" operator="between">
      <formula>0.4</formula>
      <formula>0.7</formula>
    </cfRule>
    <cfRule type="cellIs" dxfId="323" priority="64" operator="between">
      <formula>0</formula>
      <formula>0.4</formula>
    </cfRule>
  </conditionalFormatting>
  <conditionalFormatting sqref="DQ33">
    <cfRule type="cellIs" dxfId="322" priority="57" operator="greaterThan">
      <formula>0.9</formula>
    </cfRule>
    <cfRule type="cellIs" dxfId="321" priority="58" operator="between">
      <formula>0.7</formula>
      <formula>0.9</formula>
    </cfRule>
    <cfRule type="cellIs" dxfId="320" priority="59" operator="between">
      <formula>0.4</formula>
      <formula>0.7</formula>
    </cfRule>
    <cfRule type="cellIs" dxfId="319" priority="60" operator="between">
      <formula>0</formula>
      <formula>0.4</formula>
    </cfRule>
  </conditionalFormatting>
  <conditionalFormatting sqref="DZ33">
    <cfRule type="cellIs" dxfId="318" priority="53" operator="greaterThan">
      <formula>0.9</formula>
    </cfRule>
    <cfRule type="cellIs" dxfId="317" priority="54" operator="between">
      <formula>0.7</formula>
      <formula>0.9</formula>
    </cfRule>
    <cfRule type="cellIs" dxfId="316" priority="55" operator="between">
      <formula>0.4</formula>
      <formula>0.7</formula>
    </cfRule>
    <cfRule type="cellIs" dxfId="315" priority="56" operator="between">
      <formula>0</formula>
      <formula>0.4</formula>
    </cfRule>
  </conditionalFormatting>
  <conditionalFormatting sqref="EI33">
    <cfRule type="cellIs" dxfId="314" priority="49" operator="greaterThan">
      <formula>0.9</formula>
    </cfRule>
    <cfRule type="cellIs" dxfId="313" priority="50" operator="between">
      <formula>0.7</formula>
      <formula>0.9</formula>
    </cfRule>
    <cfRule type="cellIs" dxfId="312" priority="51" operator="between">
      <formula>0.4</formula>
      <formula>0.7</formula>
    </cfRule>
    <cfRule type="cellIs" dxfId="311" priority="52" operator="between">
      <formula>0</formula>
      <formula>0.4</formula>
    </cfRule>
  </conditionalFormatting>
  <conditionalFormatting sqref="DK21">
    <cfRule type="cellIs" dxfId="310" priority="45" operator="greaterThan">
      <formula>0.9</formula>
    </cfRule>
    <cfRule type="cellIs" dxfId="309" priority="46" operator="between">
      <formula>0.7</formula>
      <formula>0.9</formula>
    </cfRule>
    <cfRule type="cellIs" dxfId="308" priority="47" operator="between">
      <formula>0.4</formula>
      <formula>0.7</formula>
    </cfRule>
    <cfRule type="cellIs" dxfId="307" priority="48" operator="between">
      <formula>0</formula>
      <formula>0.4</formula>
    </cfRule>
  </conditionalFormatting>
  <conditionalFormatting sqref="DK22:DK24 DK31:DK34 DK28:DK29">
    <cfRule type="cellIs" dxfId="306" priority="41" operator="greaterThan">
      <formula>0.9</formula>
    </cfRule>
    <cfRule type="cellIs" dxfId="305" priority="42" operator="between">
      <formula>0.7</formula>
      <formula>0.9</formula>
    </cfRule>
    <cfRule type="cellIs" dxfId="304" priority="43" operator="between">
      <formula>0.4</formula>
      <formula>0.7</formula>
    </cfRule>
    <cfRule type="cellIs" dxfId="303" priority="44" operator="between">
      <formula>0</formula>
      <formula>0.4</formula>
    </cfRule>
  </conditionalFormatting>
  <conditionalFormatting sqref="DK25:DK27">
    <cfRule type="cellIs" dxfId="302" priority="37" operator="greaterThan">
      <formula>0.9</formula>
    </cfRule>
    <cfRule type="cellIs" dxfId="301" priority="38" operator="between">
      <formula>0.7</formula>
      <formula>0.9</formula>
    </cfRule>
    <cfRule type="cellIs" dxfId="300" priority="39" operator="between">
      <formula>0.4</formula>
      <formula>0.7</formula>
    </cfRule>
    <cfRule type="cellIs" dxfId="299" priority="40" operator="between">
      <formula>0</formula>
      <formula>0.4</formula>
    </cfRule>
  </conditionalFormatting>
  <conditionalFormatting sqref="DN21:DN28">
    <cfRule type="cellIs" dxfId="298" priority="33" operator="greaterThan">
      <formula>0.9</formula>
    </cfRule>
    <cfRule type="cellIs" dxfId="297" priority="34" operator="between">
      <formula>0.7</formula>
      <formula>0.9</formula>
    </cfRule>
    <cfRule type="cellIs" dxfId="296" priority="35" operator="between">
      <formula>0.4</formula>
      <formula>0.7</formula>
    </cfRule>
    <cfRule type="cellIs" dxfId="295" priority="36" operator="between">
      <formula>0</formula>
      <formula>0.4</formula>
    </cfRule>
  </conditionalFormatting>
  <conditionalFormatting sqref="DN31:DN34">
    <cfRule type="cellIs" dxfId="294" priority="29" operator="greaterThan">
      <formula>0.9</formula>
    </cfRule>
    <cfRule type="cellIs" dxfId="293" priority="30" operator="between">
      <formula>0.7</formula>
      <formula>0.9</formula>
    </cfRule>
    <cfRule type="cellIs" dxfId="292" priority="31" operator="between">
      <formula>0.4</formula>
      <formula>0.7</formula>
    </cfRule>
    <cfRule type="cellIs" dxfId="291" priority="32" operator="between">
      <formula>0</formula>
      <formula>0.4</formula>
    </cfRule>
  </conditionalFormatting>
  <conditionalFormatting sqref="DT21:DT28">
    <cfRule type="cellIs" dxfId="290" priority="25" operator="greaterThan">
      <formula>0.9</formula>
    </cfRule>
    <cfRule type="cellIs" dxfId="289" priority="26" operator="between">
      <formula>0.7</formula>
      <formula>0.9</formula>
    </cfRule>
    <cfRule type="cellIs" dxfId="288" priority="27" operator="between">
      <formula>0.4</formula>
      <formula>0.7</formula>
    </cfRule>
    <cfRule type="cellIs" dxfId="287" priority="28" operator="between">
      <formula>0</formula>
      <formula>0.4</formula>
    </cfRule>
  </conditionalFormatting>
  <conditionalFormatting sqref="DT31:DT34">
    <cfRule type="cellIs" dxfId="286" priority="21" operator="greaterThan">
      <formula>0.9</formula>
    </cfRule>
    <cfRule type="cellIs" dxfId="285" priority="22" operator="between">
      <formula>0.7</formula>
      <formula>0.9</formula>
    </cfRule>
    <cfRule type="cellIs" dxfId="284" priority="23" operator="between">
      <formula>0.4</formula>
      <formula>0.7</formula>
    </cfRule>
    <cfRule type="cellIs" dxfId="283" priority="24" operator="between">
      <formula>0</formula>
      <formula>0.4</formula>
    </cfRule>
  </conditionalFormatting>
  <conditionalFormatting sqref="DW21:DW28">
    <cfRule type="cellIs" dxfId="282" priority="17" operator="greaterThan">
      <formula>0.9</formula>
    </cfRule>
    <cfRule type="cellIs" dxfId="281" priority="18" operator="between">
      <formula>0.7</formula>
      <formula>0.9</formula>
    </cfRule>
    <cfRule type="cellIs" dxfId="280" priority="19" operator="between">
      <formula>0.4</formula>
      <formula>0.7</formula>
    </cfRule>
    <cfRule type="cellIs" dxfId="279" priority="20" operator="between">
      <formula>0</formula>
      <formula>0.4</formula>
    </cfRule>
  </conditionalFormatting>
  <conditionalFormatting sqref="DW31:DW34">
    <cfRule type="cellIs" dxfId="278" priority="13" operator="greaterThan">
      <formula>0.9</formula>
    </cfRule>
    <cfRule type="cellIs" dxfId="277" priority="14" operator="between">
      <formula>0.7</formula>
      <formula>0.9</formula>
    </cfRule>
    <cfRule type="cellIs" dxfId="276" priority="15" operator="between">
      <formula>0.4</formula>
      <formula>0.7</formula>
    </cfRule>
    <cfRule type="cellIs" dxfId="275" priority="16" operator="between">
      <formula>0</formula>
      <formula>0.4</formula>
    </cfRule>
  </conditionalFormatting>
  <conditionalFormatting sqref="EC21:EC34">
    <cfRule type="cellIs" dxfId="274" priority="9" operator="greaterThan">
      <formula>0.9</formula>
    </cfRule>
    <cfRule type="cellIs" dxfId="273" priority="10" operator="between">
      <formula>0.7</formula>
      <formula>0.9</formula>
    </cfRule>
    <cfRule type="cellIs" dxfId="272" priority="11" operator="between">
      <formula>0.4</formula>
      <formula>0.7</formula>
    </cfRule>
    <cfRule type="cellIs" dxfId="271" priority="12" operator="between">
      <formula>0</formula>
      <formula>0.4</formula>
    </cfRule>
  </conditionalFormatting>
  <conditionalFormatting sqref="EF21:EF28">
    <cfRule type="cellIs" dxfId="270" priority="5" operator="greaterThan">
      <formula>0.9</formula>
    </cfRule>
    <cfRule type="cellIs" dxfId="269" priority="6" operator="between">
      <formula>0.7</formula>
      <formula>0.9</formula>
    </cfRule>
    <cfRule type="cellIs" dxfId="268" priority="7" operator="between">
      <formula>0.4</formula>
      <formula>0.7</formula>
    </cfRule>
    <cfRule type="cellIs" dxfId="267" priority="8" operator="between">
      <formula>0</formula>
      <formula>0.4</formula>
    </cfRule>
  </conditionalFormatting>
  <conditionalFormatting sqref="EF31:EF34">
    <cfRule type="cellIs" dxfId="266" priority="1" operator="greaterThan">
      <formula>0.9</formula>
    </cfRule>
    <cfRule type="cellIs" dxfId="265" priority="2" operator="between">
      <formula>0.7</formula>
      <formula>0.9</formula>
    </cfRule>
    <cfRule type="cellIs" dxfId="264" priority="3" operator="between">
      <formula>0.4</formula>
      <formula>0.7</formula>
    </cfRule>
    <cfRule type="cellIs" dxfId="263" priority="4" operator="between">
      <formula>0</formula>
      <formula>0.4</formula>
    </cfRule>
  </conditionalFormatting>
  <dataValidations count="4">
    <dataValidation allowBlank="1" showInputMessage="1" showErrorMessage="1" prompt="EVIDENCIAS ENTREGADAS: Se debe diligenciar por actividad los entregables que dan cuenta del avance en el periodo, estos deben ser coherente con lo programado y ejecutado en el periodo. " sqref="BH18:BH29 BV20:BV29 BO20:BO29 CC18:CC29 CJ20:CJ29 CQ20:CQ29 BA20:BA29"/>
    <dataValidation allowBlank="1" showInputMessage="1" showErrorMessage="1" prompt="EVIDENCIAS ENTREGADAS: Se debe diligenciar por actividad los entregables que dan cuenta del avance en el periodo, estos deben ser coherente con lo programado y ejecutado en el periodo." sqref="AF20:AF29 AM18:AM29 AT20:AT29 CX18:CX29 Y20:Y29"/>
    <dataValidation allowBlank="1" showInputMessage="1" showErrorMessage="1" prompt="El seguimiento se realizará a partir de las tareas, de acuerdo con el avance presentado el formato automáticamente calculará el avance para las actividades y metas al periodo del reporte y de la vigencia. " sqref="Y18:Y19 AT18:AT19 AF18:AF19 W18:X21 BL28:BN28 CQ18:CQ19 BA18:BA19 CJ18:CJ19 BE28:BG28 AR24:AS25 BV18:BV19 BO18:BO19 AX28:AZ28 BS28:BU28 CH18:CI21 BZ28:CB28 CN28:CP28 CG29 V29 AD18:AE21 CN29 AK18:AL21 AC29 AR18:AS21 AJ29 AY18:AZ21 AQ29 BF18:BG21 AX29 BM18:BN21 BE29 BT18:BU21 BL29 CU28:CW28 BS29 CA18:CB21 BZ29 CO18:CP21 CG28:CI28 CV18:CW21 CV24:CW25 CO24:CP25 V28:X28 W24:X25 AC28:AE28 AD24:AE25 AJ28:AL28 AK24:AL25 AQ28:AS28 AY24:AZ25 BF24:BG25 BM24:BN25 BT24:BU25 CA24:CB25 CH24:CI25 S18:U29 V18:V27 Z18:AB29 AC18:AC27 AG18:AI29 AJ18:AJ27 AN18:AP29 AQ18:AQ27 AU18:AW29 AX18:AX27 BB18:BD29 BE18:BE27 BI18:BK29 BL18:BL27 BP18:BR29 BS18:BS27 BW18:BY29 BZ18:BZ27 CD18:CF29 CG18:CG27 CK18:CM29 CN18:CN27 CR18:CT29 CU18:CU27 CU29 V31:V34 AC31:AC34 AJ31:AJ34 AQ31:AQ34 AX31:AX34 BE31:BE34 BL31:BL34 BS31:BS34 BZ31:BZ34 CG31:CG34 CN31:CN34 CU31:CU34"/>
    <dataValidation allowBlank="1" showInputMessage="1" showErrorMessage="1" prompt="Verificar que los objetivos, metas, actividades y tareas correspondan con lo programado en el Plan de Acción y Ficha EBI. No se deben modificar esta información." sqref="H19 H21 H28 H24:H25 J18:R29 A18:D29 E19:G29 I19:I29"/>
  </dataValidation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I99"/>
  <sheetViews>
    <sheetView workbookViewId="0">
      <selection activeCell="I19" sqref="I19:I20"/>
    </sheetView>
  </sheetViews>
  <sheetFormatPr baseColWidth="10" defaultRowHeight="14.25"/>
  <cols>
    <col min="1" max="1" width="17" style="26" customWidth="1"/>
    <col min="2" max="2" width="33.85546875" style="26" customWidth="1"/>
    <col min="3" max="3" width="23.85546875" style="227" customWidth="1"/>
    <col min="4" max="4" width="10.7109375" style="227" customWidth="1"/>
    <col min="5" max="6" width="17.5703125" style="227" customWidth="1"/>
    <col min="7" max="9" width="17" style="30" customWidth="1"/>
    <col min="10" max="10" width="14.7109375" style="29" customWidth="1"/>
    <col min="11" max="12" width="17.85546875" style="30" customWidth="1"/>
    <col min="13" max="13" width="24.42578125" style="30" customWidth="1"/>
    <col min="14" max="14" width="19.42578125" style="30" customWidth="1"/>
    <col min="15" max="15" width="19.140625" style="229" customWidth="1"/>
    <col min="16" max="16" width="18.85546875" style="229" customWidth="1"/>
    <col min="17" max="17" width="72.28515625" style="227" customWidth="1"/>
    <col min="18" max="18" width="18.85546875" style="230" customWidth="1"/>
    <col min="19" max="19" width="15.7109375" style="227" customWidth="1"/>
    <col min="20" max="20" width="14.42578125" style="227" customWidth="1"/>
    <col min="21" max="21" width="14.85546875" style="2395" customWidth="1"/>
    <col min="22" max="24" width="13.42578125" style="227" customWidth="1"/>
    <col min="25" max="25" width="16.42578125" style="227" customWidth="1"/>
    <col min="26" max="26" width="9.85546875" style="227" customWidth="1"/>
    <col min="27" max="27" width="10.28515625" style="227" customWidth="1"/>
    <col min="28" max="28" width="15.5703125" style="2395" customWidth="1"/>
    <col min="29" max="31" width="12.140625" style="227" customWidth="1"/>
    <col min="32" max="32" width="18.42578125" style="227" customWidth="1"/>
    <col min="33" max="33" width="13.7109375" style="227" customWidth="1"/>
    <col min="34" max="34" width="10.42578125" style="227" customWidth="1"/>
    <col min="35" max="35" width="13.7109375" style="2395" customWidth="1"/>
    <col min="36" max="36" width="10" style="227" customWidth="1"/>
    <col min="37" max="37" width="10.28515625" style="227" customWidth="1"/>
    <col min="38" max="38" width="8.7109375" style="227" customWidth="1"/>
    <col min="39" max="39" width="17" style="227" customWidth="1"/>
    <col min="40" max="40" width="9.85546875" style="227" customWidth="1"/>
    <col min="41" max="41" width="8.7109375" style="227" customWidth="1"/>
    <col min="42" max="42" width="10.85546875" style="2395" customWidth="1"/>
    <col min="43" max="43" width="13.28515625" style="227" customWidth="1"/>
    <col min="44" max="45" width="8.7109375" style="227" customWidth="1"/>
    <col min="46" max="46" width="16.42578125" style="227" customWidth="1"/>
    <col min="47" max="47" width="9.85546875" style="227" customWidth="1"/>
    <col min="48" max="48" width="8.7109375" style="227" customWidth="1"/>
    <col min="49" max="49" width="10.5703125" style="2395" customWidth="1"/>
    <col min="50" max="50" width="12.5703125" style="227" customWidth="1"/>
    <col min="51" max="52" width="8.7109375" style="227" customWidth="1"/>
    <col min="53" max="53" width="16.7109375" style="227" customWidth="1"/>
    <col min="54" max="54" width="8.7109375" style="227" customWidth="1"/>
    <col min="55" max="55" width="9.28515625" style="227" customWidth="1"/>
    <col min="56" max="56" width="10.140625" style="2395" customWidth="1"/>
    <col min="57" max="59" width="8.7109375" style="227" customWidth="1"/>
    <col min="60" max="60" width="17.28515625" style="227" customWidth="1"/>
    <col min="61" max="61" width="10.42578125" style="227" customWidth="1"/>
    <col min="62" max="62" width="8.7109375" style="227" customWidth="1"/>
    <col min="63" max="63" width="9.85546875" style="2395" customWidth="1"/>
    <col min="64" max="66" width="8.7109375" style="227" customWidth="1"/>
    <col min="67" max="67" width="16.7109375" style="227" customWidth="1"/>
    <col min="68" max="68" width="9.85546875" style="227" customWidth="1"/>
    <col min="69" max="69" width="8.7109375" style="227" customWidth="1"/>
    <col min="70" max="70" width="9.85546875" style="2395" customWidth="1"/>
    <col min="71" max="73" width="8.7109375" style="227" customWidth="1"/>
    <col min="74" max="74" width="18.42578125" style="227" customWidth="1"/>
    <col min="75" max="75" width="9.7109375" style="227" customWidth="1"/>
    <col min="76" max="76" width="8.7109375" style="227" customWidth="1"/>
    <col min="77" max="77" width="10" style="2395" customWidth="1"/>
    <col min="78" max="80" width="8.7109375" style="227" customWidth="1"/>
    <col min="81" max="81" width="17.7109375" style="227" customWidth="1"/>
    <col min="82" max="82" width="10.140625" style="227" customWidth="1"/>
    <col min="83" max="83" width="8.7109375" style="227" customWidth="1"/>
    <col min="84" max="84" width="10.140625" style="2395" customWidth="1"/>
    <col min="85" max="87" width="8.7109375" style="227" customWidth="1"/>
    <col min="88" max="88" width="19" style="227" customWidth="1"/>
    <col min="89" max="89" width="9.7109375" style="227" customWidth="1"/>
    <col min="90" max="90" width="8.7109375" style="227" customWidth="1"/>
    <col min="91" max="91" width="10.42578125" style="2395" customWidth="1"/>
    <col min="92" max="94" width="8.7109375" style="227" customWidth="1"/>
    <col min="95" max="95" width="12.5703125" style="227" customWidth="1"/>
    <col min="96" max="96" width="9.42578125" style="227" customWidth="1"/>
    <col min="97" max="97" width="8.7109375" style="227" customWidth="1"/>
    <col min="98" max="98" width="10.85546875" style="2395" customWidth="1"/>
    <col min="99" max="101" width="8.7109375" style="227" customWidth="1"/>
    <col min="102" max="102" width="21.28515625" style="227" customWidth="1"/>
    <col min="103" max="103" width="2.140625" style="227" customWidth="1"/>
    <col min="104" max="104" width="17.5703125" style="227" customWidth="1"/>
    <col min="105" max="139" width="14.28515625" style="227" customWidth="1"/>
    <col min="140" max="16384" width="11.42578125" style="227"/>
  </cols>
  <sheetData>
    <row r="1" spans="1:98" s="2" customFormat="1" ht="15">
      <c r="A1" s="1"/>
      <c r="B1" s="1"/>
      <c r="U1" s="2391"/>
      <c r="AB1" s="2391"/>
      <c r="AI1" s="2391"/>
      <c r="AP1" s="2391"/>
      <c r="AW1" s="2391"/>
      <c r="BD1" s="2391"/>
      <c r="BK1" s="2391"/>
      <c r="BR1" s="2391"/>
      <c r="BY1" s="2391"/>
      <c r="CF1" s="2391"/>
      <c r="CM1" s="2391"/>
      <c r="CT1" s="2391"/>
    </row>
    <row r="2" spans="1:98" s="2" customFormat="1" ht="15">
      <c r="A2" s="1"/>
      <c r="B2" s="1"/>
      <c r="U2" s="2391"/>
      <c r="AB2" s="2391"/>
      <c r="AI2" s="2391"/>
      <c r="AP2" s="2391"/>
      <c r="AW2" s="2391"/>
      <c r="BD2" s="2391"/>
      <c r="BK2" s="2391"/>
      <c r="BR2" s="2391"/>
      <c r="BY2" s="2391"/>
      <c r="CF2" s="2391"/>
      <c r="CM2" s="2391"/>
      <c r="CT2" s="2391"/>
    </row>
    <row r="3" spans="1:98" s="2" customFormat="1">
      <c r="U3" s="2391"/>
      <c r="AB3" s="2391"/>
      <c r="AI3" s="2391"/>
      <c r="AP3" s="2391"/>
      <c r="AW3" s="2391"/>
      <c r="BD3" s="2391"/>
      <c r="BK3" s="2391"/>
      <c r="BR3" s="2391"/>
      <c r="BY3" s="2391"/>
      <c r="CF3" s="2391"/>
      <c r="CM3" s="2391"/>
      <c r="CT3" s="2391"/>
    </row>
    <row r="4" spans="1:98" s="2" customFormat="1" ht="18.75" customHeight="1">
      <c r="U4" s="2391"/>
      <c r="AB4" s="2391"/>
      <c r="AI4" s="2391"/>
      <c r="AP4" s="2391"/>
      <c r="AW4" s="2391"/>
      <c r="BD4" s="2391"/>
      <c r="BK4" s="2391"/>
      <c r="BR4" s="2391"/>
      <c r="BY4" s="2391"/>
      <c r="CF4" s="2391"/>
      <c r="CM4" s="2391"/>
      <c r="CT4" s="2391"/>
    </row>
    <row r="5" spans="1:98" s="2" customFormat="1" ht="17.25" customHeight="1">
      <c r="A5" s="3" t="s">
        <v>0</v>
      </c>
      <c r="B5" s="4"/>
      <c r="C5" s="5" t="s">
        <v>1</v>
      </c>
      <c r="D5" s="6"/>
      <c r="E5" s="6"/>
      <c r="F5" s="7"/>
      <c r="J5" s="8"/>
      <c r="U5" s="2391"/>
      <c r="AB5" s="2391"/>
      <c r="AI5" s="2391"/>
      <c r="AP5" s="2391"/>
      <c r="AW5" s="2391"/>
      <c r="BD5" s="2391"/>
      <c r="BK5" s="2391"/>
      <c r="BR5" s="2391"/>
      <c r="BY5" s="2391"/>
      <c r="CF5" s="2391"/>
      <c r="CM5" s="2391"/>
      <c r="CT5" s="2391"/>
    </row>
    <row r="6" spans="1:98" s="2" customFormat="1" ht="18" customHeight="1">
      <c r="A6" s="3" t="s">
        <v>2</v>
      </c>
      <c r="B6" s="4"/>
      <c r="C6" s="9" t="s">
        <v>2469</v>
      </c>
      <c r="D6" s="10"/>
      <c r="E6" s="10"/>
      <c r="F6" s="11"/>
      <c r="G6" s="12"/>
      <c r="H6" s="12"/>
      <c r="J6" s="8"/>
      <c r="U6" s="2391"/>
      <c r="AB6" s="2391"/>
      <c r="AI6" s="2391"/>
      <c r="AP6" s="2391"/>
      <c r="AW6" s="2391"/>
      <c r="BD6" s="2391"/>
      <c r="BK6" s="2391"/>
      <c r="BR6" s="2391"/>
      <c r="BY6" s="2391"/>
      <c r="CF6" s="2391"/>
      <c r="CM6" s="2391"/>
      <c r="CT6" s="2391"/>
    </row>
    <row r="7" spans="1:98" s="2" customFormat="1" ht="15">
      <c r="A7" s="3" t="s">
        <v>4</v>
      </c>
      <c r="B7" s="4"/>
      <c r="C7" s="9" t="s">
        <v>2470</v>
      </c>
      <c r="D7" s="10"/>
      <c r="E7" s="10"/>
      <c r="F7" s="11"/>
      <c r="G7" s="12"/>
      <c r="H7" s="12"/>
      <c r="J7" s="8"/>
      <c r="U7" s="2391"/>
      <c r="AB7" s="2391"/>
      <c r="AI7" s="2391"/>
      <c r="AP7" s="2391"/>
      <c r="AW7" s="2391"/>
      <c r="BD7" s="2391"/>
      <c r="BK7" s="2391"/>
      <c r="BR7" s="2391"/>
      <c r="BY7" s="2391"/>
      <c r="CF7" s="2391"/>
      <c r="CM7" s="2391"/>
      <c r="CT7" s="2391"/>
    </row>
    <row r="8" spans="1:98" s="2" customFormat="1" ht="15">
      <c r="A8" s="3" t="s">
        <v>6</v>
      </c>
      <c r="B8" s="4"/>
      <c r="C8" s="9" t="s">
        <v>2471</v>
      </c>
      <c r="D8" s="10"/>
      <c r="E8" s="10"/>
      <c r="F8" s="11"/>
      <c r="G8" s="12"/>
      <c r="H8" s="12"/>
      <c r="J8" s="8"/>
      <c r="U8" s="2391"/>
      <c r="AB8" s="2391"/>
      <c r="AI8" s="2391"/>
      <c r="AP8" s="2391"/>
      <c r="AW8" s="2391"/>
      <c r="BD8" s="2391"/>
      <c r="BK8" s="2391"/>
      <c r="BR8" s="2391"/>
      <c r="BY8" s="2391"/>
      <c r="CF8" s="2391"/>
      <c r="CM8" s="2391"/>
      <c r="CT8" s="2391"/>
    </row>
    <row r="9" spans="1:98" s="2" customFormat="1" ht="69" customHeight="1">
      <c r="A9" s="3" t="s">
        <v>8</v>
      </c>
      <c r="B9" s="4"/>
      <c r="C9" s="2392" t="s">
        <v>2472</v>
      </c>
      <c r="D9" s="2393"/>
      <c r="E9" s="2393"/>
      <c r="F9" s="2394"/>
      <c r="G9" s="13"/>
      <c r="H9" s="13"/>
      <c r="I9" s="14"/>
      <c r="U9" s="2391"/>
      <c r="AB9" s="2391"/>
      <c r="AI9" s="2391"/>
      <c r="AP9" s="2391"/>
      <c r="AW9" s="2391"/>
      <c r="BD9" s="2391"/>
      <c r="BK9" s="2391"/>
      <c r="BR9" s="2391"/>
      <c r="BY9" s="2391"/>
      <c r="CF9" s="2391"/>
      <c r="CM9" s="2391"/>
      <c r="CT9" s="2391"/>
    </row>
    <row r="10" spans="1:98" s="2" customFormat="1" ht="15" customHeight="1">
      <c r="A10" s="3" t="s">
        <v>10</v>
      </c>
      <c r="B10" s="4"/>
      <c r="C10" s="9" t="s">
        <v>2473</v>
      </c>
      <c r="D10" s="10"/>
      <c r="E10" s="10"/>
      <c r="F10" s="11"/>
      <c r="G10" s="15"/>
      <c r="H10" s="15"/>
      <c r="I10" s="14"/>
      <c r="U10" s="2391"/>
      <c r="AB10" s="2391"/>
      <c r="AI10" s="2391"/>
      <c r="AP10" s="2391"/>
      <c r="AW10" s="2391"/>
      <c r="BD10" s="2391"/>
      <c r="BK10" s="2391"/>
      <c r="BR10" s="2391"/>
      <c r="BY10" s="2391"/>
      <c r="CF10" s="2391"/>
      <c r="CM10" s="2391"/>
      <c r="CT10" s="2391"/>
    </row>
    <row r="11" spans="1:98" s="2" customFormat="1" ht="15" customHeight="1">
      <c r="A11" s="3" t="s">
        <v>12</v>
      </c>
      <c r="B11" s="4"/>
      <c r="C11" s="9" t="s">
        <v>2474</v>
      </c>
      <c r="D11" s="10"/>
      <c r="E11" s="10"/>
      <c r="F11" s="11"/>
      <c r="G11" s="15"/>
      <c r="H11" s="15"/>
      <c r="I11" s="14"/>
      <c r="U11" s="2391"/>
      <c r="AB11" s="2391"/>
      <c r="AI11" s="2391"/>
      <c r="AP11" s="2391"/>
      <c r="AW11" s="2391"/>
      <c r="BD11" s="2391"/>
      <c r="BK11" s="2391"/>
      <c r="BR11" s="2391"/>
      <c r="BY11" s="2391"/>
      <c r="CF11" s="2391"/>
      <c r="CM11" s="2391"/>
      <c r="CT11" s="2391"/>
    </row>
    <row r="12" spans="1:98" s="2" customFormat="1" ht="15" customHeight="1">
      <c r="A12" s="3" t="s">
        <v>14</v>
      </c>
      <c r="B12" s="4"/>
      <c r="C12" s="9" t="s">
        <v>2475</v>
      </c>
      <c r="D12" s="10"/>
      <c r="E12" s="10"/>
      <c r="F12" s="11"/>
      <c r="G12" s="15"/>
      <c r="H12" s="15"/>
      <c r="I12" s="14"/>
      <c r="U12" s="2391"/>
      <c r="AB12" s="2391"/>
      <c r="AI12" s="2391"/>
      <c r="AP12" s="2391"/>
      <c r="AW12" s="2391"/>
      <c r="BD12" s="2391"/>
      <c r="BK12" s="2391"/>
      <c r="BR12" s="2391"/>
      <c r="BY12" s="2391"/>
      <c r="CF12" s="2391"/>
      <c r="CM12" s="2391"/>
      <c r="CT12" s="2391"/>
    </row>
    <row r="13" spans="1:98" s="2" customFormat="1" ht="18" customHeight="1">
      <c r="A13" s="16" t="s">
        <v>16</v>
      </c>
      <c r="B13" s="17"/>
      <c r="C13" s="18" t="s">
        <v>17</v>
      </c>
      <c r="D13" s="19" t="s">
        <v>2476</v>
      </c>
      <c r="E13" s="19"/>
      <c r="F13" s="20">
        <v>2017</v>
      </c>
      <c r="G13" s="21"/>
      <c r="H13" s="21"/>
      <c r="I13" s="14"/>
      <c r="U13" s="2391"/>
      <c r="AB13" s="2391"/>
      <c r="AI13" s="2391"/>
      <c r="AP13" s="2391"/>
      <c r="AW13" s="2391"/>
      <c r="BD13" s="2391"/>
      <c r="BK13" s="2391"/>
      <c r="BR13" s="2391"/>
      <c r="BY13" s="2391"/>
      <c r="CF13" s="2391"/>
      <c r="CM13" s="2391"/>
      <c r="CT13" s="2391"/>
    </row>
    <row r="14" spans="1:98" s="2" customFormat="1">
      <c r="A14" s="22"/>
      <c r="B14" s="23"/>
      <c r="C14" s="24" t="s">
        <v>19</v>
      </c>
      <c r="D14" s="19" t="s">
        <v>2477</v>
      </c>
      <c r="E14" s="19"/>
      <c r="F14" s="20"/>
      <c r="G14" s="25"/>
      <c r="H14" s="25"/>
      <c r="U14" s="2391"/>
      <c r="AB14" s="2391"/>
      <c r="AI14" s="2391"/>
      <c r="AP14" s="2391"/>
      <c r="AW14" s="2391"/>
      <c r="BD14" s="2391"/>
      <c r="BK14" s="2391"/>
      <c r="BR14" s="2391"/>
      <c r="BY14" s="2391"/>
      <c r="CF14" s="2391"/>
      <c r="CM14" s="2391"/>
      <c r="CT14" s="2391"/>
    </row>
    <row r="15" spans="1:98" ht="15">
      <c r="B15" s="27"/>
      <c r="C15" s="27"/>
      <c r="D15" s="28"/>
      <c r="E15" s="28"/>
      <c r="F15" s="28"/>
      <c r="G15" s="28"/>
      <c r="H15" s="28"/>
      <c r="I15" s="28"/>
    </row>
    <row r="16" spans="1:98" ht="15">
      <c r="B16" s="27"/>
      <c r="C16" s="27"/>
      <c r="D16" s="28"/>
      <c r="E16" s="28"/>
      <c r="F16" s="28"/>
      <c r="G16" s="28"/>
      <c r="H16" s="28"/>
      <c r="I16" s="28"/>
    </row>
    <row r="17" spans="1:139" s="33" customFormat="1" ht="15.75">
      <c r="A17" s="31" t="s">
        <v>21</v>
      </c>
      <c r="B17" s="32"/>
      <c r="G17" s="34"/>
      <c r="H17" s="34"/>
      <c r="I17" s="34"/>
      <c r="J17" s="35"/>
      <c r="K17" s="34"/>
      <c r="L17" s="34"/>
      <c r="M17" s="34"/>
      <c r="N17" s="34"/>
      <c r="O17" s="36"/>
      <c r="P17" s="36"/>
      <c r="R17" s="37"/>
      <c r="U17" s="2396"/>
      <c r="AB17" s="2396"/>
      <c r="AI17" s="2396"/>
      <c r="AP17" s="2396"/>
      <c r="AW17" s="2396"/>
      <c r="BD17" s="2396"/>
      <c r="BK17" s="2396"/>
      <c r="BR17" s="2396"/>
      <c r="BY17" s="2396"/>
      <c r="CF17" s="2396"/>
      <c r="CM17" s="2396"/>
      <c r="CT17" s="2396"/>
      <c r="CZ17" s="31" t="s">
        <v>22</v>
      </c>
    </row>
    <row r="18" spans="1:139" s="33" customFormat="1" ht="30.75" customHeight="1">
      <c r="A18" s="236" t="s">
        <v>23</v>
      </c>
      <c r="B18" s="237"/>
      <c r="C18" s="57" t="s">
        <v>24</v>
      </c>
      <c r="D18" s="244" t="s">
        <v>25</v>
      </c>
      <c r="E18" s="1757"/>
      <c r="F18" s="1757"/>
      <c r="G18" s="1757"/>
      <c r="H18" s="1757"/>
      <c r="I18" s="245"/>
      <c r="J18" s="241" t="s">
        <v>26</v>
      </c>
      <c r="K18" s="242"/>
      <c r="L18" s="242"/>
      <c r="M18" s="242"/>
      <c r="N18" s="242"/>
      <c r="O18" s="242"/>
      <c r="P18" s="243"/>
      <c r="Q18" s="244" t="s">
        <v>27</v>
      </c>
      <c r="R18" s="245"/>
      <c r="S18" s="40" t="s">
        <v>28</v>
      </c>
      <c r="T18" s="41"/>
      <c r="U18" s="41"/>
      <c r="V18" s="41"/>
      <c r="W18" s="41"/>
      <c r="X18" s="41"/>
      <c r="Y18" s="42"/>
      <c r="Z18" s="40" t="s">
        <v>29</v>
      </c>
      <c r="AA18" s="41"/>
      <c r="AB18" s="41"/>
      <c r="AC18" s="41"/>
      <c r="AD18" s="41"/>
      <c r="AE18" s="41"/>
      <c r="AF18" s="42"/>
      <c r="AG18" s="40" t="s">
        <v>30</v>
      </c>
      <c r="AH18" s="41"/>
      <c r="AI18" s="41"/>
      <c r="AJ18" s="41"/>
      <c r="AK18" s="41"/>
      <c r="AL18" s="42"/>
      <c r="AM18" s="43" t="s">
        <v>31</v>
      </c>
      <c r="AN18" s="40" t="s">
        <v>32</v>
      </c>
      <c r="AO18" s="41"/>
      <c r="AP18" s="41"/>
      <c r="AQ18" s="41"/>
      <c r="AR18" s="41"/>
      <c r="AS18" s="41"/>
      <c r="AT18" s="42"/>
      <c r="AU18" s="40" t="s">
        <v>33</v>
      </c>
      <c r="AV18" s="41"/>
      <c r="AW18" s="41"/>
      <c r="AX18" s="41"/>
      <c r="AY18" s="41"/>
      <c r="AZ18" s="41"/>
      <c r="BA18" s="42"/>
      <c r="BB18" s="40" t="s">
        <v>34</v>
      </c>
      <c r="BC18" s="41"/>
      <c r="BD18" s="41"/>
      <c r="BE18" s="41"/>
      <c r="BF18" s="41"/>
      <c r="BG18" s="42"/>
      <c r="BH18" s="43" t="s">
        <v>35</v>
      </c>
      <c r="BI18" s="40" t="s">
        <v>36</v>
      </c>
      <c r="BJ18" s="41"/>
      <c r="BK18" s="41"/>
      <c r="BL18" s="41"/>
      <c r="BM18" s="41"/>
      <c r="BN18" s="41"/>
      <c r="BO18" s="42"/>
      <c r="BP18" s="40" t="s">
        <v>37</v>
      </c>
      <c r="BQ18" s="41"/>
      <c r="BR18" s="41"/>
      <c r="BS18" s="41"/>
      <c r="BT18" s="41"/>
      <c r="BU18" s="41"/>
      <c r="BV18" s="42"/>
      <c r="BW18" s="40" t="s">
        <v>38</v>
      </c>
      <c r="BX18" s="41"/>
      <c r="BY18" s="41"/>
      <c r="BZ18" s="41"/>
      <c r="CA18" s="41"/>
      <c r="CB18" s="42"/>
      <c r="CC18" s="43" t="s">
        <v>39</v>
      </c>
      <c r="CD18" s="40" t="s">
        <v>40</v>
      </c>
      <c r="CE18" s="41"/>
      <c r="CF18" s="41"/>
      <c r="CG18" s="41"/>
      <c r="CH18" s="41"/>
      <c r="CI18" s="41"/>
      <c r="CJ18" s="42"/>
      <c r="CK18" s="40" t="s">
        <v>41</v>
      </c>
      <c r="CL18" s="41"/>
      <c r="CM18" s="41"/>
      <c r="CN18" s="41"/>
      <c r="CO18" s="41"/>
      <c r="CP18" s="41"/>
      <c r="CQ18" s="42"/>
      <c r="CR18" s="40" t="s">
        <v>42</v>
      </c>
      <c r="CS18" s="41"/>
      <c r="CT18" s="41"/>
      <c r="CU18" s="41"/>
      <c r="CV18" s="41"/>
      <c r="CW18" s="42"/>
      <c r="CX18" s="43" t="s">
        <v>43</v>
      </c>
      <c r="CY18" s="44"/>
      <c r="CZ18" s="45" t="s">
        <v>44</v>
      </c>
      <c r="DA18" s="45"/>
      <c r="DB18" s="45"/>
      <c r="DC18" s="45"/>
      <c r="DD18" s="45"/>
      <c r="DE18" s="45"/>
      <c r="DF18" s="45"/>
      <c r="DG18" s="45"/>
      <c r="DH18" s="45"/>
      <c r="DI18" s="45" t="s">
        <v>45</v>
      </c>
      <c r="DJ18" s="45"/>
      <c r="DK18" s="45"/>
      <c r="DL18" s="45"/>
      <c r="DM18" s="45"/>
      <c r="DN18" s="45"/>
      <c r="DO18" s="45"/>
      <c r="DP18" s="45"/>
      <c r="DQ18" s="45"/>
      <c r="DR18" s="45" t="s">
        <v>46</v>
      </c>
      <c r="DS18" s="45"/>
      <c r="DT18" s="45"/>
      <c r="DU18" s="45"/>
      <c r="DV18" s="45"/>
      <c r="DW18" s="45"/>
      <c r="DX18" s="45"/>
      <c r="DY18" s="45"/>
      <c r="DZ18" s="45"/>
      <c r="EA18" s="45" t="s">
        <v>47</v>
      </c>
      <c r="EB18" s="45"/>
      <c r="EC18" s="45"/>
      <c r="ED18" s="45"/>
      <c r="EE18" s="45"/>
      <c r="EF18" s="45"/>
      <c r="EG18" s="45"/>
      <c r="EH18" s="45"/>
      <c r="EI18" s="45"/>
    </row>
    <row r="19" spans="1:139" s="33" customFormat="1" ht="33.75" customHeight="1">
      <c r="A19" s="246"/>
      <c r="B19" s="247"/>
      <c r="C19" s="2397"/>
      <c r="D19" s="38" t="s">
        <v>48</v>
      </c>
      <c r="E19" s="38" t="s">
        <v>49</v>
      </c>
      <c r="F19" s="38" t="s">
        <v>50</v>
      </c>
      <c r="G19" s="38" t="s">
        <v>51</v>
      </c>
      <c r="H19" s="57" t="s">
        <v>52</v>
      </c>
      <c r="I19" s="38" t="s">
        <v>53</v>
      </c>
      <c r="J19" s="46" t="s">
        <v>54</v>
      </c>
      <c r="K19" s="46" t="s">
        <v>55</v>
      </c>
      <c r="L19" s="46" t="s">
        <v>56</v>
      </c>
      <c r="M19" s="46" t="s">
        <v>57</v>
      </c>
      <c r="N19" s="46" t="s">
        <v>58</v>
      </c>
      <c r="O19" s="46" t="s">
        <v>59</v>
      </c>
      <c r="P19" s="46" t="s">
        <v>60</v>
      </c>
      <c r="Q19" s="38" t="s">
        <v>61</v>
      </c>
      <c r="R19" s="38" t="s">
        <v>62</v>
      </c>
      <c r="S19" s="47"/>
      <c r="T19" s="48"/>
      <c r="U19" s="48"/>
      <c r="V19" s="48"/>
      <c r="W19" s="48"/>
      <c r="X19" s="48"/>
      <c r="Y19" s="49"/>
      <c r="Z19" s="47"/>
      <c r="AA19" s="48"/>
      <c r="AB19" s="48"/>
      <c r="AC19" s="48"/>
      <c r="AD19" s="48"/>
      <c r="AE19" s="48"/>
      <c r="AF19" s="49"/>
      <c r="AG19" s="50"/>
      <c r="AH19" s="51"/>
      <c r="AI19" s="51"/>
      <c r="AJ19" s="51"/>
      <c r="AK19" s="51"/>
      <c r="AL19" s="52"/>
      <c r="AM19" s="53"/>
      <c r="AN19" s="47"/>
      <c r="AO19" s="48"/>
      <c r="AP19" s="48"/>
      <c r="AQ19" s="48"/>
      <c r="AR19" s="48"/>
      <c r="AS19" s="48"/>
      <c r="AT19" s="49"/>
      <c r="AU19" s="47"/>
      <c r="AV19" s="48"/>
      <c r="AW19" s="48"/>
      <c r="AX19" s="48"/>
      <c r="AY19" s="48"/>
      <c r="AZ19" s="48"/>
      <c r="BA19" s="49"/>
      <c r="BB19" s="50"/>
      <c r="BC19" s="51"/>
      <c r="BD19" s="51"/>
      <c r="BE19" s="51"/>
      <c r="BF19" s="51"/>
      <c r="BG19" s="52"/>
      <c r="BH19" s="53"/>
      <c r="BI19" s="47"/>
      <c r="BJ19" s="48"/>
      <c r="BK19" s="48"/>
      <c r="BL19" s="48"/>
      <c r="BM19" s="48"/>
      <c r="BN19" s="48"/>
      <c r="BO19" s="49"/>
      <c r="BP19" s="47"/>
      <c r="BQ19" s="48"/>
      <c r="BR19" s="48"/>
      <c r="BS19" s="48"/>
      <c r="BT19" s="48"/>
      <c r="BU19" s="48"/>
      <c r="BV19" s="49"/>
      <c r="BW19" s="50"/>
      <c r="BX19" s="51"/>
      <c r="BY19" s="51"/>
      <c r="BZ19" s="51"/>
      <c r="CA19" s="51"/>
      <c r="CB19" s="52"/>
      <c r="CC19" s="53"/>
      <c r="CD19" s="47"/>
      <c r="CE19" s="48"/>
      <c r="CF19" s="48"/>
      <c r="CG19" s="48"/>
      <c r="CH19" s="48"/>
      <c r="CI19" s="48"/>
      <c r="CJ19" s="49"/>
      <c r="CK19" s="47"/>
      <c r="CL19" s="48"/>
      <c r="CM19" s="48"/>
      <c r="CN19" s="48"/>
      <c r="CO19" s="48"/>
      <c r="CP19" s="48"/>
      <c r="CQ19" s="49"/>
      <c r="CR19" s="50"/>
      <c r="CS19" s="51"/>
      <c r="CT19" s="51"/>
      <c r="CU19" s="51"/>
      <c r="CV19" s="51"/>
      <c r="CW19" s="52"/>
      <c r="CX19" s="53"/>
      <c r="CY19" s="44"/>
      <c r="CZ19" s="54" t="s">
        <v>63</v>
      </c>
      <c r="DA19" s="54"/>
      <c r="DB19" s="54"/>
      <c r="DC19" s="55" t="s">
        <v>64</v>
      </c>
      <c r="DD19" s="55"/>
      <c r="DE19" s="55"/>
      <c r="DF19" s="56" t="s">
        <v>65</v>
      </c>
      <c r="DG19" s="56"/>
      <c r="DH19" s="56"/>
      <c r="DI19" s="54" t="s">
        <v>63</v>
      </c>
      <c r="DJ19" s="54"/>
      <c r="DK19" s="54"/>
      <c r="DL19" s="55" t="s">
        <v>64</v>
      </c>
      <c r="DM19" s="55"/>
      <c r="DN19" s="55"/>
      <c r="DO19" s="56" t="s">
        <v>65</v>
      </c>
      <c r="DP19" s="56"/>
      <c r="DQ19" s="56"/>
      <c r="DR19" s="54" t="s">
        <v>63</v>
      </c>
      <c r="DS19" s="54"/>
      <c r="DT19" s="54"/>
      <c r="DU19" s="55" t="s">
        <v>64</v>
      </c>
      <c r="DV19" s="55"/>
      <c r="DW19" s="55"/>
      <c r="DX19" s="56" t="s">
        <v>65</v>
      </c>
      <c r="DY19" s="56"/>
      <c r="DZ19" s="56"/>
      <c r="EA19" s="54" t="s">
        <v>63</v>
      </c>
      <c r="EB19" s="54"/>
      <c r="EC19" s="54"/>
      <c r="ED19" s="55" t="s">
        <v>64</v>
      </c>
      <c r="EE19" s="55"/>
      <c r="EF19" s="55"/>
      <c r="EG19" s="56" t="s">
        <v>65</v>
      </c>
      <c r="EH19" s="56"/>
      <c r="EI19" s="56"/>
    </row>
    <row r="20" spans="1:139" s="33" customFormat="1" ht="63">
      <c r="A20" s="248"/>
      <c r="B20" s="249"/>
      <c r="C20" s="250"/>
      <c r="D20" s="38"/>
      <c r="E20" s="38"/>
      <c r="F20" s="38"/>
      <c r="G20" s="38"/>
      <c r="H20" s="250"/>
      <c r="I20" s="38"/>
      <c r="J20" s="39"/>
      <c r="K20" s="251"/>
      <c r="L20" s="251"/>
      <c r="M20" s="251"/>
      <c r="N20" s="46"/>
      <c r="O20" s="46"/>
      <c r="P20" s="46"/>
      <c r="Q20" s="38"/>
      <c r="R20" s="38"/>
      <c r="S20" s="64" t="s">
        <v>66</v>
      </c>
      <c r="T20" s="65" t="s">
        <v>67</v>
      </c>
      <c r="U20" s="2398" t="s">
        <v>68</v>
      </c>
      <c r="V20" s="65" t="s">
        <v>69</v>
      </c>
      <c r="W20" s="64" t="s">
        <v>70</v>
      </c>
      <c r="X20" s="65" t="s">
        <v>71</v>
      </c>
      <c r="Y20" s="253" t="s">
        <v>72</v>
      </c>
      <c r="Z20" s="64" t="s">
        <v>66</v>
      </c>
      <c r="AA20" s="65" t="s">
        <v>67</v>
      </c>
      <c r="AB20" s="2398" t="s">
        <v>68</v>
      </c>
      <c r="AC20" s="65" t="s">
        <v>69</v>
      </c>
      <c r="AD20" s="64" t="s">
        <v>70</v>
      </c>
      <c r="AE20" s="65" t="s">
        <v>71</v>
      </c>
      <c r="AF20" s="253" t="s">
        <v>72</v>
      </c>
      <c r="AG20" s="64" t="s">
        <v>66</v>
      </c>
      <c r="AH20" s="65" t="s">
        <v>67</v>
      </c>
      <c r="AI20" s="2398" t="s">
        <v>68</v>
      </c>
      <c r="AJ20" s="65" t="s">
        <v>69</v>
      </c>
      <c r="AK20" s="64" t="s">
        <v>70</v>
      </c>
      <c r="AL20" s="65" t="s">
        <v>71</v>
      </c>
      <c r="AM20" s="66"/>
      <c r="AN20" s="64" t="s">
        <v>66</v>
      </c>
      <c r="AO20" s="65" t="s">
        <v>67</v>
      </c>
      <c r="AP20" s="2398" t="s">
        <v>68</v>
      </c>
      <c r="AQ20" s="65" t="s">
        <v>69</v>
      </c>
      <c r="AR20" s="64" t="s">
        <v>70</v>
      </c>
      <c r="AS20" s="65" t="s">
        <v>71</v>
      </c>
      <c r="AT20" s="253" t="s">
        <v>72</v>
      </c>
      <c r="AU20" s="64" t="s">
        <v>66</v>
      </c>
      <c r="AV20" s="65" t="s">
        <v>67</v>
      </c>
      <c r="AW20" s="2398" t="s">
        <v>68</v>
      </c>
      <c r="AX20" s="65" t="s">
        <v>69</v>
      </c>
      <c r="AY20" s="64" t="s">
        <v>70</v>
      </c>
      <c r="AZ20" s="65" t="s">
        <v>71</v>
      </c>
      <c r="BA20" s="253" t="s">
        <v>72</v>
      </c>
      <c r="BB20" s="64" t="s">
        <v>66</v>
      </c>
      <c r="BC20" s="65" t="s">
        <v>67</v>
      </c>
      <c r="BD20" s="2398" t="s">
        <v>68</v>
      </c>
      <c r="BE20" s="65" t="s">
        <v>69</v>
      </c>
      <c r="BF20" s="64" t="s">
        <v>70</v>
      </c>
      <c r="BG20" s="65" t="s">
        <v>71</v>
      </c>
      <c r="BH20" s="66"/>
      <c r="BI20" s="64" t="s">
        <v>66</v>
      </c>
      <c r="BJ20" s="65" t="s">
        <v>67</v>
      </c>
      <c r="BK20" s="2398" t="s">
        <v>68</v>
      </c>
      <c r="BL20" s="65" t="s">
        <v>69</v>
      </c>
      <c r="BM20" s="64" t="s">
        <v>70</v>
      </c>
      <c r="BN20" s="65" t="s">
        <v>71</v>
      </c>
      <c r="BO20" s="253" t="s">
        <v>72</v>
      </c>
      <c r="BP20" s="64" t="s">
        <v>66</v>
      </c>
      <c r="BQ20" s="65" t="s">
        <v>67</v>
      </c>
      <c r="BR20" s="2398" t="s">
        <v>68</v>
      </c>
      <c r="BS20" s="65" t="s">
        <v>69</v>
      </c>
      <c r="BT20" s="64" t="s">
        <v>70</v>
      </c>
      <c r="BU20" s="65" t="s">
        <v>71</v>
      </c>
      <c r="BV20" s="253" t="s">
        <v>72</v>
      </c>
      <c r="BW20" s="64" t="s">
        <v>66</v>
      </c>
      <c r="BX20" s="65" t="s">
        <v>67</v>
      </c>
      <c r="BY20" s="2398" t="s">
        <v>68</v>
      </c>
      <c r="BZ20" s="65" t="s">
        <v>69</v>
      </c>
      <c r="CA20" s="64" t="s">
        <v>70</v>
      </c>
      <c r="CB20" s="65" t="s">
        <v>71</v>
      </c>
      <c r="CC20" s="66"/>
      <c r="CD20" s="64" t="s">
        <v>66</v>
      </c>
      <c r="CE20" s="65" t="s">
        <v>67</v>
      </c>
      <c r="CF20" s="2398" t="s">
        <v>68</v>
      </c>
      <c r="CG20" s="65" t="s">
        <v>69</v>
      </c>
      <c r="CH20" s="64" t="s">
        <v>70</v>
      </c>
      <c r="CI20" s="65" t="s">
        <v>71</v>
      </c>
      <c r="CJ20" s="253" t="s">
        <v>72</v>
      </c>
      <c r="CK20" s="64" t="s">
        <v>66</v>
      </c>
      <c r="CL20" s="65" t="s">
        <v>67</v>
      </c>
      <c r="CM20" s="2398" t="s">
        <v>68</v>
      </c>
      <c r="CN20" s="65" t="s">
        <v>69</v>
      </c>
      <c r="CO20" s="64" t="s">
        <v>70</v>
      </c>
      <c r="CP20" s="65" t="s">
        <v>71</v>
      </c>
      <c r="CQ20" s="253" t="s">
        <v>72</v>
      </c>
      <c r="CR20" s="64" t="s">
        <v>66</v>
      </c>
      <c r="CS20" s="65" t="s">
        <v>67</v>
      </c>
      <c r="CT20" s="2398" t="s">
        <v>68</v>
      </c>
      <c r="CU20" s="65" t="s">
        <v>69</v>
      </c>
      <c r="CV20" s="64" t="s">
        <v>70</v>
      </c>
      <c r="CW20" s="65" t="s">
        <v>71</v>
      </c>
      <c r="CX20" s="66"/>
      <c r="CY20" s="44"/>
      <c r="CZ20" s="64" t="s">
        <v>73</v>
      </c>
      <c r="DA20" s="64" t="s">
        <v>74</v>
      </c>
      <c r="DB20" s="64" t="s">
        <v>75</v>
      </c>
      <c r="DC20" s="67" t="s">
        <v>68</v>
      </c>
      <c r="DD20" s="67" t="s">
        <v>69</v>
      </c>
      <c r="DE20" s="67" t="s">
        <v>75</v>
      </c>
      <c r="DF20" s="68" t="s">
        <v>76</v>
      </c>
      <c r="DG20" s="68" t="s">
        <v>74</v>
      </c>
      <c r="DH20" s="69" t="s">
        <v>75</v>
      </c>
      <c r="DI20" s="64" t="s">
        <v>73</v>
      </c>
      <c r="DJ20" s="64" t="s">
        <v>74</v>
      </c>
      <c r="DK20" s="64" t="s">
        <v>75</v>
      </c>
      <c r="DL20" s="67" t="s">
        <v>68</v>
      </c>
      <c r="DM20" s="67" t="s">
        <v>69</v>
      </c>
      <c r="DN20" s="67" t="s">
        <v>75</v>
      </c>
      <c r="DO20" s="68" t="s">
        <v>76</v>
      </c>
      <c r="DP20" s="68" t="s">
        <v>74</v>
      </c>
      <c r="DQ20" s="69" t="s">
        <v>75</v>
      </c>
      <c r="DR20" s="64" t="s">
        <v>73</v>
      </c>
      <c r="DS20" s="64" t="s">
        <v>74</v>
      </c>
      <c r="DT20" s="64" t="s">
        <v>75</v>
      </c>
      <c r="DU20" s="67" t="s">
        <v>68</v>
      </c>
      <c r="DV20" s="67" t="s">
        <v>69</v>
      </c>
      <c r="DW20" s="67" t="s">
        <v>75</v>
      </c>
      <c r="DX20" s="68" t="s">
        <v>76</v>
      </c>
      <c r="DY20" s="68" t="s">
        <v>74</v>
      </c>
      <c r="DZ20" s="69" t="s">
        <v>75</v>
      </c>
      <c r="EA20" s="64" t="s">
        <v>73</v>
      </c>
      <c r="EB20" s="64" t="s">
        <v>74</v>
      </c>
      <c r="EC20" s="64" t="s">
        <v>75</v>
      </c>
      <c r="ED20" s="67" t="s">
        <v>68</v>
      </c>
      <c r="EE20" s="67" t="s">
        <v>69</v>
      </c>
      <c r="EF20" s="67" t="s">
        <v>75</v>
      </c>
      <c r="EG20" s="68" t="s">
        <v>76</v>
      </c>
      <c r="EH20" s="68" t="s">
        <v>74</v>
      </c>
      <c r="EI20" s="69" t="s">
        <v>75</v>
      </c>
    </row>
    <row r="21" spans="1:139" ht="15" customHeight="1">
      <c r="A21" s="2399" t="s">
        <v>2478</v>
      </c>
      <c r="B21" s="2399"/>
      <c r="C21" s="2400" t="s">
        <v>2479</v>
      </c>
      <c r="D21" s="2401">
        <v>1</v>
      </c>
      <c r="E21" s="2399" t="s">
        <v>2480</v>
      </c>
      <c r="F21" s="2402">
        <v>0.25</v>
      </c>
      <c r="G21" s="2403" t="s">
        <v>393</v>
      </c>
      <c r="H21" s="2404">
        <v>1</v>
      </c>
      <c r="I21" s="2405">
        <v>0.25</v>
      </c>
      <c r="J21" s="2406">
        <v>1</v>
      </c>
      <c r="K21" s="2407" t="s">
        <v>2481</v>
      </c>
      <c r="L21" s="174" t="s">
        <v>2482</v>
      </c>
      <c r="M21" s="2407" t="s">
        <v>2483</v>
      </c>
      <c r="N21" s="2408">
        <v>0.2</v>
      </c>
      <c r="O21" s="2409">
        <v>42767</v>
      </c>
      <c r="P21" s="2409">
        <v>42824</v>
      </c>
      <c r="Q21" s="2410" t="s">
        <v>2484</v>
      </c>
      <c r="R21" s="2411">
        <v>5.8799999999999998E-2</v>
      </c>
      <c r="S21" s="2412">
        <v>0</v>
      </c>
      <c r="T21" s="2413"/>
      <c r="U21" s="2414">
        <f>SUM(S21:S37)</f>
        <v>1.9400000000000001E-2</v>
      </c>
      <c r="V21" s="2415">
        <f>SUM(T21:T37)</f>
        <v>1.9400000000000001E-2</v>
      </c>
      <c r="W21" s="2416">
        <f>+(((U21*$N$21)+(U38*$N$38)+(U43*$N$43))*$F$21)/($N$21+$N$38+$N$43)</f>
        <v>7.2125000000000002E-3</v>
      </c>
      <c r="X21" s="2416">
        <f>+(((V21*$N$21)+(V38*$N$38)+(V43*$N$43))*$F$21)/($N$21+$N$38+$N$43)</f>
        <v>7.2125000000000002E-3</v>
      </c>
      <c r="Y21" s="2412" t="s">
        <v>2485</v>
      </c>
      <c r="Z21" s="2412">
        <v>0.02</v>
      </c>
      <c r="AA21" s="2412">
        <v>0.02</v>
      </c>
      <c r="AB21" s="2414">
        <f>SUM(Z21:Z37)</f>
        <v>7.85E-2</v>
      </c>
      <c r="AC21" s="2415">
        <f>SUM(AA21:AA37)</f>
        <v>7.85E-2</v>
      </c>
      <c r="AD21" s="2416">
        <f>+(((AB21*$N$21)+(AB38*$N$38)+(AB43*$N$43))*$F$21)/($N$21+$N$38+$N$43)</f>
        <v>1.9032500000000001E-2</v>
      </c>
      <c r="AE21" s="2416">
        <f>+(((AC21*$N$21)+(AC38*$N$38)+(AC43*$N$43))*$F$21)/($N$21+$N$38+$N$43)</f>
        <v>1.9032500000000001E-2</v>
      </c>
      <c r="AF21" s="2412" t="s">
        <v>2486</v>
      </c>
      <c r="AG21" s="2412">
        <v>2.9700000000000001E-2</v>
      </c>
      <c r="AH21" s="2412">
        <v>2.9700000000000001E-2</v>
      </c>
      <c r="AI21" s="2417">
        <f>SUM(AG21:AG37)</f>
        <v>0.30025000000000002</v>
      </c>
      <c r="AJ21" s="2415">
        <f>SUM(AH21:AH37)</f>
        <v>0.16800000000000001</v>
      </c>
      <c r="AK21" s="2416">
        <f>+(((AI21*N21)+(AI38*N38)+(AI43*N43))*F21)/(N21+N38+N43)</f>
        <v>6.4635000000000012E-2</v>
      </c>
      <c r="AL21" s="2416">
        <f>+(((AJ21*N21)+(AJ38*N38)+(AJ43*N43))*F21)/(N21+N38+N43)</f>
        <v>3.6100000000000007E-2</v>
      </c>
      <c r="AM21" s="2418" t="s">
        <v>2482</v>
      </c>
      <c r="AN21" s="2419"/>
      <c r="AO21" s="2420"/>
      <c r="AP21" s="2417">
        <v>0.1431</v>
      </c>
      <c r="AQ21" s="2415">
        <f>SUM(AO21:AO37)</f>
        <v>6.2199999999999998E-2</v>
      </c>
      <c r="AR21" s="2416">
        <f>+(((AP21*N21)+(AP38*N38)+(AP43*N43))*F21)/(N21+N38+N43)</f>
        <v>2.9870000000000004E-2</v>
      </c>
      <c r="AS21" s="2416">
        <f>+(((AQ21*N21)+(AQ38*N38)+(AQ43*N43))*F21)/(N21+N38+N43)</f>
        <v>1.3690000000000001E-2</v>
      </c>
      <c r="AT21" s="2412"/>
      <c r="AU21" s="2421"/>
      <c r="AV21" s="2420"/>
      <c r="AW21" s="2414">
        <f>SUM(AU21:AU37)</f>
        <v>1.328E-2</v>
      </c>
      <c r="AX21" s="2415">
        <f>SUM(AV21:AV37)</f>
        <v>5.0200000000000009E-2</v>
      </c>
      <c r="AY21" s="2416">
        <f>+(((AW21*N21)+(AW38*N38)+(AW43*N43))*F21)/(N21+N38+N43)</f>
        <v>5.281000000000001E-3</v>
      </c>
      <c r="AZ21" s="2416">
        <f>+(((AX21*N21)+(AX38*N38)+(AX43*N43))*F21)/(N21+N38+N43)</f>
        <v>1.0290000000000002E-2</v>
      </c>
      <c r="BA21" s="2412"/>
      <c r="BB21" s="2422"/>
      <c r="BC21" s="1923"/>
      <c r="BD21" s="2417">
        <f>SUM(BB21:BB37)</f>
        <v>2.7980000000000001E-2</v>
      </c>
      <c r="BE21" s="2423">
        <f>SUM(BC21:BC37)</f>
        <v>5.9899999999999995E-2</v>
      </c>
      <c r="BF21" s="2424">
        <f>+(((BD21*N21)+(BD38*N38)+(BD43*N43))*F21)/(N21+N38+N43)</f>
        <v>1.0148500000000001E-2</v>
      </c>
      <c r="BG21" s="2424">
        <f>+(((BE21*N21)+(BE38*N38)+(BE43*N43))*F21)/(N21+N38+N43)</f>
        <v>1.248E-2</v>
      </c>
      <c r="BH21" s="2418"/>
      <c r="BI21" s="2425"/>
      <c r="BJ21" s="1923"/>
      <c r="BK21" s="2417">
        <f>SUM(BI21:BI37)</f>
        <v>2.7980000000000001E-2</v>
      </c>
      <c r="BL21" s="2423">
        <f>SUM(BJ21:BJ37)</f>
        <v>0</v>
      </c>
      <c r="BM21" s="2424">
        <f>+(((BK21*N21)+(BK38*N38)+(BK43*N43))*F21)/(N21+N38+N43)</f>
        <v>1.0148500000000001E-2</v>
      </c>
      <c r="BN21" s="2424">
        <f>+(((BL21*N21)+(BL38*N38)+(BL43*N43))*F21)/(N21+N38+N43)</f>
        <v>0</v>
      </c>
      <c r="BO21" s="2426"/>
      <c r="BP21" s="2427"/>
      <c r="BQ21" s="1923"/>
      <c r="BR21" s="2417">
        <f>SUM(BP21:BP37)</f>
        <v>8.6779999999999996E-2</v>
      </c>
      <c r="BS21" s="2423">
        <f>SUM(BQ21:BQ37)</f>
        <v>0</v>
      </c>
      <c r="BT21" s="2424">
        <f>+(((BR21*N21)+(BR38*N38)+(BR43*N43))*F21)/(N21+N38+N43)</f>
        <v>2.2908499999999998E-2</v>
      </c>
      <c r="BU21" s="2424">
        <f>+(((BS21*N21)+(BS38*N38)+(BS43*N43))*F21)/(N21+N38+N43)</f>
        <v>0</v>
      </c>
      <c r="BV21" s="2426"/>
      <c r="BW21" s="2428"/>
      <c r="BX21" s="1923"/>
      <c r="BY21" s="2417">
        <f>SUM(BW21:BW37)</f>
        <v>0.10148</v>
      </c>
      <c r="BZ21" s="2423">
        <f>SUM(BX21:BX37)</f>
        <v>0</v>
      </c>
      <c r="CA21" s="2424">
        <f>+(((BY21*N21)+(BY38*N38)+(BY43*N43))*F21)/(N21+N38+N43)</f>
        <v>2.5348500000000003E-2</v>
      </c>
      <c r="CB21" s="2424">
        <f>+(((BZ21*N21)+(BZ38*N38)+(BZ43*N43))*F21)/(N21+N38+N43)</f>
        <v>0</v>
      </c>
      <c r="CC21" s="2429"/>
      <c r="CD21" s="2427"/>
      <c r="CE21" s="1923"/>
      <c r="CF21" s="2417">
        <f>SUM(CD21:CD37)</f>
        <v>6.7099999999999993E-2</v>
      </c>
      <c r="CG21" s="2423">
        <f>SUM(CE21:CE37)</f>
        <v>0</v>
      </c>
      <c r="CH21" s="2424">
        <f>+(((CF21*N21)+(CF38*N38)+(CF43*N43))*F21)/(N21+N38+N43)</f>
        <v>1.8474999999999998E-2</v>
      </c>
      <c r="CI21" s="2424">
        <f>+(((CG21*N21)+(CG38*N38)+(CG43*N43))*F21)/(N21+N38+N43)</f>
        <v>0</v>
      </c>
      <c r="CJ21" s="2426"/>
      <c r="CK21" s="2430"/>
      <c r="CL21" s="1923"/>
      <c r="CM21" s="2417">
        <f>SUM(CK21:CK37)</f>
        <v>6.7099999999999993E-2</v>
      </c>
      <c r="CN21" s="2423">
        <f>SUM(CL21:CL37)</f>
        <v>0</v>
      </c>
      <c r="CO21" s="2424">
        <f>+(((CM21*N21)+(CM38*N38)+(CM43*N43))*F21)/(N21+N38+N43)</f>
        <v>1.8474999999999998E-2</v>
      </c>
      <c r="CP21" s="2424">
        <f>+(((CN21*N21)+(CN38*N38)+(CN43*N43))*F21)/(N21+N38+N43)</f>
        <v>0</v>
      </c>
      <c r="CQ21" s="2426"/>
      <c r="CR21" s="2431"/>
      <c r="CS21" s="1923"/>
      <c r="CT21" s="2417">
        <f>SUM(CR21:CR37)</f>
        <v>6.7099999999999993E-2</v>
      </c>
      <c r="CU21" s="2423">
        <f>SUM(CS21:CS37)</f>
        <v>0</v>
      </c>
      <c r="CV21" s="2424">
        <f>+(((CT21*N21)+(CT38*N38)+(CT43*N43))*F21)/(N21+N38+N43)</f>
        <v>1.8474999999999998E-2</v>
      </c>
      <c r="CW21" s="2424">
        <f>+(((CU21*N21)+(CU38*N38)+(CU43*N43))*F21)/(N21+N38+N43)</f>
        <v>0</v>
      </c>
      <c r="CX21" s="2429"/>
      <c r="CZ21" s="2428">
        <f>AG21+Z21+S21</f>
        <v>4.9700000000000001E-2</v>
      </c>
      <c r="DA21" s="2428">
        <f>+AH21+AA21+T21</f>
        <v>4.9700000000000001E-2</v>
      </c>
      <c r="DB21" s="2432">
        <f>+DA21/CZ21</f>
        <v>1</v>
      </c>
      <c r="DC21" s="1906">
        <f>+AI21+AB21+U21</f>
        <v>0.39815</v>
      </c>
      <c r="DD21" s="1906">
        <f>+AJ21+AC21+V21</f>
        <v>0.26590000000000003</v>
      </c>
      <c r="DE21" s="2017">
        <f>DD21/DC21</f>
        <v>0.66783875423835248</v>
      </c>
      <c r="DF21" s="1906">
        <f>+AK21+AD21+W21</f>
        <v>9.0880000000000002E-2</v>
      </c>
      <c r="DG21" s="2433">
        <f>+AL21+AE21+X21</f>
        <v>6.2345000000000012E-2</v>
      </c>
      <c r="DH21" s="2017">
        <f>DG21/DF21</f>
        <v>0.68601452464788748</v>
      </c>
      <c r="DI21" s="2421">
        <f t="shared" ref="DI21:DJ43" si="0">+CR21+CK21+CD21+BW21+BP21+BI21+BB21+AU21+AN21+AG21+Z21+S21</f>
        <v>4.9700000000000001E-2</v>
      </c>
      <c r="DJ21" s="2428">
        <f t="shared" si="0"/>
        <v>4.9700000000000001E-2</v>
      </c>
      <c r="DK21" s="2432">
        <f>+DJ21/DI21</f>
        <v>1</v>
      </c>
      <c r="DL21" s="1906">
        <f>+BD21+AW21+AP21+AI21+AB21+U21</f>
        <v>0.58250999999999997</v>
      </c>
      <c r="DM21" s="1906">
        <f>+BE21+AX21+AQ21+AJ21+AC21+V21</f>
        <v>0.43820000000000003</v>
      </c>
      <c r="DN21" s="2017">
        <f>DM21/DL21</f>
        <v>0.75226176374654519</v>
      </c>
      <c r="DO21" s="2433">
        <f>+BF21+AY21+AR21+AK21+AD21+W21</f>
        <v>0.13617950000000004</v>
      </c>
      <c r="DP21" s="2433">
        <f>+BG21+AZ21+AS21+AL21+AE21+X21</f>
        <v>9.8805000000000018E-2</v>
      </c>
      <c r="DQ21" s="2017">
        <f>DP21/DO21</f>
        <v>0.72554973399079881</v>
      </c>
      <c r="DR21" s="2428">
        <f t="shared" ref="DR21:DR46" si="1">+CR21+CK21+CD21+BW21+BP21+BI21+BB21+AU21+AN21+AG21+Z21+S21</f>
        <v>4.9700000000000001E-2</v>
      </c>
      <c r="DS21" s="2428">
        <f>+$CS$21+$CL$21+$CE$21+$BX$21+$BQ$21+$BJ$21+$BC$21+$AV$21+$AO$21+$AH$21+$AA$21+$T$21</f>
        <v>4.9700000000000001E-2</v>
      </c>
      <c r="DT21" s="2432">
        <f>+DS21/DR21</f>
        <v>1</v>
      </c>
      <c r="DU21" s="1906">
        <f>+$BY$21+$BR$21+$BK$21+$BD$21+$AW$21+$AP$21+$AI$21+$AB$21+$U$21</f>
        <v>0.79874999999999996</v>
      </c>
      <c r="DV21" s="1906">
        <f>+$BZ$21+$BS$21+$BL$21+$BE$21+$AX$21+$AQ$21+$AJ$21+$AC$21+$V$21</f>
        <v>0.43820000000000003</v>
      </c>
      <c r="DW21" s="2017">
        <f>DV21/DU21</f>
        <v>0.54860719874804387</v>
      </c>
      <c r="DX21" s="2433">
        <f>+$CA$21+$BT$21+$BM$21+$BF$21+$AY$21+$AR$21+$AK$21+$AD$21+$W$21</f>
        <v>0.19458500000000006</v>
      </c>
      <c r="DY21" s="2433">
        <f>+$CB$21+$BU$21+$BN$21+$BG$21+$AZ$21+$AS$21+$AL$21+$AE$21+$X$21</f>
        <v>9.8805000000000018E-2</v>
      </c>
      <c r="DZ21" s="2017">
        <f>DY21/DX21</f>
        <v>0.50777295269419531</v>
      </c>
      <c r="EA21" s="2428">
        <f>+$CR$21+$CK$21+$CD$21+$BW$21+$BP$21+$BI$21+$BB$21+$AU$21+$AN$21+$AG$21+$Z$21+$S$21</f>
        <v>4.9700000000000001E-2</v>
      </c>
      <c r="EB21" s="2428">
        <f>+$CS$21+$CL$21+$CE$21+$BX$21+$BQ$21+$BJ$21+$BC$21+$AV$21+$AO$21+$AH$21+$AA$21+$T$21</f>
        <v>4.9700000000000001E-2</v>
      </c>
      <c r="EC21" s="2432">
        <f>+EB21/EA21</f>
        <v>1</v>
      </c>
      <c r="ED21" s="1906">
        <f>+$CT$21+$CM$21+$CF$21+$BY$21+$BR$21+$BK$21+$BD$21+$AW$21+$AP$21+$AI$21+$AB$21+$U$21</f>
        <v>1.0000500000000001</v>
      </c>
      <c r="EE21" s="1906">
        <f>+$CU$21+$CN$21+$CG$21+$BZ$21+$BS$21+$BL$21+$BE$21+$AX$21+$AQ$21+$AJ$21+$AC$21+$V$21</f>
        <v>0.43820000000000003</v>
      </c>
      <c r="EF21" s="2017">
        <f>EE21/ED21</f>
        <v>0.4381780910954452</v>
      </c>
      <c r="EG21" s="1906">
        <f>+$CV$21+$CO$21+$CH$21+$CA$21+$BT$21+$BM$21+$BF$21+$AY$21+$AR$21+$AK$21+$AD$21+$W$21</f>
        <v>0.25001000000000007</v>
      </c>
      <c r="EH21" s="1906">
        <f>+$CW$21+$CP$21+$CI$21+$CB$21+$BU$21+$BN$21+$BG$21+$AZ$21+$AS$21+$AL$21+$AE$21+$X$21</f>
        <v>9.8805000000000018E-2</v>
      </c>
      <c r="EI21" s="2017">
        <f>EH21/EG21</f>
        <v>0.39520419183232669</v>
      </c>
    </row>
    <row r="22" spans="1:139" ht="15" customHeight="1">
      <c r="A22" s="2399"/>
      <c r="B22" s="2399"/>
      <c r="C22" s="2400"/>
      <c r="D22" s="2401"/>
      <c r="E22" s="2399"/>
      <c r="F22" s="2402"/>
      <c r="G22" s="2403" t="s">
        <v>393</v>
      </c>
      <c r="H22" s="2434"/>
      <c r="I22" s="2402"/>
      <c r="J22" s="2435"/>
      <c r="K22" s="2407"/>
      <c r="L22" s="2436" t="s">
        <v>2487</v>
      </c>
      <c r="M22" s="2437"/>
      <c r="N22" s="2438"/>
      <c r="O22" s="2409">
        <v>42767</v>
      </c>
      <c r="P22" s="2409">
        <v>42855</v>
      </c>
      <c r="Q22" s="1461" t="s">
        <v>2488</v>
      </c>
      <c r="R22" s="2411">
        <v>5.8799999999999998E-2</v>
      </c>
      <c r="S22" s="2412">
        <v>0</v>
      </c>
      <c r="T22" s="2413"/>
      <c r="U22" s="2439"/>
      <c r="V22" s="2440"/>
      <c r="W22" s="2441"/>
      <c r="X22" s="2441"/>
      <c r="Y22" s="2442"/>
      <c r="Z22" s="2412">
        <v>1.95E-2</v>
      </c>
      <c r="AA22" s="2412">
        <v>1.95E-2</v>
      </c>
      <c r="AB22" s="2439"/>
      <c r="AC22" s="2440"/>
      <c r="AD22" s="2441"/>
      <c r="AE22" s="2441"/>
      <c r="AF22" s="2443" t="s">
        <v>2489</v>
      </c>
      <c r="AG22" s="2412">
        <v>1.9599999999999999E-2</v>
      </c>
      <c r="AH22" s="2412">
        <v>1.9599999999999999E-2</v>
      </c>
      <c r="AI22" s="2444"/>
      <c r="AJ22" s="2440"/>
      <c r="AK22" s="2441"/>
      <c r="AL22" s="2441"/>
      <c r="AM22" s="2445" t="s">
        <v>2490</v>
      </c>
      <c r="AN22" s="2419">
        <v>1.9599999999999999E-2</v>
      </c>
      <c r="AO22" s="2446">
        <v>0</v>
      </c>
      <c r="AP22" s="2444"/>
      <c r="AQ22" s="2440"/>
      <c r="AR22" s="2441"/>
      <c r="AS22" s="2441"/>
      <c r="AT22" s="2443"/>
      <c r="AU22" s="2419"/>
      <c r="AV22" s="2446"/>
      <c r="AW22" s="2439"/>
      <c r="AX22" s="2440"/>
      <c r="AY22" s="2441"/>
      <c r="AZ22" s="2441"/>
      <c r="BA22" s="2442"/>
      <c r="BB22" s="2422"/>
      <c r="BC22" s="2422">
        <v>1.9599999999999999E-2</v>
      </c>
      <c r="BD22" s="2444"/>
      <c r="BE22" s="2447"/>
      <c r="BF22" s="2448"/>
      <c r="BG22" s="2448"/>
      <c r="BH22" s="2449"/>
      <c r="BI22" s="2425"/>
      <c r="BJ22" s="1923"/>
      <c r="BK22" s="2444"/>
      <c r="BL22" s="2447"/>
      <c r="BM22" s="2448"/>
      <c r="BN22" s="2448"/>
      <c r="BO22" s="2450"/>
      <c r="BP22" s="2427"/>
      <c r="BQ22" s="1923"/>
      <c r="BR22" s="2444"/>
      <c r="BS22" s="2447"/>
      <c r="BT22" s="2448"/>
      <c r="BU22" s="2448"/>
      <c r="BV22" s="2450"/>
      <c r="BW22" s="2428"/>
      <c r="BX22" s="1923"/>
      <c r="BY22" s="2444"/>
      <c r="BZ22" s="2447"/>
      <c r="CA22" s="2448"/>
      <c r="CB22" s="2448"/>
      <c r="CC22" s="2429"/>
      <c r="CD22" s="2427"/>
      <c r="CE22" s="1923"/>
      <c r="CF22" s="2444"/>
      <c r="CG22" s="2447"/>
      <c r="CH22" s="2448"/>
      <c r="CI22" s="2448"/>
      <c r="CJ22" s="2450"/>
      <c r="CK22" s="2431"/>
      <c r="CL22" s="1923"/>
      <c r="CM22" s="2444"/>
      <c r="CN22" s="2447"/>
      <c r="CO22" s="2448"/>
      <c r="CP22" s="2448"/>
      <c r="CQ22" s="2450"/>
      <c r="CR22" s="2431"/>
      <c r="CS22" s="1923"/>
      <c r="CT22" s="2444"/>
      <c r="CU22" s="2447"/>
      <c r="CV22" s="2448"/>
      <c r="CW22" s="2448"/>
      <c r="CX22" s="2451"/>
      <c r="CZ22" s="2428">
        <f t="shared" ref="CZ22:CZ31" si="2">+AG22+Z22+S22</f>
        <v>3.9099999999999996E-2</v>
      </c>
      <c r="DA22" s="2428">
        <f>+AH22+AA22+T22</f>
        <v>3.9099999999999996E-2</v>
      </c>
      <c r="DB22" s="2432">
        <f t="shared" ref="DB22:DB74" si="3">+DA22/CZ22</f>
        <v>1</v>
      </c>
      <c r="DC22" s="1906"/>
      <c r="DD22" s="1906"/>
      <c r="DE22" s="2017"/>
      <c r="DF22" s="1906"/>
      <c r="DG22" s="2433"/>
      <c r="DH22" s="2017"/>
      <c r="DI22" s="2421">
        <f t="shared" si="0"/>
        <v>5.8700000000000002E-2</v>
      </c>
      <c r="DJ22" s="2428">
        <f t="shared" si="0"/>
        <v>5.8700000000000002E-2</v>
      </c>
      <c r="DK22" s="2432">
        <f t="shared" ref="DK22:DK74" si="4">+DJ22/DI22</f>
        <v>1</v>
      </c>
      <c r="DL22" s="1906"/>
      <c r="DM22" s="1906"/>
      <c r="DN22" s="2017"/>
      <c r="DO22" s="2433"/>
      <c r="DP22" s="2433"/>
      <c r="DQ22" s="2017"/>
      <c r="DR22" s="2428">
        <f t="shared" si="1"/>
        <v>5.8700000000000002E-2</v>
      </c>
      <c r="DS22" s="2428">
        <f>+$CS$22+$CL$22+$CE$22+$BX$22+$BQ$22+$BJ$22+$BC$22+$AV$22+$AO$22+$AH$22+$AA$22+$T$22</f>
        <v>5.8700000000000002E-2</v>
      </c>
      <c r="DT22" s="2432">
        <f t="shared" ref="DT22:DT74" si="5">+DS22/DR22</f>
        <v>1</v>
      </c>
      <c r="DU22" s="1906"/>
      <c r="DV22" s="1906"/>
      <c r="DW22" s="2017"/>
      <c r="DX22" s="2433"/>
      <c r="DY22" s="2433"/>
      <c r="DZ22" s="2017"/>
      <c r="EA22" s="2428">
        <f>+$CR$22+$CK$22+$CD$22+$BW$22+$BP$22+$BI$22+$BB$22+$AU$22+$AN$22+$AG$22+$Z$22+$S$22</f>
        <v>5.8700000000000002E-2</v>
      </c>
      <c r="EB22" s="2428">
        <f>+$CS$22+$CL$22+$CE$22+$BX$22+$BQ$22+$BJ$22+$BC$22+$AV$22+$AO$22+$AH$22+$AA$22+$T$22</f>
        <v>5.8700000000000002E-2</v>
      </c>
      <c r="EC22" s="2432">
        <f t="shared" ref="EC22:EC74" si="6">+EB22/EA22</f>
        <v>1</v>
      </c>
      <c r="ED22" s="1906"/>
      <c r="EE22" s="1906"/>
      <c r="EF22" s="2017"/>
      <c r="EG22" s="1906"/>
      <c r="EH22" s="1906"/>
      <c r="EI22" s="2017"/>
    </row>
    <row r="23" spans="1:139" ht="15" customHeight="1">
      <c r="A23" s="2399"/>
      <c r="B23" s="2399"/>
      <c r="C23" s="2400"/>
      <c r="D23" s="2401"/>
      <c r="E23" s="2399"/>
      <c r="F23" s="2402"/>
      <c r="G23" s="2403" t="s">
        <v>393</v>
      </c>
      <c r="H23" s="2434"/>
      <c r="I23" s="2402"/>
      <c r="J23" s="2435"/>
      <c r="K23" s="2407"/>
      <c r="L23" s="2436" t="s">
        <v>2490</v>
      </c>
      <c r="M23" s="2437"/>
      <c r="N23" s="2438"/>
      <c r="O23" s="2409">
        <v>42795</v>
      </c>
      <c r="P23" s="2409">
        <v>42824</v>
      </c>
      <c r="Q23" s="1461" t="s">
        <v>2491</v>
      </c>
      <c r="R23" s="2411">
        <v>5.8799999999999998E-2</v>
      </c>
      <c r="S23" s="2412">
        <v>0</v>
      </c>
      <c r="T23" s="2413"/>
      <c r="U23" s="2439"/>
      <c r="V23" s="2440"/>
      <c r="W23" s="2441"/>
      <c r="X23" s="2441"/>
      <c r="Y23" s="2442"/>
      <c r="Z23" s="2412">
        <v>0</v>
      </c>
      <c r="AA23" s="2412"/>
      <c r="AB23" s="2439"/>
      <c r="AC23" s="2440"/>
      <c r="AD23" s="2441"/>
      <c r="AE23" s="2441"/>
      <c r="AF23" s="2443"/>
      <c r="AG23" s="2412">
        <v>5.8799999999999998E-2</v>
      </c>
      <c r="AH23" s="2412">
        <v>2.4400000000000002E-2</v>
      </c>
      <c r="AI23" s="2444"/>
      <c r="AJ23" s="2440"/>
      <c r="AK23" s="2441"/>
      <c r="AL23" s="2441"/>
      <c r="AM23" s="2445"/>
      <c r="AN23" s="2419">
        <v>0</v>
      </c>
      <c r="AO23" s="2452">
        <v>1.2200000000000001E-2</v>
      </c>
      <c r="AP23" s="2444"/>
      <c r="AQ23" s="2440"/>
      <c r="AR23" s="2441"/>
      <c r="AS23" s="2441"/>
      <c r="AT23" s="2443"/>
      <c r="AU23" s="2419"/>
      <c r="AV23" s="2452">
        <v>2.2200000000000001E-2</v>
      </c>
      <c r="AW23" s="2439"/>
      <c r="AX23" s="2440"/>
      <c r="AY23" s="2441"/>
      <c r="AZ23" s="2441"/>
      <c r="BA23" s="2442"/>
      <c r="BB23" s="2422"/>
      <c r="BC23" s="2453"/>
      <c r="BD23" s="2444"/>
      <c r="BE23" s="2447"/>
      <c r="BF23" s="2448"/>
      <c r="BG23" s="2448"/>
      <c r="BH23" s="2449"/>
      <c r="BI23" s="2425"/>
      <c r="BJ23" s="1923"/>
      <c r="BK23" s="2444"/>
      <c r="BL23" s="2447"/>
      <c r="BM23" s="2448"/>
      <c r="BN23" s="2448"/>
      <c r="BO23" s="2450"/>
      <c r="BP23" s="2427"/>
      <c r="BQ23" s="1923"/>
      <c r="BR23" s="2444"/>
      <c r="BS23" s="2447"/>
      <c r="BT23" s="2448"/>
      <c r="BU23" s="2448"/>
      <c r="BV23" s="2450"/>
      <c r="BW23" s="2428"/>
      <c r="BX23" s="1923"/>
      <c r="BY23" s="2444"/>
      <c r="BZ23" s="2447"/>
      <c r="CA23" s="2448"/>
      <c r="CB23" s="2448"/>
      <c r="CC23" s="2429"/>
      <c r="CD23" s="2427"/>
      <c r="CE23" s="1923"/>
      <c r="CF23" s="2444"/>
      <c r="CG23" s="2447"/>
      <c r="CH23" s="2448"/>
      <c r="CI23" s="2448"/>
      <c r="CJ23" s="2450"/>
      <c r="CK23" s="2431"/>
      <c r="CL23" s="1923"/>
      <c r="CM23" s="2444"/>
      <c r="CN23" s="2447"/>
      <c r="CO23" s="2448"/>
      <c r="CP23" s="2448"/>
      <c r="CQ23" s="2450"/>
      <c r="CR23" s="2431"/>
      <c r="CS23" s="1923"/>
      <c r="CT23" s="2444"/>
      <c r="CU23" s="2447"/>
      <c r="CV23" s="2448"/>
      <c r="CW23" s="2448"/>
      <c r="CX23" s="2451"/>
      <c r="CZ23" s="2428">
        <f t="shared" si="2"/>
        <v>5.8799999999999998E-2</v>
      </c>
      <c r="DA23" s="2428">
        <f>+AH23+AA23+T23</f>
        <v>2.4400000000000002E-2</v>
      </c>
      <c r="DB23" s="2432">
        <f t="shared" si="3"/>
        <v>0.41496598639455784</v>
      </c>
      <c r="DC23" s="1906"/>
      <c r="DD23" s="1906"/>
      <c r="DE23" s="2017"/>
      <c r="DF23" s="1906"/>
      <c r="DG23" s="2433"/>
      <c r="DH23" s="2017"/>
      <c r="DI23" s="2421">
        <f t="shared" si="0"/>
        <v>5.8799999999999998E-2</v>
      </c>
      <c r="DJ23" s="2428">
        <f t="shared" si="0"/>
        <v>5.8800000000000005E-2</v>
      </c>
      <c r="DK23" s="2432">
        <f t="shared" si="4"/>
        <v>1.0000000000000002</v>
      </c>
      <c r="DL23" s="1906"/>
      <c r="DM23" s="1906"/>
      <c r="DN23" s="2017"/>
      <c r="DO23" s="2433"/>
      <c r="DP23" s="2433"/>
      <c r="DQ23" s="2017"/>
      <c r="DR23" s="2428">
        <f t="shared" si="1"/>
        <v>5.8799999999999998E-2</v>
      </c>
      <c r="DS23" s="2428">
        <f>+$CS$23+$CL$23+$CE$23+$BX$23+$BQ$23+$BJ$23+$BC$23+$AV$23+$AO$23+$AH$23+$AA$23+$T$23</f>
        <v>5.8800000000000005E-2</v>
      </c>
      <c r="DT23" s="2432">
        <f t="shared" si="5"/>
        <v>1.0000000000000002</v>
      </c>
      <c r="DU23" s="1906"/>
      <c r="DV23" s="1906"/>
      <c r="DW23" s="2017"/>
      <c r="DX23" s="2433"/>
      <c r="DY23" s="2433"/>
      <c r="DZ23" s="2017"/>
      <c r="EA23" s="2428">
        <f>+$CR$23+$CK$23+$CD$23+$BW$23+$BP$23+$BI$23+$BB$23+$AU$23+$AN$23+$AG$23+$Z$23+$S$23</f>
        <v>5.8799999999999998E-2</v>
      </c>
      <c r="EB23" s="2428">
        <f>+$CS$23+$CL$23+$CE$23+$BX$23+$BQ$23+$BJ$23+$BC$23+$AV$23+$AO$23+$AH$23+$AA$23+$T$23</f>
        <v>5.8800000000000005E-2</v>
      </c>
      <c r="EC23" s="2432">
        <f t="shared" si="6"/>
        <v>1.0000000000000002</v>
      </c>
      <c r="ED23" s="1906"/>
      <c r="EE23" s="1906"/>
      <c r="EF23" s="2017"/>
      <c r="EG23" s="1906"/>
      <c r="EH23" s="1906"/>
      <c r="EI23" s="2017"/>
    </row>
    <row r="24" spans="1:139" ht="15" customHeight="1">
      <c r="A24" s="2399"/>
      <c r="B24" s="2399"/>
      <c r="C24" s="2400"/>
      <c r="D24" s="2401"/>
      <c r="E24" s="2399"/>
      <c r="F24" s="2402"/>
      <c r="G24" s="2403" t="s">
        <v>393</v>
      </c>
      <c r="H24" s="2434"/>
      <c r="I24" s="2402"/>
      <c r="J24" s="2435"/>
      <c r="K24" s="2407"/>
      <c r="L24" s="2436" t="s">
        <v>2492</v>
      </c>
      <c r="M24" s="2437"/>
      <c r="N24" s="2438"/>
      <c r="O24" s="2409">
        <v>42795</v>
      </c>
      <c r="P24" s="2409">
        <v>42824</v>
      </c>
      <c r="Q24" s="1461" t="s">
        <v>2493</v>
      </c>
      <c r="R24" s="2411">
        <v>5.8799999999999998E-2</v>
      </c>
      <c r="S24" s="2412">
        <v>0</v>
      </c>
      <c r="T24" s="2413"/>
      <c r="U24" s="2439"/>
      <c r="V24" s="2440"/>
      <c r="W24" s="2441"/>
      <c r="X24" s="2441"/>
      <c r="Y24" s="2442" t="s">
        <v>2494</v>
      </c>
      <c r="Z24" s="2412">
        <v>0</v>
      </c>
      <c r="AA24" s="2412"/>
      <c r="AB24" s="2439"/>
      <c r="AC24" s="2440"/>
      <c r="AD24" s="2441"/>
      <c r="AE24" s="2441"/>
      <c r="AF24" s="2443"/>
      <c r="AG24" s="2412">
        <v>5.8799999999999998E-2</v>
      </c>
      <c r="AH24" s="2412">
        <v>5.8799999999999998E-2</v>
      </c>
      <c r="AI24" s="2444"/>
      <c r="AJ24" s="2440"/>
      <c r="AK24" s="2441"/>
      <c r="AL24" s="2441"/>
      <c r="AM24" s="2454" t="s">
        <v>2495</v>
      </c>
      <c r="AN24" s="2419"/>
      <c r="AO24" s="2446"/>
      <c r="AP24" s="2444"/>
      <c r="AQ24" s="2440"/>
      <c r="AR24" s="2441"/>
      <c r="AS24" s="2441"/>
      <c r="AT24" s="2443"/>
      <c r="AU24" s="2419"/>
      <c r="AV24" s="2446"/>
      <c r="AW24" s="2439"/>
      <c r="AX24" s="2440"/>
      <c r="AY24" s="2441"/>
      <c r="AZ24" s="2441"/>
      <c r="BA24" s="2442"/>
      <c r="BB24" s="2422"/>
      <c r="BC24" s="2453"/>
      <c r="BD24" s="2444"/>
      <c r="BE24" s="2447"/>
      <c r="BF24" s="2448"/>
      <c r="BG24" s="2448"/>
      <c r="BH24" s="2449"/>
      <c r="BI24" s="2425"/>
      <c r="BJ24" s="1923"/>
      <c r="BK24" s="2444"/>
      <c r="BL24" s="2447"/>
      <c r="BM24" s="2448"/>
      <c r="BN24" s="2448"/>
      <c r="BO24" s="2450"/>
      <c r="BP24" s="2427"/>
      <c r="BQ24" s="1923"/>
      <c r="BR24" s="2444"/>
      <c r="BS24" s="2447"/>
      <c r="BT24" s="2448"/>
      <c r="BU24" s="2448"/>
      <c r="BV24" s="2450"/>
      <c r="BW24" s="2428"/>
      <c r="BX24" s="1923"/>
      <c r="BY24" s="2444"/>
      <c r="BZ24" s="2447"/>
      <c r="CA24" s="2448"/>
      <c r="CB24" s="2448"/>
      <c r="CC24" s="2429"/>
      <c r="CD24" s="2427"/>
      <c r="CE24" s="1923"/>
      <c r="CF24" s="2444"/>
      <c r="CG24" s="2447"/>
      <c r="CH24" s="2448"/>
      <c r="CI24" s="2448"/>
      <c r="CJ24" s="2450"/>
      <c r="CK24" s="2431"/>
      <c r="CL24" s="1923"/>
      <c r="CM24" s="2444"/>
      <c r="CN24" s="2447"/>
      <c r="CO24" s="2448"/>
      <c r="CP24" s="2448"/>
      <c r="CQ24" s="2450"/>
      <c r="CR24" s="2431"/>
      <c r="CS24" s="1923"/>
      <c r="CT24" s="2444"/>
      <c r="CU24" s="2447"/>
      <c r="CV24" s="2448"/>
      <c r="CW24" s="2448"/>
      <c r="CX24" s="2451"/>
      <c r="CZ24" s="2428">
        <f t="shared" si="2"/>
        <v>5.8799999999999998E-2</v>
      </c>
      <c r="DA24" s="2428">
        <f>AH24+AA24+T24</f>
        <v>5.8799999999999998E-2</v>
      </c>
      <c r="DB24" s="2432">
        <f t="shared" si="3"/>
        <v>1</v>
      </c>
      <c r="DC24" s="1906"/>
      <c r="DD24" s="1906"/>
      <c r="DE24" s="2017"/>
      <c r="DF24" s="1906"/>
      <c r="DG24" s="2433"/>
      <c r="DH24" s="2017"/>
      <c r="DI24" s="2421">
        <f t="shared" si="0"/>
        <v>5.8799999999999998E-2</v>
      </c>
      <c r="DJ24" s="2428">
        <f t="shared" si="0"/>
        <v>5.8799999999999998E-2</v>
      </c>
      <c r="DK24" s="2432">
        <f t="shared" si="4"/>
        <v>1</v>
      </c>
      <c r="DL24" s="1906"/>
      <c r="DM24" s="1906"/>
      <c r="DN24" s="2017"/>
      <c r="DO24" s="2433"/>
      <c r="DP24" s="2433"/>
      <c r="DQ24" s="2017"/>
      <c r="DR24" s="2428">
        <f t="shared" si="1"/>
        <v>5.8799999999999998E-2</v>
      </c>
      <c r="DS24" s="2428">
        <f>+$CS$24+$CL$24+$CE$24+$BX$24+$BQ$24+$BJ$24+$BC$24+$AV$24+$AO$24+$AH$24+$AA$24+$T$24</f>
        <v>5.8799999999999998E-2</v>
      </c>
      <c r="DT24" s="2432">
        <f t="shared" si="5"/>
        <v>1</v>
      </c>
      <c r="DU24" s="1906"/>
      <c r="DV24" s="1906"/>
      <c r="DW24" s="2017"/>
      <c r="DX24" s="2433"/>
      <c r="DY24" s="2433"/>
      <c r="DZ24" s="2017"/>
      <c r="EA24" s="2428">
        <f>+$CR$24+$CK$24+$CD$24+$BW$24+$BP$24+$BI$24+$BB$24+$AU$24+$AN$24+$AG$24+$Z$24+$S$24</f>
        <v>5.8799999999999998E-2</v>
      </c>
      <c r="EB24" s="2428">
        <f>+$CS$24+$CL$24+$CE$24+$BX$24+$BQ$24+$BJ$24+$BC$24+$AV$24+$AO$24+$AH$24+$AA$24+$T$24</f>
        <v>5.8799999999999998E-2</v>
      </c>
      <c r="EC24" s="2432">
        <f t="shared" si="6"/>
        <v>1</v>
      </c>
      <c r="ED24" s="1906"/>
      <c r="EE24" s="1906"/>
      <c r="EF24" s="2017"/>
      <c r="EG24" s="1906"/>
      <c r="EH24" s="1906"/>
      <c r="EI24" s="2017"/>
    </row>
    <row r="25" spans="1:139" ht="15" customHeight="1">
      <c r="A25" s="2399"/>
      <c r="B25" s="2399"/>
      <c r="C25" s="2400"/>
      <c r="D25" s="2401"/>
      <c r="E25" s="2399"/>
      <c r="F25" s="2402"/>
      <c r="G25" s="2403" t="s">
        <v>393</v>
      </c>
      <c r="H25" s="2434"/>
      <c r="I25" s="2402"/>
      <c r="J25" s="2435"/>
      <c r="K25" s="2407"/>
      <c r="L25" s="2455" t="s">
        <v>2496</v>
      </c>
      <c r="M25" s="2437"/>
      <c r="N25" s="2438"/>
      <c r="O25" s="2456">
        <v>42795</v>
      </c>
      <c r="P25" s="2456">
        <v>42855</v>
      </c>
      <c r="Q25" s="2457" t="s">
        <v>2497</v>
      </c>
      <c r="R25" s="2411">
        <v>5.8799999999999998E-2</v>
      </c>
      <c r="S25" s="2412">
        <v>0</v>
      </c>
      <c r="T25" s="2413"/>
      <c r="U25" s="2439"/>
      <c r="V25" s="2440"/>
      <c r="W25" s="2441"/>
      <c r="X25" s="2441"/>
      <c r="Y25" s="2442"/>
      <c r="Z25" s="2412">
        <v>0</v>
      </c>
      <c r="AA25" s="2412"/>
      <c r="AB25" s="2439"/>
      <c r="AC25" s="2440"/>
      <c r="AD25" s="2441"/>
      <c r="AE25" s="2441"/>
      <c r="AF25" s="2412"/>
      <c r="AG25" s="2412">
        <v>2.9399999999999999E-2</v>
      </c>
      <c r="AH25" s="2412"/>
      <c r="AI25" s="2444"/>
      <c r="AJ25" s="2440"/>
      <c r="AK25" s="2441"/>
      <c r="AL25" s="2441"/>
      <c r="AM25" s="2458" t="s">
        <v>2498</v>
      </c>
      <c r="AN25" s="2419">
        <v>2.9399999999999999E-2</v>
      </c>
      <c r="AO25" s="2419">
        <v>2.9399999999999999E-2</v>
      </c>
      <c r="AP25" s="2444"/>
      <c r="AQ25" s="2440"/>
      <c r="AR25" s="2441"/>
      <c r="AS25" s="2441"/>
      <c r="AT25" s="2412"/>
      <c r="AU25" s="2419"/>
      <c r="AV25" s="2446"/>
      <c r="AW25" s="2439"/>
      <c r="AX25" s="2440"/>
      <c r="AY25" s="2441"/>
      <c r="AZ25" s="2441"/>
      <c r="BA25" s="2412" t="s">
        <v>2499</v>
      </c>
      <c r="BB25" s="2422"/>
      <c r="BC25" s="2453"/>
      <c r="BD25" s="2444"/>
      <c r="BE25" s="2447"/>
      <c r="BF25" s="2448"/>
      <c r="BG25" s="2448"/>
      <c r="BH25" s="2418"/>
      <c r="BI25" s="2425"/>
      <c r="BJ25" s="1923"/>
      <c r="BK25" s="2444"/>
      <c r="BL25" s="2447"/>
      <c r="BM25" s="2448"/>
      <c r="BN25" s="2448"/>
      <c r="BO25" s="2426"/>
      <c r="BP25" s="2427"/>
      <c r="BQ25" s="1923"/>
      <c r="BR25" s="2444"/>
      <c r="BS25" s="2447"/>
      <c r="BT25" s="2448"/>
      <c r="BU25" s="2448"/>
      <c r="BV25" s="2426"/>
      <c r="BW25" s="2428"/>
      <c r="BX25" s="1923"/>
      <c r="BY25" s="2444"/>
      <c r="BZ25" s="2447"/>
      <c r="CA25" s="2448"/>
      <c r="CB25" s="2448"/>
      <c r="CC25" s="2426"/>
      <c r="CD25" s="2427"/>
      <c r="CE25" s="1923"/>
      <c r="CF25" s="2444"/>
      <c r="CG25" s="2447"/>
      <c r="CH25" s="2448"/>
      <c r="CI25" s="2448"/>
      <c r="CJ25" s="2426"/>
      <c r="CK25" s="2431"/>
      <c r="CL25" s="1923"/>
      <c r="CM25" s="2444"/>
      <c r="CN25" s="2447"/>
      <c r="CO25" s="2448"/>
      <c r="CP25" s="2448"/>
      <c r="CQ25" s="2426"/>
      <c r="CR25" s="2431"/>
      <c r="CS25" s="1923"/>
      <c r="CT25" s="2444"/>
      <c r="CU25" s="2447"/>
      <c r="CV25" s="2448"/>
      <c r="CW25" s="2448"/>
      <c r="CX25" s="2459"/>
      <c r="CZ25" s="2428">
        <f t="shared" si="2"/>
        <v>2.9399999999999999E-2</v>
      </c>
      <c r="DA25" s="2428">
        <f>+AH25+AA25+T25</f>
        <v>0</v>
      </c>
      <c r="DB25" s="2432">
        <f t="shared" si="3"/>
        <v>0</v>
      </c>
      <c r="DC25" s="1906"/>
      <c r="DD25" s="1906"/>
      <c r="DE25" s="2017"/>
      <c r="DF25" s="1906"/>
      <c r="DG25" s="2433"/>
      <c r="DH25" s="2017"/>
      <c r="DI25" s="2421">
        <f t="shared" si="0"/>
        <v>5.8799999999999998E-2</v>
      </c>
      <c r="DJ25" s="2428">
        <f t="shared" si="0"/>
        <v>2.9399999999999999E-2</v>
      </c>
      <c r="DK25" s="2432">
        <f t="shared" si="4"/>
        <v>0.5</v>
      </c>
      <c r="DL25" s="1906"/>
      <c r="DM25" s="1906"/>
      <c r="DN25" s="2017"/>
      <c r="DO25" s="2433"/>
      <c r="DP25" s="2433"/>
      <c r="DQ25" s="2017"/>
      <c r="DR25" s="2428">
        <f t="shared" si="1"/>
        <v>5.8799999999999998E-2</v>
      </c>
      <c r="DS25" s="2428">
        <f>+$CS$25+$CL$25+$CE$25+$BX$25+$BQ$25+$BJ$25+$BC$25+$AV$25+$AO$25+$AH$25+$AA$25+$T$25</f>
        <v>2.9399999999999999E-2</v>
      </c>
      <c r="DT25" s="2432">
        <f t="shared" si="5"/>
        <v>0.5</v>
      </c>
      <c r="DU25" s="1906"/>
      <c r="DV25" s="1906"/>
      <c r="DW25" s="2017"/>
      <c r="DX25" s="2433"/>
      <c r="DY25" s="2433"/>
      <c r="DZ25" s="2017"/>
      <c r="EA25" s="2428">
        <f>+$CR$25+$CK$25+$CD$25+$BW$25+$BP$25+$BI$25+$BB$25+$AU$25+$AN$25+$AG$25+$Z$25+$S$25</f>
        <v>5.8799999999999998E-2</v>
      </c>
      <c r="EB25" s="2428">
        <f>+$CS$25+$CL$25+$CE$25+$BX$25+$BQ$25+$BJ$25+$BC$25+$AV$25+$AO$25+$AH$25+$AA$25+$T$25</f>
        <v>2.9399999999999999E-2</v>
      </c>
      <c r="EC25" s="2432">
        <f t="shared" si="6"/>
        <v>0.5</v>
      </c>
      <c r="ED25" s="1906"/>
      <c r="EE25" s="1906"/>
      <c r="EF25" s="2017"/>
      <c r="EG25" s="1906"/>
      <c r="EH25" s="1906"/>
      <c r="EI25" s="2017"/>
    </row>
    <row r="26" spans="1:139" ht="15" customHeight="1">
      <c r="A26" s="2399"/>
      <c r="B26" s="2399"/>
      <c r="C26" s="2400"/>
      <c r="D26" s="2401"/>
      <c r="E26" s="2399"/>
      <c r="F26" s="2402"/>
      <c r="G26" s="2403" t="s">
        <v>393</v>
      </c>
      <c r="H26" s="2434"/>
      <c r="I26" s="2402"/>
      <c r="J26" s="2435"/>
      <c r="K26" s="2407"/>
      <c r="L26" s="2455"/>
      <c r="M26" s="2437"/>
      <c r="N26" s="2438"/>
      <c r="O26" s="2456"/>
      <c r="P26" s="2456"/>
      <c r="Q26" s="2410" t="s">
        <v>2500</v>
      </c>
      <c r="R26" s="2411">
        <v>5.8799999999999998E-2</v>
      </c>
      <c r="S26" s="2412">
        <v>0</v>
      </c>
      <c r="T26" s="2413"/>
      <c r="U26" s="2439"/>
      <c r="V26" s="2440"/>
      <c r="W26" s="2441"/>
      <c r="X26" s="2441"/>
      <c r="Y26" s="2442"/>
      <c r="Z26" s="2412">
        <v>0</v>
      </c>
      <c r="AA26" s="2412"/>
      <c r="AB26" s="2439"/>
      <c r="AC26" s="2440"/>
      <c r="AD26" s="2441"/>
      <c r="AE26" s="2441"/>
      <c r="AF26" s="2412"/>
      <c r="AG26" s="2412">
        <v>2.9399999999999999E-2</v>
      </c>
      <c r="AH26" s="2412"/>
      <c r="AI26" s="2444"/>
      <c r="AJ26" s="2440"/>
      <c r="AK26" s="2441"/>
      <c r="AL26" s="2441"/>
      <c r="AM26" s="2458"/>
      <c r="AN26" s="2419">
        <v>2.9399999999999999E-2</v>
      </c>
      <c r="AO26" s="2419">
        <v>1.47E-2</v>
      </c>
      <c r="AP26" s="2444"/>
      <c r="AQ26" s="2440"/>
      <c r="AR26" s="2441"/>
      <c r="AS26" s="2441"/>
      <c r="AT26" s="2412"/>
      <c r="AU26" s="2419"/>
      <c r="AV26" s="2460">
        <v>1.47E-2</v>
      </c>
      <c r="AW26" s="2439"/>
      <c r="AX26" s="2440"/>
      <c r="AY26" s="2441"/>
      <c r="AZ26" s="2441"/>
      <c r="BA26" s="2412" t="s">
        <v>2501</v>
      </c>
      <c r="BB26" s="2422"/>
      <c r="BC26" s="2460"/>
      <c r="BD26" s="2444"/>
      <c r="BE26" s="2447"/>
      <c r="BF26" s="2448"/>
      <c r="BG26" s="2448"/>
      <c r="BH26" s="2418"/>
      <c r="BI26" s="2425"/>
      <c r="BJ26" s="1923"/>
      <c r="BK26" s="2444"/>
      <c r="BL26" s="2447"/>
      <c r="BM26" s="2448"/>
      <c r="BN26" s="2448"/>
      <c r="BO26" s="2426"/>
      <c r="BP26" s="2427"/>
      <c r="BQ26" s="1923"/>
      <c r="BR26" s="2444"/>
      <c r="BS26" s="2447"/>
      <c r="BT26" s="2448"/>
      <c r="BU26" s="2448"/>
      <c r="BV26" s="2426"/>
      <c r="BW26" s="2428"/>
      <c r="BX26" s="1923"/>
      <c r="BY26" s="2444"/>
      <c r="BZ26" s="2447"/>
      <c r="CA26" s="2448"/>
      <c r="CB26" s="2448"/>
      <c r="CC26" s="2426"/>
      <c r="CD26" s="2427"/>
      <c r="CE26" s="1923"/>
      <c r="CF26" s="2444"/>
      <c r="CG26" s="2447"/>
      <c r="CH26" s="2448"/>
      <c r="CI26" s="2448"/>
      <c r="CJ26" s="2426"/>
      <c r="CK26" s="2431"/>
      <c r="CL26" s="1923"/>
      <c r="CM26" s="2444"/>
      <c r="CN26" s="2447"/>
      <c r="CO26" s="2448"/>
      <c r="CP26" s="2448"/>
      <c r="CQ26" s="2426"/>
      <c r="CR26" s="2431"/>
      <c r="CS26" s="1923"/>
      <c r="CT26" s="2444"/>
      <c r="CU26" s="2447"/>
      <c r="CV26" s="2448"/>
      <c r="CW26" s="2448"/>
      <c r="CX26" s="2459"/>
      <c r="CZ26" s="2428">
        <f t="shared" si="2"/>
        <v>2.9399999999999999E-2</v>
      </c>
      <c r="DA26" s="2428">
        <f>+AH26+AA26+T26</f>
        <v>0</v>
      </c>
      <c r="DB26" s="2432">
        <f t="shared" si="3"/>
        <v>0</v>
      </c>
      <c r="DC26" s="1906"/>
      <c r="DD26" s="1906"/>
      <c r="DE26" s="2017"/>
      <c r="DF26" s="1906"/>
      <c r="DG26" s="2433"/>
      <c r="DH26" s="2017"/>
      <c r="DI26" s="2421">
        <f t="shared" si="0"/>
        <v>5.8799999999999998E-2</v>
      </c>
      <c r="DJ26" s="2428">
        <f t="shared" si="0"/>
        <v>2.9399999999999999E-2</v>
      </c>
      <c r="DK26" s="2432">
        <f t="shared" si="4"/>
        <v>0.5</v>
      </c>
      <c r="DL26" s="1906"/>
      <c r="DM26" s="1906"/>
      <c r="DN26" s="2017"/>
      <c r="DO26" s="2433"/>
      <c r="DP26" s="2433"/>
      <c r="DQ26" s="2017"/>
      <c r="DR26" s="2428">
        <f t="shared" si="1"/>
        <v>5.8799999999999998E-2</v>
      </c>
      <c r="DS26" s="2428">
        <f>+$CS$26+$CL$26+$CE$26+$BX$26+$BQ$26+$BJ$26+$BC$26+$AV$26+$AO$26+$AH$26+$AA$26+$T$26</f>
        <v>2.9399999999999999E-2</v>
      </c>
      <c r="DT26" s="2432">
        <f t="shared" si="5"/>
        <v>0.5</v>
      </c>
      <c r="DU26" s="1906"/>
      <c r="DV26" s="1906"/>
      <c r="DW26" s="2017"/>
      <c r="DX26" s="2433"/>
      <c r="DY26" s="2433"/>
      <c r="DZ26" s="2017"/>
      <c r="EA26" s="2428">
        <f>+$CR$26+$CK$26+$CD$26+$BW$26+$BP$26+$BI$26+$BB$26+$AU$26+$AN$26+$AG$26+$Z$26+$S$26</f>
        <v>5.8799999999999998E-2</v>
      </c>
      <c r="EB26" s="2428">
        <f>+$CS$26+$CL$26+$CE$26+$BX$26+$BQ$26+$BJ$26+$BC$26+$AV$26+$AO$26+$AH$26+$AA$26+$T$26</f>
        <v>2.9399999999999999E-2</v>
      </c>
      <c r="EC26" s="2432">
        <f t="shared" si="6"/>
        <v>0.5</v>
      </c>
      <c r="ED26" s="1906"/>
      <c r="EE26" s="1906"/>
      <c r="EF26" s="2017"/>
      <c r="EG26" s="1906"/>
      <c r="EH26" s="1906"/>
      <c r="EI26" s="2017"/>
    </row>
    <row r="27" spans="1:139" ht="15" customHeight="1">
      <c r="A27" s="2399"/>
      <c r="B27" s="2399"/>
      <c r="C27" s="2400"/>
      <c r="D27" s="2401"/>
      <c r="E27" s="2399"/>
      <c r="F27" s="2402"/>
      <c r="G27" s="2403" t="s">
        <v>393</v>
      </c>
      <c r="H27" s="2434"/>
      <c r="I27" s="2402"/>
      <c r="J27" s="2435"/>
      <c r="K27" s="2407"/>
      <c r="L27" s="2455"/>
      <c r="M27" s="2437"/>
      <c r="N27" s="2438"/>
      <c r="O27" s="2456"/>
      <c r="P27" s="2456"/>
      <c r="Q27" s="2410" t="s">
        <v>2502</v>
      </c>
      <c r="R27" s="2411">
        <v>5.8799999999999998E-2</v>
      </c>
      <c r="S27" s="2412">
        <v>0</v>
      </c>
      <c r="T27" s="2413"/>
      <c r="U27" s="2439"/>
      <c r="V27" s="2440"/>
      <c r="W27" s="2441"/>
      <c r="X27" s="2441"/>
      <c r="Y27" s="2442"/>
      <c r="Z27" s="2412">
        <v>0</v>
      </c>
      <c r="AA27" s="2412"/>
      <c r="AB27" s="2439"/>
      <c r="AC27" s="2440"/>
      <c r="AD27" s="2441"/>
      <c r="AE27" s="2441"/>
      <c r="AF27" s="2412"/>
      <c r="AG27" s="2412">
        <v>2.9399999999999999E-2</v>
      </c>
      <c r="AH27" s="2412"/>
      <c r="AI27" s="2444"/>
      <c r="AJ27" s="2440"/>
      <c r="AK27" s="2441"/>
      <c r="AL27" s="2441"/>
      <c r="AM27" s="2461" t="s">
        <v>2503</v>
      </c>
      <c r="AN27" s="2419">
        <v>2.9399999999999999E-2</v>
      </c>
      <c r="AO27" s="2446"/>
      <c r="AP27" s="2444"/>
      <c r="AQ27" s="2440"/>
      <c r="AR27" s="2441"/>
      <c r="AS27" s="2441"/>
      <c r="AT27" s="2412"/>
      <c r="AU27" s="2419"/>
      <c r="AV27" s="2446"/>
      <c r="AW27" s="2439"/>
      <c r="AX27" s="2440"/>
      <c r="AY27" s="2441"/>
      <c r="AZ27" s="2441"/>
      <c r="BA27" s="2412"/>
      <c r="BB27" s="2422"/>
      <c r="BC27" s="2453"/>
      <c r="BD27" s="2444"/>
      <c r="BE27" s="2447"/>
      <c r="BF27" s="2448"/>
      <c r="BG27" s="2448"/>
      <c r="BH27" s="2418"/>
      <c r="BI27" s="2425"/>
      <c r="BJ27" s="1923"/>
      <c r="BK27" s="2444"/>
      <c r="BL27" s="2447"/>
      <c r="BM27" s="2448"/>
      <c r="BN27" s="2448"/>
      <c r="BO27" s="2426"/>
      <c r="BP27" s="2427"/>
      <c r="BQ27" s="1923"/>
      <c r="BR27" s="2444"/>
      <c r="BS27" s="2447"/>
      <c r="BT27" s="2448"/>
      <c r="BU27" s="2448"/>
      <c r="BV27" s="2426"/>
      <c r="BW27" s="2428"/>
      <c r="BX27" s="1923"/>
      <c r="BY27" s="2444"/>
      <c r="BZ27" s="2447"/>
      <c r="CA27" s="2448"/>
      <c r="CB27" s="2448"/>
      <c r="CC27" s="2426"/>
      <c r="CD27" s="2427"/>
      <c r="CE27" s="1923"/>
      <c r="CF27" s="2444"/>
      <c r="CG27" s="2447"/>
      <c r="CH27" s="2448"/>
      <c r="CI27" s="2448"/>
      <c r="CJ27" s="2426"/>
      <c r="CK27" s="2431"/>
      <c r="CL27" s="1923"/>
      <c r="CM27" s="2444"/>
      <c r="CN27" s="2447"/>
      <c r="CO27" s="2448"/>
      <c r="CP27" s="2448"/>
      <c r="CQ27" s="2426"/>
      <c r="CR27" s="2431"/>
      <c r="CS27" s="1923"/>
      <c r="CT27" s="2444"/>
      <c r="CU27" s="2447"/>
      <c r="CV27" s="2448"/>
      <c r="CW27" s="2448"/>
      <c r="CX27" s="2459"/>
      <c r="CZ27" s="2428">
        <f t="shared" si="2"/>
        <v>2.9399999999999999E-2</v>
      </c>
      <c r="DA27" s="2428">
        <f>+$AH27+$AA27+$T27</f>
        <v>0</v>
      </c>
      <c r="DB27" s="2432">
        <f t="shared" si="3"/>
        <v>0</v>
      </c>
      <c r="DC27" s="1906"/>
      <c r="DD27" s="1906"/>
      <c r="DE27" s="2017"/>
      <c r="DF27" s="1906"/>
      <c r="DG27" s="2433"/>
      <c r="DH27" s="2017"/>
      <c r="DI27" s="2421">
        <f t="shared" si="0"/>
        <v>5.8799999999999998E-2</v>
      </c>
      <c r="DJ27" s="2428">
        <f t="shared" si="0"/>
        <v>0</v>
      </c>
      <c r="DK27" s="2432">
        <f t="shared" si="4"/>
        <v>0</v>
      </c>
      <c r="DL27" s="1906"/>
      <c r="DM27" s="1906"/>
      <c r="DN27" s="2017"/>
      <c r="DO27" s="2433"/>
      <c r="DP27" s="2433"/>
      <c r="DQ27" s="2017"/>
      <c r="DR27" s="2428">
        <f t="shared" si="1"/>
        <v>5.8799999999999998E-2</v>
      </c>
      <c r="DS27" s="2428">
        <f>+$CS$27+$CL$27+$CE$27+$BX$27+$BQ$27+$BJ$27+$BC$27+$AV$27+$AO$27+$AH$27+$AA$27+$T$27</f>
        <v>0</v>
      </c>
      <c r="DT27" s="2432">
        <f t="shared" si="5"/>
        <v>0</v>
      </c>
      <c r="DU27" s="1906"/>
      <c r="DV27" s="1906"/>
      <c r="DW27" s="2017"/>
      <c r="DX27" s="2433"/>
      <c r="DY27" s="2433"/>
      <c r="DZ27" s="2017"/>
      <c r="EA27" s="2428">
        <f>+$CR$27+$CK$27+$CD$27+$BW$27+$BP$27+$BI$27+$BB$27+$AU$27+$AN$27+$AG$27+$Z$27+$S$27</f>
        <v>5.8799999999999998E-2</v>
      </c>
      <c r="EB27" s="2428">
        <f>+$CS$27+$CL$27+$CE$27+$BX$27+$BQ$27+$BJ$27+$BC$27+$AV$27+$AO$27+$AH$27+$AA$27+$T$27</f>
        <v>0</v>
      </c>
      <c r="EC27" s="2432">
        <f t="shared" si="6"/>
        <v>0</v>
      </c>
      <c r="ED27" s="1906"/>
      <c r="EE27" s="1906"/>
      <c r="EF27" s="2017"/>
      <c r="EG27" s="1906"/>
      <c r="EH27" s="1906"/>
      <c r="EI27" s="2017"/>
    </row>
    <row r="28" spans="1:139" ht="15" customHeight="1">
      <c r="A28" s="2399"/>
      <c r="B28" s="2399"/>
      <c r="C28" s="2400"/>
      <c r="D28" s="2401"/>
      <c r="E28" s="2399"/>
      <c r="F28" s="2402"/>
      <c r="G28" s="2403" t="s">
        <v>393</v>
      </c>
      <c r="H28" s="2434"/>
      <c r="I28" s="2402"/>
      <c r="J28" s="2435"/>
      <c r="K28" s="2407"/>
      <c r="L28" s="2436" t="s">
        <v>2504</v>
      </c>
      <c r="M28" s="2437"/>
      <c r="N28" s="2438"/>
      <c r="O28" s="2409">
        <v>42795</v>
      </c>
      <c r="P28" s="2409">
        <v>43099</v>
      </c>
      <c r="Q28" s="2410" t="s">
        <v>2505</v>
      </c>
      <c r="R28" s="2411">
        <v>5.8799999999999998E-2</v>
      </c>
      <c r="S28" s="2412">
        <v>0</v>
      </c>
      <c r="T28" s="2413"/>
      <c r="U28" s="2439"/>
      <c r="V28" s="2440"/>
      <c r="W28" s="2441"/>
      <c r="X28" s="2441"/>
      <c r="Y28" s="2442"/>
      <c r="Z28" s="2412">
        <v>0</v>
      </c>
      <c r="AA28" s="2412"/>
      <c r="AB28" s="2439"/>
      <c r="AC28" s="2440"/>
      <c r="AD28" s="2441"/>
      <c r="AE28" s="2441"/>
      <c r="AF28" s="2412"/>
      <c r="AG28" s="2412">
        <v>5.8799999999999998E-3</v>
      </c>
      <c r="AH28" s="2412">
        <v>5.8999999999999999E-3</v>
      </c>
      <c r="AI28" s="2444"/>
      <c r="AJ28" s="2440"/>
      <c r="AK28" s="2441"/>
      <c r="AL28" s="2441"/>
      <c r="AM28" s="2461" t="s">
        <v>2506</v>
      </c>
      <c r="AN28" s="2419">
        <v>5.8799999999999998E-3</v>
      </c>
      <c r="AO28" s="2452">
        <v>5.8999999999999999E-3</v>
      </c>
      <c r="AP28" s="2444"/>
      <c r="AQ28" s="2440"/>
      <c r="AR28" s="2441"/>
      <c r="AS28" s="2441"/>
      <c r="AT28" s="2412"/>
      <c r="AU28" s="2419">
        <v>5.8799999999999998E-3</v>
      </c>
      <c r="AV28" s="2419">
        <v>5.8999999999999999E-3</v>
      </c>
      <c r="AW28" s="2439"/>
      <c r="AX28" s="2440"/>
      <c r="AY28" s="2441"/>
      <c r="AZ28" s="2441"/>
      <c r="BA28" s="2462" t="s">
        <v>2506</v>
      </c>
      <c r="BB28" s="2422">
        <v>5.8799999999999998E-3</v>
      </c>
      <c r="BC28" s="2422">
        <v>5.8999999999999999E-3</v>
      </c>
      <c r="BD28" s="2444"/>
      <c r="BE28" s="2447"/>
      <c r="BF28" s="2448"/>
      <c r="BG28" s="2448"/>
      <c r="BH28" s="2461" t="s">
        <v>2507</v>
      </c>
      <c r="BI28" s="2422">
        <v>5.8799999999999998E-3</v>
      </c>
      <c r="BJ28" s="1923"/>
      <c r="BK28" s="2444"/>
      <c r="BL28" s="2447"/>
      <c r="BM28" s="2448"/>
      <c r="BN28" s="2448"/>
      <c r="BO28" s="2463" t="s">
        <v>2506</v>
      </c>
      <c r="BP28" s="2427">
        <v>5.8799999999999998E-3</v>
      </c>
      <c r="BQ28" s="1923"/>
      <c r="BR28" s="2444"/>
      <c r="BS28" s="2447"/>
      <c r="BT28" s="2448"/>
      <c r="BU28" s="2448"/>
      <c r="BV28" s="2463" t="s">
        <v>2506</v>
      </c>
      <c r="BW28" s="2428">
        <v>5.8799999999999998E-3</v>
      </c>
      <c r="BX28" s="1923"/>
      <c r="BY28" s="2444"/>
      <c r="BZ28" s="2447"/>
      <c r="CA28" s="2448"/>
      <c r="CB28" s="2448"/>
      <c r="CC28" s="2463" t="s">
        <v>2507</v>
      </c>
      <c r="CD28" s="2427">
        <v>5.7999999999999996E-3</v>
      </c>
      <c r="CE28" s="1923"/>
      <c r="CF28" s="2444"/>
      <c r="CG28" s="2447"/>
      <c r="CH28" s="2448"/>
      <c r="CI28" s="2448"/>
      <c r="CJ28" s="2463" t="s">
        <v>2506</v>
      </c>
      <c r="CK28" s="2431">
        <v>5.7999999999999996E-3</v>
      </c>
      <c r="CL28" s="1923"/>
      <c r="CM28" s="2444"/>
      <c r="CN28" s="2447"/>
      <c r="CO28" s="2448"/>
      <c r="CP28" s="2448"/>
      <c r="CQ28" s="2426"/>
      <c r="CR28" s="2431">
        <v>5.7999999999999996E-3</v>
      </c>
      <c r="CS28" s="1923"/>
      <c r="CT28" s="2444"/>
      <c r="CU28" s="2447"/>
      <c r="CV28" s="2448"/>
      <c r="CW28" s="2448"/>
      <c r="CX28" s="2426" t="s">
        <v>2508</v>
      </c>
      <c r="CZ28" s="2428">
        <f t="shared" si="2"/>
        <v>5.8799999999999998E-3</v>
      </c>
      <c r="DA28" s="2428">
        <f>+AH28+AA28+T28</f>
        <v>5.8999999999999999E-3</v>
      </c>
      <c r="DB28" s="2432">
        <f t="shared" si="3"/>
        <v>1.0034013605442178</v>
      </c>
      <c r="DC28" s="1906"/>
      <c r="DD28" s="1906"/>
      <c r="DE28" s="2017"/>
      <c r="DF28" s="1906"/>
      <c r="DG28" s="2433"/>
      <c r="DH28" s="2017"/>
      <c r="DI28" s="2421">
        <f t="shared" si="0"/>
        <v>5.8559999999999987E-2</v>
      </c>
      <c r="DJ28" s="2428">
        <f t="shared" si="0"/>
        <v>2.3599999999999999E-2</v>
      </c>
      <c r="DK28" s="2432">
        <f t="shared" si="4"/>
        <v>0.40300546448087438</v>
      </c>
      <c r="DL28" s="1906"/>
      <c r="DM28" s="1906"/>
      <c r="DN28" s="2017"/>
      <c r="DO28" s="2433"/>
      <c r="DP28" s="2433"/>
      <c r="DQ28" s="2017"/>
      <c r="DR28" s="2428">
        <f t="shared" si="1"/>
        <v>5.8559999999999987E-2</v>
      </c>
      <c r="DS28" s="2428">
        <f>+$CS$28+$CL$28+$CE$28+$BX$28+$BQ$28+$BJ$28+$BC$28+$AV$28+$AO$28+$AH$28+$AA$28+$T$28</f>
        <v>2.3599999999999999E-2</v>
      </c>
      <c r="DT28" s="2432">
        <f t="shared" si="5"/>
        <v>0.40300546448087438</v>
      </c>
      <c r="DU28" s="1906"/>
      <c r="DV28" s="1906"/>
      <c r="DW28" s="2017"/>
      <c r="DX28" s="2433"/>
      <c r="DY28" s="2433"/>
      <c r="DZ28" s="2017"/>
      <c r="EA28" s="2428">
        <f>+$CR$28+$CK$28+$CD$28+$BW$28+$BP$28+$BI$28+$BB$28+$AU$28+$AN$28+$AG$28+$Z$28+$S$28</f>
        <v>5.8559999999999987E-2</v>
      </c>
      <c r="EB28" s="2428">
        <f>+$CS$28+$CL$28+$CE$28+$BX$28+$BQ$28+$BJ$28+$BC$28+$AV$28+$AO$28+$AH$28+$AA$28+$T$28</f>
        <v>2.3599999999999999E-2</v>
      </c>
      <c r="EC28" s="2432">
        <f t="shared" si="6"/>
        <v>0.40300546448087438</v>
      </c>
      <c r="ED28" s="1906"/>
      <c r="EE28" s="1906"/>
      <c r="EF28" s="2017"/>
      <c r="EG28" s="1906"/>
      <c r="EH28" s="1906"/>
      <c r="EI28" s="2017"/>
    </row>
    <row r="29" spans="1:139" ht="15" customHeight="1">
      <c r="A29" s="2399"/>
      <c r="B29" s="2399"/>
      <c r="C29" s="2400"/>
      <c r="D29" s="2401"/>
      <c r="E29" s="2399"/>
      <c r="F29" s="2402"/>
      <c r="G29" s="2403" t="s">
        <v>393</v>
      </c>
      <c r="H29" s="2434"/>
      <c r="I29" s="2402"/>
      <c r="J29" s="2435"/>
      <c r="K29" s="2407"/>
      <c r="L29" s="2436" t="s">
        <v>2509</v>
      </c>
      <c r="M29" s="2437"/>
      <c r="N29" s="2438"/>
      <c r="O29" s="2409">
        <v>42948</v>
      </c>
      <c r="P29" s="2409">
        <v>43008</v>
      </c>
      <c r="Q29" s="2410" t="s">
        <v>2510</v>
      </c>
      <c r="R29" s="2411">
        <v>5.8799999999999998E-2</v>
      </c>
      <c r="S29" s="2412">
        <v>0</v>
      </c>
      <c r="T29" s="2413"/>
      <c r="U29" s="2439"/>
      <c r="V29" s="2440"/>
      <c r="W29" s="2441"/>
      <c r="X29" s="2441"/>
      <c r="Y29" s="2442"/>
      <c r="Z29" s="2412">
        <v>0</v>
      </c>
      <c r="AA29" s="2412"/>
      <c r="AB29" s="2439"/>
      <c r="AC29" s="2440"/>
      <c r="AD29" s="2441"/>
      <c r="AE29" s="2441"/>
      <c r="AF29" s="2412"/>
      <c r="AG29" s="2412">
        <v>0</v>
      </c>
      <c r="AH29" s="2412"/>
      <c r="AI29" s="2444"/>
      <c r="AJ29" s="2440"/>
      <c r="AK29" s="2441"/>
      <c r="AL29" s="2441"/>
      <c r="AM29" s="2461"/>
      <c r="AN29" s="2419"/>
      <c r="AO29" s="2446"/>
      <c r="AP29" s="2444"/>
      <c r="AQ29" s="2440"/>
      <c r="AR29" s="2441"/>
      <c r="AS29" s="2441"/>
      <c r="AT29" s="2412"/>
      <c r="AU29" s="2419"/>
      <c r="AV29" s="2446"/>
      <c r="AW29" s="2439"/>
      <c r="AX29" s="2440"/>
      <c r="AY29" s="2441"/>
      <c r="AZ29" s="2441"/>
      <c r="BA29" s="2412"/>
      <c r="BB29" s="2422"/>
      <c r="BC29" s="2453"/>
      <c r="BD29" s="2444"/>
      <c r="BE29" s="2447"/>
      <c r="BF29" s="2448"/>
      <c r="BG29" s="2448"/>
      <c r="BH29" s="2418"/>
      <c r="BI29" s="2425"/>
      <c r="BJ29" s="1923"/>
      <c r="BK29" s="2444"/>
      <c r="BL29" s="2447"/>
      <c r="BM29" s="2448"/>
      <c r="BN29" s="2448"/>
      <c r="BO29" s="2426"/>
      <c r="BP29" s="2427">
        <v>2.9399999999999999E-2</v>
      </c>
      <c r="BQ29" s="1923"/>
      <c r="BR29" s="2444"/>
      <c r="BS29" s="2447"/>
      <c r="BT29" s="2448"/>
      <c r="BU29" s="2448"/>
      <c r="BV29" s="2426" t="s">
        <v>2511</v>
      </c>
      <c r="BW29" s="2428">
        <v>2.9399999999999999E-2</v>
      </c>
      <c r="BX29" s="1923"/>
      <c r="BY29" s="2444"/>
      <c r="BZ29" s="2447"/>
      <c r="CA29" s="2448"/>
      <c r="CB29" s="2448"/>
      <c r="CC29" s="2426" t="s">
        <v>2512</v>
      </c>
      <c r="CD29" s="2427"/>
      <c r="CE29" s="1923"/>
      <c r="CF29" s="2444"/>
      <c r="CG29" s="2447"/>
      <c r="CH29" s="2448"/>
      <c r="CI29" s="2448"/>
      <c r="CJ29" s="2426"/>
      <c r="CK29" s="2431"/>
      <c r="CL29" s="1923"/>
      <c r="CM29" s="2444"/>
      <c r="CN29" s="2447"/>
      <c r="CO29" s="2448"/>
      <c r="CP29" s="2448"/>
      <c r="CQ29" s="2426"/>
      <c r="CR29" s="2431"/>
      <c r="CS29" s="1923"/>
      <c r="CT29" s="2444"/>
      <c r="CU29" s="2447"/>
      <c r="CV29" s="2448"/>
      <c r="CW29" s="2448"/>
      <c r="CX29" s="2459"/>
      <c r="CZ29" s="2428">
        <f t="shared" si="2"/>
        <v>0</v>
      </c>
      <c r="DA29" s="2428">
        <f>AH29+AA29+T29</f>
        <v>0</v>
      </c>
      <c r="DB29" s="2432" t="e">
        <f t="shared" si="3"/>
        <v>#DIV/0!</v>
      </c>
      <c r="DC29" s="1906"/>
      <c r="DD29" s="1906"/>
      <c r="DE29" s="2017"/>
      <c r="DF29" s="1906"/>
      <c r="DG29" s="2433"/>
      <c r="DH29" s="2017"/>
      <c r="DI29" s="2421">
        <f t="shared" si="0"/>
        <v>5.8799999999999998E-2</v>
      </c>
      <c r="DJ29" s="2428">
        <f t="shared" si="0"/>
        <v>0</v>
      </c>
      <c r="DK29" s="2432">
        <f t="shared" si="4"/>
        <v>0</v>
      </c>
      <c r="DL29" s="1906"/>
      <c r="DM29" s="1906"/>
      <c r="DN29" s="2017"/>
      <c r="DO29" s="2433"/>
      <c r="DP29" s="2433"/>
      <c r="DQ29" s="2017"/>
      <c r="DR29" s="2428">
        <f t="shared" si="1"/>
        <v>5.8799999999999998E-2</v>
      </c>
      <c r="DS29" s="2428">
        <f>+$CS$29+$CL$29+$CE$29+$BX$29+$BQ$29+$BJ$29+$BC$29+$AV$29+$AO$29+$AH$29+$AA$29+$T$29</f>
        <v>0</v>
      </c>
      <c r="DT29" s="2432">
        <f t="shared" si="5"/>
        <v>0</v>
      </c>
      <c r="DU29" s="1906"/>
      <c r="DV29" s="1906"/>
      <c r="DW29" s="2017"/>
      <c r="DX29" s="2433"/>
      <c r="DY29" s="2433"/>
      <c r="DZ29" s="2017"/>
      <c r="EA29" s="2428">
        <f>+$CR$29+$CK$29+$CD$29+$BW$29+$BP$29+$BI$29+$BB$29+$AU$29+$AN$29+$AG$29+$Z$29+$S$29</f>
        <v>5.8799999999999998E-2</v>
      </c>
      <c r="EB29" s="2428">
        <f>+$CS$29+$CL$29+$CE$29+$BX$29+$BQ$29+$BJ$29+$BC$29+$AV$29+$AO$29+$AH$29+$AA$29+$T$29</f>
        <v>0</v>
      </c>
      <c r="EC29" s="2432">
        <f t="shared" si="6"/>
        <v>0</v>
      </c>
      <c r="ED29" s="1906"/>
      <c r="EE29" s="1906"/>
      <c r="EF29" s="2017"/>
      <c r="EG29" s="1906"/>
      <c r="EH29" s="1906"/>
      <c r="EI29" s="2017"/>
    </row>
    <row r="30" spans="1:139" ht="15" customHeight="1">
      <c r="A30" s="2399"/>
      <c r="B30" s="2399"/>
      <c r="C30" s="2400"/>
      <c r="D30" s="2401"/>
      <c r="E30" s="2399"/>
      <c r="F30" s="2402"/>
      <c r="G30" s="2403" t="s">
        <v>393</v>
      </c>
      <c r="H30" s="2434"/>
      <c r="I30" s="2402"/>
      <c r="J30" s="2435"/>
      <c r="K30" s="2407"/>
      <c r="L30" s="2436" t="s">
        <v>2513</v>
      </c>
      <c r="M30" s="2437"/>
      <c r="N30" s="2438"/>
      <c r="O30" s="2409">
        <v>42887</v>
      </c>
      <c r="P30" s="2409">
        <v>43008</v>
      </c>
      <c r="Q30" s="2410" t="s">
        <v>2514</v>
      </c>
      <c r="R30" s="2411">
        <v>5.8799999999999998E-2</v>
      </c>
      <c r="S30" s="2412">
        <v>0</v>
      </c>
      <c r="T30" s="2413"/>
      <c r="U30" s="2439"/>
      <c r="V30" s="2440"/>
      <c r="W30" s="2441"/>
      <c r="X30" s="2441"/>
      <c r="Y30" s="2442"/>
      <c r="Z30" s="2412">
        <v>0</v>
      </c>
      <c r="AA30" s="2412"/>
      <c r="AB30" s="2439"/>
      <c r="AC30" s="2440"/>
      <c r="AD30" s="2441"/>
      <c r="AE30" s="2441"/>
      <c r="AF30" s="2412"/>
      <c r="AG30" s="2412">
        <v>0</v>
      </c>
      <c r="AH30" s="2412"/>
      <c r="AI30" s="2444"/>
      <c r="AJ30" s="2440"/>
      <c r="AK30" s="2441"/>
      <c r="AL30" s="2441"/>
      <c r="AM30" s="2461"/>
      <c r="AN30" s="2419"/>
      <c r="AO30" s="2446"/>
      <c r="AP30" s="2444"/>
      <c r="AQ30" s="2440"/>
      <c r="AR30" s="2441"/>
      <c r="AS30" s="2441"/>
      <c r="AT30" s="2412"/>
      <c r="AU30" s="2419"/>
      <c r="AV30" s="2446"/>
      <c r="AW30" s="2439"/>
      <c r="AX30" s="2440"/>
      <c r="AY30" s="2441"/>
      <c r="AZ30" s="2441"/>
      <c r="BA30" s="2412"/>
      <c r="BB30" s="2422">
        <v>1.47E-2</v>
      </c>
      <c r="BC30" s="2422">
        <v>1.47E-2</v>
      </c>
      <c r="BD30" s="2444"/>
      <c r="BE30" s="2447"/>
      <c r="BF30" s="2448"/>
      <c r="BG30" s="2448"/>
      <c r="BH30" s="2418" t="s">
        <v>2515</v>
      </c>
      <c r="BI30" s="2422">
        <v>1.47E-2</v>
      </c>
      <c r="BJ30" s="1923"/>
      <c r="BK30" s="2444"/>
      <c r="BL30" s="2447"/>
      <c r="BM30" s="2448"/>
      <c r="BN30" s="2448"/>
      <c r="BO30" s="2426" t="s">
        <v>2516</v>
      </c>
      <c r="BP30" s="2427">
        <v>1.47E-2</v>
      </c>
      <c r="BQ30" s="1923"/>
      <c r="BR30" s="2444"/>
      <c r="BS30" s="2447"/>
      <c r="BT30" s="2448"/>
      <c r="BU30" s="2448"/>
      <c r="BV30" s="2426" t="s">
        <v>2516</v>
      </c>
      <c r="BW30" s="2428">
        <v>1.47E-2</v>
      </c>
      <c r="BX30" s="1923"/>
      <c r="BY30" s="2444"/>
      <c r="BZ30" s="2447"/>
      <c r="CA30" s="2448"/>
      <c r="CB30" s="2448"/>
      <c r="CC30" s="2426" t="s">
        <v>2517</v>
      </c>
      <c r="CD30" s="2427"/>
      <c r="CE30" s="1923"/>
      <c r="CF30" s="2444"/>
      <c r="CG30" s="2447"/>
      <c r="CH30" s="2448"/>
      <c r="CI30" s="2448"/>
      <c r="CJ30" s="2426"/>
      <c r="CK30" s="2431"/>
      <c r="CL30" s="1923"/>
      <c r="CM30" s="2444"/>
      <c r="CN30" s="2447"/>
      <c r="CO30" s="2448"/>
      <c r="CP30" s="2448"/>
      <c r="CQ30" s="2426"/>
      <c r="CR30" s="2431"/>
      <c r="CS30" s="1923"/>
      <c r="CT30" s="2444"/>
      <c r="CU30" s="2447"/>
      <c r="CV30" s="2448"/>
      <c r="CW30" s="2448"/>
      <c r="CX30" s="2459"/>
      <c r="CZ30" s="2428">
        <f t="shared" si="2"/>
        <v>0</v>
      </c>
      <c r="DA30" s="2428">
        <f>+AH30+AA30+T30</f>
        <v>0</v>
      </c>
      <c r="DB30" s="2432" t="e">
        <f t="shared" si="3"/>
        <v>#DIV/0!</v>
      </c>
      <c r="DC30" s="1906"/>
      <c r="DD30" s="1906"/>
      <c r="DE30" s="2017"/>
      <c r="DF30" s="1906"/>
      <c r="DG30" s="2433"/>
      <c r="DH30" s="2017"/>
      <c r="DI30" s="2421">
        <f t="shared" si="0"/>
        <v>5.8799999999999998E-2</v>
      </c>
      <c r="DJ30" s="2428">
        <f t="shared" si="0"/>
        <v>1.47E-2</v>
      </c>
      <c r="DK30" s="2432">
        <f t="shared" si="4"/>
        <v>0.25</v>
      </c>
      <c r="DL30" s="1906"/>
      <c r="DM30" s="1906"/>
      <c r="DN30" s="2017"/>
      <c r="DO30" s="2433"/>
      <c r="DP30" s="2433"/>
      <c r="DQ30" s="2017"/>
      <c r="DR30" s="2428">
        <f t="shared" si="1"/>
        <v>5.8799999999999998E-2</v>
      </c>
      <c r="DS30" s="2428">
        <f>+$CS$30+$CL$30+$CE$30+$BX$30+$BQ$30+$BJ$30+$BC$30+$AV$30+$AO$30+$AH$30+$AA$30+$T$30</f>
        <v>1.47E-2</v>
      </c>
      <c r="DT30" s="2432">
        <f t="shared" si="5"/>
        <v>0.25</v>
      </c>
      <c r="DU30" s="1906"/>
      <c r="DV30" s="1906"/>
      <c r="DW30" s="2017"/>
      <c r="DX30" s="2433"/>
      <c r="DY30" s="2433"/>
      <c r="DZ30" s="2017"/>
      <c r="EA30" s="2428">
        <f>+$CR$30+$CK$30+$CD$30+$BW$30+$BP$30+$BI$30+$BB$30+$AU$30+$AN$30+$AG$30+$Z$30+$S$30</f>
        <v>5.8799999999999998E-2</v>
      </c>
      <c r="EB30" s="2428">
        <f>+$CS$30+$CL$30+$CE$30+$BX$30+$BQ$30+$BJ$30+$BC$30+$AV$30+$AO$30+$AH$30+$AA$30+$T$30</f>
        <v>1.47E-2</v>
      </c>
      <c r="EC30" s="2432">
        <f t="shared" si="6"/>
        <v>0.25</v>
      </c>
      <c r="ED30" s="1906"/>
      <c r="EE30" s="1906"/>
      <c r="EF30" s="2017"/>
      <c r="EG30" s="1906"/>
      <c r="EH30" s="1906"/>
      <c r="EI30" s="2017"/>
    </row>
    <row r="31" spans="1:139" ht="15" customHeight="1">
      <c r="A31" s="2399"/>
      <c r="B31" s="2399"/>
      <c r="C31" s="2400"/>
      <c r="D31" s="2401"/>
      <c r="E31" s="2399"/>
      <c r="F31" s="2402"/>
      <c r="G31" s="2403" t="s">
        <v>393</v>
      </c>
      <c r="H31" s="2434"/>
      <c r="I31" s="2402"/>
      <c r="J31" s="2435"/>
      <c r="K31" s="2407"/>
      <c r="L31" s="2436" t="s">
        <v>2518</v>
      </c>
      <c r="M31" s="2437"/>
      <c r="N31" s="2438"/>
      <c r="O31" s="2409">
        <v>42948</v>
      </c>
      <c r="P31" s="2409">
        <v>43008</v>
      </c>
      <c r="Q31" s="2410" t="s">
        <v>2519</v>
      </c>
      <c r="R31" s="2411">
        <v>5.8799999999999998E-2</v>
      </c>
      <c r="S31" s="2412">
        <v>0</v>
      </c>
      <c r="T31" s="2413"/>
      <c r="U31" s="2439"/>
      <c r="V31" s="2440"/>
      <c r="W31" s="2441"/>
      <c r="X31" s="2441"/>
      <c r="Y31" s="2442"/>
      <c r="Z31" s="2412">
        <v>0</v>
      </c>
      <c r="AA31" s="2412"/>
      <c r="AB31" s="2439"/>
      <c r="AC31" s="2440"/>
      <c r="AD31" s="2441"/>
      <c r="AE31" s="2441"/>
      <c r="AF31" s="2412"/>
      <c r="AG31" s="2412">
        <v>0</v>
      </c>
      <c r="AH31" s="2412"/>
      <c r="AI31" s="2444"/>
      <c r="AJ31" s="2440"/>
      <c r="AK31" s="2441"/>
      <c r="AL31" s="2441"/>
      <c r="AM31" s="2461"/>
      <c r="AN31" s="2419"/>
      <c r="AO31" s="2446"/>
      <c r="AP31" s="2444"/>
      <c r="AQ31" s="2440"/>
      <c r="AR31" s="2441"/>
      <c r="AS31" s="2441"/>
      <c r="AT31" s="2412"/>
      <c r="AU31" s="2419"/>
      <c r="AV31" s="2446"/>
      <c r="AW31" s="2439"/>
      <c r="AX31" s="2440"/>
      <c r="AY31" s="2441"/>
      <c r="AZ31" s="2441"/>
      <c r="BA31" s="2412"/>
      <c r="BB31" s="2422"/>
      <c r="BC31" s="2453"/>
      <c r="BD31" s="2444"/>
      <c r="BE31" s="2447"/>
      <c r="BF31" s="2448"/>
      <c r="BG31" s="2448"/>
      <c r="BH31" s="2418"/>
      <c r="BI31" s="2464"/>
      <c r="BJ31" s="1923"/>
      <c r="BK31" s="2444"/>
      <c r="BL31" s="2447"/>
      <c r="BM31" s="2448"/>
      <c r="BN31" s="2448"/>
      <c r="BO31" s="2426"/>
      <c r="BP31" s="2427">
        <v>2.9399999999999999E-2</v>
      </c>
      <c r="BQ31" s="1923"/>
      <c r="BR31" s="2444"/>
      <c r="BS31" s="2447"/>
      <c r="BT31" s="2448"/>
      <c r="BU31" s="2448"/>
      <c r="BV31" s="2426"/>
      <c r="BW31" s="2428">
        <v>2.9399999999999999E-2</v>
      </c>
      <c r="BX31" s="1923"/>
      <c r="BY31" s="2444"/>
      <c r="BZ31" s="2447"/>
      <c r="CA31" s="2448"/>
      <c r="CB31" s="2448"/>
      <c r="CC31" s="2426" t="s">
        <v>2520</v>
      </c>
      <c r="CD31" s="2427"/>
      <c r="CE31" s="1923"/>
      <c r="CF31" s="2444"/>
      <c r="CG31" s="2447"/>
      <c r="CH31" s="2448"/>
      <c r="CI31" s="2448"/>
      <c r="CJ31" s="2426"/>
      <c r="CK31" s="2431"/>
      <c r="CL31" s="1923"/>
      <c r="CM31" s="2444"/>
      <c r="CN31" s="2447"/>
      <c r="CO31" s="2448"/>
      <c r="CP31" s="2448"/>
      <c r="CQ31" s="2426"/>
      <c r="CR31" s="2431"/>
      <c r="CS31" s="1923"/>
      <c r="CT31" s="2444"/>
      <c r="CU31" s="2447"/>
      <c r="CV31" s="2448"/>
      <c r="CW31" s="2448"/>
      <c r="CX31" s="2459"/>
      <c r="CZ31" s="2428">
        <f t="shared" si="2"/>
        <v>0</v>
      </c>
      <c r="DA31" s="2428">
        <f>+AH31+AA31+T31</f>
        <v>0</v>
      </c>
      <c r="DB31" s="2432" t="e">
        <f t="shared" si="3"/>
        <v>#DIV/0!</v>
      </c>
      <c r="DC31" s="1906"/>
      <c r="DD31" s="1906"/>
      <c r="DE31" s="2017"/>
      <c r="DF31" s="1906"/>
      <c r="DG31" s="2433"/>
      <c r="DH31" s="2017"/>
      <c r="DI31" s="2421">
        <f t="shared" si="0"/>
        <v>5.8799999999999998E-2</v>
      </c>
      <c r="DJ31" s="2428">
        <f t="shared" si="0"/>
        <v>0</v>
      </c>
      <c r="DK31" s="2432">
        <f t="shared" si="4"/>
        <v>0</v>
      </c>
      <c r="DL31" s="1906"/>
      <c r="DM31" s="1906"/>
      <c r="DN31" s="2017"/>
      <c r="DO31" s="2433"/>
      <c r="DP31" s="2433"/>
      <c r="DQ31" s="2017"/>
      <c r="DR31" s="2428">
        <f t="shared" si="1"/>
        <v>5.8799999999999998E-2</v>
      </c>
      <c r="DS31" s="2428">
        <f>+$CS$31+$CL$31+$CE$31+$BX$31+$BQ$31+$BJ$31+$BC$31+$AV$31+$AO$31+$AH$31+$AA$31+$T$31</f>
        <v>0</v>
      </c>
      <c r="DT31" s="2432">
        <f t="shared" si="5"/>
        <v>0</v>
      </c>
      <c r="DU31" s="1906"/>
      <c r="DV31" s="1906"/>
      <c r="DW31" s="2017"/>
      <c r="DX31" s="2433"/>
      <c r="DY31" s="2433"/>
      <c r="DZ31" s="2017"/>
      <c r="EA31" s="2428">
        <f>+$CR$31+$CK$31+$CD$31+$BW$31+$BP$31+$BI$31+$BB$31+$AU$31+$AN$31+$AG$31+$Z$31+$S$31</f>
        <v>5.8799999999999998E-2</v>
      </c>
      <c r="EB31" s="2428">
        <f>+$CS$31+$CL$31+$CE$31+$BX$31+$BQ$31+$BJ$31+$BC$31+$AV$31+$AO$31+$AH$31+$AA$31+$T$31</f>
        <v>0</v>
      </c>
      <c r="EC31" s="2432">
        <f t="shared" si="6"/>
        <v>0</v>
      </c>
      <c r="ED31" s="1906"/>
      <c r="EE31" s="1906"/>
      <c r="EF31" s="2017"/>
      <c r="EG31" s="1906"/>
      <c r="EH31" s="1906"/>
      <c r="EI31" s="2017"/>
    </row>
    <row r="32" spans="1:139" ht="15" customHeight="1">
      <c r="A32" s="2399"/>
      <c r="B32" s="2399"/>
      <c r="C32" s="2400"/>
      <c r="D32" s="2401"/>
      <c r="E32" s="2399"/>
      <c r="F32" s="2402"/>
      <c r="G32" s="2403" t="s">
        <v>393</v>
      </c>
      <c r="H32" s="2434"/>
      <c r="I32" s="2402"/>
      <c r="J32" s="2435"/>
      <c r="K32" s="2407"/>
      <c r="L32" s="2455" t="s">
        <v>2521</v>
      </c>
      <c r="M32" s="2437"/>
      <c r="N32" s="2438"/>
      <c r="O32" s="2409">
        <v>43009</v>
      </c>
      <c r="P32" s="2409">
        <v>43099</v>
      </c>
      <c r="Q32" s="2410" t="s">
        <v>2522</v>
      </c>
      <c r="R32" s="2411">
        <v>5.8799999999999998E-2</v>
      </c>
      <c r="S32" s="2412">
        <v>0</v>
      </c>
      <c r="T32" s="2413"/>
      <c r="U32" s="2439"/>
      <c r="V32" s="2440"/>
      <c r="W32" s="2441"/>
      <c r="X32" s="2441"/>
      <c r="Y32" s="2442"/>
      <c r="Z32" s="2412">
        <v>0</v>
      </c>
      <c r="AA32" s="2412"/>
      <c r="AB32" s="2439"/>
      <c r="AC32" s="2440"/>
      <c r="AD32" s="2441"/>
      <c r="AE32" s="2441"/>
      <c r="AF32" s="2412"/>
      <c r="AG32" s="2412">
        <v>0</v>
      </c>
      <c r="AH32" s="2412"/>
      <c r="AI32" s="2444"/>
      <c r="AJ32" s="2440"/>
      <c r="AK32" s="2441"/>
      <c r="AL32" s="2441"/>
      <c r="AM32" s="2461"/>
      <c r="AN32" s="2419"/>
      <c r="AO32" s="2446"/>
      <c r="AP32" s="2444"/>
      <c r="AQ32" s="2440"/>
      <c r="AR32" s="2441"/>
      <c r="AS32" s="2441"/>
      <c r="AT32" s="2412"/>
      <c r="AU32" s="2419"/>
      <c r="AV32" s="2446"/>
      <c r="AW32" s="2439"/>
      <c r="AX32" s="2440"/>
      <c r="AY32" s="2441"/>
      <c r="AZ32" s="2441"/>
      <c r="BA32" s="2412"/>
      <c r="BB32" s="2422"/>
      <c r="BC32" s="2453"/>
      <c r="BD32" s="2444"/>
      <c r="BE32" s="2447"/>
      <c r="BF32" s="2448"/>
      <c r="BG32" s="2448"/>
      <c r="BH32" s="2418"/>
      <c r="BI32" s="2425"/>
      <c r="BJ32" s="1923"/>
      <c r="BK32" s="2444"/>
      <c r="BL32" s="2447"/>
      <c r="BM32" s="2448"/>
      <c r="BN32" s="2448"/>
      <c r="BO32" s="2426"/>
      <c r="BP32" s="2427"/>
      <c r="BQ32" s="1923"/>
      <c r="BR32" s="2444"/>
      <c r="BS32" s="2447"/>
      <c r="BT32" s="2448"/>
      <c r="BU32" s="2448"/>
      <c r="BV32" s="2426"/>
      <c r="BW32" s="2428"/>
      <c r="BX32" s="1923"/>
      <c r="BY32" s="2444"/>
      <c r="BZ32" s="2447"/>
      <c r="CA32" s="2448"/>
      <c r="CB32" s="2448"/>
      <c r="CC32" s="2426"/>
      <c r="CD32" s="2427">
        <v>1.9599999999999999E-2</v>
      </c>
      <c r="CE32" s="1923"/>
      <c r="CF32" s="2444"/>
      <c r="CG32" s="2447"/>
      <c r="CH32" s="2448"/>
      <c r="CI32" s="2448"/>
      <c r="CJ32" s="2426" t="s">
        <v>2523</v>
      </c>
      <c r="CK32" s="2431">
        <v>1.9599999999999999E-2</v>
      </c>
      <c r="CL32" s="1923"/>
      <c r="CM32" s="2444"/>
      <c r="CN32" s="2447"/>
      <c r="CO32" s="2448"/>
      <c r="CP32" s="2448"/>
      <c r="CQ32" s="2426"/>
      <c r="CR32" s="2431">
        <v>1.9599999999999999E-2</v>
      </c>
      <c r="CS32" s="1923"/>
      <c r="CT32" s="2444"/>
      <c r="CU32" s="2447"/>
      <c r="CV32" s="2448"/>
      <c r="CW32" s="2448"/>
      <c r="CX32" s="2426" t="s">
        <v>2524</v>
      </c>
      <c r="CZ32" s="2428">
        <f>+AN32+AG32+Z32+S32</f>
        <v>0</v>
      </c>
      <c r="DA32" s="2428">
        <f>+AH32+AA32+T32</f>
        <v>0</v>
      </c>
      <c r="DB32" s="2432" t="e">
        <f t="shared" si="3"/>
        <v>#DIV/0!</v>
      </c>
      <c r="DC32" s="1906"/>
      <c r="DD32" s="1906"/>
      <c r="DE32" s="2017"/>
      <c r="DF32" s="1906"/>
      <c r="DG32" s="2433"/>
      <c r="DH32" s="2017"/>
      <c r="DI32" s="2421">
        <f t="shared" si="0"/>
        <v>5.8799999999999998E-2</v>
      </c>
      <c r="DJ32" s="2428">
        <f t="shared" si="0"/>
        <v>0</v>
      </c>
      <c r="DK32" s="2432">
        <f t="shared" si="4"/>
        <v>0</v>
      </c>
      <c r="DL32" s="1906"/>
      <c r="DM32" s="1906"/>
      <c r="DN32" s="2017"/>
      <c r="DO32" s="2433"/>
      <c r="DP32" s="2433"/>
      <c r="DQ32" s="2017"/>
      <c r="DR32" s="2428">
        <f t="shared" si="1"/>
        <v>5.8799999999999998E-2</v>
      </c>
      <c r="DS32" s="2428">
        <f>+$CS$32+$CL$32+$CE$32+$BX$32+$BQ$32+$BJ$32+$BC$32+$AV$32+$AO$32+$AH$32+$AA$32+$T$32</f>
        <v>0</v>
      </c>
      <c r="DT32" s="2432">
        <f t="shared" si="5"/>
        <v>0</v>
      </c>
      <c r="DU32" s="1906"/>
      <c r="DV32" s="1906"/>
      <c r="DW32" s="2017"/>
      <c r="DX32" s="2433"/>
      <c r="DY32" s="2433"/>
      <c r="DZ32" s="2017"/>
      <c r="EA32" s="2428">
        <f>+$CR$32+$CK$32+$CD$32+$BW$32+$BP$32+$BI$32+$BB$32+$AU$32+$AN$32+$AG$32+$Z$32+$S$32</f>
        <v>5.8799999999999998E-2</v>
      </c>
      <c r="EB32" s="2428">
        <f>+$CS$32+$CL$32+$CE$32+$BX$32+$BQ$32+$BJ$32+$BC$32+$AV$32+$AO$32+$AH$32+$AA$32+$T$32</f>
        <v>0</v>
      </c>
      <c r="EC32" s="2432">
        <f t="shared" si="6"/>
        <v>0</v>
      </c>
      <c r="ED32" s="1906"/>
      <c r="EE32" s="1906"/>
      <c r="EF32" s="2017"/>
      <c r="EG32" s="1906"/>
      <c r="EH32" s="1906"/>
      <c r="EI32" s="2017"/>
    </row>
    <row r="33" spans="1:139" ht="15" customHeight="1">
      <c r="A33" s="2399"/>
      <c r="B33" s="2399"/>
      <c r="C33" s="2400"/>
      <c r="D33" s="2401"/>
      <c r="E33" s="2399"/>
      <c r="F33" s="2402"/>
      <c r="G33" s="2403" t="s">
        <v>393</v>
      </c>
      <c r="H33" s="2434"/>
      <c r="I33" s="2402"/>
      <c r="J33" s="2435"/>
      <c r="K33" s="2407"/>
      <c r="L33" s="2455"/>
      <c r="M33" s="2437"/>
      <c r="N33" s="2438"/>
      <c r="O33" s="2409">
        <v>42979</v>
      </c>
      <c r="P33" s="2409">
        <v>43099</v>
      </c>
      <c r="Q33" s="2410" t="s">
        <v>2525</v>
      </c>
      <c r="R33" s="2411">
        <v>5.8799999999999998E-2</v>
      </c>
      <c r="S33" s="2412">
        <v>0</v>
      </c>
      <c r="T33" s="2413"/>
      <c r="U33" s="2439"/>
      <c r="V33" s="2440"/>
      <c r="W33" s="2441"/>
      <c r="X33" s="2441"/>
      <c r="Y33" s="2442"/>
      <c r="Z33" s="2412">
        <v>0</v>
      </c>
      <c r="AA33" s="2412"/>
      <c r="AB33" s="2439"/>
      <c r="AC33" s="2440"/>
      <c r="AD33" s="2441"/>
      <c r="AE33" s="2441"/>
      <c r="AF33" s="2412"/>
      <c r="AG33" s="2412">
        <v>0</v>
      </c>
      <c r="AH33" s="2412"/>
      <c r="AI33" s="2444"/>
      <c r="AJ33" s="2440"/>
      <c r="AK33" s="2441"/>
      <c r="AL33" s="2441"/>
      <c r="AM33" s="2461"/>
      <c r="AN33" s="2419"/>
      <c r="AO33" s="2446"/>
      <c r="AP33" s="2444"/>
      <c r="AQ33" s="2440"/>
      <c r="AR33" s="2441"/>
      <c r="AS33" s="2441"/>
      <c r="AT33" s="2412"/>
      <c r="AU33" s="2419"/>
      <c r="AV33" s="2446"/>
      <c r="AW33" s="2439"/>
      <c r="AX33" s="2440"/>
      <c r="AY33" s="2441"/>
      <c r="AZ33" s="2441"/>
      <c r="BA33" s="2412"/>
      <c r="BB33" s="2422"/>
      <c r="BC33" s="2453"/>
      <c r="BD33" s="2444"/>
      <c r="BE33" s="2447"/>
      <c r="BF33" s="2448"/>
      <c r="BG33" s="2448"/>
      <c r="BH33" s="2418"/>
      <c r="BI33" s="2425"/>
      <c r="BJ33" s="1923"/>
      <c r="BK33" s="2444"/>
      <c r="BL33" s="2447"/>
      <c r="BM33" s="2448"/>
      <c r="BN33" s="2448"/>
      <c r="BO33" s="2426"/>
      <c r="BP33" s="2427"/>
      <c r="BQ33" s="1923"/>
      <c r="BR33" s="2444"/>
      <c r="BS33" s="2447"/>
      <c r="BT33" s="2448"/>
      <c r="BU33" s="2448"/>
      <c r="BV33" s="2426"/>
      <c r="BW33" s="2428">
        <v>1.47E-2</v>
      </c>
      <c r="BX33" s="1923"/>
      <c r="BY33" s="2444"/>
      <c r="BZ33" s="2447"/>
      <c r="CA33" s="2448"/>
      <c r="CB33" s="2448"/>
      <c r="CC33" s="2426" t="s">
        <v>2526</v>
      </c>
      <c r="CD33" s="2427">
        <v>1.47E-2</v>
      </c>
      <c r="CE33" s="1923"/>
      <c r="CF33" s="2444"/>
      <c r="CG33" s="2447"/>
      <c r="CH33" s="2448"/>
      <c r="CI33" s="2448"/>
      <c r="CJ33" s="2426" t="s">
        <v>2527</v>
      </c>
      <c r="CK33" s="2431">
        <v>1.47E-2</v>
      </c>
      <c r="CL33" s="1923"/>
      <c r="CM33" s="2444"/>
      <c r="CN33" s="2447"/>
      <c r="CO33" s="2448"/>
      <c r="CP33" s="2448"/>
      <c r="CQ33" s="2426"/>
      <c r="CR33" s="2431">
        <v>1.47E-2</v>
      </c>
      <c r="CS33" s="1923"/>
      <c r="CT33" s="2444"/>
      <c r="CU33" s="2447"/>
      <c r="CV33" s="2448"/>
      <c r="CW33" s="2448"/>
      <c r="CX33" s="2426" t="s">
        <v>2528</v>
      </c>
      <c r="CZ33" s="2428">
        <f>+AN33+AG33+Z33+S33</f>
        <v>0</v>
      </c>
      <c r="DA33" s="2428">
        <f>AH33+AA33+T33</f>
        <v>0</v>
      </c>
      <c r="DB33" s="2432" t="e">
        <f t="shared" si="3"/>
        <v>#DIV/0!</v>
      </c>
      <c r="DC33" s="1906"/>
      <c r="DD33" s="1906"/>
      <c r="DE33" s="2017"/>
      <c r="DF33" s="1906"/>
      <c r="DG33" s="2433"/>
      <c r="DH33" s="2017"/>
      <c r="DI33" s="2421">
        <f t="shared" si="0"/>
        <v>5.8799999999999998E-2</v>
      </c>
      <c r="DJ33" s="2428">
        <f t="shared" si="0"/>
        <v>0</v>
      </c>
      <c r="DK33" s="2432">
        <f t="shared" si="4"/>
        <v>0</v>
      </c>
      <c r="DL33" s="1906"/>
      <c r="DM33" s="1906"/>
      <c r="DN33" s="2017"/>
      <c r="DO33" s="2433"/>
      <c r="DP33" s="2433"/>
      <c r="DQ33" s="2017"/>
      <c r="DR33" s="2428">
        <f t="shared" si="1"/>
        <v>5.8799999999999998E-2</v>
      </c>
      <c r="DS33" s="2428">
        <f>+$CS$33+$CL$33+$CE$33+$BX$33+$BQ$33+$BJ$33+$BC$33+$AV$33+$AO$33+$AH$33+$AA$33+$T$33</f>
        <v>0</v>
      </c>
      <c r="DT33" s="2432">
        <f t="shared" si="5"/>
        <v>0</v>
      </c>
      <c r="DU33" s="1906"/>
      <c r="DV33" s="1906"/>
      <c r="DW33" s="2017"/>
      <c r="DX33" s="2433"/>
      <c r="DY33" s="2433"/>
      <c r="DZ33" s="2017"/>
      <c r="EA33" s="2428">
        <f>+$CR$33+$CK$33+$CD$33+$BW$33+$BP$33+$BI$33+$BB$33+$AU$33+$AN$33+$AG$33+$Z$33+$S$33</f>
        <v>5.8799999999999998E-2</v>
      </c>
      <c r="EB33" s="2428">
        <f>+$CS$33+$CL$33+$CE$33+$BX$33+$BQ$33+$BJ$33+$BC$33+$AV$33+$AO$33+$AH$33+$AA$33+$T$33</f>
        <v>0</v>
      </c>
      <c r="EC33" s="2432">
        <f t="shared" si="6"/>
        <v>0</v>
      </c>
      <c r="ED33" s="1906"/>
      <c r="EE33" s="1906"/>
      <c r="EF33" s="2017"/>
      <c r="EG33" s="1906"/>
      <c r="EH33" s="1906"/>
      <c r="EI33" s="2017"/>
    </row>
    <row r="34" spans="1:139" ht="15" customHeight="1">
      <c r="A34" s="2399"/>
      <c r="B34" s="2399"/>
      <c r="C34" s="2400"/>
      <c r="D34" s="2401"/>
      <c r="E34" s="2399"/>
      <c r="F34" s="2402"/>
      <c r="G34" s="2403" t="s">
        <v>393</v>
      </c>
      <c r="H34" s="2434"/>
      <c r="I34" s="2402"/>
      <c r="J34" s="2435"/>
      <c r="K34" s="2407"/>
      <c r="L34" s="2455"/>
      <c r="M34" s="2437"/>
      <c r="N34" s="2438"/>
      <c r="O34" s="2409">
        <v>43009</v>
      </c>
      <c r="P34" s="2409">
        <v>43099</v>
      </c>
      <c r="Q34" s="2410" t="s">
        <v>2529</v>
      </c>
      <c r="R34" s="2411">
        <v>5.8799999999999998E-2</v>
      </c>
      <c r="S34" s="2412">
        <v>0</v>
      </c>
      <c r="T34" s="2413"/>
      <c r="U34" s="2439"/>
      <c r="V34" s="2440"/>
      <c r="W34" s="2441"/>
      <c r="X34" s="2441"/>
      <c r="Y34" s="2442"/>
      <c r="Z34" s="2412">
        <v>0</v>
      </c>
      <c r="AA34" s="2412"/>
      <c r="AB34" s="2439"/>
      <c r="AC34" s="2440"/>
      <c r="AD34" s="2441"/>
      <c r="AE34" s="2441"/>
      <c r="AF34" s="2412"/>
      <c r="AG34" s="2412">
        <v>0</v>
      </c>
      <c r="AH34" s="2412"/>
      <c r="AI34" s="2444"/>
      <c r="AJ34" s="2440"/>
      <c r="AK34" s="2441"/>
      <c r="AL34" s="2441"/>
      <c r="AM34" s="2465"/>
      <c r="AN34" s="2419"/>
      <c r="AO34" s="2446"/>
      <c r="AP34" s="2444"/>
      <c r="AQ34" s="2440"/>
      <c r="AR34" s="2441"/>
      <c r="AS34" s="2441"/>
      <c r="AT34" s="2412"/>
      <c r="AU34" s="2419"/>
      <c r="AV34" s="2446"/>
      <c r="AW34" s="2439"/>
      <c r="AX34" s="2440"/>
      <c r="AY34" s="2441"/>
      <c r="AZ34" s="2441"/>
      <c r="BA34" s="2412"/>
      <c r="BB34" s="2422"/>
      <c r="BC34" s="2453"/>
      <c r="BD34" s="2444"/>
      <c r="BE34" s="2447"/>
      <c r="BF34" s="2448"/>
      <c r="BG34" s="2448"/>
      <c r="BH34" s="2418"/>
      <c r="BI34" s="2425"/>
      <c r="BJ34" s="1923"/>
      <c r="BK34" s="2444"/>
      <c r="BL34" s="2447"/>
      <c r="BM34" s="2448"/>
      <c r="BN34" s="2448"/>
      <c r="BO34" s="2426"/>
      <c r="BP34" s="2427"/>
      <c r="BQ34" s="1923"/>
      <c r="BR34" s="2444"/>
      <c r="BS34" s="2447"/>
      <c r="BT34" s="2448"/>
      <c r="BU34" s="2448"/>
      <c r="BV34" s="2426"/>
      <c r="BW34" s="2428"/>
      <c r="BX34" s="1923"/>
      <c r="BY34" s="2444"/>
      <c r="BZ34" s="2447"/>
      <c r="CA34" s="2448"/>
      <c r="CB34" s="2448"/>
      <c r="CC34" s="2426"/>
      <c r="CD34" s="2427">
        <v>1.9599999999999999E-2</v>
      </c>
      <c r="CE34" s="1923"/>
      <c r="CF34" s="2444"/>
      <c r="CG34" s="2447"/>
      <c r="CH34" s="2448"/>
      <c r="CI34" s="2448"/>
      <c r="CJ34" s="2426" t="s">
        <v>2530</v>
      </c>
      <c r="CK34" s="2431">
        <v>1.9599999999999999E-2</v>
      </c>
      <c r="CL34" s="1923"/>
      <c r="CM34" s="2444"/>
      <c r="CN34" s="2447"/>
      <c r="CO34" s="2448"/>
      <c r="CP34" s="2448"/>
      <c r="CQ34" s="2426"/>
      <c r="CR34" s="2431">
        <v>1.9599999999999999E-2</v>
      </c>
      <c r="CS34" s="1923"/>
      <c r="CT34" s="2444"/>
      <c r="CU34" s="2447"/>
      <c r="CV34" s="2448"/>
      <c r="CW34" s="2448"/>
      <c r="CX34" s="2426" t="s">
        <v>2531</v>
      </c>
      <c r="CZ34" s="2428">
        <f>+AG34+Z34+S34</f>
        <v>0</v>
      </c>
      <c r="DA34" s="2428">
        <f>+AH34+AA34+T34</f>
        <v>0</v>
      </c>
      <c r="DB34" s="2432" t="e">
        <f t="shared" si="3"/>
        <v>#DIV/0!</v>
      </c>
      <c r="DC34" s="1906"/>
      <c r="DD34" s="1906"/>
      <c r="DE34" s="2017"/>
      <c r="DF34" s="1906"/>
      <c r="DG34" s="2433"/>
      <c r="DH34" s="2017"/>
      <c r="DI34" s="2421">
        <f t="shared" si="0"/>
        <v>5.8799999999999998E-2</v>
      </c>
      <c r="DJ34" s="2428">
        <f t="shared" si="0"/>
        <v>0</v>
      </c>
      <c r="DK34" s="2432">
        <f t="shared" si="4"/>
        <v>0</v>
      </c>
      <c r="DL34" s="1906"/>
      <c r="DM34" s="1906"/>
      <c r="DN34" s="2017"/>
      <c r="DO34" s="2433"/>
      <c r="DP34" s="2433"/>
      <c r="DQ34" s="2017"/>
      <c r="DR34" s="2428">
        <f t="shared" si="1"/>
        <v>5.8799999999999998E-2</v>
      </c>
      <c r="DS34" s="2428">
        <f>+$CS$34+$CL$34+$CE$34+$BX$34+$BQ$34+$BJ$34+$BC$34+$AV$34+$AO$34+$AH$34+$AA$34+$T$34</f>
        <v>0</v>
      </c>
      <c r="DT34" s="2432">
        <f t="shared" si="5"/>
        <v>0</v>
      </c>
      <c r="DU34" s="1906"/>
      <c r="DV34" s="1906"/>
      <c r="DW34" s="2017"/>
      <c r="DX34" s="2433"/>
      <c r="DY34" s="2433"/>
      <c r="DZ34" s="2017"/>
      <c r="EA34" s="2428">
        <f>+$CR$34+$CK$34+$CD$34+$BW$34+$BP$34+$BI$34+$BB$34+$AU$34+$AN$34+$AG$34+$Z$34+$S$34</f>
        <v>5.8799999999999998E-2</v>
      </c>
      <c r="EB34" s="2428">
        <f>+$CS$34+$CL$34+$CE$34+$BX$34+$BQ$34+$BJ$34+$BC$34+$AV$34+$AO$34+$AH$34+$AA$34+$T$34</f>
        <v>0</v>
      </c>
      <c r="EC34" s="2432">
        <f t="shared" si="6"/>
        <v>0</v>
      </c>
      <c r="ED34" s="1906"/>
      <c r="EE34" s="1906"/>
      <c r="EF34" s="2017"/>
      <c r="EG34" s="1906"/>
      <c r="EH34" s="1906"/>
      <c r="EI34" s="2017"/>
    </row>
    <row r="35" spans="1:139" ht="15" customHeight="1">
      <c r="A35" s="2399"/>
      <c r="B35" s="2399"/>
      <c r="C35" s="2400"/>
      <c r="D35" s="2401"/>
      <c r="E35" s="2399"/>
      <c r="F35" s="2402"/>
      <c r="G35" s="2403" t="s">
        <v>393</v>
      </c>
      <c r="H35" s="2434"/>
      <c r="I35" s="2402"/>
      <c r="J35" s="2435"/>
      <c r="K35" s="2407"/>
      <c r="L35" s="2466" t="s">
        <v>2532</v>
      </c>
      <c r="M35" s="2437"/>
      <c r="N35" s="2438"/>
      <c r="O35" s="2409">
        <v>42736</v>
      </c>
      <c r="P35" s="2409">
        <v>42824</v>
      </c>
      <c r="Q35" s="2410" t="s">
        <v>2533</v>
      </c>
      <c r="R35" s="2411">
        <v>5.8799999999999998E-2</v>
      </c>
      <c r="S35" s="2412">
        <v>1.9400000000000001E-2</v>
      </c>
      <c r="T35" s="2413">
        <v>1.9400000000000001E-2</v>
      </c>
      <c r="U35" s="2439"/>
      <c r="V35" s="2440"/>
      <c r="W35" s="2441"/>
      <c r="X35" s="2441"/>
      <c r="Y35" s="2412" t="s">
        <v>2534</v>
      </c>
      <c r="Z35" s="2412">
        <v>1.95E-2</v>
      </c>
      <c r="AA35" s="2412">
        <v>1.95E-2</v>
      </c>
      <c r="AB35" s="2439"/>
      <c r="AC35" s="2440"/>
      <c r="AD35" s="2441"/>
      <c r="AE35" s="2441"/>
      <c r="AF35" s="2412"/>
      <c r="AG35" s="2412">
        <f>+R35/3</f>
        <v>1.9599999999999999E-2</v>
      </c>
      <c r="AH35" s="2412">
        <v>1.9599999999999999E-2</v>
      </c>
      <c r="AI35" s="2444"/>
      <c r="AJ35" s="2440"/>
      <c r="AK35" s="2441"/>
      <c r="AL35" s="2441"/>
      <c r="AM35" s="2461" t="s">
        <v>2535</v>
      </c>
      <c r="AN35" s="2419"/>
      <c r="AO35" s="2446"/>
      <c r="AP35" s="2444"/>
      <c r="AQ35" s="2440"/>
      <c r="AR35" s="2441"/>
      <c r="AS35" s="2441"/>
      <c r="AT35" s="2412"/>
      <c r="AU35" s="2419"/>
      <c r="AV35" s="2446"/>
      <c r="AW35" s="2439"/>
      <c r="AX35" s="2440"/>
      <c r="AY35" s="2441"/>
      <c r="AZ35" s="2441"/>
      <c r="BA35" s="2412"/>
      <c r="BB35" s="2422"/>
      <c r="BC35" s="2453"/>
      <c r="BD35" s="2444"/>
      <c r="BE35" s="2447"/>
      <c r="BF35" s="2448"/>
      <c r="BG35" s="2448"/>
      <c r="BH35" s="2418"/>
      <c r="BI35" s="2422"/>
      <c r="BJ35" s="1923"/>
      <c r="BK35" s="2444"/>
      <c r="BL35" s="2447"/>
      <c r="BM35" s="2448"/>
      <c r="BN35" s="2448"/>
      <c r="BO35" s="2426"/>
      <c r="BP35" s="2427"/>
      <c r="BQ35" s="1923"/>
      <c r="BR35" s="2444"/>
      <c r="BS35" s="2447"/>
      <c r="BT35" s="2448"/>
      <c r="BU35" s="2448"/>
      <c r="BV35" s="2426"/>
      <c r="BW35" s="2428"/>
      <c r="BX35" s="1923"/>
      <c r="BY35" s="2444"/>
      <c r="BZ35" s="2447"/>
      <c r="CA35" s="2448"/>
      <c r="CB35" s="2448"/>
      <c r="CC35" s="2426"/>
      <c r="CD35" s="2427"/>
      <c r="CE35" s="1923"/>
      <c r="CF35" s="2444"/>
      <c r="CG35" s="2447"/>
      <c r="CH35" s="2448"/>
      <c r="CI35" s="2448"/>
      <c r="CJ35" s="2426"/>
      <c r="CK35" s="2431"/>
      <c r="CL35" s="1923"/>
      <c r="CM35" s="2444"/>
      <c r="CN35" s="2447"/>
      <c r="CO35" s="2448"/>
      <c r="CP35" s="2448"/>
      <c r="CQ35" s="2426"/>
      <c r="CR35" s="2431"/>
      <c r="CS35" s="1923"/>
      <c r="CT35" s="2444"/>
      <c r="CU35" s="2447"/>
      <c r="CV35" s="2448"/>
      <c r="CW35" s="2448"/>
      <c r="CX35" s="2459"/>
      <c r="CZ35" s="2428">
        <f>+AG35+Z35+S35</f>
        <v>5.8499999999999996E-2</v>
      </c>
      <c r="DA35" s="2428">
        <f>+AH35+AA35+T35</f>
        <v>5.8499999999999996E-2</v>
      </c>
      <c r="DB35" s="2432">
        <f t="shared" si="3"/>
        <v>1</v>
      </c>
      <c r="DC35" s="1906"/>
      <c r="DD35" s="1906"/>
      <c r="DE35" s="2017"/>
      <c r="DF35" s="1906"/>
      <c r="DG35" s="2433"/>
      <c r="DH35" s="2017"/>
      <c r="DI35" s="2428">
        <f t="shared" si="0"/>
        <v>5.8499999999999996E-2</v>
      </c>
      <c r="DJ35" s="2428">
        <f t="shared" si="0"/>
        <v>5.8499999999999996E-2</v>
      </c>
      <c r="DK35" s="2432">
        <f t="shared" si="4"/>
        <v>1</v>
      </c>
      <c r="DL35" s="1906"/>
      <c r="DM35" s="1906"/>
      <c r="DN35" s="2017"/>
      <c r="DO35" s="2433"/>
      <c r="DP35" s="2433"/>
      <c r="DQ35" s="2017"/>
      <c r="DR35" s="2428">
        <f t="shared" si="1"/>
        <v>5.8499999999999996E-2</v>
      </c>
      <c r="DS35" s="2428">
        <f>+$CS$35+$CL$35+$CE$35+$BX$35+$BQ$35+$BJ$35+$BC$35+$AV$35+$AO$35+$AH$35+$AA$35+$T$35</f>
        <v>5.8499999999999996E-2</v>
      </c>
      <c r="DT35" s="2432">
        <f t="shared" si="5"/>
        <v>1</v>
      </c>
      <c r="DU35" s="1906"/>
      <c r="DV35" s="1906"/>
      <c r="DW35" s="2017"/>
      <c r="DX35" s="2433"/>
      <c r="DY35" s="2433"/>
      <c r="DZ35" s="2017"/>
      <c r="EA35" s="2428">
        <f>+$CR$35+$CK$35+$CD$35+$BW$35+$BP$35+$BI$35+$BB$35+$AU$35+$AN$35+$AG$35+$Z$35+$S$35</f>
        <v>5.8499999999999996E-2</v>
      </c>
      <c r="EB35" s="2428">
        <f>+$CS$35+$CL$35+$CE$35+$BX$35+$BQ$35+$BJ$35+$BC$35+$AV$35+$AO$35+$AH$35+$AA$35+$T$35</f>
        <v>5.8499999999999996E-2</v>
      </c>
      <c r="EC35" s="2432">
        <f t="shared" si="6"/>
        <v>1</v>
      </c>
      <c r="ED35" s="1906"/>
      <c r="EE35" s="1906"/>
      <c r="EF35" s="2017"/>
      <c r="EG35" s="1906"/>
      <c r="EH35" s="1906"/>
      <c r="EI35" s="2017"/>
    </row>
    <row r="36" spans="1:139" ht="15" customHeight="1">
      <c r="A36" s="2399"/>
      <c r="B36" s="2399"/>
      <c r="C36" s="2400"/>
      <c r="D36" s="2401"/>
      <c r="E36" s="2399"/>
      <c r="F36" s="2402"/>
      <c r="G36" s="2403" t="s">
        <v>393</v>
      </c>
      <c r="H36" s="2434"/>
      <c r="I36" s="2402"/>
      <c r="J36" s="2435"/>
      <c r="K36" s="2407"/>
      <c r="L36" s="2455" t="s">
        <v>2536</v>
      </c>
      <c r="M36" s="2437"/>
      <c r="N36" s="2438"/>
      <c r="O36" s="2409">
        <v>42767</v>
      </c>
      <c r="P36" s="2409">
        <v>42855</v>
      </c>
      <c r="Q36" s="1461" t="s">
        <v>2537</v>
      </c>
      <c r="R36" s="2411">
        <v>5.8999999999999997E-2</v>
      </c>
      <c r="S36" s="2412">
        <v>0</v>
      </c>
      <c r="T36" s="2413"/>
      <c r="U36" s="2439"/>
      <c r="V36" s="2440"/>
      <c r="W36" s="2441"/>
      <c r="X36" s="2441"/>
      <c r="Y36" s="2467"/>
      <c r="Z36" s="2412">
        <v>1.95E-2</v>
      </c>
      <c r="AA36" s="2468">
        <v>1.95E-2</v>
      </c>
      <c r="AB36" s="2439"/>
      <c r="AC36" s="2440"/>
      <c r="AD36" s="2441"/>
      <c r="AE36" s="2441"/>
      <c r="AF36" s="2469"/>
      <c r="AG36" s="2412">
        <v>1.967E-2</v>
      </c>
      <c r="AH36" s="2468">
        <v>0.01</v>
      </c>
      <c r="AI36" s="2444"/>
      <c r="AJ36" s="2440"/>
      <c r="AK36" s="2441"/>
      <c r="AL36" s="2441"/>
      <c r="AM36" s="2470" t="s">
        <v>2536</v>
      </c>
      <c r="AN36" s="2419">
        <v>2.9399999999999999E-2</v>
      </c>
      <c r="AO36" s="2471">
        <v>0</v>
      </c>
      <c r="AP36" s="2444"/>
      <c r="AQ36" s="2440"/>
      <c r="AR36" s="2441"/>
      <c r="AS36" s="2441"/>
      <c r="AT36" s="2472"/>
      <c r="AU36" s="2419"/>
      <c r="AV36" s="2446"/>
      <c r="AW36" s="2439"/>
      <c r="AX36" s="2440"/>
      <c r="AY36" s="2441"/>
      <c r="AZ36" s="2441"/>
      <c r="BA36" s="2472"/>
      <c r="BB36" s="2422"/>
      <c r="BC36" s="2460">
        <v>1.9699999999999999E-2</v>
      </c>
      <c r="BD36" s="2444"/>
      <c r="BE36" s="2447"/>
      <c r="BF36" s="2448"/>
      <c r="BG36" s="2448"/>
      <c r="BH36" s="2465"/>
      <c r="BI36" s="2422"/>
      <c r="BJ36" s="1923"/>
      <c r="BK36" s="2444"/>
      <c r="BL36" s="2447"/>
      <c r="BM36" s="2448"/>
      <c r="BN36" s="2448"/>
      <c r="BO36" s="2473"/>
      <c r="BP36" s="2427"/>
      <c r="BQ36" s="1923"/>
      <c r="BR36" s="2444"/>
      <c r="BS36" s="2447"/>
      <c r="BT36" s="2448"/>
      <c r="BU36" s="2448"/>
      <c r="BV36" s="2473"/>
      <c r="BW36" s="2428"/>
      <c r="BX36" s="1923"/>
      <c r="BY36" s="2444"/>
      <c r="BZ36" s="2447"/>
      <c r="CA36" s="2448"/>
      <c r="CB36" s="2448"/>
      <c r="CC36" s="2473"/>
      <c r="CD36" s="2427"/>
      <c r="CE36" s="1923"/>
      <c r="CF36" s="2444"/>
      <c r="CG36" s="2447"/>
      <c r="CH36" s="2448"/>
      <c r="CI36" s="2448"/>
      <c r="CJ36" s="2473"/>
      <c r="CK36" s="2431"/>
      <c r="CL36" s="1923"/>
      <c r="CM36" s="2444"/>
      <c r="CN36" s="2447"/>
      <c r="CO36" s="2448"/>
      <c r="CP36" s="2448"/>
      <c r="CQ36" s="2474" t="s">
        <v>2538</v>
      </c>
      <c r="CR36" s="2431"/>
      <c r="CS36" s="1923"/>
      <c r="CT36" s="2444"/>
      <c r="CU36" s="2447"/>
      <c r="CV36" s="2448"/>
      <c r="CW36" s="2448"/>
      <c r="CX36" s="2475"/>
      <c r="CZ36" s="2428">
        <f t="shared" ref="CZ36:DA71" si="7">+AG36+Z36+S36</f>
        <v>3.9169999999999996E-2</v>
      </c>
      <c r="DA36" s="2428">
        <f>AH36+AA36+T36</f>
        <v>2.9499999999999998E-2</v>
      </c>
      <c r="DB36" s="2432">
        <f t="shared" si="3"/>
        <v>0.75312739341332657</v>
      </c>
      <c r="DC36" s="1906"/>
      <c r="DD36" s="1906"/>
      <c r="DE36" s="2017"/>
      <c r="DF36" s="1906"/>
      <c r="DG36" s="2433"/>
      <c r="DH36" s="2017"/>
      <c r="DI36" s="2428">
        <f t="shared" si="0"/>
        <v>6.8570000000000006E-2</v>
      </c>
      <c r="DJ36" s="2428">
        <f t="shared" si="0"/>
        <v>4.9199999999999994E-2</v>
      </c>
      <c r="DK36" s="2432">
        <f t="shared" si="4"/>
        <v>0.71751494822808792</v>
      </c>
      <c r="DL36" s="1906"/>
      <c r="DM36" s="1906"/>
      <c r="DN36" s="2017"/>
      <c r="DO36" s="2433"/>
      <c r="DP36" s="2433"/>
      <c r="DQ36" s="2017"/>
      <c r="DR36" s="2428">
        <f t="shared" si="1"/>
        <v>6.8570000000000006E-2</v>
      </c>
      <c r="DS36" s="2428">
        <f>+$CS$36+$CL$36+$CE$36+$BX$36+$BQ$36+$BJ$36+$BC$36+$AV$36+$AO$36+$AH$36+$AA$36+$T$36</f>
        <v>4.9199999999999994E-2</v>
      </c>
      <c r="DT36" s="2432">
        <f t="shared" si="5"/>
        <v>0.71751494822808792</v>
      </c>
      <c r="DU36" s="1906"/>
      <c r="DV36" s="1906"/>
      <c r="DW36" s="2017"/>
      <c r="DX36" s="2433"/>
      <c r="DY36" s="2433"/>
      <c r="DZ36" s="2017"/>
      <c r="EA36" s="2428">
        <f>+$CR$36+$CK$36+$CD$36+$BW$36+$BP$36+$BI$36+$BB$36+$AU$36+$AN$36+$AG$36+$Z$36+$S$36</f>
        <v>6.8570000000000006E-2</v>
      </c>
      <c r="EB36" s="2428">
        <f>+$CS$36+$CL$36+$CE$36+$BX$36+$BQ$36+$BJ$36+$BC$36+$AV$36+$AO$36+$AH$36+$AA$36+$T$36</f>
        <v>4.9199999999999994E-2</v>
      </c>
      <c r="EC36" s="2432">
        <f t="shared" si="6"/>
        <v>0.71751494822808792</v>
      </c>
      <c r="ED36" s="1906"/>
      <c r="EE36" s="1906"/>
      <c r="EF36" s="2017"/>
      <c r="EG36" s="1906"/>
      <c r="EH36" s="1906"/>
      <c r="EI36" s="2017"/>
    </row>
    <row r="37" spans="1:139" ht="15" customHeight="1">
      <c r="A37" s="2399"/>
      <c r="B37" s="2399"/>
      <c r="C37" s="2400"/>
      <c r="D37" s="2401"/>
      <c r="E37" s="2399"/>
      <c r="F37" s="2402"/>
      <c r="G37" s="2403" t="s">
        <v>393</v>
      </c>
      <c r="H37" s="2434"/>
      <c r="I37" s="2402"/>
      <c r="J37" s="2476"/>
      <c r="K37" s="2407"/>
      <c r="L37" s="2455"/>
      <c r="M37" s="2437"/>
      <c r="N37" s="2477"/>
      <c r="O37" s="2409">
        <v>42856</v>
      </c>
      <c r="P37" s="2409">
        <v>43099</v>
      </c>
      <c r="Q37" s="1461" t="s">
        <v>2539</v>
      </c>
      <c r="R37" s="2411">
        <v>5.8999999999999997E-2</v>
      </c>
      <c r="S37" s="2412">
        <v>0</v>
      </c>
      <c r="T37" s="2413"/>
      <c r="U37" s="2478"/>
      <c r="V37" s="2479"/>
      <c r="W37" s="2441"/>
      <c r="X37" s="2441"/>
      <c r="Y37" s="2467"/>
      <c r="Z37" s="2412">
        <v>0</v>
      </c>
      <c r="AA37" s="2468"/>
      <c r="AB37" s="2478"/>
      <c r="AC37" s="2479"/>
      <c r="AD37" s="2441"/>
      <c r="AE37" s="2441"/>
      <c r="AF37" s="2469"/>
      <c r="AG37" s="2412">
        <v>0</v>
      </c>
      <c r="AH37" s="2468"/>
      <c r="AI37" s="2480"/>
      <c r="AJ37" s="2479"/>
      <c r="AK37" s="2441"/>
      <c r="AL37" s="2441"/>
      <c r="AM37" s="2470"/>
      <c r="AN37" s="2419"/>
      <c r="AO37" s="2446"/>
      <c r="AP37" s="2480"/>
      <c r="AQ37" s="2479"/>
      <c r="AR37" s="2441"/>
      <c r="AS37" s="2441"/>
      <c r="AT37" s="2467"/>
      <c r="AU37" s="2419">
        <v>7.4000000000000003E-3</v>
      </c>
      <c r="AV37" s="2419">
        <v>7.4000000000000003E-3</v>
      </c>
      <c r="AW37" s="2478"/>
      <c r="AX37" s="2479"/>
      <c r="AY37" s="2441"/>
      <c r="AZ37" s="2441"/>
      <c r="BA37" s="2467" t="s">
        <v>2538</v>
      </c>
      <c r="BB37" s="2422">
        <v>7.4000000000000003E-3</v>
      </c>
      <c r="BC37" s="2422">
        <v>0</v>
      </c>
      <c r="BD37" s="2480"/>
      <c r="BE37" s="2481"/>
      <c r="BF37" s="2448"/>
      <c r="BG37" s="2448"/>
      <c r="BH37" s="2470" t="s">
        <v>2540</v>
      </c>
      <c r="BI37" s="2422">
        <v>7.4000000000000003E-3</v>
      </c>
      <c r="BJ37" s="1923"/>
      <c r="BK37" s="2480"/>
      <c r="BL37" s="2481"/>
      <c r="BM37" s="2448"/>
      <c r="BN37" s="2448"/>
      <c r="BO37" s="2482" t="s">
        <v>2538</v>
      </c>
      <c r="BP37" s="2427">
        <v>7.4000000000000003E-3</v>
      </c>
      <c r="BQ37" s="1923"/>
      <c r="BR37" s="2480"/>
      <c r="BS37" s="2481"/>
      <c r="BT37" s="2448"/>
      <c r="BU37" s="2448"/>
      <c r="BV37" s="2482" t="s">
        <v>2538</v>
      </c>
      <c r="BW37" s="2428">
        <v>7.4000000000000003E-3</v>
      </c>
      <c r="BX37" s="1923"/>
      <c r="BY37" s="2480"/>
      <c r="BZ37" s="2481"/>
      <c r="CA37" s="2448"/>
      <c r="CB37" s="2448"/>
      <c r="CC37" s="2482" t="s">
        <v>2541</v>
      </c>
      <c r="CD37" s="2427">
        <v>7.4000000000000003E-3</v>
      </c>
      <c r="CE37" s="1923"/>
      <c r="CF37" s="2480"/>
      <c r="CG37" s="2481"/>
      <c r="CH37" s="2448"/>
      <c r="CI37" s="2448"/>
      <c r="CJ37" s="2482" t="s">
        <v>2538</v>
      </c>
      <c r="CK37" s="2431">
        <v>7.4000000000000003E-3</v>
      </c>
      <c r="CL37" s="1923"/>
      <c r="CM37" s="2480"/>
      <c r="CN37" s="2481"/>
      <c r="CO37" s="2448"/>
      <c r="CP37" s="2448"/>
      <c r="CQ37" s="2474"/>
      <c r="CR37" s="2431">
        <v>7.4000000000000003E-3</v>
      </c>
      <c r="CS37" s="1923"/>
      <c r="CT37" s="2480"/>
      <c r="CU37" s="2481"/>
      <c r="CV37" s="2448"/>
      <c r="CW37" s="2448"/>
      <c r="CX37" s="2475" t="s">
        <v>2538</v>
      </c>
      <c r="CZ37" s="2428">
        <f t="shared" si="7"/>
        <v>0</v>
      </c>
      <c r="DA37" s="2428">
        <f>AH37+AA37+T37</f>
        <v>0</v>
      </c>
      <c r="DB37" s="2432" t="e">
        <f t="shared" si="3"/>
        <v>#DIV/0!</v>
      </c>
      <c r="DC37" s="1906"/>
      <c r="DD37" s="1906"/>
      <c r="DE37" s="2017"/>
      <c r="DF37" s="1906"/>
      <c r="DG37" s="2433"/>
      <c r="DH37" s="2017"/>
      <c r="DI37" s="2428">
        <f t="shared" si="0"/>
        <v>5.9200000000000016E-2</v>
      </c>
      <c r="DJ37" s="2428">
        <f t="shared" si="0"/>
        <v>7.4000000000000003E-3</v>
      </c>
      <c r="DK37" s="2432">
        <f t="shared" si="4"/>
        <v>0.12499999999999997</v>
      </c>
      <c r="DL37" s="1906"/>
      <c r="DM37" s="1906"/>
      <c r="DN37" s="2017"/>
      <c r="DO37" s="2433"/>
      <c r="DP37" s="2433"/>
      <c r="DQ37" s="2017"/>
      <c r="DR37" s="2428">
        <f t="shared" si="1"/>
        <v>5.9200000000000016E-2</v>
      </c>
      <c r="DS37" s="2428">
        <f>+$CS$37+$CL$37+$CE$37+$BX$37+$BQ$37+$BJ$37+$BC$37+$AV$37+$AO$37+$AH$37+$AA$37+$T$37</f>
        <v>7.4000000000000003E-3</v>
      </c>
      <c r="DT37" s="2432">
        <f t="shared" si="5"/>
        <v>0.12499999999999997</v>
      </c>
      <c r="DU37" s="1906"/>
      <c r="DV37" s="1906"/>
      <c r="DW37" s="2017"/>
      <c r="DX37" s="2433"/>
      <c r="DY37" s="2433"/>
      <c r="DZ37" s="2017"/>
      <c r="EA37" s="2428">
        <f>+$CR$37+$CK$37+$CD$37+$BW$37+$BP$37+$BI$37+$BB$37+$AU$37+$AN$37+$AG$37+$Z$37+$S$37</f>
        <v>5.9200000000000016E-2</v>
      </c>
      <c r="EB37" s="2428">
        <f>+$CS$37+$CL$37+$CE$37+$BX$37+$BQ$37+$BJ$37+$BC$37+$AV$37+$AO$37+$AH$37+$AA$37+$T$37</f>
        <v>7.4000000000000003E-3</v>
      </c>
      <c r="EC37" s="2432">
        <f t="shared" si="6"/>
        <v>0.12499999999999997</v>
      </c>
      <c r="ED37" s="1906"/>
      <c r="EE37" s="1906"/>
      <c r="EF37" s="2017"/>
      <c r="EG37" s="1906"/>
      <c r="EH37" s="1906"/>
      <c r="EI37" s="2017"/>
    </row>
    <row r="38" spans="1:139" ht="15" customHeight="1">
      <c r="A38" s="2399"/>
      <c r="B38" s="2399"/>
      <c r="C38" s="2400"/>
      <c r="D38" s="2401"/>
      <c r="E38" s="2399"/>
      <c r="F38" s="2402"/>
      <c r="G38" s="2403" t="s">
        <v>393</v>
      </c>
      <c r="H38" s="2434"/>
      <c r="I38" s="2402"/>
      <c r="J38" s="2406">
        <v>2</v>
      </c>
      <c r="K38" s="2407" t="s">
        <v>2542</v>
      </c>
      <c r="L38" s="2483" t="s">
        <v>2543</v>
      </c>
      <c r="M38" s="2320" t="s">
        <v>2544</v>
      </c>
      <c r="N38" s="2320">
        <v>2.5000000000000001E-2</v>
      </c>
      <c r="O38" s="2409">
        <v>42736</v>
      </c>
      <c r="P38" s="2409">
        <v>42824</v>
      </c>
      <c r="Q38" s="2410" t="s">
        <v>2545</v>
      </c>
      <c r="R38" s="2411">
        <v>0.4</v>
      </c>
      <c r="S38" s="2468">
        <v>0.1333</v>
      </c>
      <c r="T38" s="2484">
        <v>0.1333</v>
      </c>
      <c r="U38" s="2485">
        <f>SUM(S38:S42)</f>
        <v>0.1333</v>
      </c>
      <c r="V38" s="2486">
        <f>SUM(T38:T42)</f>
        <v>0.1333</v>
      </c>
      <c r="W38" s="2441"/>
      <c r="X38" s="2441"/>
      <c r="Y38" s="2468" t="s">
        <v>2546</v>
      </c>
      <c r="Z38" s="2468">
        <v>0.1333</v>
      </c>
      <c r="AA38" s="2467">
        <v>0.1333</v>
      </c>
      <c r="AB38" s="2485">
        <f>SUM(Z38:Z42)</f>
        <v>0.1333</v>
      </c>
      <c r="AC38" s="2486">
        <f>SUM(AA38:AA42)</f>
        <v>0.1333</v>
      </c>
      <c r="AD38" s="2441"/>
      <c r="AE38" s="2441"/>
      <c r="AF38" s="2468"/>
      <c r="AG38" s="2468">
        <v>0.13339999999999999</v>
      </c>
      <c r="AH38" s="2467">
        <v>0.05</v>
      </c>
      <c r="AI38" s="2485">
        <f>SUM(AG38:AG42)</f>
        <v>0.1734</v>
      </c>
      <c r="AJ38" s="2487">
        <f>SUM(AH38:AH42)</f>
        <v>0.09</v>
      </c>
      <c r="AK38" s="2441"/>
      <c r="AL38" s="2441"/>
      <c r="AM38" s="2418" t="s">
        <v>2547</v>
      </c>
      <c r="AN38" s="2419"/>
      <c r="AO38" s="2446"/>
      <c r="AP38" s="2488">
        <f>SUM(AN38:AN42)</f>
        <v>0.04</v>
      </c>
      <c r="AQ38" s="2487">
        <f>SUM(AO38:AO42)</f>
        <v>0.04</v>
      </c>
      <c r="AR38" s="2441"/>
      <c r="AS38" s="2441"/>
      <c r="AT38" s="2468" t="s">
        <v>2548</v>
      </c>
      <c r="AU38" s="2419"/>
      <c r="AV38" s="2446"/>
      <c r="AW38" s="2485">
        <f>SUM(AU38:AU42)</f>
        <v>5.7500000000000002E-2</v>
      </c>
      <c r="AX38" s="2487">
        <f>SUM(AV38:AV42)</f>
        <v>0.01</v>
      </c>
      <c r="AY38" s="2441"/>
      <c r="AZ38" s="2441"/>
      <c r="BA38" s="2468"/>
      <c r="BB38" s="2422"/>
      <c r="BC38" s="2453"/>
      <c r="BD38" s="2485">
        <f>SUM(BB38:BB42)</f>
        <v>7.7499999999999999E-2</v>
      </c>
      <c r="BE38" s="2489">
        <f>SUM(BC38:BC42)</f>
        <v>0.02</v>
      </c>
      <c r="BF38" s="2448"/>
      <c r="BG38" s="2448"/>
      <c r="BH38" s="2465"/>
      <c r="BI38" s="2422"/>
      <c r="BJ38" s="1923"/>
      <c r="BK38" s="2485">
        <f>SUM(BI38:BI42)</f>
        <v>7.7499999999999999E-2</v>
      </c>
      <c r="BL38" s="2489">
        <f>SUM(BJ38:BJ42)</f>
        <v>0</v>
      </c>
      <c r="BM38" s="2448"/>
      <c r="BN38" s="2448"/>
      <c r="BO38" s="2490"/>
      <c r="BP38" s="2427"/>
      <c r="BQ38" s="1923"/>
      <c r="BR38" s="2485">
        <f>SUM(BP38:BP42)</f>
        <v>7.7499999999999999E-2</v>
      </c>
      <c r="BS38" s="2489">
        <f>SUM(BQ38:BQ42)</f>
        <v>0</v>
      </c>
      <c r="BT38" s="2448"/>
      <c r="BU38" s="2448"/>
      <c r="BV38" s="2490"/>
      <c r="BW38" s="2428"/>
      <c r="BX38" s="1923"/>
      <c r="BY38" s="2485">
        <f>SUM(BW38:BW42)</f>
        <v>5.7500000000000002E-2</v>
      </c>
      <c r="BZ38" s="2489">
        <f>SUM(BX38:BX42)</f>
        <v>0</v>
      </c>
      <c r="CA38" s="2448"/>
      <c r="CB38" s="2448"/>
      <c r="CC38" s="2473"/>
      <c r="CD38" s="2427"/>
      <c r="CE38" s="1923"/>
      <c r="CF38" s="2485">
        <f>SUM(CD38:CD42)</f>
        <v>5.7500000000000002E-2</v>
      </c>
      <c r="CG38" s="2489">
        <f>SUM(CE38:CE42)</f>
        <v>0</v>
      </c>
      <c r="CH38" s="2448"/>
      <c r="CI38" s="2448"/>
      <c r="CJ38" s="2490"/>
      <c r="CK38" s="2431"/>
      <c r="CL38" s="1923"/>
      <c r="CM38" s="2485">
        <f>SUM(CK38:CK42)</f>
        <v>5.7500000000000002E-2</v>
      </c>
      <c r="CN38" s="2489">
        <f>SUM(CL38:CL42)</f>
        <v>0</v>
      </c>
      <c r="CO38" s="2448"/>
      <c r="CP38" s="2448"/>
      <c r="CQ38" s="2490"/>
      <c r="CR38" s="2431"/>
      <c r="CS38" s="1923"/>
      <c r="CT38" s="2485">
        <f>SUM(CR38:CR42)</f>
        <v>5.7500000000000002E-2</v>
      </c>
      <c r="CU38" s="2489">
        <f>SUM(CS38:CS42)</f>
        <v>0</v>
      </c>
      <c r="CV38" s="2448"/>
      <c r="CW38" s="2448"/>
      <c r="CX38" s="2491"/>
      <c r="CZ38" s="2428">
        <f t="shared" si="7"/>
        <v>0.4</v>
      </c>
      <c r="DA38" s="2428">
        <f>+AH38+AA38+T38</f>
        <v>0.31659999999999999</v>
      </c>
      <c r="DB38" s="2432">
        <f>+DA38/CZ38</f>
        <v>0.79149999999999998</v>
      </c>
      <c r="DC38" s="1906">
        <f>+AI38+AB38+U38</f>
        <v>0.43999999999999995</v>
      </c>
      <c r="DD38" s="1906">
        <f>+AJ38+AC38+V38</f>
        <v>0.35660000000000003</v>
      </c>
      <c r="DE38" s="2017">
        <f>DD38/DC38</f>
        <v>0.81045454545454565</v>
      </c>
      <c r="DF38" s="1906"/>
      <c r="DG38" s="2433"/>
      <c r="DH38" s="2017"/>
      <c r="DI38" s="2428">
        <f t="shared" si="0"/>
        <v>0.4</v>
      </c>
      <c r="DJ38" s="2428">
        <f t="shared" si="0"/>
        <v>0.31659999999999999</v>
      </c>
      <c r="DK38" s="2432">
        <f t="shared" si="4"/>
        <v>0.79149999999999998</v>
      </c>
      <c r="DL38" s="1906">
        <f>+BD38+AW38+AP38+AI38+AB38+U38</f>
        <v>0.61499999999999999</v>
      </c>
      <c r="DM38" s="1906">
        <f>+BE38+AX38+AQ38+AJ38+AC38+V38</f>
        <v>0.42659999999999998</v>
      </c>
      <c r="DN38" s="2017">
        <f>DM38/DL38</f>
        <v>0.6936585365853658</v>
      </c>
      <c r="DO38" s="2433"/>
      <c r="DP38" s="2433"/>
      <c r="DQ38" s="2017"/>
      <c r="DR38" s="2428">
        <f t="shared" si="1"/>
        <v>0.4</v>
      </c>
      <c r="DS38" s="2428">
        <f>+$CS$38+$CL$38+$CE$38+$BX$38+$BQ$38+$BJ$38+$BC$38+$AV$38+$AO$38+$AH$38+$AA$38+$T$38</f>
        <v>0.31659999999999999</v>
      </c>
      <c r="DT38" s="2432">
        <f t="shared" si="5"/>
        <v>0.79149999999999998</v>
      </c>
      <c r="DU38" s="1906">
        <f>+$BY$38+$BR$38+$BK$38+$BD$38+$AW$38+$AP$38+$AI$38+$AB$38+$U$38</f>
        <v>0.8274999999999999</v>
      </c>
      <c r="DV38" s="1906">
        <f>+$BZ$38+$BS$38+$BL$38+$BE$38+$AX$38+$AQ$38+$AJ$38+$AC$38+$V$38</f>
        <v>0.42659999999999998</v>
      </c>
      <c r="DW38" s="2017">
        <f>DV38/DU38</f>
        <v>0.51552870090634439</v>
      </c>
      <c r="DX38" s="2433"/>
      <c r="DY38" s="2433"/>
      <c r="DZ38" s="2017"/>
      <c r="EA38" s="2428">
        <f>+$CR$38+$CK$38+$CD$38+$BW$38+$BP$38+$BI$38+$BB$38+$AU$38+$AN$38+$AG$38+$Z$38+$S$38</f>
        <v>0.4</v>
      </c>
      <c r="EB38" s="2428">
        <f>+$CS$38+$CL$38+$CE$38+$BX$38+$BQ$38+$BJ$38+$BC$38+$AV$38+$AO$38+$AH$38+$AA$38+$T$38</f>
        <v>0.31659999999999999</v>
      </c>
      <c r="EC38" s="2432">
        <f t="shared" si="6"/>
        <v>0.79149999999999998</v>
      </c>
      <c r="ED38" s="1906">
        <f>+$CT$38+$CM$38+$CF$38+$BY$38+$BR$38+$BK$38+$BD$38+$AW$38+$AP$38+$AI$38+$AB$38+$U$38</f>
        <v>1</v>
      </c>
      <c r="EE38" s="1906">
        <f>+$CU$38+$CN$38+$CG$38+$BZ$38+$BS$38+$BL$38+$BE$38+$AX$38+$AQ$38+$AJ$38+$AC$38+$V$38</f>
        <v>0.42659999999999998</v>
      </c>
      <c r="EF38" s="2017">
        <f>EE38/ED38</f>
        <v>0.42659999999999998</v>
      </c>
      <c r="EG38" s="1906"/>
      <c r="EH38" s="1906"/>
      <c r="EI38" s="2017"/>
    </row>
    <row r="39" spans="1:139" ht="15" customHeight="1">
      <c r="A39" s="2399"/>
      <c r="B39" s="2399"/>
      <c r="C39" s="2400"/>
      <c r="D39" s="2401"/>
      <c r="E39" s="2399"/>
      <c r="F39" s="2402"/>
      <c r="G39" s="2403" t="s">
        <v>393</v>
      </c>
      <c r="H39" s="2434"/>
      <c r="I39" s="2402"/>
      <c r="J39" s="2435"/>
      <c r="K39" s="2407"/>
      <c r="L39" s="2483" t="s">
        <v>2549</v>
      </c>
      <c r="M39" s="2320"/>
      <c r="N39" s="2320"/>
      <c r="O39" s="2409">
        <v>42795</v>
      </c>
      <c r="P39" s="2409">
        <v>43099</v>
      </c>
      <c r="Q39" s="2410" t="s">
        <v>2550</v>
      </c>
      <c r="R39" s="2411">
        <v>0.4</v>
      </c>
      <c r="S39" s="2468">
        <v>0</v>
      </c>
      <c r="T39" s="2484"/>
      <c r="U39" s="2492"/>
      <c r="V39" s="2493"/>
      <c r="W39" s="2441"/>
      <c r="X39" s="2441"/>
      <c r="Y39" s="2468"/>
      <c r="Z39" s="2468">
        <v>0</v>
      </c>
      <c r="AA39" s="2467"/>
      <c r="AB39" s="2492"/>
      <c r="AC39" s="2493"/>
      <c r="AD39" s="2441"/>
      <c r="AE39" s="2441"/>
      <c r="AF39" s="2468"/>
      <c r="AG39" s="2468">
        <v>0.04</v>
      </c>
      <c r="AH39" s="2467">
        <v>0.04</v>
      </c>
      <c r="AI39" s="2492"/>
      <c r="AJ39" s="2494"/>
      <c r="AK39" s="2441"/>
      <c r="AL39" s="2441"/>
      <c r="AM39" s="2495" t="s">
        <v>2551</v>
      </c>
      <c r="AN39" s="2419">
        <v>0.04</v>
      </c>
      <c r="AO39" s="2452">
        <v>0.04</v>
      </c>
      <c r="AP39" s="2496"/>
      <c r="AQ39" s="2494"/>
      <c r="AR39" s="2441"/>
      <c r="AS39" s="2441"/>
      <c r="AT39" s="2468"/>
      <c r="AU39" s="2419">
        <v>0.04</v>
      </c>
      <c r="AV39" s="2471">
        <v>0</v>
      </c>
      <c r="AW39" s="2492"/>
      <c r="AX39" s="2494"/>
      <c r="AY39" s="2441"/>
      <c r="AZ39" s="2441"/>
      <c r="BA39" s="2467" t="s">
        <v>2552</v>
      </c>
      <c r="BB39" s="2422">
        <v>0.04</v>
      </c>
      <c r="BC39" s="2422">
        <v>0</v>
      </c>
      <c r="BD39" s="2492"/>
      <c r="BE39" s="2497"/>
      <c r="BF39" s="2448"/>
      <c r="BG39" s="2448"/>
      <c r="BH39" s="2495" t="s">
        <v>2553</v>
      </c>
      <c r="BI39" s="2422">
        <v>0.04</v>
      </c>
      <c r="BJ39" s="1923"/>
      <c r="BK39" s="2492"/>
      <c r="BL39" s="2497"/>
      <c r="BM39" s="2448"/>
      <c r="BN39" s="2448"/>
      <c r="BO39" s="2482" t="s">
        <v>2552</v>
      </c>
      <c r="BP39" s="2427">
        <v>0.04</v>
      </c>
      <c r="BQ39" s="1923"/>
      <c r="BR39" s="2492"/>
      <c r="BS39" s="2497"/>
      <c r="BT39" s="2448"/>
      <c r="BU39" s="2448"/>
      <c r="BV39" s="2482" t="s">
        <v>2552</v>
      </c>
      <c r="BW39" s="2428">
        <v>0.04</v>
      </c>
      <c r="BX39" s="1923"/>
      <c r="BY39" s="2492"/>
      <c r="BZ39" s="2497"/>
      <c r="CA39" s="2448"/>
      <c r="CB39" s="2448"/>
      <c r="CC39" s="2490"/>
      <c r="CD39" s="2427">
        <v>0.04</v>
      </c>
      <c r="CE39" s="1923"/>
      <c r="CF39" s="2492"/>
      <c r="CG39" s="2497"/>
      <c r="CH39" s="2448"/>
      <c r="CI39" s="2448"/>
      <c r="CJ39" s="2482" t="s">
        <v>2552</v>
      </c>
      <c r="CK39" s="2431">
        <v>0.04</v>
      </c>
      <c r="CL39" s="1923"/>
      <c r="CM39" s="2492"/>
      <c r="CN39" s="2497"/>
      <c r="CO39" s="2448"/>
      <c r="CP39" s="2448"/>
      <c r="CQ39" s="2490"/>
      <c r="CR39" s="2431">
        <v>0.04</v>
      </c>
      <c r="CS39" s="1923"/>
      <c r="CT39" s="2492"/>
      <c r="CU39" s="2497"/>
      <c r="CV39" s="2448"/>
      <c r="CW39" s="2448"/>
      <c r="CX39" s="2490" t="s">
        <v>2554</v>
      </c>
      <c r="CZ39" s="2428">
        <f t="shared" si="7"/>
        <v>0.04</v>
      </c>
      <c r="DA39" s="2428">
        <f>+AH39+AA39+T39</f>
        <v>0.04</v>
      </c>
      <c r="DB39" s="2432">
        <f t="shared" si="3"/>
        <v>1</v>
      </c>
      <c r="DC39" s="1906"/>
      <c r="DD39" s="1906"/>
      <c r="DE39" s="2017"/>
      <c r="DF39" s="1906"/>
      <c r="DG39" s="2433"/>
      <c r="DH39" s="2017"/>
      <c r="DI39" s="2428">
        <f t="shared" si="0"/>
        <v>0.39999999999999997</v>
      </c>
      <c r="DJ39" s="2428">
        <f t="shared" si="0"/>
        <v>0.08</v>
      </c>
      <c r="DK39" s="2432">
        <f t="shared" si="4"/>
        <v>0.2</v>
      </c>
      <c r="DL39" s="1906"/>
      <c r="DM39" s="1906"/>
      <c r="DN39" s="2017"/>
      <c r="DO39" s="2433"/>
      <c r="DP39" s="2433"/>
      <c r="DQ39" s="2017"/>
      <c r="DR39" s="2428">
        <f t="shared" si="1"/>
        <v>0.39999999999999997</v>
      </c>
      <c r="DS39" s="2428">
        <f>+$CS$39+$CL$39+$CE$39+$BX$39+$BQ$39+$BJ$39+$BC$39+$AV$39+$AO$39+$AH$39+$AA$39+$T$39</f>
        <v>0.08</v>
      </c>
      <c r="DT39" s="2432">
        <f t="shared" si="5"/>
        <v>0.2</v>
      </c>
      <c r="DU39" s="1906"/>
      <c r="DV39" s="1906"/>
      <c r="DW39" s="2017"/>
      <c r="DX39" s="2433"/>
      <c r="DY39" s="2433"/>
      <c r="DZ39" s="2017"/>
      <c r="EA39" s="2428">
        <f>+$CR$39+$CK$39+$CD$39+$BW$39+$BP$39+$BI$39+$BB$39+$AU$39+$AN$39+$AG$39+$Z$39+$S$39</f>
        <v>0.39999999999999997</v>
      </c>
      <c r="EB39" s="2428">
        <f>+$CS$39+$CL$39+$CE$39+$BX$39+$BQ$39+$BJ$39+$BC$39+$AV$39+$AO$39+$AH$39+$AA$39+$T$39</f>
        <v>0.08</v>
      </c>
      <c r="EC39" s="2432">
        <f t="shared" si="6"/>
        <v>0.2</v>
      </c>
      <c r="ED39" s="1906"/>
      <c r="EE39" s="1906"/>
      <c r="EF39" s="2017"/>
      <c r="EG39" s="1906"/>
      <c r="EH39" s="1906"/>
      <c r="EI39" s="2017"/>
    </row>
    <row r="40" spans="1:139" ht="15" customHeight="1">
      <c r="A40" s="2399"/>
      <c r="B40" s="2399"/>
      <c r="C40" s="2400"/>
      <c r="D40" s="2401"/>
      <c r="E40" s="2399"/>
      <c r="F40" s="2402"/>
      <c r="G40" s="2403" t="s">
        <v>393</v>
      </c>
      <c r="H40" s="2434"/>
      <c r="I40" s="2402"/>
      <c r="J40" s="2435"/>
      <c r="K40" s="2407"/>
      <c r="L40" s="2483" t="s">
        <v>2555</v>
      </c>
      <c r="M40" s="2320"/>
      <c r="N40" s="2320"/>
      <c r="O40" s="2409">
        <v>42856</v>
      </c>
      <c r="P40" s="2409">
        <v>43099</v>
      </c>
      <c r="Q40" s="1461" t="s">
        <v>2539</v>
      </c>
      <c r="R40" s="2411">
        <v>0.08</v>
      </c>
      <c r="S40" s="2412">
        <v>0</v>
      </c>
      <c r="T40" s="2484"/>
      <c r="U40" s="2492"/>
      <c r="V40" s="2493"/>
      <c r="W40" s="2441"/>
      <c r="X40" s="2441"/>
      <c r="Y40" s="2467"/>
      <c r="Z40" s="2412">
        <v>0</v>
      </c>
      <c r="AA40" s="2468"/>
      <c r="AB40" s="2492"/>
      <c r="AC40" s="2493"/>
      <c r="AD40" s="2441"/>
      <c r="AE40" s="2441"/>
      <c r="AF40" s="2468"/>
      <c r="AG40" s="2412">
        <v>0</v>
      </c>
      <c r="AH40" s="2468"/>
      <c r="AI40" s="2492"/>
      <c r="AJ40" s="2494"/>
      <c r="AK40" s="2441"/>
      <c r="AL40" s="2441"/>
      <c r="AM40" s="2470"/>
      <c r="AN40" s="2419"/>
      <c r="AO40" s="2498"/>
      <c r="AP40" s="2496"/>
      <c r="AQ40" s="2494"/>
      <c r="AR40" s="2441"/>
      <c r="AS40" s="2441"/>
      <c r="AT40" s="2468"/>
      <c r="AU40" s="2419">
        <v>0.01</v>
      </c>
      <c r="AV40" s="2419">
        <v>0.01</v>
      </c>
      <c r="AW40" s="2492"/>
      <c r="AX40" s="2494"/>
      <c r="AY40" s="2441"/>
      <c r="AZ40" s="2441"/>
      <c r="BA40" s="2467" t="s">
        <v>2538</v>
      </c>
      <c r="BB40" s="2422">
        <v>0.01</v>
      </c>
      <c r="BC40" s="2422">
        <v>0</v>
      </c>
      <c r="BD40" s="2492"/>
      <c r="BE40" s="2497"/>
      <c r="BF40" s="2448"/>
      <c r="BG40" s="2448"/>
      <c r="BH40" s="2470" t="s">
        <v>2540</v>
      </c>
      <c r="BI40" s="2422">
        <v>0.01</v>
      </c>
      <c r="BJ40" s="1923"/>
      <c r="BK40" s="2492"/>
      <c r="BL40" s="2497"/>
      <c r="BM40" s="2448"/>
      <c r="BN40" s="2448"/>
      <c r="BO40" s="2482" t="s">
        <v>2538</v>
      </c>
      <c r="BP40" s="2427">
        <v>0.01</v>
      </c>
      <c r="BQ40" s="1923"/>
      <c r="BR40" s="2492"/>
      <c r="BS40" s="2497"/>
      <c r="BT40" s="2448"/>
      <c r="BU40" s="2448"/>
      <c r="BV40" s="2482" t="s">
        <v>2538</v>
      </c>
      <c r="BW40" s="2428">
        <v>0.01</v>
      </c>
      <c r="BX40" s="1923"/>
      <c r="BY40" s="2492"/>
      <c r="BZ40" s="2497"/>
      <c r="CA40" s="2448"/>
      <c r="CB40" s="2448"/>
      <c r="CC40" s="2482" t="s">
        <v>2540</v>
      </c>
      <c r="CD40" s="2427">
        <v>0.01</v>
      </c>
      <c r="CE40" s="1923"/>
      <c r="CF40" s="2492"/>
      <c r="CG40" s="2497"/>
      <c r="CH40" s="2448"/>
      <c r="CI40" s="2448"/>
      <c r="CJ40" s="2482" t="s">
        <v>2538</v>
      </c>
      <c r="CK40" s="2431">
        <v>0.01</v>
      </c>
      <c r="CL40" s="1923"/>
      <c r="CM40" s="2492"/>
      <c r="CN40" s="2497"/>
      <c r="CO40" s="2448"/>
      <c r="CP40" s="2448"/>
      <c r="CQ40" s="2490"/>
      <c r="CR40" s="2431">
        <v>0.01</v>
      </c>
      <c r="CS40" s="1923"/>
      <c r="CT40" s="2492"/>
      <c r="CU40" s="2497"/>
      <c r="CV40" s="2448"/>
      <c r="CW40" s="2448"/>
      <c r="CX40" s="2482" t="s">
        <v>2540</v>
      </c>
      <c r="CZ40" s="2428">
        <f t="shared" si="7"/>
        <v>0</v>
      </c>
      <c r="DA40" s="2428">
        <f>+AH40+AA40+T40</f>
        <v>0</v>
      </c>
      <c r="DB40" s="2432" t="e">
        <f t="shared" si="3"/>
        <v>#DIV/0!</v>
      </c>
      <c r="DC40" s="1906"/>
      <c r="DD40" s="1906"/>
      <c r="DE40" s="2017"/>
      <c r="DF40" s="1906"/>
      <c r="DG40" s="2433"/>
      <c r="DH40" s="2017"/>
      <c r="DI40" s="2428">
        <f t="shared" si="0"/>
        <v>0.08</v>
      </c>
      <c r="DJ40" s="2428">
        <f t="shared" si="0"/>
        <v>0.01</v>
      </c>
      <c r="DK40" s="2432">
        <f t="shared" si="4"/>
        <v>0.125</v>
      </c>
      <c r="DL40" s="1906"/>
      <c r="DM40" s="1906"/>
      <c r="DN40" s="2017"/>
      <c r="DO40" s="2433"/>
      <c r="DP40" s="2433"/>
      <c r="DQ40" s="2017"/>
      <c r="DR40" s="2428">
        <f t="shared" si="1"/>
        <v>0.08</v>
      </c>
      <c r="DS40" s="2428">
        <f>+$CS$40+$CL$40+$CE$40+$BX$40+$BQ$40+$BJ$40+$BC$40+$AV$40+$AO$40+$AH$40+$AA$40+$T$40</f>
        <v>0.01</v>
      </c>
      <c r="DT40" s="2432">
        <f t="shared" si="5"/>
        <v>0.125</v>
      </c>
      <c r="DU40" s="1906"/>
      <c r="DV40" s="1906"/>
      <c r="DW40" s="2017"/>
      <c r="DX40" s="2433"/>
      <c r="DY40" s="2433"/>
      <c r="DZ40" s="2017"/>
      <c r="EA40" s="2428">
        <f>+$CR$40+$CK$40+$CD$40+$BW$40+$BP$40+$BI$40+$BB$40+$AU$40+$AN$40+$AG$40+$Z$40+$S$40</f>
        <v>0.08</v>
      </c>
      <c r="EB40" s="2428">
        <f>+$CS$40+$CL$40+$CE$40+$BX$40+$BQ$40+$BJ$40+$BC$40+$AV$40+$AO$40+$AH$40+$AA$40+$T$40</f>
        <v>0.01</v>
      </c>
      <c r="EC40" s="2432">
        <f t="shared" si="6"/>
        <v>0.125</v>
      </c>
      <c r="ED40" s="1906"/>
      <c r="EE40" s="1906"/>
      <c r="EF40" s="2017"/>
      <c r="EG40" s="1906"/>
      <c r="EH40" s="1906"/>
      <c r="EI40" s="2017"/>
    </row>
    <row r="41" spans="1:139" ht="15" customHeight="1">
      <c r="A41" s="2399"/>
      <c r="B41" s="2399"/>
      <c r="C41" s="2400"/>
      <c r="D41" s="2401"/>
      <c r="E41" s="2399"/>
      <c r="F41" s="2402"/>
      <c r="G41" s="2403" t="s">
        <v>393</v>
      </c>
      <c r="H41" s="2434"/>
      <c r="I41" s="2402"/>
      <c r="J41" s="2435"/>
      <c r="K41" s="2407"/>
      <c r="L41" s="2483" t="s">
        <v>2556</v>
      </c>
      <c r="M41" s="2320"/>
      <c r="N41" s="2320"/>
      <c r="O41" s="2409">
        <v>42856</v>
      </c>
      <c r="P41" s="2409">
        <v>43099</v>
      </c>
      <c r="Q41" s="2410" t="s">
        <v>2557</v>
      </c>
      <c r="R41" s="2411">
        <v>0.06</v>
      </c>
      <c r="S41" s="2468">
        <v>0</v>
      </c>
      <c r="T41" s="2484"/>
      <c r="U41" s="2492"/>
      <c r="V41" s="2493"/>
      <c r="W41" s="2441"/>
      <c r="X41" s="2441"/>
      <c r="Y41" s="2468"/>
      <c r="Z41" s="2468">
        <v>0</v>
      </c>
      <c r="AA41" s="2467"/>
      <c r="AB41" s="2492"/>
      <c r="AC41" s="2493"/>
      <c r="AD41" s="2441"/>
      <c r="AE41" s="2441"/>
      <c r="AF41" s="2468"/>
      <c r="AG41" s="2468">
        <v>0</v>
      </c>
      <c r="AH41" s="2467"/>
      <c r="AI41" s="2492"/>
      <c r="AJ41" s="2494"/>
      <c r="AK41" s="2441"/>
      <c r="AL41" s="2441"/>
      <c r="AM41" s="2495"/>
      <c r="AN41" s="2419"/>
      <c r="AO41" s="2498"/>
      <c r="AP41" s="2496"/>
      <c r="AQ41" s="2494"/>
      <c r="AR41" s="2441"/>
      <c r="AS41" s="2441"/>
      <c r="AT41" s="2468"/>
      <c r="AU41" s="2419">
        <v>7.4999999999999997E-3</v>
      </c>
      <c r="AV41" s="2446"/>
      <c r="AW41" s="2492"/>
      <c r="AX41" s="2494"/>
      <c r="AY41" s="2441"/>
      <c r="AZ41" s="2441"/>
      <c r="BA41" s="2467" t="s">
        <v>2558</v>
      </c>
      <c r="BB41" s="2422">
        <v>7.4999999999999997E-3</v>
      </c>
      <c r="BC41" s="2422">
        <v>0</v>
      </c>
      <c r="BD41" s="2492"/>
      <c r="BE41" s="2497"/>
      <c r="BF41" s="2448"/>
      <c r="BG41" s="2448"/>
      <c r="BH41" s="2470" t="s">
        <v>2559</v>
      </c>
      <c r="BI41" s="2422">
        <v>7.4999999999999997E-3</v>
      </c>
      <c r="BJ41" s="1923"/>
      <c r="BK41" s="2492"/>
      <c r="BL41" s="2497"/>
      <c r="BM41" s="2448"/>
      <c r="BN41" s="2448"/>
      <c r="BO41" s="2482" t="s">
        <v>2558</v>
      </c>
      <c r="BP41" s="2427">
        <v>7.4999999999999997E-3</v>
      </c>
      <c r="BQ41" s="1923"/>
      <c r="BR41" s="2492"/>
      <c r="BS41" s="2497"/>
      <c r="BT41" s="2448"/>
      <c r="BU41" s="2448"/>
      <c r="BV41" s="2482" t="s">
        <v>2558</v>
      </c>
      <c r="BW41" s="2428">
        <v>7.4999999999999997E-3</v>
      </c>
      <c r="BX41" s="1923"/>
      <c r="BY41" s="2492"/>
      <c r="BZ41" s="2497"/>
      <c r="CA41" s="2448"/>
      <c r="CB41" s="2448"/>
      <c r="CC41" s="2482" t="s">
        <v>2559</v>
      </c>
      <c r="CD41" s="2427">
        <v>7.4999999999999997E-3</v>
      </c>
      <c r="CE41" s="1923"/>
      <c r="CF41" s="2492"/>
      <c r="CG41" s="2497"/>
      <c r="CH41" s="2448"/>
      <c r="CI41" s="2448"/>
      <c r="CJ41" s="2482" t="s">
        <v>2558</v>
      </c>
      <c r="CK41" s="2431">
        <v>7.4999999999999997E-3</v>
      </c>
      <c r="CL41" s="1923"/>
      <c r="CM41" s="2492"/>
      <c r="CN41" s="2497"/>
      <c r="CO41" s="2448"/>
      <c r="CP41" s="2448"/>
      <c r="CQ41" s="2490"/>
      <c r="CR41" s="2431">
        <v>7.4999999999999997E-3</v>
      </c>
      <c r="CS41" s="1923"/>
      <c r="CT41" s="2492"/>
      <c r="CU41" s="2497"/>
      <c r="CV41" s="2448"/>
      <c r="CW41" s="2448"/>
      <c r="CX41" s="2482" t="s">
        <v>2559</v>
      </c>
      <c r="CZ41" s="2428">
        <f t="shared" si="7"/>
        <v>0</v>
      </c>
      <c r="DA41" s="2428">
        <f>+AH41+AA41+T41</f>
        <v>0</v>
      </c>
      <c r="DB41" s="2432" t="e">
        <f t="shared" si="3"/>
        <v>#DIV/0!</v>
      </c>
      <c r="DC41" s="1906"/>
      <c r="DD41" s="1906"/>
      <c r="DE41" s="2017"/>
      <c r="DF41" s="1906"/>
      <c r="DG41" s="2433"/>
      <c r="DH41" s="2017"/>
      <c r="DI41" s="2428">
        <f t="shared" si="0"/>
        <v>0.06</v>
      </c>
      <c r="DJ41" s="2428">
        <f t="shared" si="0"/>
        <v>0</v>
      </c>
      <c r="DK41" s="2432">
        <f t="shared" si="4"/>
        <v>0</v>
      </c>
      <c r="DL41" s="1906"/>
      <c r="DM41" s="1906"/>
      <c r="DN41" s="2017"/>
      <c r="DO41" s="2433"/>
      <c r="DP41" s="2433"/>
      <c r="DQ41" s="2017"/>
      <c r="DR41" s="2428">
        <f t="shared" si="1"/>
        <v>0.06</v>
      </c>
      <c r="DS41" s="2428">
        <f>+$CS$41+$CL$41+$CE$41+$BX$41+$BQ$41+$BJ$41+$BC$41+$AV$41+$AO$41+$AH$41+$AA$41+$T$41</f>
        <v>0</v>
      </c>
      <c r="DT41" s="2432">
        <f t="shared" si="5"/>
        <v>0</v>
      </c>
      <c r="DU41" s="1906"/>
      <c r="DV41" s="1906"/>
      <c r="DW41" s="2017"/>
      <c r="DX41" s="2433"/>
      <c r="DY41" s="2433"/>
      <c r="DZ41" s="2017"/>
      <c r="EA41" s="2428">
        <f>+$CR$41+$CK$41+$CD$41+$BW$41+$BP$41+$BI$41+$BB$41+$AU$41+$AN$41+$AG$41+$Z$41+$S$41</f>
        <v>0.06</v>
      </c>
      <c r="EB41" s="2428">
        <f>+$CS$41+$CL$41+$CE$41+$BX$41+$BQ$41+$BJ$41+$BC$41+$AV$41+$AO$41+$AH$41+$AA$41+$T$41</f>
        <v>0</v>
      </c>
      <c r="EC41" s="2432">
        <f t="shared" si="6"/>
        <v>0</v>
      </c>
      <c r="ED41" s="1906"/>
      <c r="EE41" s="1906"/>
      <c r="EF41" s="2017"/>
      <c r="EG41" s="1906"/>
      <c r="EH41" s="1906"/>
      <c r="EI41" s="2017"/>
    </row>
    <row r="42" spans="1:139" ht="15" customHeight="1">
      <c r="A42" s="2399"/>
      <c r="B42" s="2399"/>
      <c r="C42" s="2400"/>
      <c r="D42" s="2401"/>
      <c r="E42" s="2399"/>
      <c r="F42" s="2402"/>
      <c r="G42" s="2403" t="s">
        <v>393</v>
      </c>
      <c r="H42" s="2434"/>
      <c r="I42" s="2402"/>
      <c r="J42" s="2476"/>
      <c r="K42" s="2407"/>
      <c r="L42" s="2483" t="s">
        <v>2560</v>
      </c>
      <c r="M42" s="2320"/>
      <c r="N42" s="2320"/>
      <c r="O42" s="2409">
        <v>42887</v>
      </c>
      <c r="P42" s="2409">
        <v>42977</v>
      </c>
      <c r="Q42" s="2410" t="s">
        <v>2561</v>
      </c>
      <c r="R42" s="2411">
        <v>0.06</v>
      </c>
      <c r="S42" s="2468">
        <v>0</v>
      </c>
      <c r="T42" s="2484"/>
      <c r="U42" s="2499"/>
      <c r="V42" s="2500"/>
      <c r="W42" s="2441"/>
      <c r="X42" s="2441"/>
      <c r="Y42" s="2501"/>
      <c r="Z42" s="2468">
        <v>0</v>
      </c>
      <c r="AA42" s="2467"/>
      <c r="AB42" s="2499"/>
      <c r="AC42" s="2500"/>
      <c r="AD42" s="2441"/>
      <c r="AE42" s="2441"/>
      <c r="AF42" s="2468"/>
      <c r="AG42" s="2468">
        <v>0</v>
      </c>
      <c r="AH42" s="2467"/>
      <c r="AI42" s="2499"/>
      <c r="AJ42" s="2502"/>
      <c r="AK42" s="2441"/>
      <c r="AL42" s="2441"/>
      <c r="AM42" s="2495"/>
      <c r="AN42" s="2419"/>
      <c r="AO42" s="2498"/>
      <c r="AP42" s="2503"/>
      <c r="AQ42" s="2502"/>
      <c r="AR42" s="2441"/>
      <c r="AS42" s="2441"/>
      <c r="AT42" s="2468"/>
      <c r="AU42" s="2419"/>
      <c r="AV42" s="2446"/>
      <c r="AW42" s="2499"/>
      <c r="AX42" s="2502"/>
      <c r="AY42" s="2441"/>
      <c r="AZ42" s="2441"/>
      <c r="BA42" s="2468"/>
      <c r="BB42" s="2422">
        <v>0.02</v>
      </c>
      <c r="BC42" s="2422">
        <v>0.02</v>
      </c>
      <c r="BD42" s="2499"/>
      <c r="BE42" s="2504"/>
      <c r="BF42" s="2448"/>
      <c r="BG42" s="2448"/>
      <c r="BH42" s="2495" t="s">
        <v>2562</v>
      </c>
      <c r="BI42" s="2422">
        <v>0.02</v>
      </c>
      <c r="BJ42" s="1923"/>
      <c r="BK42" s="2499"/>
      <c r="BL42" s="2504"/>
      <c r="BM42" s="2448"/>
      <c r="BN42" s="2448"/>
      <c r="BO42" s="2490"/>
      <c r="BP42" s="2427">
        <v>0.02</v>
      </c>
      <c r="BQ42" s="1923"/>
      <c r="BR42" s="2499"/>
      <c r="BS42" s="2504"/>
      <c r="BT42" s="2448"/>
      <c r="BU42" s="2448"/>
      <c r="BV42" s="2490"/>
      <c r="BW42" s="2428"/>
      <c r="BX42" s="1923"/>
      <c r="BY42" s="2499"/>
      <c r="BZ42" s="2504"/>
      <c r="CA42" s="2448"/>
      <c r="CB42" s="2448"/>
      <c r="CC42" s="2490" t="s">
        <v>2563</v>
      </c>
      <c r="CD42" s="2427"/>
      <c r="CE42" s="1923"/>
      <c r="CF42" s="2499"/>
      <c r="CG42" s="2504"/>
      <c r="CH42" s="2448"/>
      <c r="CI42" s="2448"/>
      <c r="CJ42" s="2490"/>
      <c r="CK42" s="2431"/>
      <c r="CL42" s="1923"/>
      <c r="CM42" s="2499"/>
      <c r="CN42" s="2504"/>
      <c r="CO42" s="2448"/>
      <c r="CP42" s="2448"/>
      <c r="CQ42" s="2490" t="s">
        <v>2564</v>
      </c>
      <c r="CR42" s="2431"/>
      <c r="CS42" s="1923"/>
      <c r="CT42" s="2499"/>
      <c r="CU42" s="2504"/>
      <c r="CV42" s="2448"/>
      <c r="CW42" s="2448"/>
      <c r="CX42" s="2491"/>
      <c r="CZ42" s="2428">
        <f t="shared" si="7"/>
        <v>0</v>
      </c>
      <c r="DA42" s="2428">
        <f>+AH42+AA42+T42</f>
        <v>0</v>
      </c>
      <c r="DB42" s="2432" t="e">
        <f t="shared" si="3"/>
        <v>#DIV/0!</v>
      </c>
      <c r="DC42" s="1906"/>
      <c r="DD42" s="1906"/>
      <c r="DE42" s="2017"/>
      <c r="DF42" s="1906"/>
      <c r="DG42" s="2433"/>
      <c r="DH42" s="2017"/>
      <c r="DI42" s="2428">
        <f t="shared" si="0"/>
        <v>0.06</v>
      </c>
      <c r="DJ42" s="2428">
        <f t="shared" si="0"/>
        <v>0.02</v>
      </c>
      <c r="DK42" s="2432">
        <f t="shared" si="4"/>
        <v>0.33333333333333337</v>
      </c>
      <c r="DL42" s="1906"/>
      <c r="DM42" s="1906"/>
      <c r="DN42" s="2017"/>
      <c r="DO42" s="2433"/>
      <c r="DP42" s="2433"/>
      <c r="DQ42" s="2017"/>
      <c r="DR42" s="2428">
        <f t="shared" si="1"/>
        <v>0.06</v>
      </c>
      <c r="DS42" s="2428">
        <f>+$CS$42+$CL$42+$CE$42+$BX$42+$BQ$42+$BJ$42+$BC$42+$AV$42+$AO$42+$AH$42+$AA$42+$T$42</f>
        <v>0.02</v>
      </c>
      <c r="DT42" s="2432">
        <f t="shared" si="5"/>
        <v>0.33333333333333337</v>
      </c>
      <c r="DU42" s="1906"/>
      <c r="DV42" s="1906"/>
      <c r="DW42" s="2017"/>
      <c r="DX42" s="2433"/>
      <c r="DY42" s="2433"/>
      <c r="DZ42" s="2017"/>
      <c r="EA42" s="2428">
        <f>+$CR$42+$CK$42+$CD$42+$BW$42+$BP$42+$BI$42+$BB$42+$AU$42+$AN$42+$AG$42+$Z$42+$S$42</f>
        <v>0.06</v>
      </c>
      <c r="EB42" s="2428">
        <f>+$CS$42+$CL$42+$CE$42+$BX$42+$BQ$42+$BJ$42+$BC$42+$AV$42+$AO$42+$AH$42+$AA$42+$T$42</f>
        <v>0.02</v>
      </c>
      <c r="EC42" s="2432">
        <f t="shared" si="6"/>
        <v>0.33333333333333337</v>
      </c>
      <c r="ED42" s="1906"/>
      <c r="EE42" s="1906"/>
      <c r="EF42" s="2017"/>
      <c r="EG42" s="1906"/>
      <c r="EH42" s="1906"/>
      <c r="EI42" s="2017"/>
    </row>
    <row r="43" spans="1:139" ht="15" customHeight="1">
      <c r="A43" s="2399"/>
      <c r="B43" s="2399"/>
      <c r="C43" s="2400"/>
      <c r="D43" s="2401"/>
      <c r="E43" s="2399"/>
      <c r="F43" s="2402"/>
      <c r="G43" s="2403" t="s">
        <v>393</v>
      </c>
      <c r="H43" s="2434"/>
      <c r="I43" s="2402"/>
      <c r="J43" s="2406">
        <v>3</v>
      </c>
      <c r="K43" s="2407" t="s">
        <v>2565</v>
      </c>
      <c r="L43" s="2505" t="s">
        <v>2566</v>
      </c>
      <c r="M43" s="2320" t="s">
        <v>2567</v>
      </c>
      <c r="N43" s="2320">
        <v>2.5000000000000001E-2</v>
      </c>
      <c r="O43" s="2409">
        <v>42795</v>
      </c>
      <c r="P43" s="2409">
        <v>43099</v>
      </c>
      <c r="Q43" s="2506" t="s">
        <v>2550</v>
      </c>
      <c r="R43" s="2411">
        <v>0.1</v>
      </c>
      <c r="S43" s="2412">
        <v>0</v>
      </c>
      <c r="T43" s="2484"/>
      <c r="U43" s="2488">
        <f>SUM(S43:S47)</f>
        <v>0</v>
      </c>
      <c r="V43" s="2487">
        <f>SUM(T43:T47)</f>
        <v>0</v>
      </c>
      <c r="W43" s="2441"/>
      <c r="X43" s="2441"/>
      <c r="Y43" s="2468"/>
      <c r="Z43" s="2412">
        <v>0</v>
      </c>
      <c r="AA43" s="2468"/>
      <c r="AB43" s="2488">
        <f>SUM(Z43:Z47)</f>
        <v>0</v>
      </c>
      <c r="AC43" s="2487">
        <f>SUM(AA43:AA47)</f>
        <v>0</v>
      </c>
      <c r="AD43" s="2441"/>
      <c r="AE43" s="2441"/>
      <c r="AF43" s="2468"/>
      <c r="AG43" s="2412">
        <f>+R43/10</f>
        <v>0.01</v>
      </c>
      <c r="AH43" s="2468">
        <v>0.01</v>
      </c>
      <c r="AI43" s="2488">
        <f>SUM(AG43:AG47)</f>
        <v>0.01</v>
      </c>
      <c r="AJ43" s="2487">
        <f>SUM(AH43:AH47)</f>
        <v>0.01</v>
      </c>
      <c r="AK43" s="2441"/>
      <c r="AL43" s="2441"/>
      <c r="AM43" s="2495" t="s">
        <v>2551</v>
      </c>
      <c r="AN43" s="2419">
        <v>0.01</v>
      </c>
      <c r="AO43" s="2452">
        <v>0.01</v>
      </c>
      <c r="AP43" s="2488">
        <f>SUM(AN43:AN47)</f>
        <v>0.01</v>
      </c>
      <c r="AQ43" s="2487">
        <f>SUM(AO43:AO47)</f>
        <v>0.01</v>
      </c>
      <c r="AR43" s="2441"/>
      <c r="AS43" s="2441"/>
      <c r="AT43" s="2468"/>
      <c r="AU43" s="2419">
        <v>0.01</v>
      </c>
      <c r="AV43" s="2471">
        <v>0</v>
      </c>
      <c r="AW43" s="2488">
        <f>SUM(AU43:AU47)</f>
        <v>4.7500000000000001E-2</v>
      </c>
      <c r="AX43" s="2487">
        <f>SUM(AV43:AV47)</f>
        <v>0</v>
      </c>
      <c r="AY43" s="2441"/>
      <c r="AZ43" s="2441"/>
      <c r="BA43" s="2467" t="s">
        <v>2552</v>
      </c>
      <c r="BB43" s="2422">
        <v>0.01</v>
      </c>
      <c r="BC43" s="2422">
        <v>0</v>
      </c>
      <c r="BD43" s="2488">
        <f>SUM(BB43:BB47)</f>
        <v>0.1046</v>
      </c>
      <c r="BE43" s="2489">
        <f>SUM(BC43:BC47)</f>
        <v>0</v>
      </c>
      <c r="BF43" s="2448"/>
      <c r="BG43" s="2448"/>
      <c r="BH43" s="2495" t="s">
        <v>2568</v>
      </c>
      <c r="BI43" s="2422">
        <v>0.01</v>
      </c>
      <c r="BJ43" s="1923"/>
      <c r="BK43" s="2488">
        <f>SUM(BI43:BI47)</f>
        <v>0.1046</v>
      </c>
      <c r="BL43" s="2489">
        <f>SUM(BJ43:BJ47)</f>
        <v>0</v>
      </c>
      <c r="BM43" s="2448"/>
      <c r="BN43" s="2448"/>
      <c r="BO43" s="2482" t="s">
        <v>2552</v>
      </c>
      <c r="BP43" s="2427">
        <v>0.01</v>
      </c>
      <c r="BQ43" s="1923"/>
      <c r="BR43" s="2485">
        <f>SUM(BP43:BP47)</f>
        <v>0.14460000000000001</v>
      </c>
      <c r="BS43" s="2489">
        <f>SUM(BQ43:BQ47)</f>
        <v>0</v>
      </c>
      <c r="BT43" s="2448"/>
      <c r="BU43" s="2448"/>
      <c r="BV43" s="2482" t="s">
        <v>2552</v>
      </c>
      <c r="BW43" s="2428">
        <v>0.01</v>
      </c>
      <c r="BX43" s="1923"/>
      <c r="BY43" s="2488">
        <f>SUM(BW43:BW47)</f>
        <v>0.14460000000000001</v>
      </c>
      <c r="BZ43" s="2489">
        <f>SUM(BX43:BX47)</f>
        <v>0</v>
      </c>
      <c r="CA43" s="2448"/>
      <c r="CB43" s="2448"/>
      <c r="CC43" s="2490"/>
      <c r="CD43" s="2427">
        <v>0.01</v>
      </c>
      <c r="CE43" s="1923"/>
      <c r="CF43" s="2488">
        <f>SUM(CD43:CD47)</f>
        <v>0.1447</v>
      </c>
      <c r="CG43" s="2489">
        <f>SUM(CE43:CE47)</f>
        <v>0</v>
      </c>
      <c r="CH43" s="2448"/>
      <c r="CI43" s="2448"/>
      <c r="CJ43" s="2482" t="s">
        <v>2552</v>
      </c>
      <c r="CK43" s="2431">
        <v>0.01</v>
      </c>
      <c r="CL43" s="1923"/>
      <c r="CM43" s="2488">
        <f>SUM(CK43:CK47)</f>
        <v>0.1447</v>
      </c>
      <c r="CN43" s="2489">
        <f>SUM(CL43:CL47)</f>
        <v>0</v>
      </c>
      <c r="CO43" s="2448"/>
      <c r="CP43" s="2448"/>
      <c r="CQ43" s="2490"/>
      <c r="CR43" s="2431">
        <v>0.01</v>
      </c>
      <c r="CS43" s="1923"/>
      <c r="CT43" s="2488">
        <f>SUM(CR43:CR47)</f>
        <v>0.1447</v>
      </c>
      <c r="CU43" s="2489">
        <f>SUM(CS43:CS47)</f>
        <v>0</v>
      </c>
      <c r="CV43" s="2448"/>
      <c r="CW43" s="2448"/>
      <c r="CX43" s="2490" t="s">
        <v>2554</v>
      </c>
      <c r="CZ43" s="2428">
        <f t="shared" si="7"/>
        <v>0.01</v>
      </c>
      <c r="DA43" s="2428">
        <f>+AO43+AH43+AA43+T43</f>
        <v>0.02</v>
      </c>
      <c r="DB43" s="2432">
        <f t="shared" si="3"/>
        <v>2</v>
      </c>
      <c r="DC43" s="1906">
        <f>+AI43+AB43+U43</f>
        <v>0.01</v>
      </c>
      <c r="DD43" s="1906">
        <f>+AJ43+AC43+V43</f>
        <v>0.01</v>
      </c>
      <c r="DE43" s="2017">
        <f>DD43/DC43</f>
        <v>1</v>
      </c>
      <c r="DF43" s="1906"/>
      <c r="DG43" s="2433"/>
      <c r="DH43" s="2017"/>
      <c r="DI43" s="2428">
        <f t="shared" si="0"/>
        <v>9.9999999999999992E-2</v>
      </c>
      <c r="DJ43" s="2428">
        <f t="shared" si="0"/>
        <v>0.02</v>
      </c>
      <c r="DK43" s="2432">
        <f t="shared" si="4"/>
        <v>0.2</v>
      </c>
      <c r="DL43" s="1906">
        <f>+BD43+AW43+AP43+AI43+AB43+U43</f>
        <v>0.17210000000000003</v>
      </c>
      <c r="DM43" s="1906">
        <f>+BE43+AX43+AQ43+AJ43+AC43+V43</f>
        <v>0.02</v>
      </c>
      <c r="DN43" s="2017">
        <f>DM43/DL43</f>
        <v>0.11621150493898894</v>
      </c>
      <c r="DO43" s="2433"/>
      <c r="DP43" s="2433"/>
      <c r="DQ43" s="2017"/>
      <c r="DR43" s="2428">
        <f t="shared" si="1"/>
        <v>9.9999999999999992E-2</v>
      </c>
      <c r="DS43" s="2428">
        <f>+$CS$43+$CL$43+$CE$43+$BX$43+$BQ$43+$BJ$43+$BC$43+$AV$43+$AO$43+$AH$43+$AA$43+$T$43</f>
        <v>0.02</v>
      </c>
      <c r="DT43" s="2432">
        <f t="shared" si="5"/>
        <v>0.2</v>
      </c>
      <c r="DU43" s="1906">
        <f>+$BY$43+$BR$43+$BK$43+$BD$43+$AW$43+$AP$43+$AI$43+$AB$43+$U$43</f>
        <v>0.56590000000000007</v>
      </c>
      <c r="DV43" s="1906">
        <f>+$BZ$43+$BS$43+$BL$43+$BE$43+$AX$43+$AQ$43+$AJ$43+$AC$43+$V$43</f>
        <v>0.02</v>
      </c>
      <c r="DW43" s="2017">
        <f>DV43/DU43</f>
        <v>3.5341933203746241E-2</v>
      </c>
      <c r="DX43" s="2433"/>
      <c r="DY43" s="2433"/>
      <c r="DZ43" s="2017"/>
      <c r="EA43" s="2428">
        <f>+$CR$43+$CK$43+$CD$43+$BW$43+$BP$43+$BI$43+$BB$43+$AU$43+$AN$43+$AG$43+$Z$43+$S$43</f>
        <v>9.9999999999999992E-2</v>
      </c>
      <c r="EB43" s="2428">
        <f>+$CS$43+$CL$43+$CE$43+$BX$43+$BQ$43+$BJ$43+$BC$43+$AV$43+$AO$43+$AH$43+$AA$43+$T$43</f>
        <v>0.02</v>
      </c>
      <c r="EC43" s="2432">
        <f t="shared" si="6"/>
        <v>0.2</v>
      </c>
      <c r="ED43" s="1906">
        <f>+$CT$43+$CM$43+$CF$43+$BY$43+$BR$43+$BK$43+$BD$43+$AW$43+$AP$43+$AI$43+$AB$43+$U$43</f>
        <v>1</v>
      </c>
      <c r="EE43" s="1906">
        <f>+$CU$43+$CN$43+$CG$43+$BZ$43+$BS$43+$BL$43+$BE$43+$AX$43+$AQ$43+$AJ$43+$AC$43+$V$43</f>
        <v>0.02</v>
      </c>
      <c r="EF43" s="2017">
        <f>EE43/ED43</f>
        <v>0.02</v>
      </c>
      <c r="EG43" s="1906"/>
      <c r="EH43" s="1906"/>
      <c r="EI43" s="2017"/>
    </row>
    <row r="44" spans="1:139" ht="15" customHeight="1">
      <c r="A44" s="2399"/>
      <c r="B44" s="2399"/>
      <c r="C44" s="2400"/>
      <c r="D44" s="2401"/>
      <c r="E44" s="2399"/>
      <c r="F44" s="2402"/>
      <c r="G44" s="2403" t="s">
        <v>393</v>
      </c>
      <c r="H44" s="2434"/>
      <c r="I44" s="2402"/>
      <c r="J44" s="2435"/>
      <c r="K44" s="2407"/>
      <c r="L44" s="2507" t="s">
        <v>2569</v>
      </c>
      <c r="M44" s="2320"/>
      <c r="N44" s="2320"/>
      <c r="O44" s="2409">
        <v>42856</v>
      </c>
      <c r="P44" s="2409">
        <v>43099</v>
      </c>
      <c r="Q44" s="2410" t="s">
        <v>2557</v>
      </c>
      <c r="R44" s="2411">
        <v>0.1</v>
      </c>
      <c r="S44" s="2468">
        <v>0</v>
      </c>
      <c r="T44" s="2484"/>
      <c r="U44" s="2496"/>
      <c r="V44" s="2494"/>
      <c r="W44" s="2441"/>
      <c r="X44" s="2441"/>
      <c r="Y44" s="2468"/>
      <c r="Z44" s="2468">
        <v>0</v>
      </c>
      <c r="AA44" s="2467"/>
      <c r="AB44" s="2496"/>
      <c r="AC44" s="2494"/>
      <c r="AD44" s="2441"/>
      <c r="AE44" s="2441"/>
      <c r="AF44" s="2468"/>
      <c r="AG44" s="2468">
        <v>0</v>
      </c>
      <c r="AH44" s="2467"/>
      <c r="AI44" s="2496"/>
      <c r="AJ44" s="2494"/>
      <c r="AK44" s="2441"/>
      <c r="AL44" s="2441"/>
      <c r="AM44" s="2495"/>
      <c r="AN44" s="2419"/>
      <c r="AO44" s="2498"/>
      <c r="AP44" s="2496"/>
      <c r="AQ44" s="2494"/>
      <c r="AR44" s="2441"/>
      <c r="AS44" s="2441"/>
      <c r="AT44" s="2468" t="s">
        <v>2538</v>
      </c>
      <c r="AU44" s="2419">
        <v>1.2500000000000001E-2</v>
      </c>
      <c r="AV44" s="2471">
        <v>0</v>
      </c>
      <c r="AW44" s="2496"/>
      <c r="AX44" s="2494"/>
      <c r="AY44" s="2441"/>
      <c r="AZ44" s="2441"/>
      <c r="BA44" s="2467" t="s">
        <v>2558</v>
      </c>
      <c r="BB44" s="2422">
        <v>1.2500000000000001E-2</v>
      </c>
      <c r="BC44" s="2422">
        <v>0</v>
      </c>
      <c r="BD44" s="2496"/>
      <c r="BE44" s="2497"/>
      <c r="BF44" s="2448"/>
      <c r="BG44" s="2448"/>
      <c r="BH44" s="2470" t="s">
        <v>2559</v>
      </c>
      <c r="BI44" s="2422">
        <v>1.2500000000000001E-2</v>
      </c>
      <c r="BJ44" s="1923"/>
      <c r="BK44" s="2496"/>
      <c r="BL44" s="2497"/>
      <c r="BM44" s="2448"/>
      <c r="BN44" s="2448"/>
      <c r="BO44" s="2482" t="s">
        <v>2558</v>
      </c>
      <c r="BP44" s="2427">
        <v>1.2500000000000001E-2</v>
      </c>
      <c r="BQ44" s="1923"/>
      <c r="BR44" s="2492"/>
      <c r="BS44" s="2497"/>
      <c r="BT44" s="2448"/>
      <c r="BU44" s="2448"/>
      <c r="BV44" s="2482" t="s">
        <v>2558</v>
      </c>
      <c r="BW44" s="2428">
        <v>1.2500000000000001E-2</v>
      </c>
      <c r="BX44" s="1923"/>
      <c r="BY44" s="2496"/>
      <c r="BZ44" s="2497"/>
      <c r="CA44" s="2448"/>
      <c r="CB44" s="2448"/>
      <c r="CC44" s="2482" t="s">
        <v>2559</v>
      </c>
      <c r="CD44" s="2427">
        <v>1.2500000000000001E-2</v>
      </c>
      <c r="CE44" s="1923"/>
      <c r="CF44" s="2496"/>
      <c r="CG44" s="2497"/>
      <c r="CH44" s="2448"/>
      <c r="CI44" s="2448"/>
      <c r="CJ44" s="2482" t="s">
        <v>2558</v>
      </c>
      <c r="CK44" s="2431">
        <v>1.2500000000000001E-2</v>
      </c>
      <c r="CL44" s="1923"/>
      <c r="CM44" s="2496"/>
      <c r="CN44" s="2497"/>
      <c r="CO44" s="2448"/>
      <c r="CP44" s="2448"/>
      <c r="CQ44" s="2490" t="s">
        <v>2538</v>
      </c>
      <c r="CR44" s="2431">
        <v>1.2500000000000001E-2</v>
      </c>
      <c r="CS44" s="1923"/>
      <c r="CT44" s="2496"/>
      <c r="CU44" s="2497"/>
      <c r="CV44" s="2448"/>
      <c r="CW44" s="2448"/>
      <c r="CX44" s="2482" t="s">
        <v>2559</v>
      </c>
      <c r="CZ44" s="2428">
        <f t="shared" si="7"/>
        <v>0</v>
      </c>
      <c r="DA44" s="2428">
        <f>+AH44+AA44+T44</f>
        <v>0</v>
      </c>
      <c r="DB44" s="2432" t="e">
        <f t="shared" si="3"/>
        <v>#DIV/0!</v>
      </c>
      <c r="DC44" s="1906"/>
      <c r="DD44" s="1906"/>
      <c r="DE44" s="2017"/>
      <c r="DF44" s="1906"/>
      <c r="DG44" s="2433"/>
      <c r="DH44" s="2017"/>
      <c r="DI44" s="2428">
        <f t="shared" ref="DI44:DJ59" si="8">+CR44+CK44+CD44+BW44+BP44+BI44+BB44+AU44+AN44+AG44+Z44+S44</f>
        <v>9.9999999999999992E-2</v>
      </c>
      <c r="DJ44" s="2428">
        <f t="shared" si="8"/>
        <v>0</v>
      </c>
      <c r="DK44" s="2432">
        <f t="shared" si="4"/>
        <v>0</v>
      </c>
      <c r="DL44" s="1906"/>
      <c r="DM44" s="1906"/>
      <c r="DN44" s="2017"/>
      <c r="DO44" s="2433"/>
      <c r="DP44" s="2433"/>
      <c r="DQ44" s="2017"/>
      <c r="DR44" s="2428">
        <f t="shared" si="1"/>
        <v>9.9999999999999992E-2</v>
      </c>
      <c r="DS44" s="2428">
        <f>+DK44+DD44+CW44+CP44+CI44+CB44+BU44+BN44+BG44+AZ44+AS44+AL44</f>
        <v>0</v>
      </c>
      <c r="DT44" s="2432">
        <f t="shared" si="5"/>
        <v>0</v>
      </c>
      <c r="DU44" s="1906"/>
      <c r="DV44" s="1906"/>
      <c r="DW44" s="2017"/>
      <c r="DX44" s="2433"/>
      <c r="DY44" s="2433"/>
      <c r="DZ44" s="2017"/>
      <c r="EA44" s="2428">
        <f>+$CR$44+$CK$44+$CD$44+$BW$44+$BP$44+$BI$44+$BB$44+$AU$44+$AN$44+$AG$44+$Z$44+$S$44</f>
        <v>9.9999999999999992E-2</v>
      </c>
      <c r="EB44" s="2428">
        <f>+DT44+DM44+DF44+CY44+CR44+CK44+CD44+BW44+BP44+BI44+BB44+AU44</f>
        <v>9.9999999999999992E-2</v>
      </c>
      <c r="EC44" s="2432">
        <f t="shared" si="6"/>
        <v>1</v>
      </c>
      <c r="ED44" s="1906"/>
      <c r="EE44" s="1906"/>
      <c r="EF44" s="2017"/>
      <c r="EG44" s="1906"/>
      <c r="EH44" s="1906"/>
      <c r="EI44" s="2017"/>
    </row>
    <row r="45" spans="1:139" ht="15" customHeight="1">
      <c r="A45" s="2399"/>
      <c r="B45" s="2399"/>
      <c r="C45" s="2400"/>
      <c r="D45" s="2401"/>
      <c r="E45" s="2399"/>
      <c r="F45" s="2402"/>
      <c r="G45" s="2403" t="s">
        <v>393</v>
      </c>
      <c r="H45" s="2434"/>
      <c r="I45" s="2402"/>
      <c r="J45" s="2435"/>
      <c r="K45" s="2407"/>
      <c r="L45" s="2507" t="s">
        <v>2570</v>
      </c>
      <c r="M45" s="2320"/>
      <c r="N45" s="2320"/>
      <c r="O45" s="2409">
        <v>42948</v>
      </c>
      <c r="P45" s="2409">
        <v>43099</v>
      </c>
      <c r="Q45" s="2508" t="s">
        <v>2571</v>
      </c>
      <c r="R45" s="2411">
        <v>0.2</v>
      </c>
      <c r="S45" s="2468">
        <v>0</v>
      </c>
      <c r="T45" s="2484"/>
      <c r="U45" s="2496"/>
      <c r="V45" s="2494"/>
      <c r="W45" s="2441"/>
      <c r="X45" s="2441"/>
      <c r="Y45" s="2468"/>
      <c r="Z45" s="2468">
        <v>0</v>
      </c>
      <c r="AA45" s="2467"/>
      <c r="AB45" s="2496"/>
      <c r="AC45" s="2494"/>
      <c r="AD45" s="2441"/>
      <c r="AE45" s="2441"/>
      <c r="AF45" s="2468"/>
      <c r="AG45" s="2468">
        <v>0</v>
      </c>
      <c r="AH45" s="2467"/>
      <c r="AI45" s="2496"/>
      <c r="AJ45" s="2494"/>
      <c r="AK45" s="2441"/>
      <c r="AL45" s="2441"/>
      <c r="AM45" s="2495"/>
      <c r="AN45" s="2419"/>
      <c r="AO45" s="2509"/>
      <c r="AP45" s="2496"/>
      <c r="AQ45" s="2494"/>
      <c r="AR45" s="2441"/>
      <c r="AS45" s="2441"/>
      <c r="AT45" s="2468"/>
      <c r="AU45" s="2419"/>
      <c r="AV45" s="2446"/>
      <c r="AW45" s="2496"/>
      <c r="AX45" s="2494"/>
      <c r="AY45" s="2441"/>
      <c r="AZ45" s="2441"/>
      <c r="BA45" s="2468"/>
      <c r="BB45" s="2422"/>
      <c r="BC45" s="2510"/>
      <c r="BD45" s="2496"/>
      <c r="BE45" s="2497"/>
      <c r="BF45" s="2448"/>
      <c r="BG45" s="2448"/>
      <c r="BH45" s="2495"/>
      <c r="BI45" s="2422"/>
      <c r="BJ45" s="1923"/>
      <c r="BK45" s="2496"/>
      <c r="BL45" s="2497"/>
      <c r="BM45" s="2448"/>
      <c r="BN45" s="2448"/>
      <c r="BO45" s="2490" t="s">
        <v>2572</v>
      </c>
      <c r="BP45" s="2427">
        <v>0.04</v>
      </c>
      <c r="BQ45" s="1923"/>
      <c r="BR45" s="2492"/>
      <c r="BS45" s="2497"/>
      <c r="BT45" s="2448"/>
      <c r="BU45" s="2448"/>
      <c r="BV45" s="2490" t="s">
        <v>2572</v>
      </c>
      <c r="BW45" s="2428">
        <v>0.04</v>
      </c>
      <c r="BX45" s="1923"/>
      <c r="BY45" s="2496"/>
      <c r="BZ45" s="2497"/>
      <c r="CA45" s="2448"/>
      <c r="CB45" s="2448"/>
      <c r="CC45" s="2490"/>
      <c r="CD45" s="2427">
        <v>0.04</v>
      </c>
      <c r="CE45" s="1923"/>
      <c r="CF45" s="2496"/>
      <c r="CG45" s="2497"/>
      <c r="CH45" s="2448"/>
      <c r="CI45" s="2448"/>
      <c r="CJ45" s="2490" t="s">
        <v>2572</v>
      </c>
      <c r="CK45" s="2431">
        <v>0.04</v>
      </c>
      <c r="CL45" s="1923"/>
      <c r="CM45" s="2496"/>
      <c r="CN45" s="2497"/>
      <c r="CO45" s="2448"/>
      <c r="CP45" s="2448"/>
      <c r="CQ45" s="2490"/>
      <c r="CR45" s="2431">
        <v>0.04</v>
      </c>
      <c r="CS45" s="1923"/>
      <c r="CT45" s="2496"/>
      <c r="CU45" s="2497"/>
      <c r="CV45" s="2448"/>
      <c r="CW45" s="2448"/>
      <c r="CX45" s="2490" t="s">
        <v>2573</v>
      </c>
      <c r="CZ45" s="2428">
        <f t="shared" si="7"/>
        <v>0</v>
      </c>
      <c r="DA45" s="2428">
        <f>+AH45+AA45+T45</f>
        <v>0</v>
      </c>
      <c r="DB45" s="2432" t="e">
        <f t="shared" si="3"/>
        <v>#DIV/0!</v>
      </c>
      <c r="DC45" s="1906"/>
      <c r="DD45" s="1906"/>
      <c r="DE45" s="2017"/>
      <c r="DF45" s="1906"/>
      <c r="DG45" s="2433"/>
      <c r="DH45" s="2017"/>
      <c r="DI45" s="2428">
        <f t="shared" si="8"/>
        <v>0.2</v>
      </c>
      <c r="DJ45" s="2428">
        <f t="shared" si="8"/>
        <v>0</v>
      </c>
      <c r="DK45" s="2432">
        <f t="shared" si="4"/>
        <v>0</v>
      </c>
      <c r="DL45" s="1906"/>
      <c r="DM45" s="1906"/>
      <c r="DN45" s="2017"/>
      <c r="DO45" s="2433"/>
      <c r="DP45" s="2433"/>
      <c r="DQ45" s="2017"/>
      <c r="DR45" s="2428">
        <f t="shared" si="1"/>
        <v>0.2</v>
      </c>
      <c r="DS45" s="2428">
        <f>+DK45+DD45+CW45+CP45+CI45+CB45+BU45+BN45+BG45+AZ45+AS45+AL45</f>
        <v>0</v>
      </c>
      <c r="DT45" s="2432">
        <f t="shared" si="5"/>
        <v>0</v>
      </c>
      <c r="DU45" s="1906"/>
      <c r="DV45" s="1906"/>
      <c r="DW45" s="2017"/>
      <c r="DX45" s="2433"/>
      <c r="DY45" s="2433"/>
      <c r="DZ45" s="2017"/>
      <c r="EA45" s="2428">
        <f>+$CR$45+$CK$45+$CD$45+$BW$45+$BP$45+$BI$45+$BB$45+$AU$45+$AN$45+$AG$45+$Z$45+$S$45</f>
        <v>0.2</v>
      </c>
      <c r="EB45" s="2428">
        <f>+DT45+DM45+DF45+CY45+CR45+CK45+CD45+BW45+BP45+BI45+BB45+AU45</f>
        <v>0.2</v>
      </c>
      <c r="EC45" s="2432">
        <f t="shared" si="6"/>
        <v>1</v>
      </c>
      <c r="ED45" s="1906"/>
      <c r="EE45" s="1906"/>
      <c r="EF45" s="2017"/>
      <c r="EG45" s="1906"/>
      <c r="EH45" s="1906"/>
      <c r="EI45" s="2017"/>
    </row>
    <row r="46" spans="1:139" ht="15" customHeight="1">
      <c r="A46" s="2399"/>
      <c r="B46" s="2399"/>
      <c r="C46" s="2400"/>
      <c r="D46" s="2401"/>
      <c r="E46" s="2399"/>
      <c r="F46" s="2402"/>
      <c r="G46" s="2403" t="s">
        <v>393</v>
      </c>
      <c r="H46" s="2434"/>
      <c r="I46" s="2402"/>
      <c r="J46" s="2435"/>
      <c r="K46" s="2407"/>
      <c r="L46" s="2507" t="s">
        <v>2574</v>
      </c>
      <c r="M46" s="2320"/>
      <c r="N46" s="2320"/>
      <c r="O46" s="2409">
        <v>42856</v>
      </c>
      <c r="P46" s="2409">
        <v>43099</v>
      </c>
      <c r="Q46" s="2508" t="s">
        <v>2575</v>
      </c>
      <c r="R46" s="2411">
        <v>0.2</v>
      </c>
      <c r="S46" s="2468">
        <v>0</v>
      </c>
      <c r="T46" s="2484"/>
      <c r="U46" s="2496"/>
      <c r="V46" s="2494"/>
      <c r="W46" s="2441"/>
      <c r="X46" s="2441"/>
      <c r="Y46" s="2468"/>
      <c r="Z46" s="2468">
        <v>0</v>
      </c>
      <c r="AA46" s="2467"/>
      <c r="AB46" s="2496"/>
      <c r="AC46" s="2494"/>
      <c r="AD46" s="2441"/>
      <c r="AE46" s="2441"/>
      <c r="AF46" s="2468"/>
      <c r="AG46" s="2468">
        <v>0</v>
      </c>
      <c r="AH46" s="2467"/>
      <c r="AI46" s="2496"/>
      <c r="AJ46" s="2494"/>
      <c r="AK46" s="2441"/>
      <c r="AL46" s="2441"/>
      <c r="AM46" s="2495"/>
      <c r="AN46" s="2419"/>
      <c r="AO46" s="2509"/>
      <c r="AP46" s="2496"/>
      <c r="AQ46" s="2494"/>
      <c r="AR46" s="2441"/>
      <c r="AS46" s="2441"/>
      <c r="AT46" s="2468"/>
      <c r="AU46" s="2419">
        <v>2.5000000000000001E-2</v>
      </c>
      <c r="AV46" s="2471">
        <v>0</v>
      </c>
      <c r="AW46" s="2496"/>
      <c r="AX46" s="2494"/>
      <c r="AY46" s="2441"/>
      <c r="AZ46" s="2441"/>
      <c r="BA46" s="2468" t="s">
        <v>2576</v>
      </c>
      <c r="BB46" s="2422">
        <v>2.5000000000000001E-2</v>
      </c>
      <c r="BC46" s="2422">
        <v>0</v>
      </c>
      <c r="BD46" s="2496"/>
      <c r="BE46" s="2497"/>
      <c r="BF46" s="2448"/>
      <c r="BG46" s="2448"/>
      <c r="BH46" s="2495" t="s">
        <v>2577</v>
      </c>
      <c r="BI46" s="2422">
        <v>2.5000000000000001E-2</v>
      </c>
      <c r="BJ46" s="1923"/>
      <c r="BK46" s="2496"/>
      <c r="BL46" s="2497"/>
      <c r="BM46" s="2448"/>
      <c r="BN46" s="2448"/>
      <c r="BO46" s="2490" t="s">
        <v>2578</v>
      </c>
      <c r="BP46" s="2427">
        <v>2.5000000000000001E-2</v>
      </c>
      <c r="BQ46" s="1923"/>
      <c r="BR46" s="2492"/>
      <c r="BS46" s="2497"/>
      <c r="BT46" s="2448"/>
      <c r="BU46" s="2448"/>
      <c r="BV46" s="2473"/>
      <c r="BW46" s="2428">
        <v>2.5000000000000001E-2</v>
      </c>
      <c r="BX46" s="1923"/>
      <c r="BY46" s="2496"/>
      <c r="BZ46" s="2497"/>
      <c r="CA46" s="2448"/>
      <c r="CB46" s="2448"/>
      <c r="CC46" s="2490" t="s">
        <v>2579</v>
      </c>
      <c r="CD46" s="2427">
        <v>2.5000000000000001E-2</v>
      </c>
      <c r="CE46" s="1923"/>
      <c r="CF46" s="2496"/>
      <c r="CG46" s="2497"/>
      <c r="CH46" s="2448"/>
      <c r="CI46" s="2448"/>
      <c r="CJ46" s="2490" t="s">
        <v>2580</v>
      </c>
      <c r="CK46" s="2431">
        <v>2.5000000000000001E-2</v>
      </c>
      <c r="CL46" s="1923"/>
      <c r="CM46" s="2496"/>
      <c r="CN46" s="2497"/>
      <c r="CO46" s="2448"/>
      <c r="CP46" s="2448"/>
      <c r="CQ46" s="2490"/>
      <c r="CR46" s="2431">
        <v>2.5000000000000001E-2</v>
      </c>
      <c r="CS46" s="1923"/>
      <c r="CT46" s="2496"/>
      <c r="CU46" s="2497"/>
      <c r="CV46" s="2448"/>
      <c r="CW46" s="2448"/>
      <c r="CX46" s="2490" t="s">
        <v>2574</v>
      </c>
      <c r="CZ46" s="2428">
        <f t="shared" si="7"/>
        <v>0</v>
      </c>
      <c r="DA46" s="2428">
        <f>AH46+AA46+T46</f>
        <v>0</v>
      </c>
      <c r="DB46" s="2432" t="e">
        <f t="shared" si="3"/>
        <v>#DIV/0!</v>
      </c>
      <c r="DC46" s="1906"/>
      <c r="DD46" s="1906"/>
      <c r="DE46" s="2017"/>
      <c r="DF46" s="1906"/>
      <c r="DG46" s="2433"/>
      <c r="DH46" s="2017"/>
      <c r="DI46" s="2428">
        <f t="shared" si="8"/>
        <v>0.19999999999999998</v>
      </c>
      <c r="DJ46" s="2428">
        <f t="shared" si="8"/>
        <v>0</v>
      </c>
      <c r="DK46" s="2432">
        <f t="shared" si="4"/>
        <v>0</v>
      </c>
      <c r="DL46" s="1906"/>
      <c r="DM46" s="1906"/>
      <c r="DN46" s="2017"/>
      <c r="DO46" s="2433"/>
      <c r="DP46" s="2433"/>
      <c r="DQ46" s="2017"/>
      <c r="DR46" s="2428">
        <f t="shared" si="1"/>
        <v>0.19999999999999998</v>
      </c>
      <c r="DS46" s="2428">
        <f>+DK46+DD46+CW46+CP46+CI46+CB46+BU46+BN46+BG46+AZ46+AS46+AL46</f>
        <v>0</v>
      </c>
      <c r="DT46" s="2432">
        <f t="shared" si="5"/>
        <v>0</v>
      </c>
      <c r="DU46" s="1906"/>
      <c r="DV46" s="1906"/>
      <c r="DW46" s="2017"/>
      <c r="DX46" s="2433"/>
      <c r="DY46" s="2433"/>
      <c r="DZ46" s="2017"/>
      <c r="EA46" s="2428">
        <f>+$CR$46+$CK$46+$CD$46+$BW$46+$BP$46+$BI$46+$BB$46+$AU$46+$AN$46+$AG$46+$Z$46+$S$46</f>
        <v>0.19999999999999998</v>
      </c>
      <c r="EB46" s="2428">
        <f>+DT46+DM46+DF46+CY46+CR46+CK46+CD46+BW46+BP46+BI46+BB46+AU46</f>
        <v>0.19999999999999998</v>
      </c>
      <c r="EC46" s="2432">
        <f t="shared" si="6"/>
        <v>1</v>
      </c>
      <c r="ED46" s="1906"/>
      <c r="EE46" s="1906"/>
      <c r="EF46" s="2017"/>
      <c r="EG46" s="1906"/>
      <c r="EH46" s="1906"/>
      <c r="EI46" s="2017"/>
    </row>
    <row r="47" spans="1:139" ht="15" customHeight="1">
      <c r="A47" s="2399"/>
      <c r="B47" s="2399"/>
      <c r="C47" s="2400"/>
      <c r="D47" s="2401"/>
      <c r="E47" s="2399"/>
      <c r="F47" s="2402"/>
      <c r="G47" s="2403" t="s">
        <v>393</v>
      </c>
      <c r="H47" s="2434"/>
      <c r="I47" s="2402"/>
      <c r="J47" s="2476"/>
      <c r="K47" s="2407"/>
      <c r="L47" s="2483" t="s">
        <v>2581</v>
      </c>
      <c r="M47" s="2320"/>
      <c r="N47" s="2320"/>
      <c r="O47" s="2409">
        <v>42887</v>
      </c>
      <c r="P47" s="2409">
        <v>43099</v>
      </c>
      <c r="Q47" s="2508" t="s">
        <v>2582</v>
      </c>
      <c r="R47" s="2411">
        <v>0.4</v>
      </c>
      <c r="S47" s="2468">
        <v>0</v>
      </c>
      <c r="T47" s="2484"/>
      <c r="U47" s="2503"/>
      <c r="V47" s="2502"/>
      <c r="W47" s="2511"/>
      <c r="X47" s="2511"/>
      <c r="Y47" s="2468"/>
      <c r="Z47" s="2468">
        <v>0</v>
      </c>
      <c r="AA47" s="2467"/>
      <c r="AB47" s="2503"/>
      <c r="AC47" s="2502"/>
      <c r="AD47" s="2511"/>
      <c r="AE47" s="2511"/>
      <c r="AF47" s="2468"/>
      <c r="AG47" s="2468">
        <v>0</v>
      </c>
      <c r="AH47" s="2467"/>
      <c r="AI47" s="2503"/>
      <c r="AJ47" s="2502"/>
      <c r="AK47" s="2511"/>
      <c r="AL47" s="2511"/>
      <c r="AM47" s="2512"/>
      <c r="AN47" s="2419"/>
      <c r="AO47" s="2509"/>
      <c r="AP47" s="2503"/>
      <c r="AQ47" s="2502"/>
      <c r="AR47" s="2511"/>
      <c r="AS47" s="2511"/>
      <c r="AT47" s="2468" t="s">
        <v>2583</v>
      </c>
      <c r="AU47" s="2419"/>
      <c r="AV47" s="2446"/>
      <c r="AW47" s="2503"/>
      <c r="AX47" s="2502"/>
      <c r="AY47" s="2511"/>
      <c r="AZ47" s="2511"/>
      <c r="BA47" s="2468"/>
      <c r="BB47" s="2422">
        <v>5.7099999999999998E-2</v>
      </c>
      <c r="BC47" s="2422">
        <v>0</v>
      </c>
      <c r="BD47" s="2503"/>
      <c r="BE47" s="2504"/>
      <c r="BF47" s="2513"/>
      <c r="BG47" s="2513"/>
      <c r="BH47" s="2495" t="s">
        <v>2584</v>
      </c>
      <c r="BI47" s="2514">
        <v>5.7099999999999998E-2</v>
      </c>
      <c r="BJ47" s="1923"/>
      <c r="BK47" s="2503"/>
      <c r="BL47" s="2504"/>
      <c r="BM47" s="2513"/>
      <c r="BN47" s="2513"/>
      <c r="BO47" s="2490" t="s">
        <v>2585</v>
      </c>
      <c r="BP47" s="2427">
        <v>5.7099999999999998E-2</v>
      </c>
      <c r="BQ47" s="1923"/>
      <c r="BR47" s="2499"/>
      <c r="BS47" s="2504"/>
      <c r="BT47" s="2513"/>
      <c r="BU47" s="2513"/>
      <c r="BV47" s="2490" t="s">
        <v>2585</v>
      </c>
      <c r="BW47" s="2428">
        <v>5.7099999999999998E-2</v>
      </c>
      <c r="BX47" s="1923"/>
      <c r="BY47" s="2503"/>
      <c r="BZ47" s="2504"/>
      <c r="CA47" s="2513"/>
      <c r="CB47" s="2513"/>
      <c r="CC47" s="2490" t="s">
        <v>2586</v>
      </c>
      <c r="CD47" s="2427">
        <v>5.7200000000000001E-2</v>
      </c>
      <c r="CE47" s="1923"/>
      <c r="CF47" s="2503"/>
      <c r="CG47" s="2504"/>
      <c r="CH47" s="2513"/>
      <c r="CI47" s="2513"/>
      <c r="CJ47" s="2490" t="s">
        <v>2585</v>
      </c>
      <c r="CK47" s="2431">
        <v>5.7200000000000001E-2</v>
      </c>
      <c r="CL47" s="1923"/>
      <c r="CM47" s="2503"/>
      <c r="CN47" s="2504"/>
      <c r="CO47" s="2513"/>
      <c r="CP47" s="2513"/>
      <c r="CQ47" s="2490"/>
      <c r="CR47" s="2431">
        <v>5.7200000000000001E-2</v>
      </c>
      <c r="CS47" s="1923"/>
      <c r="CT47" s="2503"/>
      <c r="CU47" s="2504"/>
      <c r="CV47" s="2513"/>
      <c r="CW47" s="2513"/>
      <c r="CX47" s="2490" t="s">
        <v>2587</v>
      </c>
      <c r="CZ47" s="2428">
        <f t="shared" si="7"/>
        <v>0</v>
      </c>
      <c r="DA47" s="2428">
        <f t="shared" si="7"/>
        <v>0</v>
      </c>
      <c r="DB47" s="2432" t="e">
        <f t="shared" si="3"/>
        <v>#DIV/0!</v>
      </c>
      <c r="DC47" s="1906"/>
      <c r="DD47" s="1906"/>
      <c r="DE47" s="2017"/>
      <c r="DF47" s="1906"/>
      <c r="DG47" s="2433"/>
      <c r="DH47" s="2017"/>
      <c r="DI47" s="2428">
        <f t="shared" si="8"/>
        <v>0.39999999999999997</v>
      </c>
      <c r="DJ47" s="2428">
        <f t="shared" si="8"/>
        <v>0</v>
      </c>
      <c r="DK47" s="2432">
        <f t="shared" si="4"/>
        <v>0</v>
      </c>
      <c r="DL47" s="1906"/>
      <c r="DM47" s="1906"/>
      <c r="DN47" s="2017"/>
      <c r="DO47" s="2433"/>
      <c r="DP47" s="2433"/>
      <c r="DQ47" s="2017"/>
      <c r="DR47" s="2428">
        <f>+CR$47+CK$47+CD$47+BW$47+BP$47+BI$47+BB$47+AU$47+AN$47+AG$47+Z$47+S$47</f>
        <v>0.39999999999999997</v>
      </c>
      <c r="DS47" s="2428">
        <f>+DK47+DD47+CW47+CP47+CI47+CB47+BU47+BN47+BG47+AZ47+AS47+AL47</f>
        <v>0</v>
      </c>
      <c r="DT47" s="2432">
        <f t="shared" si="5"/>
        <v>0</v>
      </c>
      <c r="DU47" s="1906"/>
      <c r="DV47" s="1906"/>
      <c r="DW47" s="2017"/>
      <c r="DX47" s="2433"/>
      <c r="DY47" s="2433"/>
      <c r="DZ47" s="2017"/>
      <c r="EA47" s="2428">
        <f>+$CR$47+$CK$47+$CD$47+$BW$47+$BP$47+$BI$47+$BB$47+$AU$47+$AN$47+$AG$47+$Z$47+$S$47</f>
        <v>0.39999999999999997</v>
      </c>
      <c r="EB47" s="2428">
        <f>+DT47+DM47+DF47+CY47+CR47+CK47+CD47+BW47+BP47+BI47+BB47+AU47</f>
        <v>0.39999999999999997</v>
      </c>
      <c r="EC47" s="2432">
        <f t="shared" si="6"/>
        <v>1</v>
      </c>
      <c r="ED47" s="1906"/>
      <c r="EE47" s="1906"/>
      <c r="EF47" s="2017"/>
      <c r="EG47" s="1906"/>
      <c r="EH47" s="1906"/>
      <c r="EI47" s="2017"/>
    </row>
    <row r="48" spans="1:139" ht="15" customHeight="1">
      <c r="A48" s="2399"/>
      <c r="B48" s="2399"/>
      <c r="C48" s="2515" t="s">
        <v>2588</v>
      </c>
      <c r="D48" s="2399">
        <v>2</v>
      </c>
      <c r="E48" s="2399" t="s">
        <v>2711</v>
      </c>
      <c r="F48" s="2402" t="s">
        <v>2589</v>
      </c>
      <c r="G48" s="2403" t="s">
        <v>393</v>
      </c>
      <c r="H48" s="2516">
        <v>1</v>
      </c>
      <c r="I48" s="2405">
        <v>0.43</v>
      </c>
      <c r="J48" s="2406">
        <v>4</v>
      </c>
      <c r="K48" s="2517" t="s">
        <v>2590</v>
      </c>
      <c r="L48" s="2518" t="s">
        <v>2591</v>
      </c>
      <c r="M48" s="2519" t="s">
        <v>2592</v>
      </c>
      <c r="N48" s="2520">
        <f>$I$48/3</f>
        <v>0.14333333333333334</v>
      </c>
      <c r="O48" s="2521">
        <v>42750</v>
      </c>
      <c r="P48" s="2521">
        <v>42840</v>
      </c>
      <c r="Q48" s="2522" t="s">
        <v>2593</v>
      </c>
      <c r="R48" s="2523">
        <v>0.1429</v>
      </c>
      <c r="S48" s="2524">
        <v>3.5700000000000003E-2</v>
      </c>
      <c r="T48" s="2525">
        <v>3.5700000000000003E-2</v>
      </c>
      <c r="U48" s="2526">
        <f>+SUM(S48:S54)</f>
        <v>0.1198</v>
      </c>
      <c r="V48" s="2527">
        <f>+SUM(T48:T54)</f>
        <v>0.1198</v>
      </c>
      <c r="W48" s="2416">
        <f>+(((U48*$N$48)+(U55*$N$55)+(U58*$N$58))*$H$48)/($N$48+$N$55+$N$58)</f>
        <v>6.2133333333333332E-2</v>
      </c>
      <c r="X48" s="2416">
        <f>+(((V48*$N$48)+(V55*$N$55)+(V58*$N$58))*$H$48)/($N$48+$N$55+$N$58)</f>
        <v>6.2133333333333332E-2</v>
      </c>
      <c r="Y48" s="2528"/>
      <c r="Z48" s="2524">
        <v>3.5700000000000003E-2</v>
      </c>
      <c r="AA48" s="2529">
        <v>3.5700000000000003E-2</v>
      </c>
      <c r="AB48" s="2526">
        <f>+SUM(Z48:Z54)</f>
        <v>0.1343</v>
      </c>
      <c r="AC48" s="2527">
        <f>+SUM(AA48:AA54)</f>
        <v>0.1343</v>
      </c>
      <c r="AD48" s="2416">
        <f>+(((AB48*$N$48)+(AB55*$N$55)+(AB58*$N$58))*$H$48)/($N$48+$N$55+$N$58)</f>
        <v>0.11063333333333333</v>
      </c>
      <c r="AE48" s="2416">
        <f>+(((AC48*$N$48)+(AC55*$N$55)+(AC58*$N$58))*$H$48)/($N$48+$N$55+$N$58)</f>
        <v>0.11063333333333333</v>
      </c>
      <c r="AF48" s="2524"/>
      <c r="AG48" s="2524">
        <v>3.5700000000000003E-2</v>
      </c>
      <c r="AH48" s="2529">
        <v>3.5700000000000003E-2</v>
      </c>
      <c r="AI48" s="2526">
        <f>+SUM(AG48:AG54)</f>
        <v>0.1343</v>
      </c>
      <c r="AJ48" s="2527">
        <f>+SUM(AH48:AH54)</f>
        <v>0.1343</v>
      </c>
      <c r="AK48" s="2416">
        <f>+(((AI48*N48)+(AI55*N55)+(AI58*N58))*H48)/(N48+N55+N58)</f>
        <v>0.12173333333333333</v>
      </c>
      <c r="AL48" s="2416">
        <f>+(((AJ48*N48)+(AJ55*N55)+(AJ58*N58))*H48)/(N48+N55+N58)</f>
        <v>0.11043333333333333</v>
      </c>
      <c r="AM48" s="2530"/>
      <c r="AN48" s="2524">
        <v>3.5799999999999998E-2</v>
      </c>
      <c r="AO48" s="2531">
        <v>0</v>
      </c>
      <c r="AP48" s="2526">
        <f>+SUM(AN48:AN54)</f>
        <v>0.1346</v>
      </c>
      <c r="AQ48" s="2527">
        <f>+SUM(AO48:AO54)</f>
        <v>8.5800000000000015E-2</v>
      </c>
      <c r="AR48" s="2416">
        <f>+(((AP48*N48)+(AP55*N55)+(AP58*N58))*H48)/(N48+N55+N58)</f>
        <v>0.12183333333333334</v>
      </c>
      <c r="AS48" s="2416">
        <f>+(((AQ48*N48)+(AQ55*N55)+(AQ58*N58))*H48)/(N48+N55+N58)</f>
        <v>7.4266666666666675E-2</v>
      </c>
      <c r="AT48" s="2524"/>
      <c r="AU48" s="2524"/>
      <c r="AV48" s="2529"/>
      <c r="AW48" s="2526">
        <f>+SUM(AU48:AU54)</f>
        <v>9.8799999999999999E-2</v>
      </c>
      <c r="AX48" s="2527">
        <f>+SUM(AV48:AV54)</f>
        <v>7.2800000000000004E-2</v>
      </c>
      <c r="AY48" s="2416">
        <f>+(((AW48*N48)+(AW55*N55)+(AW58*N58))*H48)/(N48+N55+N58)</f>
        <v>0.10990333333333333</v>
      </c>
      <c r="AZ48" s="2416">
        <f>+(((AX48*N48)+(AX55*N55)+(AX58*N58))*H48)/(N48+N55+N58)</f>
        <v>8.6566666666666667E-2</v>
      </c>
      <c r="BA48" s="2524"/>
      <c r="BB48" s="2532"/>
      <c r="BC48" s="2533">
        <v>0.02</v>
      </c>
      <c r="BD48" s="2526">
        <f>+SUM(BB48:BB54)</f>
        <v>9.8900000000000016E-2</v>
      </c>
      <c r="BE48" s="2534">
        <f>+SUM(BC48:BC54)</f>
        <v>6.4299999999999996E-2</v>
      </c>
      <c r="BF48" s="2424">
        <f>+(((BD48*N48)+(BD55*N55)+(BD58*N58))*H48)/(N48+N55+N58)</f>
        <v>8.7733333333333316E-2</v>
      </c>
      <c r="BG48" s="2424">
        <f>+(((BE48*N48)+(BE55*N55)+(BE58*N58))*H48)/(N48+N55+N58)</f>
        <v>7.22E-2</v>
      </c>
      <c r="BH48" s="2530" t="s">
        <v>2594</v>
      </c>
      <c r="BI48" s="2535"/>
      <c r="BJ48" s="2533"/>
      <c r="BK48" s="2526">
        <f>+SUM(BI48:BI54)</f>
        <v>7.51E-2</v>
      </c>
      <c r="BL48" s="2534">
        <f>+SUM(BJ48:BJ54)</f>
        <v>0</v>
      </c>
      <c r="BM48" s="2424">
        <f>+(((BK48*N48)+(BK55*N55)+(BK58*N58))*H48)/(N48+N55+N58)</f>
        <v>7.9799999999999982E-2</v>
      </c>
      <c r="BN48" s="2424">
        <f>+(((BL48*N48)+(BL55*N55)+(BL58*N58))*H48)/(N48+N55+N58)</f>
        <v>0</v>
      </c>
      <c r="BO48" s="2536"/>
      <c r="BP48" s="2537"/>
      <c r="BQ48" s="2533"/>
      <c r="BR48" s="2526">
        <f>+SUM(BP48:BP54)</f>
        <v>5.4600000000000003E-2</v>
      </c>
      <c r="BS48" s="2534">
        <f>+SUM(BQ48:BQ54)</f>
        <v>0</v>
      </c>
      <c r="BT48" s="2424">
        <f>+(((BR48*N48)+(BR55*N55)+(BR58*N58))*H48)/(N48+N55+N58)</f>
        <v>7.2966666666666666E-2</v>
      </c>
      <c r="BU48" s="2424">
        <f>+(((BS48*N48)+(BS55*N55)+(BS58*N58))*H48)/(N48+N55+N58)</f>
        <v>0</v>
      </c>
      <c r="BV48" s="2536"/>
      <c r="BW48" s="2536"/>
      <c r="BX48" s="2533"/>
      <c r="BY48" s="2526">
        <f>+SUM(BW48:BW54)</f>
        <v>5.4600000000000003E-2</v>
      </c>
      <c r="BZ48" s="2534">
        <f>+SUM(BX48:BX54)</f>
        <v>0</v>
      </c>
      <c r="CA48" s="2424">
        <f>+(((BY48*N48)+(BY55*N55)+(BY58*N58))*H48)/(N48+N55+N58)</f>
        <v>7.2966666666666666E-2</v>
      </c>
      <c r="CB48" s="2424">
        <f>+(((BZ48*N48)+(BZ55*N55)+(BZ58*N58))*H48)/(N48+N55+N58)</f>
        <v>0</v>
      </c>
      <c r="CC48" s="2536"/>
      <c r="CD48" s="2537"/>
      <c r="CE48" s="2533"/>
      <c r="CF48" s="2526">
        <f>+SUM(CD48:CD54)</f>
        <v>5.4699999999999999E-2</v>
      </c>
      <c r="CG48" s="2534">
        <f>+SUM(CE48:CE54)</f>
        <v>0</v>
      </c>
      <c r="CH48" s="2424">
        <f>+(((CF48*N48)+(CF55*N55)+(CF58*N58))*H48)/(N48+N55+N58)</f>
        <v>7.2999999999999995E-2</v>
      </c>
      <c r="CI48" s="2424">
        <f>+(((CG48*N48)+(CG55*N55)+(CG58*N58))*H48)/(N48+N55+N58)</f>
        <v>0</v>
      </c>
      <c r="CJ48" s="2536"/>
      <c r="CK48" s="2532"/>
      <c r="CL48" s="2533"/>
      <c r="CM48" s="2526">
        <f>+SUM(CK48:CK54)</f>
        <v>4.0300000000000002E-2</v>
      </c>
      <c r="CN48" s="2534">
        <f>+SUM(CL48:CL54)</f>
        <v>0</v>
      </c>
      <c r="CO48" s="2424">
        <f>+(((CM48*N48)+(CM55*N55)+(CM58*N58))*H48)/(N48+N55+N58)</f>
        <v>5.5933333333333328E-2</v>
      </c>
      <c r="CP48" s="2424">
        <f>+(((CN48*N48)+(CN55*N55)+(CN58*N58))*H48)/(N48+N55+N58)</f>
        <v>0</v>
      </c>
      <c r="CQ48" s="2536"/>
      <c r="CR48" s="2536"/>
      <c r="CS48" s="2533"/>
      <c r="CT48" s="2526">
        <f>+SUM(CR48:CR54)</f>
        <v>0</v>
      </c>
      <c r="CU48" s="2534">
        <f>+SUM(CS48:CS54)</f>
        <v>0</v>
      </c>
      <c r="CV48" s="2424">
        <f>+(((CT48*N48)+(CT55*N55)+(CT58*N58))*H48)/(N48+N55+N58)</f>
        <v>3.1366666666666668E-2</v>
      </c>
      <c r="CW48" s="2424">
        <f>+(((CU48*N48)+(CU55*N55)+(CU58*N58))*H48)/(N48+N55+N58)</f>
        <v>0</v>
      </c>
      <c r="CX48" s="2538"/>
      <c r="CZ48" s="2428">
        <f t="shared" si="7"/>
        <v>0.1071</v>
      </c>
      <c r="DA48" s="2428">
        <f t="shared" si="7"/>
        <v>0.1071</v>
      </c>
      <c r="DB48" s="2432">
        <f t="shared" si="3"/>
        <v>1</v>
      </c>
      <c r="DC48" s="1906">
        <f>+AI48+AB48+U48</f>
        <v>0.38840000000000002</v>
      </c>
      <c r="DD48" s="2539">
        <f>+AJ48+AC48+V48</f>
        <v>0.38840000000000002</v>
      </c>
      <c r="DE48" s="2540">
        <f>+DD48/DC48</f>
        <v>1</v>
      </c>
      <c r="DF48" s="2541">
        <f>+AK48+AD48+W48</f>
        <v>0.29449999999999998</v>
      </c>
      <c r="DG48" s="2542">
        <f>+AL48+AE48+X48</f>
        <v>0.28320000000000001</v>
      </c>
      <c r="DH48" s="2038">
        <f>DG48/DF48</f>
        <v>0.96162988115449921</v>
      </c>
      <c r="DI48" s="2428">
        <f t="shared" si="8"/>
        <v>0.14290000000000003</v>
      </c>
      <c r="DJ48" s="2428">
        <f t="shared" si="8"/>
        <v>0.12710000000000002</v>
      </c>
      <c r="DK48" s="2432">
        <f t="shared" si="4"/>
        <v>0.88943317004898526</v>
      </c>
      <c r="DL48" s="1906">
        <f>+BD48+AW48+AP48+AI48+AB48+U48</f>
        <v>0.72070000000000001</v>
      </c>
      <c r="DM48" s="2539">
        <f>+BE48+AX48+AQ48+AJ48+AC48+V48</f>
        <v>0.61130000000000007</v>
      </c>
      <c r="DN48" s="2540">
        <f>+DM48/DL48</f>
        <v>0.8482031358401555</v>
      </c>
      <c r="DO48" s="2542">
        <f>+BF48+AY48+AR48+AK48+AD48+W48</f>
        <v>0.61397000000000002</v>
      </c>
      <c r="DP48" s="2542">
        <f>+BG48+AZ48+AS48+AL48+AE48+X48</f>
        <v>0.51623333333333343</v>
      </c>
      <c r="DQ48" s="2038">
        <f>DP48/DO48</f>
        <v>0.84081198321307782</v>
      </c>
      <c r="DR48" s="2428">
        <f t="shared" ref="DR48:DR74" si="9">+CR48+CK48+CD48+BW48+BP48+BI48+BB48+AU48+AN48+AG48+Z48+S48</f>
        <v>0.14290000000000003</v>
      </c>
      <c r="DS48" s="2428">
        <f>+$CS$48+$CL$48+$CE$48+$BX$48+$BQ$48+$BJ$48+$BC$48+$AV$48+$AO$48+$AH$48+$AA$48+$T$48</f>
        <v>0.12710000000000002</v>
      </c>
      <c r="DT48" s="2432">
        <f t="shared" si="5"/>
        <v>0.88943317004898526</v>
      </c>
      <c r="DU48" s="1906">
        <f>+$BY$48+$BR$48+$BK$48+$BD$48+$AW$48+$AP$48+$AI$48+$AB$48+$U$48</f>
        <v>0.90499999999999992</v>
      </c>
      <c r="DV48" s="2539">
        <f>+$BZ$48+$BS$48+$BL$48+$BE$48+$AX$48+$AQ$48+$AJ$48+$AC$48+$V$48</f>
        <v>0.61130000000000007</v>
      </c>
      <c r="DW48" s="2540">
        <f>+DV48/DU48</f>
        <v>0.67546961325966859</v>
      </c>
      <c r="DX48" s="2542">
        <f>+$CA$48+$BT$48+$BM$48+$BF$48+$AY$48+$AR$48+$AK$48+$AD$48+$W$48</f>
        <v>0.83970333333333336</v>
      </c>
      <c r="DY48" s="2542">
        <f>+$CB$48+$BU$48+$BN$48+$BG$48+$AZ$48+$AS$48+$AL$48+$AE$48+$X$48</f>
        <v>0.51623333333333343</v>
      </c>
      <c r="DZ48" s="2038">
        <f>DY48/DX48</f>
        <v>0.61478061696392783</v>
      </c>
      <c r="EA48" s="2428">
        <f>+$CR$48+$CK$48+$CD$48+$BW$48+$BP$48+$BI$48+$BB$48+$AU$48+$AN$48+$AG$48+$Z$48+$S$48</f>
        <v>0.14290000000000003</v>
      </c>
      <c r="EB48" s="2428">
        <f>+$CS$48+$CL$48+$CE$48+$BX$48+$BQ$48+$BJ$48+$BC$48+$AV$48+$AO$48+$AH$48+$AA$48+$T$48</f>
        <v>0.12710000000000002</v>
      </c>
      <c r="EC48" s="2432">
        <f t="shared" si="6"/>
        <v>0.88943317004898526</v>
      </c>
      <c r="ED48" s="1906">
        <f>+$CT$48+$CM$48+$CF$48+$BY$48+$BR$48+$BK$48+$BD$48+$AW$48+$AP$48+$AI$48+$AB$48+$U$48</f>
        <v>0.99999999999999989</v>
      </c>
      <c r="EE48" s="2539">
        <f>+$CU$48+$CN$48+$CG$48+$BZ$48+$BS$48+$BL$48+$BE$48+$AX$48+$AQ$48+$AJ$48+$AC$48+$V$48</f>
        <v>0.61130000000000007</v>
      </c>
      <c r="EF48" s="2540">
        <f>+EE48/ED48</f>
        <v>0.61130000000000018</v>
      </c>
      <c r="EG48" s="2541">
        <f>+$CV$48+$CO$48+$CH$48+$CA$48+$BT$48+$BM$48+$BF$48+$AY$48+$AR$48+$AK$48+$AD$48+$W$48</f>
        <v>1.0000033333333334</v>
      </c>
      <c r="EH48" s="2541">
        <f>+$CW$48+$CP$48+$CI$48+$CB$48+$BU$48+$BN$48+$BG$48+$AZ$48+$AS$48+$AL$48+$AE$48+$X$48</f>
        <v>0.51623333333333343</v>
      </c>
      <c r="EI48" s="2038">
        <f>EH48/EG48</f>
        <v>0.51623161256129158</v>
      </c>
    </row>
    <row r="49" spans="1:139" ht="15" customHeight="1">
      <c r="A49" s="2399"/>
      <c r="B49" s="2399"/>
      <c r="C49" s="2515"/>
      <c r="D49" s="2399"/>
      <c r="E49" s="2399"/>
      <c r="F49" s="2402"/>
      <c r="G49" s="2403" t="s">
        <v>393</v>
      </c>
      <c r="H49" s="2543"/>
      <c r="I49" s="2402"/>
      <c r="J49" s="2435"/>
      <c r="K49" s="2517"/>
      <c r="L49" s="2544" t="s">
        <v>2595</v>
      </c>
      <c r="M49" s="2545"/>
      <c r="N49" s="2520"/>
      <c r="O49" s="2546">
        <v>42370</v>
      </c>
      <c r="P49" s="2546">
        <v>42536</v>
      </c>
      <c r="Q49" s="2518" t="s">
        <v>2596</v>
      </c>
      <c r="R49" s="2523">
        <v>0.1429</v>
      </c>
      <c r="S49" s="2525">
        <v>2.3800000000000002E-2</v>
      </c>
      <c r="T49" s="2525">
        <v>2.3800000000000002E-2</v>
      </c>
      <c r="U49" s="2547"/>
      <c r="V49" s="2548"/>
      <c r="W49" s="2441"/>
      <c r="X49" s="2441"/>
      <c r="Y49" s="2549" t="s">
        <v>2597</v>
      </c>
      <c r="Z49" s="2525">
        <v>2.3800000000000002E-2</v>
      </c>
      <c r="AA49" s="2529">
        <v>2.3800000000000002E-2</v>
      </c>
      <c r="AB49" s="2547"/>
      <c r="AC49" s="2548"/>
      <c r="AD49" s="2441"/>
      <c r="AE49" s="2441"/>
      <c r="AF49" s="2550" t="s">
        <v>2598</v>
      </c>
      <c r="AG49" s="2525">
        <v>2.3800000000000002E-2</v>
      </c>
      <c r="AH49" s="2529">
        <v>2.3800000000000002E-2</v>
      </c>
      <c r="AI49" s="2547"/>
      <c r="AJ49" s="2548"/>
      <c r="AK49" s="2441"/>
      <c r="AL49" s="2441"/>
      <c r="AM49" s="2551"/>
      <c r="AN49" s="2525">
        <v>2.3800000000000002E-2</v>
      </c>
      <c r="AO49" s="2529">
        <v>2.3800000000000002E-2</v>
      </c>
      <c r="AP49" s="2547"/>
      <c r="AQ49" s="2548"/>
      <c r="AR49" s="2441"/>
      <c r="AS49" s="2441"/>
      <c r="AT49" s="2549"/>
      <c r="AU49" s="2525">
        <v>2.3800000000000002E-2</v>
      </c>
      <c r="AV49" s="2529">
        <v>2.3800000000000002E-2</v>
      </c>
      <c r="AW49" s="2547"/>
      <c r="AX49" s="2548"/>
      <c r="AY49" s="2441"/>
      <c r="AZ49" s="2441"/>
      <c r="BA49" s="2549"/>
      <c r="BB49" s="2552">
        <v>2.3900000000000001E-2</v>
      </c>
      <c r="BC49" s="2533">
        <v>1.4999999999999999E-2</v>
      </c>
      <c r="BD49" s="2547"/>
      <c r="BE49" s="2553"/>
      <c r="BF49" s="2448"/>
      <c r="BG49" s="2448"/>
      <c r="BH49" s="2551" t="s">
        <v>2599</v>
      </c>
      <c r="BI49" s="2554"/>
      <c r="BJ49" s="2533"/>
      <c r="BK49" s="2547"/>
      <c r="BL49" s="2553"/>
      <c r="BM49" s="2448"/>
      <c r="BN49" s="2448"/>
      <c r="BO49" s="2555"/>
      <c r="BP49" s="2556"/>
      <c r="BQ49" s="2533"/>
      <c r="BR49" s="2547"/>
      <c r="BS49" s="2553"/>
      <c r="BT49" s="2448"/>
      <c r="BU49" s="2448"/>
      <c r="BV49" s="2555"/>
      <c r="BW49" s="2552"/>
      <c r="BX49" s="2533"/>
      <c r="BY49" s="2547"/>
      <c r="BZ49" s="2553"/>
      <c r="CA49" s="2448"/>
      <c r="CB49" s="2448"/>
      <c r="CC49" s="2555" t="s">
        <v>2600</v>
      </c>
      <c r="CD49" s="2556"/>
      <c r="CE49" s="2533"/>
      <c r="CF49" s="2547"/>
      <c r="CG49" s="2553"/>
      <c r="CH49" s="2448"/>
      <c r="CI49" s="2448"/>
      <c r="CJ49" s="2555"/>
      <c r="CK49" s="2557"/>
      <c r="CL49" s="2533"/>
      <c r="CM49" s="2547"/>
      <c r="CN49" s="2553"/>
      <c r="CO49" s="2448"/>
      <c r="CP49" s="2448"/>
      <c r="CQ49" s="2555"/>
      <c r="CR49" s="2552"/>
      <c r="CS49" s="2533"/>
      <c r="CT49" s="2547"/>
      <c r="CU49" s="2553"/>
      <c r="CV49" s="2448"/>
      <c r="CW49" s="2448"/>
      <c r="CX49" s="2558" t="s">
        <v>2601</v>
      </c>
      <c r="CZ49" s="2428">
        <f t="shared" si="7"/>
        <v>7.1400000000000005E-2</v>
      </c>
      <c r="DA49" s="2428">
        <f t="shared" si="7"/>
        <v>7.1400000000000005E-2</v>
      </c>
      <c r="DB49" s="2432">
        <f t="shared" si="3"/>
        <v>1</v>
      </c>
      <c r="DC49" s="1906"/>
      <c r="DD49" s="2539"/>
      <c r="DE49" s="2559"/>
      <c r="DF49" s="1988"/>
      <c r="DG49" s="2560"/>
      <c r="DH49" s="2042"/>
      <c r="DI49" s="2428">
        <f t="shared" si="8"/>
        <v>0.14290000000000003</v>
      </c>
      <c r="DJ49" s="2428">
        <f t="shared" si="8"/>
        <v>0.13400000000000001</v>
      </c>
      <c r="DK49" s="2432">
        <f t="shared" si="4"/>
        <v>0.93771868439468142</v>
      </c>
      <c r="DL49" s="1906"/>
      <c r="DM49" s="2539"/>
      <c r="DN49" s="2559"/>
      <c r="DO49" s="2560"/>
      <c r="DP49" s="2560"/>
      <c r="DQ49" s="2042"/>
      <c r="DR49" s="2428">
        <f t="shared" si="9"/>
        <v>0.14290000000000003</v>
      </c>
      <c r="DS49" s="2428">
        <f>+$CS$49+$CL$49+$CE$49+$BX$49+$BQ$49+$BJ$49+$BC$49+$AV$49+$AO$49+$AH$49+$AA$49+$T$49</f>
        <v>0.13400000000000001</v>
      </c>
      <c r="DT49" s="2432">
        <f t="shared" si="5"/>
        <v>0.93771868439468142</v>
      </c>
      <c r="DU49" s="1906"/>
      <c r="DV49" s="2539"/>
      <c r="DW49" s="2559"/>
      <c r="DX49" s="2560"/>
      <c r="DY49" s="2560"/>
      <c r="DZ49" s="2042"/>
      <c r="EA49" s="2428">
        <f>+$CR$49+$CK$49+$CD$49+$BW$49+$BP$49+$BI$49+$BB$49+$AU$49+$AN$49+$AG$49+$Z$49+$S$49</f>
        <v>0.14290000000000003</v>
      </c>
      <c r="EB49" s="2428">
        <f>+$CS$49+$CL$49+$CE$49+$BX$49+$BQ$49+$BJ$49+$BC$49+$AV$49+$AO$49+$AH$49+$AA$49+$T$49</f>
        <v>0.13400000000000001</v>
      </c>
      <c r="EC49" s="2432">
        <f t="shared" si="6"/>
        <v>0.93771868439468142</v>
      </c>
      <c r="ED49" s="1906"/>
      <c r="EE49" s="2539"/>
      <c r="EF49" s="2559"/>
      <c r="EG49" s="1988"/>
      <c r="EH49" s="1988"/>
      <c r="EI49" s="2042"/>
    </row>
    <row r="50" spans="1:139" ht="17.25" customHeight="1">
      <c r="A50" s="2399"/>
      <c r="B50" s="2399"/>
      <c r="C50" s="2515"/>
      <c r="D50" s="2399"/>
      <c r="E50" s="2399"/>
      <c r="F50" s="2402"/>
      <c r="G50" s="2403" t="s">
        <v>393</v>
      </c>
      <c r="H50" s="2543"/>
      <c r="I50" s="2402"/>
      <c r="J50" s="2435"/>
      <c r="K50" s="2517"/>
      <c r="L50" s="2544" t="s">
        <v>2602</v>
      </c>
      <c r="M50" s="2545"/>
      <c r="N50" s="2520"/>
      <c r="O50" s="2546">
        <v>42384</v>
      </c>
      <c r="P50" s="2546">
        <v>42689</v>
      </c>
      <c r="Q50" s="2561" t="s">
        <v>2603</v>
      </c>
      <c r="R50" s="2523">
        <v>0.1429</v>
      </c>
      <c r="S50" s="2525">
        <v>1.29E-2</v>
      </c>
      <c r="T50" s="2525">
        <v>1.29E-2</v>
      </c>
      <c r="U50" s="2547"/>
      <c r="V50" s="2548"/>
      <c r="W50" s="2441"/>
      <c r="X50" s="2441"/>
      <c r="Y50" s="2549" t="s">
        <v>2604</v>
      </c>
      <c r="Z50" s="2525">
        <v>1.2999999999999999E-2</v>
      </c>
      <c r="AA50" s="2529">
        <v>1.2999999999999999E-2</v>
      </c>
      <c r="AB50" s="2547"/>
      <c r="AC50" s="2548"/>
      <c r="AD50" s="2441"/>
      <c r="AE50" s="2441"/>
      <c r="AF50" s="2549"/>
      <c r="AG50" s="2525">
        <v>1.2999999999999999E-2</v>
      </c>
      <c r="AH50" s="2529">
        <v>1.2999999999999999E-2</v>
      </c>
      <c r="AI50" s="2547"/>
      <c r="AJ50" s="2548"/>
      <c r="AK50" s="2441"/>
      <c r="AL50" s="2441"/>
      <c r="AM50" s="2551" t="s">
        <v>2605</v>
      </c>
      <c r="AN50" s="2525">
        <v>1.2999999999999999E-2</v>
      </c>
      <c r="AO50" s="2529">
        <v>1.2999999999999999E-2</v>
      </c>
      <c r="AP50" s="2547"/>
      <c r="AQ50" s="2548"/>
      <c r="AR50" s="2441"/>
      <c r="AS50" s="2441"/>
      <c r="AT50" s="2549" t="s">
        <v>2606</v>
      </c>
      <c r="AU50" s="2525">
        <v>1.2999999999999999E-2</v>
      </c>
      <c r="AV50" s="2531">
        <v>0</v>
      </c>
      <c r="AW50" s="2547"/>
      <c r="AX50" s="2548"/>
      <c r="AY50" s="2441"/>
      <c r="AZ50" s="2441"/>
      <c r="BA50" s="2549"/>
      <c r="BB50" s="2552">
        <v>1.2999999999999999E-2</v>
      </c>
      <c r="BC50" s="2533">
        <v>5.0000000000000001E-3</v>
      </c>
      <c r="BD50" s="2547"/>
      <c r="BE50" s="2553"/>
      <c r="BF50" s="2448"/>
      <c r="BG50" s="2448"/>
      <c r="BH50" s="2551" t="s">
        <v>2598</v>
      </c>
      <c r="BI50" s="2552">
        <v>1.2999999999999999E-2</v>
      </c>
      <c r="BJ50" s="2533"/>
      <c r="BK50" s="2547"/>
      <c r="BL50" s="2553"/>
      <c r="BM50" s="2448"/>
      <c r="BN50" s="2448"/>
      <c r="BO50" s="2555"/>
      <c r="BP50" s="2552">
        <v>1.2999999999999999E-2</v>
      </c>
      <c r="BQ50" s="2533"/>
      <c r="BR50" s="2547"/>
      <c r="BS50" s="2553"/>
      <c r="BT50" s="2448"/>
      <c r="BU50" s="2448"/>
      <c r="BV50" s="2555"/>
      <c r="BW50" s="2552">
        <v>1.2999999999999999E-2</v>
      </c>
      <c r="BX50" s="2533"/>
      <c r="BY50" s="2547"/>
      <c r="BZ50" s="2553"/>
      <c r="CA50" s="2448"/>
      <c r="CB50" s="2448"/>
      <c r="CC50" s="2555" t="s">
        <v>2607</v>
      </c>
      <c r="CD50" s="2552">
        <v>1.2999999999999999E-2</v>
      </c>
      <c r="CE50" s="2533"/>
      <c r="CF50" s="2547"/>
      <c r="CG50" s="2553"/>
      <c r="CH50" s="2448"/>
      <c r="CI50" s="2448"/>
      <c r="CJ50" s="2555"/>
      <c r="CK50" s="2557">
        <v>1.2999999999999999E-2</v>
      </c>
      <c r="CL50" s="2533"/>
      <c r="CM50" s="2547"/>
      <c r="CN50" s="2553"/>
      <c r="CO50" s="2448"/>
      <c r="CP50" s="2448"/>
      <c r="CQ50" s="2555"/>
      <c r="CR50" s="2552"/>
      <c r="CS50" s="2533"/>
      <c r="CT50" s="2547"/>
      <c r="CU50" s="2553"/>
      <c r="CV50" s="2448"/>
      <c r="CW50" s="2448"/>
      <c r="CX50" s="2558" t="s">
        <v>2608</v>
      </c>
      <c r="CZ50" s="2428">
        <f t="shared" si="7"/>
        <v>3.8899999999999997E-2</v>
      </c>
      <c r="DA50" s="2428">
        <f t="shared" si="7"/>
        <v>3.8899999999999997E-2</v>
      </c>
      <c r="DB50" s="2432">
        <f t="shared" si="3"/>
        <v>1</v>
      </c>
      <c r="DC50" s="1906"/>
      <c r="DD50" s="2539"/>
      <c r="DE50" s="2559"/>
      <c r="DF50" s="1988"/>
      <c r="DG50" s="2560"/>
      <c r="DH50" s="2042"/>
      <c r="DI50" s="2428">
        <f t="shared" si="8"/>
        <v>0.1429</v>
      </c>
      <c r="DJ50" s="2428">
        <f t="shared" si="8"/>
        <v>5.6899999999999999E-2</v>
      </c>
      <c r="DK50" s="2432">
        <f t="shared" si="4"/>
        <v>0.39818054583624912</v>
      </c>
      <c r="DL50" s="1906"/>
      <c r="DM50" s="2539"/>
      <c r="DN50" s="2559"/>
      <c r="DO50" s="2560"/>
      <c r="DP50" s="2560"/>
      <c r="DQ50" s="2042"/>
      <c r="DR50" s="2428">
        <f t="shared" si="9"/>
        <v>0.1429</v>
      </c>
      <c r="DS50" s="2428">
        <f>+$CS$50+$CL$50+$CE$50+$BX$50+$BQ$50+$BJ$50+$BC$50+$AV$50+$AO$50+$AH$50+$AA$50+$T$50</f>
        <v>5.6899999999999999E-2</v>
      </c>
      <c r="DT50" s="2432">
        <f t="shared" si="5"/>
        <v>0.39818054583624912</v>
      </c>
      <c r="DU50" s="1906"/>
      <c r="DV50" s="2539"/>
      <c r="DW50" s="2559"/>
      <c r="DX50" s="2560"/>
      <c r="DY50" s="2560"/>
      <c r="DZ50" s="2042"/>
      <c r="EA50" s="2428">
        <f>+$CR$50+$CK$50+$CD$50+$BW$50+$BP$50+$BI$50+$BB$50+$AU$50+$AN$50+$AG$50+$Z$50+$S$50</f>
        <v>0.1429</v>
      </c>
      <c r="EB50" s="2428">
        <f>+$CS$50+$CL$50+$CE$50+$BX$50+$BQ$50+$BJ$50+$BC$50+$AV$50+$AO$50+$AH$50+$AA$50+$T$50</f>
        <v>5.6899999999999999E-2</v>
      </c>
      <c r="EC50" s="2432">
        <f t="shared" si="6"/>
        <v>0.39818054583624912</v>
      </c>
      <c r="ED50" s="1906"/>
      <c r="EE50" s="2539"/>
      <c r="EF50" s="2559"/>
      <c r="EG50" s="1988"/>
      <c r="EH50" s="1988"/>
      <c r="EI50" s="2042"/>
    </row>
    <row r="51" spans="1:139" ht="15" customHeight="1">
      <c r="A51" s="2399"/>
      <c r="B51" s="2399"/>
      <c r="C51" s="2515"/>
      <c r="D51" s="2399"/>
      <c r="E51" s="2399"/>
      <c r="F51" s="2402"/>
      <c r="G51" s="2403" t="s">
        <v>393</v>
      </c>
      <c r="H51" s="2543"/>
      <c r="I51" s="2402"/>
      <c r="J51" s="2435"/>
      <c r="K51" s="2517"/>
      <c r="L51" s="2544" t="s">
        <v>2609</v>
      </c>
      <c r="M51" s="2545"/>
      <c r="N51" s="2520"/>
      <c r="O51" s="2546">
        <v>42384</v>
      </c>
      <c r="P51" s="2546">
        <v>42689</v>
      </c>
      <c r="Q51" s="2518" t="s">
        <v>2610</v>
      </c>
      <c r="R51" s="2523">
        <v>0.1429</v>
      </c>
      <c r="S51" s="2525">
        <v>1.29E-2</v>
      </c>
      <c r="T51" s="2525">
        <v>1.29E-2</v>
      </c>
      <c r="U51" s="2547"/>
      <c r="V51" s="2548"/>
      <c r="W51" s="2441"/>
      <c r="X51" s="2441"/>
      <c r="Y51" s="2549"/>
      <c r="Z51" s="2525">
        <v>1.2999999999999999E-2</v>
      </c>
      <c r="AA51" s="2529">
        <v>1.2999999999999999E-2</v>
      </c>
      <c r="AB51" s="2547"/>
      <c r="AC51" s="2548"/>
      <c r="AD51" s="2441"/>
      <c r="AE51" s="2441"/>
      <c r="AF51" s="2549"/>
      <c r="AG51" s="2525">
        <v>1.2999999999999999E-2</v>
      </c>
      <c r="AH51" s="2529">
        <v>1.2999999999999999E-2</v>
      </c>
      <c r="AI51" s="2547"/>
      <c r="AJ51" s="2548"/>
      <c r="AK51" s="2441"/>
      <c r="AL51" s="2441"/>
      <c r="AM51" s="2551" t="s">
        <v>2611</v>
      </c>
      <c r="AN51" s="2525">
        <v>1.2999999999999999E-2</v>
      </c>
      <c r="AO51" s="2531">
        <v>0</v>
      </c>
      <c r="AP51" s="2547"/>
      <c r="AQ51" s="2548"/>
      <c r="AR51" s="2441"/>
      <c r="AS51" s="2441"/>
      <c r="AT51" s="2549"/>
      <c r="AU51" s="2525">
        <v>1.2999999999999999E-2</v>
      </c>
      <c r="AV51" s="2531">
        <v>0</v>
      </c>
      <c r="AW51" s="2547"/>
      <c r="AX51" s="2548"/>
      <c r="AY51" s="2441"/>
      <c r="AZ51" s="2441"/>
      <c r="BA51" s="2549"/>
      <c r="BB51" s="2552">
        <v>1.2999999999999999E-2</v>
      </c>
      <c r="BC51" s="2533">
        <v>0</v>
      </c>
      <c r="BD51" s="2547"/>
      <c r="BE51" s="2553"/>
      <c r="BF51" s="2448"/>
      <c r="BG51" s="2448"/>
      <c r="BH51" s="2551" t="s">
        <v>2612</v>
      </c>
      <c r="BI51" s="2552">
        <v>1.2999999999999999E-2</v>
      </c>
      <c r="BJ51" s="2533"/>
      <c r="BK51" s="2547"/>
      <c r="BL51" s="2553"/>
      <c r="BM51" s="2448"/>
      <c r="BN51" s="2448"/>
      <c r="BO51" s="2536"/>
      <c r="BP51" s="2552">
        <v>1.2999999999999999E-2</v>
      </c>
      <c r="BQ51" s="2533"/>
      <c r="BR51" s="2547"/>
      <c r="BS51" s="2553"/>
      <c r="BT51" s="2448"/>
      <c r="BU51" s="2448"/>
      <c r="BV51" s="2536"/>
      <c r="BW51" s="2552">
        <v>1.2999999999999999E-2</v>
      </c>
      <c r="BX51" s="2533"/>
      <c r="BY51" s="2547"/>
      <c r="BZ51" s="2553"/>
      <c r="CA51" s="2448"/>
      <c r="CB51" s="2448"/>
      <c r="CC51" s="2555" t="s">
        <v>2613</v>
      </c>
      <c r="CD51" s="2552">
        <v>1.2999999999999999E-2</v>
      </c>
      <c r="CE51" s="2533"/>
      <c r="CF51" s="2547"/>
      <c r="CG51" s="2553"/>
      <c r="CH51" s="2448"/>
      <c r="CI51" s="2448"/>
      <c r="CJ51" s="2536"/>
      <c r="CK51" s="2552">
        <v>1.2999999999999999E-2</v>
      </c>
      <c r="CL51" s="2533"/>
      <c r="CM51" s="2547"/>
      <c r="CN51" s="2553"/>
      <c r="CO51" s="2448"/>
      <c r="CP51" s="2448"/>
      <c r="CQ51" s="2536"/>
      <c r="CR51" s="2552"/>
      <c r="CS51" s="2533"/>
      <c r="CT51" s="2547"/>
      <c r="CU51" s="2553"/>
      <c r="CV51" s="2448"/>
      <c r="CW51" s="2448"/>
      <c r="CX51" s="2558" t="s">
        <v>2614</v>
      </c>
      <c r="CZ51" s="2428">
        <f t="shared" si="7"/>
        <v>3.8899999999999997E-2</v>
      </c>
      <c r="DA51" s="2428">
        <f t="shared" si="7"/>
        <v>3.8899999999999997E-2</v>
      </c>
      <c r="DB51" s="2432">
        <f t="shared" si="3"/>
        <v>1</v>
      </c>
      <c r="DC51" s="1906"/>
      <c r="DD51" s="2539"/>
      <c r="DE51" s="2559"/>
      <c r="DF51" s="1988"/>
      <c r="DG51" s="2560"/>
      <c r="DH51" s="2042"/>
      <c r="DI51" s="2428">
        <f>+$CR$51+$CK$51+$CD$51+$BW$51+$BP$51+$BI$51+$BB$51+$AU$51+$AN$51+$AG$51+$Z$51+$S$51</f>
        <v>0.1429</v>
      </c>
      <c r="DJ51" s="2428">
        <f t="shared" si="8"/>
        <v>3.8899999999999997E-2</v>
      </c>
      <c r="DK51" s="2432">
        <f t="shared" si="4"/>
        <v>0.27221833449965011</v>
      </c>
      <c r="DL51" s="1906"/>
      <c r="DM51" s="2539"/>
      <c r="DN51" s="2559"/>
      <c r="DO51" s="2560"/>
      <c r="DP51" s="2560"/>
      <c r="DQ51" s="2042"/>
      <c r="DR51" s="2428">
        <f t="shared" si="9"/>
        <v>0.1429</v>
      </c>
      <c r="DS51" s="2428">
        <f>+$CS$51+$CL$51+$CE$51+$BX$51+$BQ$51+$BJ$51+$BC$51+$AV$51+$AO$51+$AH$51+$AA$51+$T$51</f>
        <v>3.8899999999999997E-2</v>
      </c>
      <c r="DT51" s="2432">
        <f t="shared" si="5"/>
        <v>0.27221833449965011</v>
      </c>
      <c r="DU51" s="1906"/>
      <c r="DV51" s="2539"/>
      <c r="DW51" s="2559"/>
      <c r="DX51" s="2560"/>
      <c r="DY51" s="2560"/>
      <c r="DZ51" s="2042"/>
      <c r="EA51" s="2428">
        <f>+$CR$51+$CK$51+$CD$51+$BW$51+$BP$51+$BI$51+$BB$51+$AU$51+$AN$51+$AG$51+$Z$51+$S$51</f>
        <v>0.1429</v>
      </c>
      <c r="EB51" s="2428">
        <f>+$CS$51+$CL$51+$CE$51+$BX$51+$BQ$51+$BJ$51+$BC$51+$AV$51+$AO$51+$AH$51+$AA$51+$T$51</f>
        <v>3.8899999999999997E-2</v>
      </c>
      <c r="EC51" s="2432">
        <f t="shared" si="6"/>
        <v>0.27221833449965011</v>
      </c>
      <c r="ED51" s="1906"/>
      <c r="EE51" s="2539"/>
      <c r="EF51" s="2559"/>
      <c r="EG51" s="1988"/>
      <c r="EH51" s="1988"/>
      <c r="EI51" s="2042"/>
    </row>
    <row r="52" spans="1:139" ht="15" customHeight="1">
      <c r="A52" s="2399"/>
      <c r="B52" s="2399"/>
      <c r="C52" s="2515"/>
      <c r="D52" s="2399"/>
      <c r="E52" s="2399"/>
      <c r="F52" s="2402"/>
      <c r="G52" s="2403" t="s">
        <v>393</v>
      </c>
      <c r="H52" s="2543"/>
      <c r="I52" s="2402"/>
      <c r="J52" s="2435"/>
      <c r="K52" s="2517"/>
      <c r="L52" s="2562" t="s">
        <v>2615</v>
      </c>
      <c r="M52" s="2545"/>
      <c r="N52" s="2520"/>
      <c r="O52" s="2546">
        <v>42384</v>
      </c>
      <c r="P52" s="2546">
        <v>42658</v>
      </c>
      <c r="Q52" s="2518" t="s">
        <v>2616</v>
      </c>
      <c r="R52" s="2523">
        <v>0.14280000000000001</v>
      </c>
      <c r="S52" s="2525">
        <v>1.4200000000000001E-2</v>
      </c>
      <c r="T52" s="2525">
        <v>1.4200000000000001E-2</v>
      </c>
      <c r="U52" s="2547"/>
      <c r="V52" s="2548"/>
      <c r="W52" s="2441"/>
      <c r="X52" s="2441"/>
      <c r="Y52" s="2549"/>
      <c r="Z52" s="2525">
        <v>1.4200000000000001E-2</v>
      </c>
      <c r="AA52" s="2529">
        <v>1.4200000000000001E-2</v>
      </c>
      <c r="AB52" s="2547"/>
      <c r="AC52" s="2548"/>
      <c r="AD52" s="2441"/>
      <c r="AE52" s="2441"/>
      <c r="AF52" s="2549"/>
      <c r="AG52" s="2525">
        <v>1.4200000000000001E-2</v>
      </c>
      <c r="AH52" s="2529">
        <v>1.4200000000000001E-2</v>
      </c>
      <c r="AI52" s="2547"/>
      <c r="AJ52" s="2548"/>
      <c r="AK52" s="2441"/>
      <c r="AL52" s="2441"/>
      <c r="AM52" s="2551" t="s">
        <v>2617</v>
      </c>
      <c r="AN52" s="2525">
        <v>1.43E-2</v>
      </c>
      <c r="AO52" s="2529">
        <v>1.43E-2</v>
      </c>
      <c r="AP52" s="2547"/>
      <c r="AQ52" s="2548"/>
      <c r="AR52" s="2441"/>
      <c r="AS52" s="2441"/>
      <c r="AT52" s="2549"/>
      <c r="AU52" s="2525">
        <v>1.43E-2</v>
      </c>
      <c r="AV52" s="2529">
        <v>1.43E-2</v>
      </c>
      <c r="AW52" s="2547"/>
      <c r="AX52" s="2548"/>
      <c r="AY52" s="2441"/>
      <c r="AZ52" s="2441"/>
      <c r="BA52" s="2549"/>
      <c r="BB52" s="2552">
        <v>1.43E-2</v>
      </c>
      <c r="BC52" s="2533">
        <v>0.01</v>
      </c>
      <c r="BD52" s="2547"/>
      <c r="BE52" s="2553"/>
      <c r="BF52" s="2448"/>
      <c r="BG52" s="2448"/>
      <c r="BH52" s="2551" t="s">
        <v>2618</v>
      </c>
      <c r="BI52" s="2552">
        <v>1.43E-2</v>
      </c>
      <c r="BJ52" s="2533"/>
      <c r="BK52" s="2547"/>
      <c r="BL52" s="2553"/>
      <c r="BM52" s="2448"/>
      <c r="BN52" s="2448"/>
      <c r="BO52" s="2536"/>
      <c r="BP52" s="2552">
        <v>1.43E-2</v>
      </c>
      <c r="BQ52" s="2533"/>
      <c r="BR52" s="2547"/>
      <c r="BS52" s="2553"/>
      <c r="BT52" s="2448"/>
      <c r="BU52" s="2448"/>
      <c r="BV52" s="2536"/>
      <c r="BW52" s="2552">
        <v>1.43E-2</v>
      </c>
      <c r="BX52" s="2533"/>
      <c r="BY52" s="2547"/>
      <c r="BZ52" s="2553"/>
      <c r="CA52" s="2448"/>
      <c r="CB52" s="2448"/>
      <c r="CC52" s="2555" t="s">
        <v>2619</v>
      </c>
      <c r="CD52" s="2552">
        <v>1.44E-2</v>
      </c>
      <c r="CE52" s="2533"/>
      <c r="CF52" s="2547"/>
      <c r="CG52" s="2553"/>
      <c r="CH52" s="2448"/>
      <c r="CI52" s="2448"/>
      <c r="CJ52" s="2536"/>
      <c r="CK52" s="2552"/>
      <c r="CL52" s="2533"/>
      <c r="CM52" s="2547"/>
      <c r="CN52" s="2553"/>
      <c r="CO52" s="2448"/>
      <c r="CP52" s="2448"/>
      <c r="CQ52" s="2536"/>
      <c r="CR52" s="2552"/>
      <c r="CS52" s="2533"/>
      <c r="CT52" s="2547"/>
      <c r="CU52" s="2553"/>
      <c r="CV52" s="2448"/>
      <c r="CW52" s="2448"/>
      <c r="CX52" s="2558" t="s">
        <v>2620</v>
      </c>
      <c r="CZ52" s="2428">
        <f t="shared" si="7"/>
        <v>4.2599999999999999E-2</v>
      </c>
      <c r="DA52" s="2428">
        <f t="shared" si="7"/>
        <v>4.2599999999999999E-2</v>
      </c>
      <c r="DB52" s="2432">
        <f t="shared" si="3"/>
        <v>1</v>
      </c>
      <c r="DC52" s="1906"/>
      <c r="DD52" s="2539"/>
      <c r="DE52" s="2559"/>
      <c r="DF52" s="1988"/>
      <c r="DG52" s="2560"/>
      <c r="DH52" s="2042"/>
      <c r="DI52" s="2428">
        <f t="shared" ref="DI52:DJ74" si="10">+CR52+CK52+CD52+BW52+BP52+BI52+BB52+AU52+AN52+AG52+Z52+S52</f>
        <v>0.14280000000000001</v>
      </c>
      <c r="DJ52" s="2428">
        <f t="shared" si="8"/>
        <v>8.1200000000000008E-2</v>
      </c>
      <c r="DK52" s="2432">
        <f t="shared" si="4"/>
        <v>0.56862745098039214</v>
      </c>
      <c r="DL52" s="1906"/>
      <c r="DM52" s="2539"/>
      <c r="DN52" s="2559"/>
      <c r="DO52" s="2560"/>
      <c r="DP52" s="2560"/>
      <c r="DQ52" s="2042"/>
      <c r="DR52" s="2428">
        <f t="shared" si="9"/>
        <v>0.14280000000000001</v>
      </c>
      <c r="DS52" s="2428">
        <f>+$CS$52+$CL$52+$CE$52+$BX$52+$BQ$52+$BJ$52+$BC$52+$AV$52+$AO$52+$AH$52+$AA$52+$T$52</f>
        <v>8.1200000000000008E-2</v>
      </c>
      <c r="DT52" s="2432">
        <f t="shared" si="5"/>
        <v>0.56862745098039214</v>
      </c>
      <c r="DU52" s="1906"/>
      <c r="DV52" s="2539"/>
      <c r="DW52" s="2559"/>
      <c r="DX52" s="2560"/>
      <c r="DY52" s="2560"/>
      <c r="DZ52" s="2042"/>
      <c r="EA52" s="2428">
        <f>+$CR$52+$CK$52+$CD$52+$BW$52+$BP$52+$BI$52+$BB$52+$AU$52+$AN$52+$AG$52+$Z$52+$S$52</f>
        <v>0.14280000000000001</v>
      </c>
      <c r="EB52" s="2428">
        <f>+$CS$52+$CL$52+$CE$52+$BX$52+$BQ$52+$BJ$52+$BC$52+$AV$52+$AO$52+$AH$52+$AA$52+$T$52</f>
        <v>8.1200000000000008E-2</v>
      </c>
      <c r="EC52" s="2432">
        <f t="shared" si="6"/>
        <v>0.56862745098039214</v>
      </c>
      <c r="ED52" s="1906"/>
      <c r="EE52" s="2539"/>
      <c r="EF52" s="2559"/>
      <c r="EG52" s="1988"/>
      <c r="EH52" s="1988"/>
      <c r="EI52" s="2042"/>
    </row>
    <row r="53" spans="1:139" ht="15" customHeight="1">
      <c r="A53" s="2399"/>
      <c r="B53" s="2399"/>
      <c r="C53" s="2515"/>
      <c r="D53" s="2399"/>
      <c r="E53" s="2399"/>
      <c r="F53" s="2402"/>
      <c r="G53" s="2403" t="s">
        <v>393</v>
      </c>
      <c r="H53" s="2543"/>
      <c r="I53" s="2402"/>
      <c r="J53" s="2435"/>
      <c r="K53" s="2517"/>
      <c r="L53" s="2544" t="s">
        <v>2621</v>
      </c>
      <c r="M53" s="2545"/>
      <c r="N53" s="2520"/>
      <c r="O53" s="2546">
        <v>42380</v>
      </c>
      <c r="P53" s="2546">
        <v>42566</v>
      </c>
      <c r="Q53" s="2518" t="s">
        <v>2622</v>
      </c>
      <c r="R53" s="2523">
        <v>0.14280000000000001</v>
      </c>
      <c r="S53" s="2525">
        <v>2.0299999999999999E-2</v>
      </c>
      <c r="T53" s="2525">
        <v>2.0299999999999999E-2</v>
      </c>
      <c r="U53" s="2547"/>
      <c r="V53" s="2548"/>
      <c r="W53" s="2441"/>
      <c r="X53" s="2441"/>
      <c r="Y53" s="2549"/>
      <c r="Z53" s="2525">
        <v>2.0400000000000001E-2</v>
      </c>
      <c r="AA53" s="2529">
        <v>2.0400000000000001E-2</v>
      </c>
      <c r="AB53" s="2547"/>
      <c r="AC53" s="2548"/>
      <c r="AD53" s="2441"/>
      <c r="AE53" s="2441"/>
      <c r="AF53" s="2549"/>
      <c r="AG53" s="2525">
        <v>2.0400000000000001E-2</v>
      </c>
      <c r="AH53" s="2529">
        <v>2.0400000000000001E-2</v>
      </c>
      <c r="AI53" s="2547"/>
      <c r="AJ53" s="2548"/>
      <c r="AK53" s="2441"/>
      <c r="AL53" s="2441"/>
      <c r="AM53" s="2551" t="s">
        <v>2623</v>
      </c>
      <c r="AN53" s="2525">
        <v>2.0400000000000001E-2</v>
      </c>
      <c r="AO53" s="2529">
        <v>2.0400000000000001E-2</v>
      </c>
      <c r="AP53" s="2547"/>
      <c r="AQ53" s="2548"/>
      <c r="AR53" s="2441"/>
      <c r="AS53" s="2441"/>
      <c r="AT53" s="2549"/>
      <c r="AU53" s="2525">
        <v>2.0400000000000001E-2</v>
      </c>
      <c r="AV53" s="2529">
        <v>2.0400000000000001E-2</v>
      </c>
      <c r="AW53" s="2547"/>
      <c r="AX53" s="2548"/>
      <c r="AY53" s="2441"/>
      <c r="AZ53" s="2441"/>
      <c r="BA53" s="2549"/>
      <c r="BB53" s="2552">
        <v>2.0400000000000001E-2</v>
      </c>
      <c r="BC53" s="2533">
        <v>0</v>
      </c>
      <c r="BD53" s="2547"/>
      <c r="BE53" s="2553"/>
      <c r="BF53" s="2448"/>
      <c r="BG53" s="2448"/>
      <c r="BH53" s="2551" t="s">
        <v>2624</v>
      </c>
      <c r="BI53" s="2552">
        <v>2.0500000000000001E-2</v>
      </c>
      <c r="BJ53" s="2533"/>
      <c r="BK53" s="2547"/>
      <c r="BL53" s="2553"/>
      <c r="BM53" s="2448"/>
      <c r="BN53" s="2448"/>
      <c r="BO53" s="2536"/>
      <c r="BP53" s="2552"/>
      <c r="BQ53" s="2533"/>
      <c r="BR53" s="2547"/>
      <c r="BS53" s="2553"/>
      <c r="BT53" s="2448"/>
      <c r="BU53" s="2448"/>
      <c r="BV53" s="2536"/>
      <c r="BW53" s="2552"/>
      <c r="BX53" s="2533"/>
      <c r="BY53" s="2547"/>
      <c r="BZ53" s="2553"/>
      <c r="CA53" s="2448"/>
      <c r="CB53" s="2448"/>
      <c r="CC53" s="2555" t="s">
        <v>2625</v>
      </c>
      <c r="CD53" s="2552"/>
      <c r="CE53" s="2533"/>
      <c r="CF53" s="2547"/>
      <c r="CG53" s="2553"/>
      <c r="CH53" s="2448"/>
      <c r="CI53" s="2448"/>
      <c r="CJ53" s="2536"/>
      <c r="CK53" s="2552"/>
      <c r="CL53" s="2533"/>
      <c r="CM53" s="2547"/>
      <c r="CN53" s="2553"/>
      <c r="CO53" s="2448"/>
      <c r="CP53" s="2448"/>
      <c r="CQ53" s="2536"/>
      <c r="CR53" s="2552"/>
      <c r="CS53" s="2533"/>
      <c r="CT53" s="2547"/>
      <c r="CU53" s="2553"/>
      <c r="CV53" s="2448"/>
      <c r="CW53" s="2448"/>
      <c r="CX53" s="2538"/>
      <c r="CZ53" s="2428">
        <f t="shared" si="7"/>
        <v>6.1100000000000002E-2</v>
      </c>
      <c r="DA53" s="2428">
        <f t="shared" si="7"/>
        <v>6.1100000000000002E-2</v>
      </c>
      <c r="DB53" s="2432">
        <f t="shared" si="3"/>
        <v>1</v>
      </c>
      <c r="DC53" s="1906"/>
      <c r="DD53" s="2539"/>
      <c r="DE53" s="2559"/>
      <c r="DF53" s="1988"/>
      <c r="DG53" s="2560"/>
      <c r="DH53" s="2042"/>
      <c r="DI53" s="2428">
        <f t="shared" si="10"/>
        <v>0.14280000000000001</v>
      </c>
      <c r="DJ53" s="2428">
        <f t="shared" si="8"/>
        <v>0.1019</v>
      </c>
      <c r="DK53" s="2432">
        <f t="shared" si="4"/>
        <v>0.71358543417366949</v>
      </c>
      <c r="DL53" s="1906"/>
      <c r="DM53" s="2539"/>
      <c r="DN53" s="2559"/>
      <c r="DO53" s="2560"/>
      <c r="DP53" s="2560"/>
      <c r="DQ53" s="2042"/>
      <c r="DR53" s="2428">
        <f t="shared" si="9"/>
        <v>0.14280000000000001</v>
      </c>
      <c r="DS53" s="2428">
        <f>+$CS$53+$CL$53+$CE$53+$BX$53+$BQ$53+$BJ$53+$BC$53+$AV$53+$AO$53+$AH$53+$AA$53+$T$53</f>
        <v>0.1019</v>
      </c>
      <c r="DT53" s="2432">
        <f t="shared" si="5"/>
        <v>0.71358543417366949</v>
      </c>
      <c r="DU53" s="1906"/>
      <c r="DV53" s="2539"/>
      <c r="DW53" s="2559"/>
      <c r="DX53" s="2560"/>
      <c r="DY53" s="2560"/>
      <c r="DZ53" s="2042"/>
      <c r="EA53" s="2428">
        <f>+$CR$53+$CK$53+$CD$53+$BW$53+$BP$53+$BI$53+$BB$53+$AU$53+$AN$53+$AG$53+$Z$53+$S$53</f>
        <v>0.14280000000000001</v>
      </c>
      <c r="EB53" s="2428">
        <f>+$CS$53+$CL$53+$CE$53+$BX$53+$BQ$53+$BJ$53+$BC$53+$AV$53+$AO$53+$AH$53+$AA$53+$T$53</f>
        <v>0.1019</v>
      </c>
      <c r="EC53" s="2432">
        <f t="shared" si="6"/>
        <v>0.71358543417366949</v>
      </c>
      <c r="ED53" s="1906"/>
      <c r="EE53" s="2539"/>
      <c r="EF53" s="2559"/>
      <c r="EG53" s="1988"/>
      <c r="EH53" s="1988"/>
      <c r="EI53" s="2042"/>
    </row>
    <row r="54" spans="1:139" ht="15" customHeight="1">
      <c r="A54" s="2399"/>
      <c r="B54" s="2399"/>
      <c r="C54" s="2515"/>
      <c r="D54" s="2399"/>
      <c r="E54" s="2399"/>
      <c r="F54" s="2402"/>
      <c r="G54" s="2403" t="s">
        <v>393</v>
      </c>
      <c r="H54" s="2543"/>
      <c r="I54" s="2402"/>
      <c r="J54" s="2435"/>
      <c r="K54" s="2517"/>
      <c r="L54" s="2544" t="s">
        <v>2626</v>
      </c>
      <c r="M54" s="2545"/>
      <c r="N54" s="2520"/>
      <c r="O54" s="2546">
        <v>42415</v>
      </c>
      <c r="P54" s="2546">
        <v>42689</v>
      </c>
      <c r="Q54" s="2518" t="s">
        <v>2627</v>
      </c>
      <c r="R54" s="2523">
        <v>0.14280000000000001</v>
      </c>
      <c r="S54" s="2525">
        <v>0</v>
      </c>
      <c r="T54" s="2525"/>
      <c r="U54" s="2547"/>
      <c r="V54" s="2548"/>
      <c r="W54" s="2441"/>
      <c r="X54" s="2441"/>
      <c r="Y54" s="2549"/>
      <c r="Z54" s="2525">
        <v>1.4200000000000001E-2</v>
      </c>
      <c r="AA54" s="2529">
        <v>1.4200000000000001E-2</v>
      </c>
      <c r="AB54" s="2547"/>
      <c r="AC54" s="2548"/>
      <c r="AD54" s="2441"/>
      <c r="AE54" s="2441"/>
      <c r="AF54" s="2549"/>
      <c r="AG54" s="2525">
        <v>1.4200000000000001E-2</v>
      </c>
      <c r="AH54" s="2529">
        <v>1.4200000000000001E-2</v>
      </c>
      <c r="AI54" s="2547"/>
      <c r="AJ54" s="2548"/>
      <c r="AK54" s="2441"/>
      <c r="AL54" s="2441"/>
      <c r="AM54" s="2563" t="s">
        <v>2628</v>
      </c>
      <c r="AN54" s="2525">
        <v>1.43E-2</v>
      </c>
      <c r="AO54" s="2529">
        <v>1.43E-2</v>
      </c>
      <c r="AP54" s="2547"/>
      <c r="AQ54" s="2548"/>
      <c r="AR54" s="2441"/>
      <c r="AS54" s="2441"/>
      <c r="AT54" s="2549"/>
      <c r="AU54" s="2525">
        <v>1.43E-2</v>
      </c>
      <c r="AV54" s="2529">
        <v>1.43E-2</v>
      </c>
      <c r="AW54" s="2547"/>
      <c r="AX54" s="2548"/>
      <c r="AY54" s="2441"/>
      <c r="AZ54" s="2441"/>
      <c r="BA54" s="2549"/>
      <c r="BB54" s="2552">
        <v>1.43E-2</v>
      </c>
      <c r="BC54" s="2533">
        <v>1.43E-2</v>
      </c>
      <c r="BD54" s="2547"/>
      <c r="BE54" s="2553"/>
      <c r="BF54" s="2448"/>
      <c r="BG54" s="2448"/>
      <c r="BH54" s="2551" t="s">
        <v>2629</v>
      </c>
      <c r="BI54" s="2552">
        <v>1.43E-2</v>
      </c>
      <c r="BJ54" s="2533"/>
      <c r="BK54" s="2547"/>
      <c r="BL54" s="2553"/>
      <c r="BM54" s="2448"/>
      <c r="BN54" s="2448"/>
      <c r="BO54" s="2536"/>
      <c r="BP54" s="2552">
        <v>1.43E-2</v>
      </c>
      <c r="BQ54" s="2533"/>
      <c r="BR54" s="2547"/>
      <c r="BS54" s="2553"/>
      <c r="BT54" s="2448"/>
      <c r="BU54" s="2448"/>
      <c r="BV54" s="2536"/>
      <c r="BW54" s="2552">
        <v>1.43E-2</v>
      </c>
      <c r="BX54" s="2533"/>
      <c r="BY54" s="2547"/>
      <c r="BZ54" s="2553"/>
      <c r="CA54" s="2448"/>
      <c r="CB54" s="2448"/>
      <c r="CC54" s="2555" t="s">
        <v>2630</v>
      </c>
      <c r="CD54" s="2552">
        <v>1.43E-2</v>
      </c>
      <c r="CE54" s="2533"/>
      <c r="CF54" s="2547"/>
      <c r="CG54" s="2553"/>
      <c r="CH54" s="2448"/>
      <c r="CI54" s="2448"/>
      <c r="CJ54" s="2536"/>
      <c r="CK54" s="2552">
        <v>1.43E-2</v>
      </c>
      <c r="CL54" s="2533"/>
      <c r="CM54" s="2547"/>
      <c r="CN54" s="2553"/>
      <c r="CO54" s="2448"/>
      <c r="CP54" s="2448"/>
      <c r="CQ54" s="2536"/>
      <c r="CR54" s="2564"/>
      <c r="CS54" s="2533"/>
      <c r="CT54" s="2547"/>
      <c r="CU54" s="2553"/>
      <c r="CV54" s="2448"/>
      <c r="CW54" s="2448"/>
      <c r="CX54" s="2558" t="s">
        <v>2631</v>
      </c>
      <c r="CZ54" s="2428">
        <f t="shared" si="7"/>
        <v>2.8400000000000002E-2</v>
      </c>
      <c r="DA54" s="2428">
        <f t="shared" si="7"/>
        <v>2.8400000000000002E-2</v>
      </c>
      <c r="DB54" s="2432">
        <f t="shared" si="3"/>
        <v>1</v>
      </c>
      <c r="DC54" s="2541"/>
      <c r="DD54" s="2565"/>
      <c r="DE54" s="2566"/>
      <c r="DF54" s="1988"/>
      <c r="DG54" s="2560"/>
      <c r="DH54" s="2042"/>
      <c r="DI54" s="2428">
        <f t="shared" si="10"/>
        <v>0.14280000000000001</v>
      </c>
      <c r="DJ54" s="2428">
        <f t="shared" si="8"/>
        <v>7.1300000000000002E-2</v>
      </c>
      <c r="DK54" s="2432">
        <f t="shared" si="4"/>
        <v>0.49929971988795518</v>
      </c>
      <c r="DL54" s="2541"/>
      <c r="DM54" s="2565"/>
      <c r="DN54" s="2566"/>
      <c r="DO54" s="2560"/>
      <c r="DP54" s="2560"/>
      <c r="DQ54" s="2042"/>
      <c r="DR54" s="2428">
        <f t="shared" si="9"/>
        <v>0.14280000000000001</v>
      </c>
      <c r="DS54" s="2428">
        <f>+$CS$54+$CL$54+$CE$54+$BX$54+$BQ$54+$BJ$54+$BC$54+$AV$54+$AO$54+$AH$54+$AA$54+$T$54</f>
        <v>7.1300000000000002E-2</v>
      </c>
      <c r="DT54" s="2432">
        <f t="shared" si="5"/>
        <v>0.49929971988795518</v>
      </c>
      <c r="DU54" s="2541"/>
      <c r="DV54" s="2565"/>
      <c r="DW54" s="2566"/>
      <c r="DX54" s="2560"/>
      <c r="DY54" s="2560"/>
      <c r="DZ54" s="2042"/>
      <c r="EA54" s="2428">
        <f>+$CR$54+$CK$54+$CD$54+$BW$54+$BP$54+$BI$54+$BB$54+$AU$54+$AN$54+$AG$54+$Z$54+$S$54</f>
        <v>0.14280000000000001</v>
      </c>
      <c r="EB54" s="2428">
        <f>+$CS$54+$CL$54+$CE$54+$BX$54+$BQ$54+$BJ$54+$BC$54+$AV$54+$AO$54+$AH$54+$AA$54+$T$54</f>
        <v>7.1300000000000002E-2</v>
      </c>
      <c r="EC54" s="2432">
        <f t="shared" si="6"/>
        <v>0.49929971988795518</v>
      </c>
      <c r="ED54" s="2541"/>
      <c r="EE54" s="2565"/>
      <c r="EF54" s="2566"/>
      <c r="EG54" s="1988"/>
      <c r="EH54" s="1988"/>
      <c r="EI54" s="2042"/>
    </row>
    <row r="55" spans="1:139" ht="15" customHeight="1">
      <c r="A55" s="2399"/>
      <c r="B55" s="2399"/>
      <c r="C55" s="2515"/>
      <c r="D55" s="2399"/>
      <c r="E55" s="2399"/>
      <c r="F55" s="2402"/>
      <c r="G55" s="2403" t="s">
        <v>393</v>
      </c>
      <c r="H55" s="2543"/>
      <c r="I55" s="2402"/>
      <c r="J55" s="2406">
        <v>5</v>
      </c>
      <c r="K55" s="2517" t="s">
        <v>2632</v>
      </c>
      <c r="L55" s="2561" t="s">
        <v>2633</v>
      </c>
      <c r="M55" s="2519" t="s">
        <v>2634</v>
      </c>
      <c r="N55" s="2520">
        <v>0.14333333333333334</v>
      </c>
      <c r="O55" s="2521">
        <v>42370</v>
      </c>
      <c r="P55" s="2521">
        <v>42505</v>
      </c>
      <c r="Q55" s="2518" t="s">
        <v>2635</v>
      </c>
      <c r="R55" s="2411">
        <v>0.33300000000000002</v>
      </c>
      <c r="S55" s="2525">
        <v>6.6600000000000006E-2</v>
      </c>
      <c r="T55" s="2525">
        <v>6.6600000000000006E-2</v>
      </c>
      <c r="U55" s="2526">
        <f>SUM(S55:S57)</f>
        <v>6.6600000000000006E-2</v>
      </c>
      <c r="V55" s="2527">
        <f>SUM(T55:T57)</f>
        <v>6.6600000000000006E-2</v>
      </c>
      <c r="W55" s="2441"/>
      <c r="X55" s="2441"/>
      <c r="Y55" s="2524"/>
      <c r="Z55" s="2525">
        <v>6.6600000000000006E-2</v>
      </c>
      <c r="AA55" s="2524">
        <v>6.6600000000000006E-2</v>
      </c>
      <c r="AB55" s="2526">
        <f>+Z55+Z56+Z57</f>
        <v>0.13700000000000001</v>
      </c>
      <c r="AC55" s="2527">
        <f>SUM(AA55:AA57)</f>
        <v>0.13700000000000001</v>
      </c>
      <c r="AD55" s="2441"/>
      <c r="AE55" s="2441"/>
      <c r="AF55" s="2524"/>
      <c r="AG55" s="2525">
        <v>6.6600000000000006E-2</v>
      </c>
      <c r="AH55" s="2524">
        <v>6.6600000000000006E-2</v>
      </c>
      <c r="AI55" s="2526">
        <f>SUM(AG55:AG57)</f>
        <v>0.13700000000000001</v>
      </c>
      <c r="AJ55" s="2527">
        <f>SUM(AH55:AH57)</f>
        <v>0.13700000000000001</v>
      </c>
      <c r="AK55" s="2441"/>
      <c r="AL55" s="2441"/>
      <c r="AM55" s="2567" t="s">
        <v>2636</v>
      </c>
      <c r="AN55" s="2525">
        <v>6.6600000000000006E-2</v>
      </c>
      <c r="AO55" s="2524">
        <v>6.6600000000000006E-2</v>
      </c>
      <c r="AP55" s="2526">
        <f>SUM(AN55:AN57)</f>
        <v>0.13700000000000001</v>
      </c>
      <c r="AQ55" s="2527">
        <f>SUM(AO55:AO57)</f>
        <v>0.13700000000000001</v>
      </c>
      <c r="AR55" s="2441"/>
      <c r="AS55" s="2441"/>
      <c r="AT55" s="2527"/>
      <c r="AU55" s="2525">
        <v>6.6600000000000006E-2</v>
      </c>
      <c r="AV55" s="2524">
        <v>3.6600000000000001E-2</v>
      </c>
      <c r="AW55" s="2526">
        <f>SUM(AU55:AU57)</f>
        <v>0.13701000000000002</v>
      </c>
      <c r="AX55" s="2527">
        <f>SUM(AV55:AV57)</f>
        <v>0.10700000000000001</v>
      </c>
      <c r="AY55" s="2441"/>
      <c r="AZ55" s="2441"/>
      <c r="BA55" s="2568"/>
      <c r="BB55" s="2552"/>
      <c r="BC55" s="2536">
        <v>0.02</v>
      </c>
      <c r="BD55" s="2526">
        <f>SUM(BB55:BB57)</f>
        <v>7.039999999999999E-2</v>
      </c>
      <c r="BE55" s="2534">
        <f>SUM(BC55:BC57)</f>
        <v>7.8399999999999997E-2</v>
      </c>
      <c r="BF55" s="2448"/>
      <c r="BG55" s="2448"/>
      <c r="BH55" s="2569" t="s">
        <v>2637</v>
      </c>
      <c r="BI55" s="2552"/>
      <c r="BJ55" s="2536"/>
      <c r="BK55" s="2526">
        <f>SUM(BI55:BI57)</f>
        <v>7.039999999999999E-2</v>
      </c>
      <c r="BL55" s="2534">
        <f>SUM(BJ55:BJ57)</f>
        <v>0</v>
      </c>
      <c r="BM55" s="2448"/>
      <c r="BN55" s="2448"/>
      <c r="BO55" s="2536"/>
      <c r="BP55" s="2552"/>
      <c r="BQ55" s="2536"/>
      <c r="BR55" s="2526">
        <f>SUM(BP55:BP57)</f>
        <v>7.039999999999999E-2</v>
      </c>
      <c r="BS55" s="2534">
        <f>SUM(BQ55:BQ57)</f>
        <v>0</v>
      </c>
      <c r="BT55" s="2448"/>
      <c r="BU55" s="2448"/>
      <c r="BV55" s="2536"/>
      <c r="BW55" s="2552"/>
      <c r="BX55" s="2536"/>
      <c r="BY55" s="2526">
        <f>SUM(BW55:BW57)</f>
        <v>7.039999999999999E-2</v>
      </c>
      <c r="BZ55" s="2534">
        <f>SUM(BX55:BX57)</f>
        <v>0</v>
      </c>
      <c r="CA55" s="2448"/>
      <c r="CB55" s="2448"/>
      <c r="CC55" s="2570" t="s">
        <v>2638</v>
      </c>
      <c r="CD55" s="2552"/>
      <c r="CE55" s="2536"/>
      <c r="CF55" s="2526">
        <f>SUM(CD55:CD57)</f>
        <v>7.039999999999999E-2</v>
      </c>
      <c r="CG55" s="2534">
        <f>SUM(CE55:CE57)</f>
        <v>0</v>
      </c>
      <c r="CH55" s="2448"/>
      <c r="CI55" s="2448"/>
      <c r="CJ55" s="2536"/>
      <c r="CK55" s="2552"/>
      <c r="CL55" s="2536"/>
      <c r="CM55" s="2526">
        <f>SUM(CK55:CK57)</f>
        <v>3.3399999999999999E-2</v>
      </c>
      <c r="CN55" s="2534">
        <f>SUM(CL55:CL57)</f>
        <v>0</v>
      </c>
      <c r="CO55" s="2448"/>
      <c r="CP55" s="2448"/>
      <c r="CQ55" s="2536"/>
      <c r="CR55" s="2552"/>
      <c r="CS55" s="2536"/>
      <c r="CT55" s="2526">
        <f>SUM(CR55:CR57)</f>
        <v>0</v>
      </c>
      <c r="CU55" s="2534">
        <f>SUM(CS55:CS57)</f>
        <v>0</v>
      </c>
      <c r="CV55" s="2448"/>
      <c r="CW55" s="2448"/>
      <c r="CX55" s="2571" t="s">
        <v>2639</v>
      </c>
      <c r="CZ55" s="2428">
        <f t="shared" si="7"/>
        <v>0.19980000000000003</v>
      </c>
      <c r="DA55" s="2428">
        <f t="shared" si="7"/>
        <v>0.19980000000000003</v>
      </c>
      <c r="DB55" s="2572">
        <f t="shared" si="3"/>
        <v>1</v>
      </c>
      <c r="DC55" s="1906">
        <f>+AI55+AB55+U55</f>
        <v>0.34060000000000001</v>
      </c>
      <c r="DD55" s="2539">
        <f>+AJ55+AC55+V55</f>
        <v>0.34060000000000001</v>
      </c>
      <c r="DE55" s="2540">
        <f>+DD55/DC55</f>
        <v>1</v>
      </c>
      <c r="DF55" s="1988"/>
      <c r="DG55" s="2560"/>
      <c r="DH55" s="2042"/>
      <c r="DI55" s="2428">
        <f t="shared" si="10"/>
        <v>0.33300000000000002</v>
      </c>
      <c r="DJ55" s="2428">
        <f t="shared" si="8"/>
        <v>0.32300000000000001</v>
      </c>
      <c r="DK55" s="2572">
        <f t="shared" si="4"/>
        <v>0.96996996996996998</v>
      </c>
      <c r="DL55" s="1906">
        <f>+BD55+AW55+AP55+AI55+AB55+U55</f>
        <v>0.68501000000000001</v>
      </c>
      <c r="DM55" s="2539">
        <f>+BE55+AX55+AQ55+AJ55+AC55+V55</f>
        <v>0.66300000000000003</v>
      </c>
      <c r="DN55" s="2540">
        <f>+DM55/DL55</f>
        <v>0.96786908220317958</v>
      </c>
      <c r="DO55" s="2560"/>
      <c r="DP55" s="2560"/>
      <c r="DQ55" s="2042"/>
      <c r="DR55" s="2428">
        <f t="shared" si="9"/>
        <v>0.33300000000000002</v>
      </c>
      <c r="DS55" s="2428">
        <f>+$CS$55+$CL$55+$CE$55+$BX$55+$BQ$55+$BJ$55+$BC$55+$AV$55+$AO$55+$AH$55+$AA$55+$T$55</f>
        <v>0.32300000000000001</v>
      </c>
      <c r="DT55" s="2572">
        <f t="shared" si="5"/>
        <v>0.96996996996996998</v>
      </c>
      <c r="DU55" s="1906">
        <f>+$BY$55+$BR$55+$BK$55+$BD$55+$AW$55+$AP$55+$AI$55+$AB$55+$U$55</f>
        <v>0.89620999999999995</v>
      </c>
      <c r="DV55" s="2539">
        <f>+$BZ$55+$BS$55+$BL$55+$BE$55+$AX$55+$AQ$55+$AJ$55+$AC$55+$V$55</f>
        <v>0.66300000000000003</v>
      </c>
      <c r="DW55" s="2540">
        <f>+DV55/DU55</f>
        <v>0.73978197074346419</v>
      </c>
      <c r="DX55" s="2560"/>
      <c r="DY55" s="2560"/>
      <c r="DZ55" s="2042"/>
      <c r="EA55" s="2428">
        <f>+$CR$55+$CK$55+$CD$55+$BW$55+$BP$55+$BI$55+$BB$55+$AU$55+$AN$55+$AG$55+$Z$55+$S$55</f>
        <v>0.33300000000000002</v>
      </c>
      <c r="EB55" s="2428">
        <f>+$CS$55+$CL$55+$CE$55+$BX$55+$BQ$55+$BJ$55+$BC$55+$AV$55+$AO$55+$AH$55+$AA$55+$T$55</f>
        <v>0.32300000000000001</v>
      </c>
      <c r="EC55" s="2572">
        <f t="shared" si="6"/>
        <v>0.96996996996996998</v>
      </c>
      <c r="ED55" s="1906">
        <f>+$CT$55+$CM$55+$CF$55+$BY$55+$BR$55+$BK$55+$BD$55+$AW$55+$AP$55+$AI$55+$AB$55+$U$55</f>
        <v>1.0000100000000001</v>
      </c>
      <c r="EE55" s="2539">
        <f>+$CU$55+$CN$55+$CG$55+$BZ$55+$BS$55+$BL$55+$BE$55+$AX$55+$AQ$55+$AJ$55+$AC$55+$V$55</f>
        <v>0.66300000000000003</v>
      </c>
      <c r="EF55" s="2540">
        <f>+EE55/ED55</f>
        <v>0.66299337006629933</v>
      </c>
      <c r="EG55" s="1988"/>
      <c r="EH55" s="1988"/>
      <c r="EI55" s="2042"/>
    </row>
    <row r="56" spans="1:139" ht="15" customHeight="1">
      <c r="A56" s="2399"/>
      <c r="B56" s="2399"/>
      <c r="C56" s="2515"/>
      <c r="D56" s="2399"/>
      <c r="E56" s="2399"/>
      <c r="F56" s="2402"/>
      <c r="G56" s="2403" t="s">
        <v>393</v>
      </c>
      <c r="H56" s="2543"/>
      <c r="I56" s="2402"/>
      <c r="J56" s="2435"/>
      <c r="K56" s="2517"/>
      <c r="L56" s="2561" t="s">
        <v>2640</v>
      </c>
      <c r="M56" s="2545"/>
      <c r="N56" s="2520"/>
      <c r="O56" s="2521">
        <v>42767</v>
      </c>
      <c r="P56" s="2521">
        <v>43054</v>
      </c>
      <c r="Q56" s="2518" t="s">
        <v>2641</v>
      </c>
      <c r="R56" s="2411">
        <v>0.33400000000000002</v>
      </c>
      <c r="S56" s="2525">
        <v>0</v>
      </c>
      <c r="T56" s="2525"/>
      <c r="U56" s="2547"/>
      <c r="V56" s="2548"/>
      <c r="W56" s="2441"/>
      <c r="X56" s="2441"/>
      <c r="Y56" s="2524"/>
      <c r="Z56" s="2525">
        <v>3.3399999999999999E-2</v>
      </c>
      <c r="AA56" s="2524">
        <v>3.3399999999999999E-2</v>
      </c>
      <c r="AB56" s="2547"/>
      <c r="AC56" s="2548"/>
      <c r="AD56" s="2441"/>
      <c r="AE56" s="2441"/>
      <c r="AF56" s="2524"/>
      <c r="AG56" s="2525">
        <v>3.3399999999999999E-2</v>
      </c>
      <c r="AH56" s="2524">
        <v>3.3399999999999999E-2</v>
      </c>
      <c r="AI56" s="2547"/>
      <c r="AJ56" s="2548"/>
      <c r="AK56" s="2441"/>
      <c r="AL56" s="2441"/>
      <c r="AM56" s="2573" t="s">
        <v>2642</v>
      </c>
      <c r="AN56" s="2525">
        <v>3.3399999999999999E-2</v>
      </c>
      <c r="AO56" s="2524">
        <v>3.3399999999999999E-2</v>
      </c>
      <c r="AP56" s="2547"/>
      <c r="AQ56" s="2548"/>
      <c r="AR56" s="2441"/>
      <c r="AS56" s="2441"/>
      <c r="AT56" s="2574"/>
      <c r="AU56" s="2525">
        <v>3.3399999999999999E-2</v>
      </c>
      <c r="AV56" s="2524">
        <v>3.3399999999999999E-2</v>
      </c>
      <c r="AW56" s="2547"/>
      <c r="AX56" s="2548"/>
      <c r="AY56" s="2441"/>
      <c r="AZ56" s="2441"/>
      <c r="BA56" s="2575"/>
      <c r="BB56" s="2552">
        <v>3.3399999999999999E-2</v>
      </c>
      <c r="BC56" s="2536">
        <v>3.3399999999999999E-2</v>
      </c>
      <c r="BD56" s="2547"/>
      <c r="BE56" s="2553"/>
      <c r="BF56" s="2448"/>
      <c r="BG56" s="2448"/>
      <c r="BH56" s="2569"/>
      <c r="BI56" s="2552">
        <v>3.3399999999999999E-2</v>
      </c>
      <c r="BJ56" s="2536"/>
      <c r="BK56" s="2547"/>
      <c r="BL56" s="2553"/>
      <c r="BM56" s="2448"/>
      <c r="BN56" s="2448"/>
      <c r="BO56" s="2536"/>
      <c r="BP56" s="2552">
        <v>3.3399999999999999E-2</v>
      </c>
      <c r="BQ56" s="2536"/>
      <c r="BR56" s="2547"/>
      <c r="BS56" s="2553"/>
      <c r="BT56" s="2448"/>
      <c r="BU56" s="2448"/>
      <c r="BV56" s="2536"/>
      <c r="BW56" s="2552">
        <v>3.3399999999999999E-2</v>
      </c>
      <c r="BX56" s="2536"/>
      <c r="BY56" s="2547"/>
      <c r="BZ56" s="2553"/>
      <c r="CA56" s="2448"/>
      <c r="CB56" s="2448"/>
      <c r="CC56" s="2570"/>
      <c r="CD56" s="2552">
        <v>3.3399999999999999E-2</v>
      </c>
      <c r="CE56" s="2536"/>
      <c r="CF56" s="2547"/>
      <c r="CG56" s="2553"/>
      <c r="CH56" s="2448"/>
      <c r="CI56" s="2448"/>
      <c r="CJ56" s="2536"/>
      <c r="CK56" s="2552">
        <v>3.3399999999999999E-2</v>
      </c>
      <c r="CL56" s="2536"/>
      <c r="CM56" s="2547"/>
      <c r="CN56" s="2553"/>
      <c r="CO56" s="2448"/>
      <c r="CP56" s="2448"/>
      <c r="CQ56" s="2536"/>
      <c r="CR56" s="2552"/>
      <c r="CS56" s="2536"/>
      <c r="CT56" s="2547"/>
      <c r="CU56" s="2553"/>
      <c r="CV56" s="2448"/>
      <c r="CW56" s="2448"/>
      <c r="CX56" s="2571"/>
      <c r="CZ56" s="2428">
        <f t="shared" si="7"/>
        <v>6.6799999999999998E-2</v>
      </c>
      <c r="DA56" s="2428">
        <f t="shared" si="7"/>
        <v>6.6799999999999998E-2</v>
      </c>
      <c r="DB56" s="2572">
        <f t="shared" si="3"/>
        <v>1</v>
      </c>
      <c r="DC56" s="1906"/>
      <c r="DD56" s="2539"/>
      <c r="DE56" s="2559"/>
      <c r="DF56" s="1988"/>
      <c r="DG56" s="2560"/>
      <c r="DH56" s="2042"/>
      <c r="DI56" s="2428">
        <f t="shared" si="10"/>
        <v>0.33399999999999991</v>
      </c>
      <c r="DJ56" s="2428">
        <f t="shared" si="8"/>
        <v>0.16699999999999998</v>
      </c>
      <c r="DK56" s="2572">
        <f t="shared" si="4"/>
        <v>0.50000000000000011</v>
      </c>
      <c r="DL56" s="1906"/>
      <c r="DM56" s="2539"/>
      <c r="DN56" s="2559"/>
      <c r="DO56" s="2560"/>
      <c r="DP56" s="2560"/>
      <c r="DQ56" s="2042"/>
      <c r="DR56" s="2428">
        <f t="shared" si="9"/>
        <v>0.33399999999999991</v>
      </c>
      <c r="DS56" s="2428">
        <f>+$CS$56+$CL$56+$CE$56+$BX$56+$BQ$56+$BJ$56+$BC$56+$AV$56+$AO$56+$AH$56+$AA$56+$T$56</f>
        <v>0.16699999999999998</v>
      </c>
      <c r="DT56" s="2572">
        <f t="shared" si="5"/>
        <v>0.50000000000000011</v>
      </c>
      <c r="DU56" s="1906"/>
      <c r="DV56" s="2539"/>
      <c r="DW56" s="2559"/>
      <c r="DX56" s="2560"/>
      <c r="DY56" s="2560"/>
      <c r="DZ56" s="2042"/>
      <c r="EA56" s="2428">
        <f>+$CR$56+$CK$56+$CD$56+$BW$56+$BP$56+$BI$56+$BB$56+$AU$56+$AN$56+$AG$56+$Z$56+$S$56</f>
        <v>0.33399999999999991</v>
      </c>
      <c r="EB56" s="2428">
        <f>+$CS$56+$CL$56+$CE$56+$BX$56+$BQ$56+$BJ$56+$BC$56+$AV$56+$AO$56+$AH$56+$AA$56+$T$56</f>
        <v>0.16699999999999998</v>
      </c>
      <c r="EC56" s="2572">
        <f t="shared" si="6"/>
        <v>0.50000000000000011</v>
      </c>
      <c r="ED56" s="1906"/>
      <c r="EE56" s="2539"/>
      <c r="EF56" s="2559"/>
      <c r="EG56" s="1988"/>
      <c r="EH56" s="1988"/>
      <c r="EI56" s="2042"/>
    </row>
    <row r="57" spans="1:139" ht="15" customHeight="1">
      <c r="A57" s="2399"/>
      <c r="B57" s="2399"/>
      <c r="C57" s="2515"/>
      <c r="D57" s="2399"/>
      <c r="E57" s="2399"/>
      <c r="F57" s="2402"/>
      <c r="G57" s="2403" t="s">
        <v>393</v>
      </c>
      <c r="H57" s="2543"/>
      <c r="I57" s="2402"/>
      <c r="J57" s="2435"/>
      <c r="K57" s="2517"/>
      <c r="L57" s="2544" t="s">
        <v>2643</v>
      </c>
      <c r="M57" s="2545"/>
      <c r="N57" s="2520"/>
      <c r="O57" s="2521">
        <v>42415</v>
      </c>
      <c r="P57" s="2521">
        <v>43038</v>
      </c>
      <c r="Q57" s="2518" t="s">
        <v>2644</v>
      </c>
      <c r="R57" s="2411">
        <v>0.33300000000000002</v>
      </c>
      <c r="S57" s="2525">
        <v>0</v>
      </c>
      <c r="T57" s="2525"/>
      <c r="U57" s="2547"/>
      <c r="V57" s="2548"/>
      <c r="W57" s="2441"/>
      <c r="X57" s="2441"/>
      <c r="Y57" s="2524"/>
      <c r="Z57" s="2525">
        <v>3.6999999999999998E-2</v>
      </c>
      <c r="AA57" s="2524">
        <v>3.6999999999999998E-2</v>
      </c>
      <c r="AB57" s="2547"/>
      <c r="AC57" s="2548"/>
      <c r="AD57" s="2441"/>
      <c r="AE57" s="2441"/>
      <c r="AF57" s="2524"/>
      <c r="AG57" s="2525">
        <v>3.6999999999999998E-2</v>
      </c>
      <c r="AH57" s="2524">
        <v>3.6999999999999998E-2</v>
      </c>
      <c r="AI57" s="2547"/>
      <c r="AJ57" s="2548"/>
      <c r="AK57" s="2441"/>
      <c r="AL57" s="2441"/>
      <c r="AM57" s="2530" t="s">
        <v>2645</v>
      </c>
      <c r="AN57" s="2525">
        <v>3.6999999999999998E-2</v>
      </c>
      <c r="AO57" s="2524">
        <v>3.6999999999999998E-2</v>
      </c>
      <c r="AP57" s="2547"/>
      <c r="AQ57" s="2548"/>
      <c r="AR57" s="2441"/>
      <c r="AS57" s="2441"/>
      <c r="AT57" s="2549"/>
      <c r="AU57" s="2525">
        <v>3.7010000000000001E-2</v>
      </c>
      <c r="AV57" s="2524">
        <v>3.6999999999999998E-2</v>
      </c>
      <c r="AW57" s="2547"/>
      <c r="AX57" s="2548"/>
      <c r="AY57" s="2441"/>
      <c r="AZ57" s="2441"/>
      <c r="BA57" s="2549"/>
      <c r="BB57" s="2552">
        <v>3.6999999999999998E-2</v>
      </c>
      <c r="BC57" s="2536">
        <v>2.5000000000000001E-2</v>
      </c>
      <c r="BD57" s="2547"/>
      <c r="BE57" s="2553"/>
      <c r="BF57" s="2448"/>
      <c r="BG57" s="2448"/>
      <c r="BH57" s="2530" t="s">
        <v>2646</v>
      </c>
      <c r="BI57" s="2552">
        <v>3.6999999999999998E-2</v>
      </c>
      <c r="BJ57" s="2536"/>
      <c r="BK57" s="2547"/>
      <c r="BL57" s="2553"/>
      <c r="BM57" s="2448"/>
      <c r="BN57" s="2448"/>
      <c r="BO57" s="2536"/>
      <c r="BP57" s="2552">
        <v>3.6999999999999998E-2</v>
      </c>
      <c r="BQ57" s="2536"/>
      <c r="BR57" s="2547"/>
      <c r="BS57" s="2553"/>
      <c r="BT57" s="2448"/>
      <c r="BU57" s="2448"/>
      <c r="BV57" s="2536"/>
      <c r="BW57" s="2552">
        <v>3.6999999999999998E-2</v>
      </c>
      <c r="BX57" s="2536"/>
      <c r="BY57" s="2547"/>
      <c r="BZ57" s="2553"/>
      <c r="CA57" s="2448"/>
      <c r="CB57" s="2448"/>
      <c r="CC57" s="2536" t="s">
        <v>2647</v>
      </c>
      <c r="CD57" s="2552">
        <v>3.6999999999999998E-2</v>
      </c>
      <c r="CE57" s="2536"/>
      <c r="CF57" s="2547"/>
      <c r="CG57" s="2553"/>
      <c r="CH57" s="2448"/>
      <c r="CI57" s="2448"/>
      <c r="CJ57" s="2536"/>
      <c r="CK57" s="2552"/>
      <c r="CL57" s="2536"/>
      <c r="CM57" s="2547"/>
      <c r="CN57" s="2553"/>
      <c r="CO57" s="2448"/>
      <c r="CP57" s="2448"/>
      <c r="CQ57" s="2536"/>
      <c r="CR57" s="2552"/>
      <c r="CS57" s="2536"/>
      <c r="CT57" s="2547"/>
      <c r="CU57" s="2553"/>
      <c r="CV57" s="2448"/>
      <c r="CW57" s="2448"/>
      <c r="CX57" s="2538"/>
      <c r="CZ57" s="2428">
        <f t="shared" si="7"/>
        <v>7.3999999999999996E-2</v>
      </c>
      <c r="DA57" s="2428">
        <f t="shared" si="7"/>
        <v>7.3999999999999996E-2</v>
      </c>
      <c r="DB57" s="2572">
        <f t="shared" si="3"/>
        <v>1</v>
      </c>
      <c r="DC57" s="1906"/>
      <c r="DD57" s="2539"/>
      <c r="DE57" s="2566"/>
      <c r="DF57" s="1988"/>
      <c r="DG57" s="2560"/>
      <c r="DH57" s="2042"/>
      <c r="DI57" s="2428">
        <f t="shared" si="10"/>
        <v>0.33300999999999992</v>
      </c>
      <c r="DJ57" s="2428">
        <f t="shared" si="8"/>
        <v>0.17300000000000001</v>
      </c>
      <c r="DK57" s="2572">
        <f t="shared" si="4"/>
        <v>0.51950391880123736</v>
      </c>
      <c r="DL57" s="1906"/>
      <c r="DM57" s="2539"/>
      <c r="DN57" s="2566"/>
      <c r="DO57" s="2560"/>
      <c r="DP57" s="2560"/>
      <c r="DQ57" s="2042"/>
      <c r="DR57" s="2428">
        <f t="shared" si="9"/>
        <v>0.33300999999999992</v>
      </c>
      <c r="DS57" s="2428">
        <f>+$CS$57+$CL$57+$CE$57+$BX$57+$BQ$57+$BJ$57+$BC$57+$AV$57+$AO$57+$AH$57+$AA$57+$T$57</f>
        <v>0.17300000000000001</v>
      </c>
      <c r="DT57" s="2572">
        <f t="shared" si="5"/>
        <v>0.51950391880123736</v>
      </c>
      <c r="DU57" s="1906"/>
      <c r="DV57" s="2539"/>
      <c r="DW57" s="2566"/>
      <c r="DX57" s="2560"/>
      <c r="DY57" s="2560"/>
      <c r="DZ57" s="2042"/>
      <c r="EA57" s="2428">
        <f>+$CR$57+$CK$57+$CD$57+$BW$57+$BP$57+$BI$57+$BB$57+$AU$57+$AN$57+$AG$57+$Z$57+$S$57</f>
        <v>0.33300999999999992</v>
      </c>
      <c r="EB57" s="2428">
        <f>+$CS$57+$CL$57+$CE$57+$BX$57+$BQ$57+$BJ$57+$BC$57+$AV$57+$AO$57+$AH$57+$AA$57+$T$57</f>
        <v>0.17300000000000001</v>
      </c>
      <c r="EC57" s="2572">
        <f t="shared" si="6"/>
        <v>0.51950391880123736</v>
      </c>
      <c r="ED57" s="1906"/>
      <c r="EE57" s="2539"/>
      <c r="EF57" s="2566"/>
      <c r="EG57" s="1988"/>
      <c r="EH57" s="1988"/>
      <c r="EI57" s="2042"/>
    </row>
    <row r="58" spans="1:139" ht="15" customHeight="1">
      <c r="A58" s="2399"/>
      <c r="B58" s="2399"/>
      <c r="C58" s="2515"/>
      <c r="D58" s="2399"/>
      <c r="E58" s="2399"/>
      <c r="F58" s="2402"/>
      <c r="G58" s="2403" t="s">
        <v>393</v>
      </c>
      <c r="H58" s="2543"/>
      <c r="I58" s="2402"/>
      <c r="J58" s="2406">
        <v>6</v>
      </c>
      <c r="K58" s="2517" t="s">
        <v>2648</v>
      </c>
      <c r="L58" s="2576" t="s">
        <v>2649</v>
      </c>
      <c r="M58" s="2407" t="s">
        <v>2650</v>
      </c>
      <c r="N58" s="2520">
        <v>0.14333333333333334</v>
      </c>
      <c r="O58" s="2577">
        <v>42795</v>
      </c>
      <c r="P58" s="2577">
        <v>43099</v>
      </c>
      <c r="Q58" s="2466" t="s">
        <v>2651</v>
      </c>
      <c r="R58" s="2411">
        <v>0.33300000000000002</v>
      </c>
      <c r="S58" s="2413">
        <v>0</v>
      </c>
      <c r="T58" s="2413"/>
      <c r="U58" s="2488">
        <f>SUM(S58:S60)</f>
        <v>0</v>
      </c>
      <c r="V58" s="2487">
        <f>SUM(T58:T60)</f>
        <v>0</v>
      </c>
      <c r="W58" s="2441"/>
      <c r="X58" s="2441"/>
      <c r="Y58" s="2412"/>
      <c r="Z58" s="2413"/>
      <c r="AA58" s="2442"/>
      <c r="AB58" s="2488">
        <f>SUM(Z58:Z60)</f>
        <v>6.0600000000000001E-2</v>
      </c>
      <c r="AC58" s="2487">
        <f>SUM(AA58:AA60)</f>
        <v>6.0600000000000001E-2</v>
      </c>
      <c r="AD58" s="2441"/>
      <c r="AE58" s="2441"/>
      <c r="AF58" s="2412"/>
      <c r="AG58" s="2413">
        <v>3.3300000000000003E-2</v>
      </c>
      <c r="AH58" s="2442">
        <v>0.02</v>
      </c>
      <c r="AI58" s="2488">
        <f>SUM(AG58:AG60)</f>
        <v>9.3900000000000011E-2</v>
      </c>
      <c r="AJ58" s="2487">
        <f>SUM(AH58:AH60)</f>
        <v>0.06</v>
      </c>
      <c r="AK58" s="2441"/>
      <c r="AL58" s="2441"/>
      <c r="AM58" s="2578" t="s">
        <v>2652</v>
      </c>
      <c r="AN58" s="2413">
        <v>3.3300000000000003E-2</v>
      </c>
      <c r="AO58" s="2579">
        <v>0</v>
      </c>
      <c r="AP58" s="2488">
        <f>SUM(AN58:AN60)</f>
        <v>9.3900000000000011E-2</v>
      </c>
      <c r="AQ58" s="2487">
        <f>SUM(AO58:AO60)</f>
        <v>0</v>
      </c>
      <c r="AR58" s="2441"/>
      <c r="AS58" s="2441"/>
      <c r="AT58" s="2412"/>
      <c r="AU58" s="2413">
        <v>3.3300000000000003E-2</v>
      </c>
      <c r="AV58" s="2442">
        <v>7.9899999999999999E-2</v>
      </c>
      <c r="AW58" s="2488">
        <f>SUM(AU58:AU60)</f>
        <v>9.3900000000000011E-2</v>
      </c>
      <c r="AX58" s="2487">
        <f>SUM(AV58:AV60)</f>
        <v>7.9899999999999999E-2</v>
      </c>
      <c r="AY58" s="2441"/>
      <c r="AZ58" s="2441"/>
      <c r="BA58" s="2580"/>
      <c r="BB58" s="2581">
        <v>3.3300000000000003E-2</v>
      </c>
      <c r="BC58" s="2429">
        <v>3.3300000000000003E-2</v>
      </c>
      <c r="BD58" s="2488">
        <f>SUM(BB58:BB60)</f>
        <v>9.3900000000000011E-2</v>
      </c>
      <c r="BE58" s="2489">
        <f>SUM(BC58:BC60)</f>
        <v>7.3899999999999993E-2</v>
      </c>
      <c r="BF58" s="2448"/>
      <c r="BG58" s="2448"/>
      <c r="BH58" s="2418"/>
      <c r="BI58" s="2581">
        <v>3.3300000000000003E-2</v>
      </c>
      <c r="BJ58" s="2429"/>
      <c r="BK58" s="2488">
        <f>SUM(BI58:BI60)</f>
        <v>9.3900000000000011E-2</v>
      </c>
      <c r="BL58" s="2489">
        <f>SUM(BJ58:BJ60)</f>
        <v>0</v>
      </c>
      <c r="BM58" s="2448"/>
      <c r="BN58" s="2448"/>
      <c r="BO58" s="2426"/>
      <c r="BP58" s="2581">
        <v>3.3300000000000003E-2</v>
      </c>
      <c r="BQ58" s="2429"/>
      <c r="BR58" s="2488">
        <f>SUM(BP58:BP60)</f>
        <v>9.3900000000000011E-2</v>
      </c>
      <c r="BS58" s="2489">
        <f>SUM(BQ58:BQ60)</f>
        <v>0</v>
      </c>
      <c r="BT58" s="2448"/>
      <c r="BU58" s="2448"/>
      <c r="BV58" s="2426"/>
      <c r="BW58" s="2581">
        <v>3.3300000000000003E-2</v>
      </c>
      <c r="BX58" s="2429"/>
      <c r="BY58" s="2488">
        <f>SUM(BW58:BW60)</f>
        <v>9.3900000000000011E-2</v>
      </c>
      <c r="BZ58" s="2489">
        <f>SUM(BX58:BX60)</f>
        <v>0</v>
      </c>
      <c r="CA58" s="2448"/>
      <c r="CB58" s="2448"/>
      <c r="CC58" s="2426"/>
      <c r="CD58" s="2581">
        <v>3.3300000000000003E-2</v>
      </c>
      <c r="CE58" s="2429"/>
      <c r="CF58" s="2488">
        <f>SUM(CD58:CD60)</f>
        <v>9.3900000000000011E-2</v>
      </c>
      <c r="CG58" s="2489">
        <f>SUM(CE58:CE60)</f>
        <v>0</v>
      </c>
      <c r="CH58" s="2448"/>
      <c r="CI58" s="2448"/>
      <c r="CJ58" s="2426"/>
      <c r="CK58" s="2581">
        <v>3.3300000000000003E-2</v>
      </c>
      <c r="CL58" s="2429"/>
      <c r="CM58" s="2488">
        <f>SUM(CK58:CK60)</f>
        <v>9.4100000000000003E-2</v>
      </c>
      <c r="CN58" s="2489">
        <f>SUM(CL58:CL60)</f>
        <v>0</v>
      </c>
      <c r="CO58" s="2448"/>
      <c r="CP58" s="2448"/>
      <c r="CQ58" s="2426"/>
      <c r="CR58" s="2581">
        <v>3.3300000000000003E-2</v>
      </c>
      <c r="CS58" s="2429"/>
      <c r="CT58" s="2488">
        <f>SUM(CR58:CR60)</f>
        <v>9.4100000000000003E-2</v>
      </c>
      <c r="CU58" s="2489">
        <f>SUM(CS58:CS60)</f>
        <v>0</v>
      </c>
      <c r="CV58" s="2448"/>
      <c r="CW58" s="2448"/>
      <c r="CX58" s="2582" t="s">
        <v>2535</v>
      </c>
      <c r="CZ58" s="2428">
        <f t="shared" si="7"/>
        <v>3.3300000000000003E-2</v>
      </c>
      <c r="DA58" s="2428">
        <f t="shared" si="7"/>
        <v>0.02</v>
      </c>
      <c r="DB58" s="2432">
        <f t="shared" si="3"/>
        <v>0.60060060060060061</v>
      </c>
      <c r="DC58" s="1906">
        <f>+AI58+AB58+U58</f>
        <v>0.15450000000000003</v>
      </c>
      <c r="DD58" s="2539">
        <f>+AJ58+AC58+V58</f>
        <v>0.1206</v>
      </c>
      <c r="DE58" s="2540">
        <f>+DD58/DC58</f>
        <v>0.78058252427184449</v>
      </c>
      <c r="DF58" s="1988"/>
      <c r="DG58" s="2560"/>
      <c r="DH58" s="2042"/>
      <c r="DI58" s="2428">
        <f t="shared" si="10"/>
        <v>0.33300000000000002</v>
      </c>
      <c r="DJ58" s="2428">
        <f t="shared" si="8"/>
        <v>0.13319999999999999</v>
      </c>
      <c r="DK58" s="2432">
        <f t="shared" si="4"/>
        <v>0.39999999999999991</v>
      </c>
      <c r="DL58" s="1906">
        <f>+BD58+AW58+AP58+AI58+AB58+U58</f>
        <v>0.43620000000000003</v>
      </c>
      <c r="DM58" s="2539">
        <f>+BE58+AX58+AQ58+AJ58+AC58+V58</f>
        <v>0.27439999999999998</v>
      </c>
      <c r="DN58" s="2540">
        <f>+DM58/DL58</f>
        <v>0.62906923429619432</v>
      </c>
      <c r="DO58" s="2560"/>
      <c r="DP58" s="2560"/>
      <c r="DQ58" s="2042"/>
      <c r="DR58" s="2428">
        <f t="shared" si="9"/>
        <v>0.33300000000000002</v>
      </c>
      <c r="DS58" s="2428">
        <f>+$CS$58+$CL$58+$CE$58+$BX$58+$BQ$58+$BJ$58+$BC$58+$AV$58+$AO$58+$AH$58+$AA$58+$T$58</f>
        <v>0.13319999999999999</v>
      </c>
      <c r="DT58" s="2432">
        <f t="shared" si="5"/>
        <v>0.39999999999999991</v>
      </c>
      <c r="DU58" s="1906">
        <f>+$BY$58+$BR$58+$BK$58+$BD$58+$AW$58+$AP$58+$AI$58+$AB$58+$U$58</f>
        <v>0.71789999999999998</v>
      </c>
      <c r="DV58" s="2539">
        <f>+$BZ$58+$BS$58+$BL$58+$BE$58+$AX$58+$AQ$58+$AJ$58+$AC$58+$V$58</f>
        <v>0.27439999999999998</v>
      </c>
      <c r="DW58" s="2540">
        <f>+DV58/DU58</f>
        <v>0.38222593675999439</v>
      </c>
      <c r="DX58" s="2560"/>
      <c r="DY58" s="2560"/>
      <c r="DZ58" s="2042"/>
      <c r="EA58" s="2428">
        <f>+$CR$58+$CK$58+$CD$58+$BW$58+$BP$58+$BI$58+$BB$58+$AU$58+$AN$58+$AG$58+$Z$58+$S$58</f>
        <v>0.33300000000000002</v>
      </c>
      <c r="EB58" s="2428">
        <f>+$CS$58+$CL$58+$CE$58+$BX$58+$BQ$58+$BJ$58+$BC$58+$AV$58+$AO$58+$AH$58+$AA$58+$T$58</f>
        <v>0.13319999999999999</v>
      </c>
      <c r="EC58" s="2432">
        <f t="shared" si="6"/>
        <v>0.39999999999999991</v>
      </c>
      <c r="ED58" s="1906">
        <f>+$CT$58+$CM$58+$CF$58+$BY$58+$BR$58+$BK$58+$BD$58+$AW$58+$AP$58+$AI$58+$AB$58+$U$58</f>
        <v>0.99999999999999989</v>
      </c>
      <c r="EE58" s="2539">
        <f>+$CU$58+$CN$58+$CG$58+$BZ$58+$BS$58+$BL$58+$BE$58+$AX$58+$AQ$58+$AJ$58+$AC$58+$V$58</f>
        <v>0.27439999999999998</v>
      </c>
      <c r="EF58" s="2540">
        <f>+EE58/ED58</f>
        <v>0.27440000000000003</v>
      </c>
      <c r="EG58" s="1988"/>
      <c r="EH58" s="1988"/>
      <c r="EI58" s="2042"/>
    </row>
    <row r="59" spans="1:139" ht="15" customHeight="1">
      <c r="A59" s="2399"/>
      <c r="B59" s="2399"/>
      <c r="C59" s="2515"/>
      <c r="D59" s="2399"/>
      <c r="E59" s="2399"/>
      <c r="F59" s="2402"/>
      <c r="G59" s="2403" t="s">
        <v>393</v>
      </c>
      <c r="H59" s="2543"/>
      <c r="I59" s="2402"/>
      <c r="J59" s="2435"/>
      <c r="K59" s="2517"/>
      <c r="L59" s="2576" t="s">
        <v>2653</v>
      </c>
      <c r="M59" s="2407"/>
      <c r="N59" s="2520"/>
      <c r="O59" s="2577">
        <v>42767</v>
      </c>
      <c r="P59" s="2577">
        <v>43099</v>
      </c>
      <c r="Q59" s="2483" t="s">
        <v>2654</v>
      </c>
      <c r="R59" s="2411">
        <v>0.33350000000000002</v>
      </c>
      <c r="S59" s="2413">
        <v>0</v>
      </c>
      <c r="T59" s="2413"/>
      <c r="U59" s="2496"/>
      <c r="V59" s="2494"/>
      <c r="W59" s="2441"/>
      <c r="X59" s="2441"/>
      <c r="Y59" s="2412"/>
      <c r="Z59" s="2413">
        <v>3.0300000000000001E-2</v>
      </c>
      <c r="AA59" s="2442">
        <v>3.0300000000000001E-2</v>
      </c>
      <c r="AB59" s="2496"/>
      <c r="AC59" s="2494"/>
      <c r="AD59" s="2441"/>
      <c r="AE59" s="2441"/>
      <c r="AF59" s="2412"/>
      <c r="AG59" s="2413">
        <v>3.0300000000000001E-2</v>
      </c>
      <c r="AH59" s="2442">
        <v>0.02</v>
      </c>
      <c r="AI59" s="2496"/>
      <c r="AJ59" s="2494"/>
      <c r="AK59" s="2441"/>
      <c r="AL59" s="2441"/>
      <c r="AM59" s="2461" t="s">
        <v>2655</v>
      </c>
      <c r="AN59" s="2413">
        <v>3.0300000000000001E-2</v>
      </c>
      <c r="AO59" s="2579">
        <v>0</v>
      </c>
      <c r="AP59" s="2496"/>
      <c r="AQ59" s="2494"/>
      <c r="AR59" s="2441"/>
      <c r="AS59" s="2441"/>
      <c r="AT59" s="2412"/>
      <c r="AU59" s="2413">
        <v>3.0300000000000001E-2</v>
      </c>
      <c r="AV59" s="2583">
        <v>0</v>
      </c>
      <c r="AW59" s="2496"/>
      <c r="AX59" s="2494"/>
      <c r="AY59" s="2441"/>
      <c r="AZ59" s="2441"/>
      <c r="BA59" s="2412"/>
      <c r="BB59" s="2581">
        <v>3.0300000000000001E-2</v>
      </c>
      <c r="BC59" s="2429">
        <v>2.0299999999999999E-2</v>
      </c>
      <c r="BD59" s="2496"/>
      <c r="BE59" s="2497"/>
      <c r="BF59" s="2448"/>
      <c r="BG59" s="2448"/>
      <c r="BH59" s="2418"/>
      <c r="BI59" s="2581">
        <v>3.0300000000000001E-2</v>
      </c>
      <c r="BJ59" s="2429"/>
      <c r="BK59" s="2496"/>
      <c r="BL59" s="2497"/>
      <c r="BM59" s="2448"/>
      <c r="BN59" s="2448"/>
      <c r="BO59" s="2426"/>
      <c r="BP59" s="2581">
        <v>3.0300000000000001E-2</v>
      </c>
      <c r="BQ59" s="2429"/>
      <c r="BR59" s="2496"/>
      <c r="BS59" s="2497"/>
      <c r="BT59" s="2448"/>
      <c r="BU59" s="2448"/>
      <c r="BV59" s="2426"/>
      <c r="BW59" s="2581">
        <v>3.0300000000000001E-2</v>
      </c>
      <c r="BX59" s="2429"/>
      <c r="BY59" s="2496"/>
      <c r="BZ59" s="2497"/>
      <c r="CA59" s="2448"/>
      <c r="CB59" s="2448"/>
      <c r="CC59" s="2426"/>
      <c r="CD59" s="2581">
        <v>3.0300000000000001E-2</v>
      </c>
      <c r="CE59" s="2429"/>
      <c r="CF59" s="2496"/>
      <c r="CG59" s="2497"/>
      <c r="CH59" s="2448"/>
      <c r="CI59" s="2448"/>
      <c r="CJ59" s="2426"/>
      <c r="CK59" s="2581">
        <v>3.04E-2</v>
      </c>
      <c r="CL59" s="2429"/>
      <c r="CM59" s="2496"/>
      <c r="CN59" s="2497"/>
      <c r="CO59" s="2448"/>
      <c r="CP59" s="2448"/>
      <c r="CQ59" s="2426"/>
      <c r="CR59" s="2581">
        <v>3.04E-2</v>
      </c>
      <c r="CS59" s="2429"/>
      <c r="CT59" s="2496"/>
      <c r="CU59" s="2497"/>
      <c r="CV59" s="2448"/>
      <c r="CW59" s="2448"/>
      <c r="CX59" s="2459"/>
      <c r="CZ59" s="2428">
        <f t="shared" si="7"/>
        <v>6.0600000000000001E-2</v>
      </c>
      <c r="DA59" s="2428">
        <f t="shared" si="7"/>
        <v>5.0299999999999997E-2</v>
      </c>
      <c r="DB59" s="2432">
        <f t="shared" si="3"/>
        <v>0.83003300330033003</v>
      </c>
      <c r="DC59" s="1906"/>
      <c r="DD59" s="2539"/>
      <c r="DE59" s="2559"/>
      <c r="DF59" s="1988"/>
      <c r="DG59" s="2560"/>
      <c r="DH59" s="2042"/>
      <c r="DI59" s="2428">
        <f t="shared" si="10"/>
        <v>0.33349999999999996</v>
      </c>
      <c r="DJ59" s="2428">
        <f t="shared" si="8"/>
        <v>7.0599999999999996E-2</v>
      </c>
      <c r="DK59" s="2432">
        <f t="shared" si="4"/>
        <v>0.21169415292353824</v>
      </c>
      <c r="DL59" s="1906"/>
      <c r="DM59" s="2539"/>
      <c r="DN59" s="2559"/>
      <c r="DO59" s="2560"/>
      <c r="DP59" s="2560"/>
      <c r="DQ59" s="2042"/>
      <c r="DR59" s="2428">
        <f t="shared" si="9"/>
        <v>0.33349999999999996</v>
      </c>
      <c r="DS59" s="2428">
        <f>+$CS$59+$CL$59+$CE$59+$BX$59+$BQ$59+$BJ$59+$BC$59+$AV$59+$AO$59+$AH$59+$AA$59+$T$59</f>
        <v>7.0599999999999996E-2</v>
      </c>
      <c r="DT59" s="2432">
        <f t="shared" si="5"/>
        <v>0.21169415292353824</v>
      </c>
      <c r="DU59" s="1906"/>
      <c r="DV59" s="2539"/>
      <c r="DW59" s="2559"/>
      <c r="DX59" s="2560"/>
      <c r="DY59" s="2560"/>
      <c r="DZ59" s="2042"/>
      <c r="EA59" s="2428">
        <f>+$CR$59+$CK$59+$CD$59+$BW$59+$BP$59+$BI$59+$BB$59+$AU$59+$AN$59+$AG$59+$Z$59+$S$59</f>
        <v>0.33349999999999996</v>
      </c>
      <c r="EB59" s="2428">
        <f>+$CS$59+$CL$59+$CE$59+$BX$59+$BQ$59+$BJ$59+$BC$59+$AV$59+$AO$59+$AH$59+$AA$59+$T$59</f>
        <v>7.0599999999999996E-2</v>
      </c>
      <c r="EC59" s="2432">
        <f t="shared" si="6"/>
        <v>0.21169415292353824</v>
      </c>
      <c r="ED59" s="1906"/>
      <c r="EE59" s="2539"/>
      <c r="EF59" s="2559"/>
      <c r="EG59" s="1988"/>
      <c r="EH59" s="1988"/>
      <c r="EI59" s="2042"/>
    </row>
    <row r="60" spans="1:139" ht="15" customHeight="1">
      <c r="A60" s="2399"/>
      <c r="B60" s="2399"/>
      <c r="C60" s="2515"/>
      <c r="D60" s="2399"/>
      <c r="E60" s="2399"/>
      <c r="F60" s="2402"/>
      <c r="G60" s="2403" t="s">
        <v>393</v>
      </c>
      <c r="H60" s="2543"/>
      <c r="I60" s="2402"/>
      <c r="J60" s="2435"/>
      <c r="K60" s="2517"/>
      <c r="L60" s="174" t="s">
        <v>2656</v>
      </c>
      <c r="M60" s="2407"/>
      <c r="N60" s="2520"/>
      <c r="O60" s="2577">
        <v>42767</v>
      </c>
      <c r="P60" s="2577">
        <v>43099</v>
      </c>
      <c r="Q60" s="2584" t="s">
        <v>2657</v>
      </c>
      <c r="R60" s="2411">
        <v>0.33350000000000002</v>
      </c>
      <c r="S60" s="2413">
        <v>0</v>
      </c>
      <c r="T60" s="2484"/>
      <c r="U60" s="2496"/>
      <c r="V60" s="2494"/>
      <c r="W60" s="2441"/>
      <c r="X60" s="2441"/>
      <c r="Y60" s="2468"/>
      <c r="Z60" s="2413">
        <v>3.0300000000000001E-2</v>
      </c>
      <c r="AA60" s="2467">
        <v>3.0300000000000001E-2</v>
      </c>
      <c r="AB60" s="2496"/>
      <c r="AC60" s="2494"/>
      <c r="AD60" s="2441"/>
      <c r="AE60" s="2441"/>
      <c r="AF60" s="2468"/>
      <c r="AG60" s="2413">
        <v>3.0300000000000001E-2</v>
      </c>
      <c r="AH60" s="2467">
        <v>0.02</v>
      </c>
      <c r="AI60" s="2496"/>
      <c r="AJ60" s="2494"/>
      <c r="AK60" s="2441"/>
      <c r="AL60" s="2441"/>
      <c r="AM60" s="2495" t="s">
        <v>2658</v>
      </c>
      <c r="AN60" s="2413">
        <v>3.0300000000000001E-2</v>
      </c>
      <c r="AO60" s="2579">
        <v>0</v>
      </c>
      <c r="AP60" s="2496"/>
      <c r="AQ60" s="2494"/>
      <c r="AR60" s="2441"/>
      <c r="AS60" s="2441"/>
      <c r="AT60" s="2468"/>
      <c r="AU60" s="2413">
        <v>3.0300000000000001E-2</v>
      </c>
      <c r="AV60" s="2585">
        <v>0</v>
      </c>
      <c r="AW60" s="2496"/>
      <c r="AX60" s="2494"/>
      <c r="AY60" s="2441"/>
      <c r="AZ60" s="2441"/>
      <c r="BA60" s="2468" t="s">
        <v>2659</v>
      </c>
      <c r="BB60" s="2581">
        <v>3.0300000000000001E-2</v>
      </c>
      <c r="BC60" s="2482">
        <v>2.0299999999999999E-2</v>
      </c>
      <c r="BD60" s="2496"/>
      <c r="BE60" s="2497"/>
      <c r="BF60" s="2448"/>
      <c r="BG60" s="2448"/>
      <c r="BH60" s="2495"/>
      <c r="BI60" s="2581">
        <v>3.0300000000000001E-2</v>
      </c>
      <c r="BJ60" s="2482"/>
      <c r="BK60" s="2496"/>
      <c r="BL60" s="2497"/>
      <c r="BM60" s="2448"/>
      <c r="BN60" s="2448"/>
      <c r="BO60" s="2490" t="s">
        <v>2659</v>
      </c>
      <c r="BP60" s="2581">
        <v>3.0300000000000001E-2</v>
      </c>
      <c r="BQ60" s="2482"/>
      <c r="BR60" s="2496"/>
      <c r="BS60" s="2497"/>
      <c r="BT60" s="2448"/>
      <c r="BU60" s="2448"/>
      <c r="BV60" s="2490" t="s">
        <v>2659</v>
      </c>
      <c r="BW60" s="2581">
        <v>3.0300000000000001E-2</v>
      </c>
      <c r="BX60" s="2482"/>
      <c r="BY60" s="2496"/>
      <c r="BZ60" s="2497"/>
      <c r="CA60" s="2448"/>
      <c r="CB60" s="2448"/>
      <c r="CC60" s="2490"/>
      <c r="CD60" s="2581">
        <v>3.0300000000000001E-2</v>
      </c>
      <c r="CE60" s="2482"/>
      <c r="CF60" s="2496"/>
      <c r="CG60" s="2497"/>
      <c r="CH60" s="2448"/>
      <c r="CI60" s="2448"/>
      <c r="CJ60" s="2490" t="s">
        <v>2659</v>
      </c>
      <c r="CK60" s="2581">
        <v>3.04E-2</v>
      </c>
      <c r="CL60" s="2482"/>
      <c r="CM60" s="2496"/>
      <c r="CN60" s="2497"/>
      <c r="CO60" s="2448"/>
      <c r="CP60" s="2448"/>
      <c r="CQ60" s="2490"/>
      <c r="CR60" s="2581">
        <v>3.04E-2</v>
      </c>
      <c r="CS60" s="2482"/>
      <c r="CT60" s="2496"/>
      <c r="CU60" s="2497"/>
      <c r="CV60" s="2448"/>
      <c r="CW60" s="2448"/>
      <c r="CX60" s="2586" t="s">
        <v>2660</v>
      </c>
      <c r="CZ60" s="2428">
        <f t="shared" si="7"/>
        <v>6.0600000000000001E-2</v>
      </c>
      <c r="DA60" s="2428">
        <f t="shared" si="7"/>
        <v>5.0299999999999997E-2</v>
      </c>
      <c r="DB60" s="2432">
        <f t="shared" si="3"/>
        <v>0.83003300330033003</v>
      </c>
      <c r="DC60" s="1906"/>
      <c r="DD60" s="2539"/>
      <c r="DE60" s="2566"/>
      <c r="DF60" s="1988"/>
      <c r="DG60" s="2560"/>
      <c r="DH60" s="2042"/>
      <c r="DI60" s="2428">
        <f t="shared" si="10"/>
        <v>0.33349999999999996</v>
      </c>
      <c r="DJ60" s="2428">
        <f t="shared" si="10"/>
        <v>7.0599999999999996E-2</v>
      </c>
      <c r="DK60" s="2432">
        <f t="shared" si="4"/>
        <v>0.21169415292353824</v>
      </c>
      <c r="DL60" s="1906"/>
      <c r="DM60" s="2539"/>
      <c r="DN60" s="2566"/>
      <c r="DO60" s="2560"/>
      <c r="DP60" s="2560"/>
      <c r="DQ60" s="2042"/>
      <c r="DR60" s="2428">
        <f t="shared" si="9"/>
        <v>0.33349999999999996</v>
      </c>
      <c r="DS60" s="2428">
        <f>+$CS$60+$CL$60+$CE$60+$BX$60+$BQ$60+$BJ$60+$BC$60+$AV$60+$AO$60+$AH$60+$AA$60+$T$60</f>
        <v>7.0599999999999996E-2</v>
      </c>
      <c r="DT60" s="2432">
        <f t="shared" si="5"/>
        <v>0.21169415292353824</v>
      </c>
      <c r="DU60" s="1906"/>
      <c r="DV60" s="2539"/>
      <c r="DW60" s="2566"/>
      <c r="DX60" s="2560"/>
      <c r="DY60" s="2560"/>
      <c r="DZ60" s="2042"/>
      <c r="EA60" s="2428">
        <f>+$CR$60+$CK$60+$CD$60+$BW$60+$BP$60+$BI$60+$BB$60+$AU$60+$AN$60+$AG$60+$Z$60+$S$60</f>
        <v>0.33349999999999996</v>
      </c>
      <c r="EB60" s="2428">
        <f>+$CS$60+$CL$60+$CE$60+$BX$60+$BQ$60+$BJ$60+$BC$60+$AV$60+$AO$60+$AH$60+$AA$60+$T$60</f>
        <v>7.0599999999999996E-2</v>
      </c>
      <c r="EC60" s="2432">
        <f t="shared" si="6"/>
        <v>0.21169415292353824</v>
      </c>
      <c r="ED60" s="1906"/>
      <c r="EE60" s="2539"/>
      <c r="EF60" s="2566"/>
      <c r="EG60" s="1988"/>
      <c r="EH60" s="1988"/>
      <c r="EI60" s="2042"/>
    </row>
    <row r="61" spans="1:139" ht="39.75" customHeight="1">
      <c r="A61" s="2399"/>
      <c r="B61" s="2399"/>
      <c r="C61" s="2515"/>
      <c r="D61" s="2587">
        <v>3</v>
      </c>
      <c r="E61" s="2587" t="s">
        <v>2661</v>
      </c>
      <c r="F61" s="2587" t="s">
        <v>2662</v>
      </c>
      <c r="G61" s="2588" t="s">
        <v>393</v>
      </c>
      <c r="H61" s="2589">
        <v>1</v>
      </c>
      <c r="I61" s="2590">
        <v>7.0000000000000007E-2</v>
      </c>
      <c r="J61" s="2591">
        <v>7</v>
      </c>
      <c r="K61" s="2592" t="s">
        <v>2663</v>
      </c>
      <c r="L61" s="2593" t="s">
        <v>2664</v>
      </c>
      <c r="M61" s="2592" t="s">
        <v>2665</v>
      </c>
      <c r="N61" s="2558">
        <v>7.0000000000000007E-2</v>
      </c>
      <c r="O61" s="2594">
        <v>42444</v>
      </c>
      <c r="P61" s="2594">
        <v>42719</v>
      </c>
      <c r="Q61" s="2518" t="s">
        <v>2666</v>
      </c>
      <c r="R61" s="2538">
        <v>1</v>
      </c>
      <c r="S61" s="2524">
        <v>0</v>
      </c>
      <c r="T61" s="2525"/>
      <c r="U61" s="2595">
        <f>+S61</f>
        <v>0</v>
      </c>
      <c r="V61" s="2555">
        <f>+T61:T61</f>
        <v>0</v>
      </c>
      <c r="W61" s="2596">
        <f>+((U61*$N$61)*$I$61)/($N$61)</f>
        <v>0</v>
      </c>
      <c r="X61" s="2596">
        <f>+((V61*$N$61)*$H$61)/($N$61)</f>
        <v>0</v>
      </c>
      <c r="Y61" s="2536"/>
      <c r="Z61" s="2597">
        <v>0</v>
      </c>
      <c r="AA61" s="2536"/>
      <c r="AB61" s="2595">
        <f>+Z61</f>
        <v>0</v>
      </c>
      <c r="AC61" s="2555">
        <v>0</v>
      </c>
      <c r="AD61" s="2596">
        <f>+((AB61*$N$61)*$H$61)/($N$61)</f>
        <v>0</v>
      </c>
      <c r="AE61" s="2596">
        <f>+((AC61*$N$61)*$H$61)/($N$61)</f>
        <v>0</v>
      </c>
      <c r="AF61" s="2536"/>
      <c r="AG61" s="2536">
        <v>0.1</v>
      </c>
      <c r="AH61" s="2536">
        <v>0</v>
      </c>
      <c r="AI61" s="2595">
        <f>+AG61</f>
        <v>0.1</v>
      </c>
      <c r="AJ61" s="2555">
        <v>0</v>
      </c>
      <c r="AK61" s="2596">
        <f>+((AI61*N61)*H61)/(N61)</f>
        <v>0.1</v>
      </c>
      <c r="AL61" s="2596">
        <f>+((AJ61*N61)*H61)/(N61)</f>
        <v>0</v>
      </c>
      <c r="AM61" s="2551" t="s">
        <v>2667</v>
      </c>
      <c r="AN61" s="2598">
        <v>0.1</v>
      </c>
      <c r="AO61" s="2598">
        <v>0.2</v>
      </c>
      <c r="AP61" s="2595">
        <f>+AN61</f>
        <v>0.1</v>
      </c>
      <c r="AQ61" s="2555">
        <v>0</v>
      </c>
      <c r="AR61" s="2596">
        <f>+((AP61*N61)*H61)/(N61)</f>
        <v>0.1</v>
      </c>
      <c r="AS61" s="2599">
        <f>+((AQ61*N61)*H61)/(N61)</f>
        <v>0</v>
      </c>
      <c r="AT61" s="2524"/>
      <c r="AU61" s="2598">
        <v>0.1</v>
      </c>
      <c r="AV61" s="2421">
        <v>0.1</v>
      </c>
      <c r="AW61" s="2595">
        <f>+AU61</f>
        <v>0.1</v>
      </c>
      <c r="AX61" s="2555">
        <v>0</v>
      </c>
      <c r="AY61" s="2596">
        <f>+((AW61*N61)*H61)/(N61)</f>
        <v>0.1</v>
      </c>
      <c r="AZ61" s="2596">
        <f>+((AX61*N61)*H61)/(N61)</f>
        <v>0</v>
      </c>
      <c r="BA61" s="2524"/>
      <c r="BB61" s="2431">
        <v>0.1</v>
      </c>
      <c r="BC61" s="2482">
        <v>0.1</v>
      </c>
      <c r="BD61" s="2595">
        <f>+BB61</f>
        <v>0.1</v>
      </c>
      <c r="BE61" s="2555">
        <v>0</v>
      </c>
      <c r="BF61" s="2596">
        <f>+((BD61*N61)*H61)/(N61)</f>
        <v>0.1</v>
      </c>
      <c r="BG61" s="2596">
        <f>+((BE61*N61)*H61)/(N61)</f>
        <v>0</v>
      </c>
      <c r="BH61" s="2551" t="s">
        <v>2668</v>
      </c>
      <c r="BI61" s="2428">
        <v>0.1</v>
      </c>
      <c r="BJ61" s="1923"/>
      <c r="BK61" s="2595">
        <f>+BI61</f>
        <v>0.1</v>
      </c>
      <c r="BL61" s="2555">
        <v>0</v>
      </c>
      <c r="BM61" s="2596">
        <f>+((BK61*N61)*H61)/(N61)</f>
        <v>0.1</v>
      </c>
      <c r="BN61" s="2596">
        <f>+((BL61*N61)*H61)/(N61)</f>
        <v>0</v>
      </c>
      <c r="BO61" s="2536"/>
      <c r="BP61" s="2428">
        <v>0.1</v>
      </c>
      <c r="BQ61" s="1923"/>
      <c r="BR61" s="2595">
        <f>+BP61</f>
        <v>0.1</v>
      </c>
      <c r="BS61" s="2555">
        <v>0</v>
      </c>
      <c r="BT61" s="2596">
        <f>+((BR61*N61)*H61)/(N61)</f>
        <v>0.1</v>
      </c>
      <c r="BU61" s="2596">
        <f>+((BS61*N61)*H61)/(N61)</f>
        <v>0</v>
      </c>
      <c r="BV61" s="2536"/>
      <c r="BW61" s="2428">
        <v>0.1</v>
      </c>
      <c r="BX61" s="1923"/>
      <c r="BY61" s="2595">
        <f>+BW61</f>
        <v>0.1</v>
      </c>
      <c r="BZ61" s="2555">
        <v>0</v>
      </c>
      <c r="CA61" s="2596">
        <f>+((BY61*N61)*H61)/(N61)</f>
        <v>0.1</v>
      </c>
      <c r="CB61" s="2596">
        <f>+((BZ61*N61)*H61)/(N61)</f>
        <v>0</v>
      </c>
      <c r="CC61" s="2555" t="s">
        <v>2619</v>
      </c>
      <c r="CD61" s="2428">
        <v>0.1</v>
      </c>
      <c r="CE61" s="1923"/>
      <c r="CF61" s="2595">
        <f>+CD61</f>
        <v>0.1</v>
      </c>
      <c r="CG61" s="2555">
        <v>0</v>
      </c>
      <c r="CH61" s="2596">
        <f>+((CF61*N61)*H61)/(N61)</f>
        <v>0.1</v>
      </c>
      <c r="CI61" s="2596">
        <f>+((CG61*N61)*H61)/(N61)</f>
        <v>0</v>
      </c>
      <c r="CJ61" s="2536"/>
      <c r="CK61" s="2428">
        <v>0.1</v>
      </c>
      <c r="CL61" s="1923"/>
      <c r="CM61" s="2595">
        <f>+CK61</f>
        <v>0.1</v>
      </c>
      <c r="CN61" s="2555">
        <v>0</v>
      </c>
      <c r="CO61" s="2596">
        <f>+((CM61*N61)*H61)/(N61)</f>
        <v>0.1</v>
      </c>
      <c r="CP61" s="2596">
        <f>+((CN61*N61)*H61)/(N61)</f>
        <v>0</v>
      </c>
      <c r="CQ61" s="2536"/>
      <c r="CR61" s="2428">
        <v>0.1</v>
      </c>
      <c r="CS61" s="1923"/>
      <c r="CT61" s="2595">
        <f>+CR61</f>
        <v>0.1</v>
      </c>
      <c r="CU61" s="2555">
        <v>0</v>
      </c>
      <c r="CV61" s="2596">
        <f>+((CT61*N61)*H61)/(N61)</f>
        <v>0.1</v>
      </c>
      <c r="CW61" s="2596">
        <f>+((CU61*N61)*H61)/(N61)</f>
        <v>0</v>
      </c>
      <c r="CX61" s="2558" t="s">
        <v>2620</v>
      </c>
      <c r="CZ61" s="2428">
        <f t="shared" si="7"/>
        <v>0.1</v>
      </c>
      <c r="DA61" s="2428">
        <f t="shared" si="7"/>
        <v>0</v>
      </c>
      <c r="DB61" s="2432">
        <f t="shared" si="3"/>
        <v>0</v>
      </c>
      <c r="DC61" s="2600">
        <f>+AI61+AB61+U61</f>
        <v>0.1</v>
      </c>
      <c r="DD61" s="2601">
        <f>+AJ61+AC61+V61</f>
        <v>0</v>
      </c>
      <c r="DE61" s="2432">
        <f>DD61/DC61</f>
        <v>0</v>
      </c>
      <c r="DF61" s="2600">
        <f>+AK61+AD61+W61</f>
        <v>0.1</v>
      </c>
      <c r="DG61" s="2602">
        <f>+AL61+AE61+X61</f>
        <v>0</v>
      </c>
      <c r="DH61" s="2603">
        <f>DG61/DF61</f>
        <v>0</v>
      </c>
      <c r="DI61" s="2428">
        <f t="shared" si="10"/>
        <v>0.99999999999999989</v>
      </c>
      <c r="DJ61" s="2428">
        <f t="shared" si="10"/>
        <v>0.4</v>
      </c>
      <c r="DK61" s="2432">
        <f t="shared" si="4"/>
        <v>0.40000000000000008</v>
      </c>
      <c r="DL61" s="2600">
        <f>+BD$61+AW$61+AP$61+AI$61+AB$61+U$61</f>
        <v>0.4</v>
      </c>
      <c r="DM61" s="2601">
        <f>+BE61+AX61+AQ61+AJ61+AC61+V61</f>
        <v>0</v>
      </c>
      <c r="DN61" s="2432">
        <f>DM61/DL61</f>
        <v>0</v>
      </c>
      <c r="DO61" s="2604">
        <f>+BF61+AY61+AR61+AK61+AD61+W61</f>
        <v>0.4</v>
      </c>
      <c r="DP61" s="2602">
        <f>+BG61+AZ61+AS61+AL61+AE61+X61</f>
        <v>0</v>
      </c>
      <c r="DQ61" s="2603">
        <f>DP61/DO61</f>
        <v>0</v>
      </c>
      <c r="DR61" s="2428">
        <f t="shared" si="9"/>
        <v>0.99999999999999989</v>
      </c>
      <c r="DS61" s="2428">
        <f>+$CS$61+$CL$61+$CE$61+$BX$61+$BQ$61+$BJ$61+$BC$61+$AV$61+$AO$61+$AH$61+$AA$61+$T$61</f>
        <v>0.4</v>
      </c>
      <c r="DT61" s="2432">
        <f t="shared" si="5"/>
        <v>0.40000000000000008</v>
      </c>
      <c r="DU61" s="2600">
        <f>+$BY$61+$BR$61+$BK$61+$BD$61+$AW$61+$AP$61+$AI$61+$AB$61+$U$61</f>
        <v>0.7</v>
      </c>
      <c r="DV61" s="2601">
        <f>+$BZ$61+$BS$61+$BL$61+$BE$61+$AX$61+$AQ$61+$AJ$61+$AC$61+$V$61</f>
        <v>0</v>
      </c>
      <c r="DW61" s="2432">
        <f>DV61/DU61</f>
        <v>0</v>
      </c>
      <c r="DX61" s="2604">
        <f>+$CA$61+$BT$61+$BM$61+$BF$61+$AY$61+$AR$61+$AK$61+$AD$61+$W$61</f>
        <v>0.7</v>
      </c>
      <c r="DY61" s="2602">
        <f>+$CB$61+$BU$61+$BN$61+$BG$61+$AZ$61+$AS$61+$AL$61+$AE$61+$X$61</f>
        <v>0</v>
      </c>
      <c r="DZ61" s="2603">
        <f>DY61/DX61</f>
        <v>0</v>
      </c>
      <c r="EA61" s="2428">
        <f>+$CR$61+$CK$61+$CD$61+$BW$61+$BP$61+$BI$61+$BB$61+$AU$61+$AN$61+$AG$61+$Z$61+$S$61</f>
        <v>0.99999999999999989</v>
      </c>
      <c r="EB61" s="2428">
        <f>+$CS$61+$CL$61+$CE$61+$BX$61+$BQ$61+$BJ$61+$BC$61+$AV$61+$AO$61+$AH$61+$AA$61+$T$61</f>
        <v>0.4</v>
      </c>
      <c r="EC61" s="2432">
        <f t="shared" si="6"/>
        <v>0.40000000000000008</v>
      </c>
      <c r="ED61" s="2600">
        <f>+$CT$61+$CM$61+$CF$61+$BY$61+$BR$61+$BK$61+$BD$61+$AW$61+$AP$61+$AI$61+$AB$61+$U$61</f>
        <v>0.99999999999999989</v>
      </c>
      <c r="EE61" s="2601">
        <f>+$CU$61+$CN$61+$CG$61+$BZ$61+$BS$61+$BL$61+$BE$61+$AX$61+$AQ$61+$AJ$61+$AC$61+$V$61</f>
        <v>0</v>
      </c>
      <c r="EF61" s="2432">
        <f>EE61/ED61</f>
        <v>0</v>
      </c>
      <c r="EG61" s="2600">
        <f>+$CV$61+$CO$61+$CH$61+$CA$61+$BT$61+$BM$61+$BF$61+$AY$61+$AR$61+$AK$61+$AD$61+$W$61</f>
        <v>0.99999999999999989</v>
      </c>
      <c r="EH61" s="2428">
        <f>+$CW$61+$CP$61+$CI$61+$CB$61+$BU$61+$BN$61+$BG$61+$AZ$61+$AS$61+$AL$61+$AE$61+$X$61</f>
        <v>0</v>
      </c>
      <c r="EI61" s="2603">
        <f>EH61/EG61</f>
        <v>0</v>
      </c>
    </row>
    <row r="62" spans="1:139" ht="15" customHeight="1">
      <c r="A62" s="2399" t="s">
        <v>2669</v>
      </c>
      <c r="B62" s="2399"/>
      <c r="C62" s="2402" t="s">
        <v>2670</v>
      </c>
      <c r="D62" s="2402">
        <v>4</v>
      </c>
      <c r="E62" s="2402" t="s">
        <v>2671</v>
      </c>
      <c r="F62" s="2605" t="s">
        <v>2672</v>
      </c>
      <c r="G62" s="2407" t="s">
        <v>393</v>
      </c>
      <c r="H62" s="2605">
        <v>0.41</v>
      </c>
      <c r="I62" s="2415">
        <v>0.25</v>
      </c>
      <c r="J62" s="2406">
        <v>8</v>
      </c>
      <c r="K62" s="2606" t="s">
        <v>2673</v>
      </c>
      <c r="L62" s="2407" t="s">
        <v>2674</v>
      </c>
      <c r="M62" s="2407" t="s">
        <v>2675</v>
      </c>
      <c r="N62" s="2320">
        <v>8.3299999999999999E-2</v>
      </c>
      <c r="O62" s="2607">
        <v>42673</v>
      </c>
      <c r="P62" s="2456">
        <v>42839</v>
      </c>
      <c r="Q62" s="174" t="s">
        <v>2676</v>
      </c>
      <c r="R62" s="2608">
        <v>0.25</v>
      </c>
      <c r="S62" s="2412">
        <v>0.04</v>
      </c>
      <c r="T62" s="2413">
        <v>0.04</v>
      </c>
      <c r="U62" s="2609">
        <f>SUM(S62:S65)</f>
        <v>0.1</v>
      </c>
      <c r="V62" s="2415">
        <f>+T62:T65</f>
        <v>0.04</v>
      </c>
      <c r="W62" s="2416">
        <f>+(((U62*$N$62)+(U66*$N$66)+(U72*$N$72))*$H$62)/($N$62+$N$66+$N$72)</f>
        <v>1.3666666666666666E-2</v>
      </c>
      <c r="X62" s="2416">
        <f>+(((V62*$N$62)+(V66*$N$66)+(V72*$N$72))*$H$62)/($N$62+$N$66+$N$72)</f>
        <v>5.4666666666666665E-3</v>
      </c>
      <c r="Y62" s="2610" t="s">
        <v>2677</v>
      </c>
      <c r="Z62" s="2412">
        <v>0</v>
      </c>
      <c r="AA62" s="2412"/>
      <c r="AB62" s="2609">
        <f>SUM(Z62:Z65)</f>
        <v>0.64999999999999991</v>
      </c>
      <c r="AC62" s="2415">
        <f>+AA62+AA63+AA64+AA65</f>
        <v>0.64999999999999991</v>
      </c>
      <c r="AD62" s="2416">
        <f>+(((AB62*$N$62)+(AB66*$N$66)+(AB72*$N$72))*$H$62)/($N$62+$N$66+$N$72)</f>
        <v>8.8833333333333306E-2</v>
      </c>
      <c r="AE62" s="2416">
        <f>+(((AC62*$N$62)+(AC66*$N$66)+(AC72*$N$72))*$H$62)/($N$62+$N$66+$N$72)</f>
        <v>8.8833333333333306E-2</v>
      </c>
      <c r="AF62" s="2611"/>
      <c r="AG62" s="2412">
        <v>0</v>
      </c>
      <c r="AH62" s="2412"/>
      <c r="AI62" s="2609">
        <f>SUM(AG62:AG65)</f>
        <v>0.25</v>
      </c>
      <c r="AJ62" s="2612">
        <f>+AH62+AH63+AH64+AH65</f>
        <v>0.15</v>
      </c>
      <c r="AK62" s="2416">
        <f>+(((AI62*$N$62)+(AI66*$N$66)+(AI72*$N$72))*$H$62)/($N$62+$N$66+$N$72)</f>
        <v>3.4166666666666658E-2</v>
      </c>
      <c r="AL62" s="2416">
        <f>+(((AJ62*N62)+(AJ66*N66)+(AJ72*N72))*H62)/(N62+N66+N72)</f>
        <v>2.0499999999999997E-2</v>
      </c>
      <c r="AM62" s="2613"/>
      <c r="AN62" s="2412">
        <v>0</v>
      </c>
      <c r="AO62" s="2614"/>
      <c r="AP62" s="2609">
        <f>SUM(AN62:AN65)</f>
        <v>0</v>
      </c>
      <c r="AQ62" s="2415">
        <f>+AO62:AO65</f>
        <v>0</v>
      </c>
      <c r="AR62" s="2416">
        <f>+(((AP62*N62)+(AP66*N66)+(AP72*N72))*H62)/(N62+N66+N72)</f>
        <v>2.2768666666666663E-2</v>
      </c>
      <c r="AS62" s="2416">
        <f>+(((AQ62*N62)+(AQ66*N66)+(AQ72*N72))*H62)/(N62+N66+N72)</f>
        <v>2.2768666666666663E-2</v>
      </c>
      <c r="AT62" s="2615" t="s">
        <v>2678</v>
      </c>
      <c r="AU62" s="2412">
        <v>0</v>
      </c>
      <c r="AV62" s="2412"/>
      <c r="AW62" s="2609">
        <f>SUM(AU62:AU65)</f>
        <v>0</v>
      </c>
      <c r="AX62" s="2415">
        <f>SUM(AV62:AV65)</f>
        <v>0.06</v>
      </c>
      <c r="AY62" s="2416">
        <f>+(((AW62*N62)+(AW66*N66)+(AW72*N72))*H62)/(N62+N66+N72)</f>
        <v>2.2768666666666663E-2</v>
      </c>
      <c r="AZ62" s="2416">
        <f>+(((AX62*N62)+(AX66*N66)+(AX72*N72))*H62)/(N62+N66+N72)</f>
        <v>8.199999999999999E-3</v>
      </c>
      <c r="BA62" s="2412"/>
      <c r="BB62" s="2426">
        <v>0</v>
      </c>
      <c r="BC62" s="2426"/>
      <c r="BD62" s="2609">
        <f>SUM(BB62:BB65)</f>
        <v>0</v>
      </c>
      <c r="BE62" s="2426"/>
      <c r="BF62" s="2616">
        <f>+(((BD62*N62)+(BD66*N66)+(BD72*N72))*H62)/(N62+N66+N72)</f>
        <v>1.3653E-2</v>
      </c>
      <c r="BG62" s="2616">
        <f>+(((BE62*N62)+(BE66*N66)+(BE72*N72))*H62)/(N62+N66+N72)</f>
        <v>0</v>
      </c>
      <c r="BH62" s="2449" t="s">
        <v>2679</v>
      </c>
      <c r="BI62" s="2426">
        <v>0</v>
      </c>
      <c r="BJ62" s="2426"/>
      <c r="BK62" s="2609">
        <f>SUM(BI62:BI65)</f>
        <v>0</v>
      </c>
      <c r="BL62" s="2426"/>
      <c r="BM62" s="2616">
        <f>+(((BK62*N62)+(BK66*N66)+(BK72*N72))*H62)/(N62+N66+N72)</f>
        <v>1.3653E-2</v>
      </c>
      <c r="BN62" s="2616">
        <f>+(((BL62*N62)+(BL66*N66)+(BL72*N72))*H62)/(N62+N66+N72)</f>
        <v>0</v>
      </c>
      <c r="BO62" s="2426"/>
      <c r="BP62" s="2426">
        <v>0</v>
      </c>
      <c r="BQ62" s="2426"/>
      <c r="BR62" s="2609">
        <f>SUM(BP62:BP65)</f>
        <v>0</v>
      </c>
      <c r="BS62" s="2426"/>
      <c r="BT62" s="2616">
        <f>+(((BR62*N62)+(BR66*N66)+(BR72*N72))*H62)/(N62+N66+N72)</f>
        <v>4.7819666666666656E-2</v>
      </c>
      <c r="BU62" s="2616">
        <f>+(((BS62*N62)+(BS66*N66)+(BS72*N72))*H62)/(N62+N66+N72)</f>
        <v>0</v>
      </c>
      <c r="BV62" s="2426"/>
      <c r="BW62" s="2426">
        <v>0</v>
      </c>
      <c r="BX62" s="2426"/>
      <c r="BY62" s="2609">
        <f>SUM(BW62:BW65)</f>
        <v>0</v>
      </c>
      <c r="BZ62" s="2426"/>
      <c r="CA62" s="2616">
        <f>+(((BY62*N62)+(BY66*N66)+(BY72*N72))*H62)/(N62+N66+N72)</f>
        <v>4.7819666666666656E-2</v>
      </c>
      <c r="CB62" s="2616">
        <f>+(((BZ62*N62)+(BZ66*N66)+(BZ72*N72))*H62)/(N62+N66+N72)</f>
        <v>0</v>
      </c>
      <c r="CC62" s="2450"/>
      <c r="CD62" s="2617">
        <v>0</v>
      </c>
      <c r="CE62" s="2426"/>
      <c r="CF62" s="2609">
        <f>SUM(CD62:CD65)</f>
        <v>0</v>
      </c>
      <c r="CG62" s="2426"/>
      <c r="CH62" s="2616">
        <f>+(((CF62*N62)+(CF66*N66)+(CF72*N72))*H62)/(N62+N66+N72)</f>
        <v>3.6503666666666663E-2</v>
      </c>
      <c r="CI62" s="2616">
        <f>+(((CG62*N62)+(CG66*N66)+(CG72*N72))*H62)/(N62+N66+N72)</f>
        <v>0</v>
      </c>
      <c r="CJ62" s="2426"/>
      <c r="CK62" s="2617">
        <v>0</v>
      </c>
      <c r="CL62" s="2426"/>
      <c r="CM62" s="2609">
        <f>SUM(CK62:CK65)</f>
        <v>0</v>
      </c>
      <c r="CN62" s="2426"/>
      <c r="CO62" s="2616">
        <f>+(((CM62*N62)+(CM66*N66)+(CM72*N72))*H62)/(N62+N66+N72)</f>
        <v>4.5564666666666656E-2</v>
      </c>
      <c r="CP62" s="2616">
        <f>+(((CN62*N62)+(CN66*N66)+(CN72*N72))*H62)/(N62+N66+N72)</f>
        <v>0</v>
      </c>
      <c r="CQ62" s="2426"/>
      <c r="CR62" s="2617">
        <v>0</v>
      </c>
      <c r="CS62" s="2426"/>
      <c r="CT62" s="2609">
        <f>SUM(CR62:CR65)</f>
        <v>0</v>
      </c>
      <c r="CU62" s="2426"/>
      <c r="CV62" s="2616">
        <f>+(((CT62*N62)+(CT66*N66)+(CT72*N72))*H62)/(N62+N66+N72)</f>
        <v>2.2782333333333328E-2</v>
      </c>
      <c r="CW62" s="2616">
        <f>+(((CU62*N62)+(CU66*N66)+(CU72*N72))*H62)/(N62+N66+N72)</f>
        <v>0</v>
      </c>
      <c r="CX62" s="2423"/>
      <c r="CZ62" s="2428">
        <f t="shared" si="7"/>
        <v>0.04</v>
      </c>
      <c r="DA62" s="2428">
        <f t="shared" si="7"/>
        <v>0.04</v>
      </c>
      <c r="DB62" s="2432">
        <f t="shared" si="3"/>
        <v>1</v>
      </c>
      <c r="DC62" s="1906">
        <f>+AI62+AB62+U62</f>
        <v>0.99999999999999989</v>
      </c>
      <c r="DD62" s="1906">
        <f>+AJ62+AC62+V62</f>
        <v>0.84</v>
      </c>
      <c r="DE62" s="2038">
        <f>+DD62/DC62</f>
        <v>0.84000000000000008</v>
      </c>
      <c r="DF62" s="2433">
        <f>+AK62+AD62+W62</f>
        <v>0.13666666666666663</v>
      </c>
      <c r="DG62" s="2618">
        <f>+AL62+AE62+X62</f>
        <v>0.11479999999999997</v>
      </c>
      <c r="DH62" s="2017">
        <f>DG62/DF62</f>
        <v>0.84</v>
      </c>
      <c r="DI62" s="2428">
        <f t="shared" si="10"/>
        <v>0.04</v>
      </c>
      <c r="DJ62" s="2428">
        <f t="shared" si="10"/>
        <v>0.04</v>
      </c>
      <c r="DK62" s="2432">
        <f t="shared" si="4"/>
        <v>1</v>
      </c>
      <c r="DL62" s="1906">
        <f>+BF62+AP62+AI62+AB62+U62</f>
        <v>1.0136529999999999</v>
      </c>
      <c r="DM62" s="1906">
        <f>+BE62+AX62+AQ62+AJ62+AC62+V62</f>
        <v>0.89999999999999991</v>
      </c>
      <c r="DN62" s="2038">
        <v>0</v>
      </c>
      <c r="DO62" s="2433">
        <f>+BF62+AY62+AR62+AK62+AD62+W62</f>
        <v>0.19585699999999995</v>
      </c>
      <c r="DP62" s="2433">
        <f>+BG62+AZ62+AS62+AL62+AE62+X62</f>
        <v>0.14576866666666666</v>
      </c>
      <c r="DQ62" s="2017">
        <f>DP62/DO62</f>
        <v>0.74426069360128411</v>
      </c>
      <c r="DR62" s="2428">
        <f t="shared" si="9"/>
        <v>0.04</v>
      </c>
      <c r="DS62" s="2428">
        <f>+$CS$62+$CL$62+$CE$62+$BX$62+$BQ$62+$BJ$62+$BC$62+$AV$62+$AO$62+$AH$62+$AA$62+$T$62</f>
        <v>0.04</v>
      </c>
      <c r="DT62" s="2432">
        <f t="shared" si="5"/>
        <v>1</v>
      </c>
      <c r="DU62" s="1906">
        <f>+$BY$62+$BK$62+$BD$62+BO$62+$AP$62+$AI$62+$AB$62+$U$62</f>
        <v>0.99999999999999989</v>
      </c>
      <c r="DV62" s="1906">
        <f>+$BZ$62+$BL$62+$BE$62+$AX$62+$AQ$62+$AJ$62+$AC$62+$V$62</f>
        <v>0.89999999999999991</v>
      </c>
      <c r="DW62" s="2038">
        <v>0</v>
      </c>
      <c r="DX62" s="2433">
        <f>+$CA$62+$BT$62+$BM$62+$BF$62+$AY$62+$AR$62+$AK$62+$AD$62+$W$62</f>
        <v>0.30514933333333327</v>
      </c>
      <c r="DY62" s="2433">
        <f>+$CB$62+$BU$62+$BN$62+$BG$62+$AZ$62+$AS$62+$AL$62+$AE$62+$X$62</f>
        <v>0.14576866666666666</v>
      </c>
      <c r="DZ62" s="2017">
        <f>DY62/DX62</f>
        <v>0.47769616624865646</v>
      </c>
      <c r="EA62" s="2428">
        <f>+$CR$62+$CK$62+$CD$62+$BW$62+$BP$62+$BI$62+$BB$62+$AU$62+$AN$62+$AG$62+$Z$62+$S$62</f>
        <v>0.04</v>
      </c>
      <c r="EB62" s="2428">
        <f>+$CS$62+$CL$62+$CE$62+$BX$62+$BQ$62+$BJ$62+$BC$62+$AV$62+$AO$62+$AH$62+$AA$62+$T$62</f>
        <v>0.04</v>
      </c>
      <c r="EC62" s="2432">
        <f t="shared" si="6"/>
        <v>1</v>
      </c>
      <c r="ED62" s="1906">
        <f>+$CT$62+$CF$62+$BR$62+$BY$62+$BK$62+$BD$62+BX$62+$AP$62+$AI$62+$AB$62+$U$62</f>
        <v>0.99999999999999989</v>
      </c>
      <c r="EE62" s="1906">
        <f>+$CU$62+$CG$62+$BS$62+$BZ$62+$BL$62+$BE$62+$AX$62+$AQ$62+$AJ$62+$AC$62+$V$62</f>
        <v>0.89999999999999991</v>
      </c>
      <c r="EF62" s="2038">
        <v>0</v>
      </c>
      <c r="EG62" s="2433">
        <f>+$CV$62+$CO$62+$CH$62+$CA$62+$BT$62+$BM$62+$BF$62+$AY$62+$AR$62+$AK$62+$AD$62+$W$62</f>
        <v>0.40999999999999992</v>
      </c>
      <c r="EH62" s="2433">
        <f>+$CW$62+$CP$62+$CI$62+$CB$62+$BU$62+$BN$62+$BG$62+$AZ$62+$AS$62+$AL$62+$AE$62+$X$62</f>
        <v>0.14576866666666666</v>
      </c>
      <c r="EI62" s="2017">
        <f>EH62/EG62</f>
        <v>0.35553333333333337</v>
      </c>
    </row>
    <row r="63" spans="1:139" ht="15" customHeight="1">
      <c r="A63" s="2399"/>
      <c r="B63" s="2399"/>
      <c r="C63" s="2402"/>
      <c r="D63" s="2402"/>
      <c r="E63" s="2402"/>
      <c r="F63" s="2619"/>
      <c r="G63" s="2407"/>
      <c r="H63" s="2619"/>
      <c r="I63" s="2440"/>
      <c r="J63" s="2435"/>
      <c r="K63" s="2606"/>
      <c r="L63" s="2407"/>
      <c r="M63" s="2407"/>
      <c r="N63" s="2320"/>
      <c r="O63" s="2607"/>
      <c r="P63" s="2456"/>
      <c r="Q63" s="174" t="s">
        <v>2680</v>
      </c>
      <c r="R63" s="2608">
        <v>0.25</v>
      </c>
      <c r="S63" s="2412">
        <v>0.06</v>
      </c>
      <c r="T63" s="2413">
        <v>0.06</v>
      </c>
      <c r="U63" s="2609"/>
      <c r="V63" s="2440"/>
      <c r="W63" s="2441"/>
      <c r="X63" s="2441"/>
      <c r="Y63" s="2620"/>
      <c r="Z63" s="2412">
        <v>0.2</v>
      </c>
      <c r="AA63" s="2412">
        <v>0.2</v>
      </c>
      <c r="AB63" s="2609"/>
      <c r="AC63" s="2440"/>
      <c r="AD63" s="2441"/>
      <c r="AE63" s="2441"/>
      <c r="AF63" s="2610" t="s">
        <v>2681</v>
      </c>
      <c r="AG63" s="2412">
        <v>0</v>
      </c>
      <c r="AH63" s="2412"/>
      <c r="AI63" s="2609"/>
      <c r="AJ63" s="2612"/>
      <c r="AK63" s="2441"/>
      <c r="AL63" s="2441"/>
      <c r="AM63" s="2454"/>
      <c r="AN63" s="2412">
        <v>0</v>
      </c>
      <c r="AO63" s="2614"/>
      <c r="AP63" s="2609"/>
      <c r="AQ63" s="2440"/>
      <c r="AR63" s="2441"/>
      <c r="AS63" s="2441"/>
      <c r="AT63" s="2615"/>
      <c r="AU63" s="2412">
        <v>0</v>
      </c>
      <c r="AV63" s="2412"/>
      <c r="AW63" s="2609"/>
      <c r="AX63" s="2440"/>
      <c r="AY63" s="2441"/>
      <c r="AZ63" s="2441"/>
      <c r="BA63" s="2412"/>
      <c r="BB63" s="2426">
        <v>0</v>
      </c>
      <c r="BC63" s="2426"/>
      <c r="BD63" s="2609"/>
      <c r="BE63" s="2426"/>
      <c r="BF63" s="2621"/>
      <c r="BG63" s="2621"/>
      <c r="BH63" s="2449"/>
      <c r="BI63" s="2426">
        <v>0</v>
      </c>
      <c r="BJ63" s="2426"/>
      <c r="BK63" s="2609"/>
      <c r="BL63" s="2426"/>
      <c r="BM63" s="2621"/>
      <c r="BN63" s="2621"/>
      <c r="BO63" s="2426"/>
      <c r="BP63" s="2426">
        <v>0</v>
      </c>
      <c r="BQ63" s="2426"/>
      <c r="BR63" s="2609"/>
      <c r="BS63" s="2426"/>
      <c r="BT63" s="2621"/>
      <c r="BU63" s="2621"/>
      <c r="BV63" s="2426"/>
      <c r="BW63" s="2426">
        <v>0</v>
      </c>
      <c r="BX63" s="2426"/>
      <c r="BY63" s="2609"/>
      <c r="BZ63" s="2426"/>
      <c r="CA63" s="2621"/>
      <c r="CB63" s="2621"/>
      <c r="CC63" s="2450"/>
      <c r="CD63" s="2617">
        <v>0</v>
      </c>
      <c r="CE63" s="2426"/>
      <c r="CF63" s="2609"/>
      <c r="CG63" s="2426"/>
      <c r="CH63" s="2621"/>
      <c r="CI63" s="2621"/>
      <c r="CJ63" s="2426"/>
      <c r="CK63" s="2617">
        <v>0</v>
      </c>
      <c r="CL63" s="2426"/>
      <c r="CM63" s="2609"/>
      <c r="CN63" s="2426"/>
      <c r="CO63" s="2621"/>
      <c r="CP63" s="2621"/>
      <c r="CQ63" s="2426"/>
      <c r="CR63" s="2617">
        <v>0</v>
      </c>
      <c r="CS63" s="2426"/>
      <c r="CT63" s="2609"/>
      <c r="CU63" s="2426"/>
      <c r="CV63" s="2621"/>
      <c r="CW63" s="2621"/>
      <c r="CX63" s="2447"/>
      <c r="CZ63" s="2428">
        <f t="shared" si="7"/>
        <v>0.26</v>
      </c>
      <c r="DA63" s="2428">
        <f>+$AH63+$AA63+$T63</f>
        <v>0.26</v>
      </c>
      <c r="DB63" s="2432">
        <f t="shared" si="3"/>
        <v>1</v>
      </c>
      <c r="DC63" s="1906"/>
      <c r="DD63" s="1906"/>
      <c r="DE63" s="2042"/>
      <c r="DF63" s="2433"/>
      <c r="DG63" s="2618"/>
      <c r="DH63" s="2017"/>
      <c r="DI63" s="2428">
        <f t="shared" si="10"/>
        <v>0.26</v>
      </c>
      <c r="DJ63" s="2428">
        <f t="shared" si="10"/>
        <v>0.26</v>
      </c>
      <c r="DK63" s="2432">
        <f t="shared" si="4"/>
        <v>1</v>
      </c>
      <c r="DL63" s="1906"/>
      <c r="DM63" s="1906"/>
      <c r="DN63" s="2042"/>
      <c r="DO63" s="2433"/>
      <c r="DP63" s="2433"/>
      <c r="DQ63" s="2017"/>
      <c r="DR63" s="2428">
        <f t="shared" si="9"/>
        <v>0.26</v>
      </c>
      <c r="DS63" s="2428">
        <f>+$CS$63+$CL$63+$CE$63+$BX$63+$BQ$63+$BJ$63+$BC$63+$AV$63+$AO$63+$AH$63+$AA$63+$T$63</f>
        <v>0.26</v>
      </c>
      <c r="DT63" s="2432">
        <f t="shared" si="5"/>
        <v>1</v>
      </c>
      <c r="DU63" s="1906"/>
      <c r="DV63" s="1906"/>
      <c r="DW63" s="2042"/>
      <c r="DX63" s="2433"/>
      <c r="DY63" s="2433"/>
      <c r="DZ63" s="2017"/>
      <c r="EA63" s="2428">
        <f>+$CR$63+$CK$63+$CD$63+$BW$63+$BP$63+$BI$63+$BB$63+$AU$63+$AN$63+$AG$63+$Z$63+$S$63</f>
        <v>0.26</v>
      </c>
      <c r="EB63" s="2428">
        <f>+$CS$63+$CL$63+$CE$63+$BX$63+$BQ$63+$BJ$63+$BC$63+$AV$63+$AO$63+$AH$63+$AA$63+$T$63</f>
        <v>0.26</v>
      </c>
      <c r="EC63" s="2432">
        <f t="shared" si="6"/>
        <v>1</v>
      </c>
      <c r="ED63" s="1906"/>
      <c r="EE63" s="1906"/>
      <c r="EF63" s="2042"/>
      <c r="EG63" s="2433"/>
      <c r="EH63" s="2433"/>
      <c r="EI63" s="2017"/>
    </row>
    <row r="64" spans="1:139" ht="15" customHeight="1">
      <c r="A64" s="2399"/>
      <c r="B64" s="2399"/>
      <c r="C64" s="2402"/>
      <c r="D64" s="2402"/>
      <c r="E64" s="2402"/>
      <c r="F64" s="2619"/>
      <c r="G64" s="2407"/>
      <c r="H64" s="2619"/>
      <c r="I64" s="2440"/>
      <c r="J64" s="2435"/>
      <c r="K64" s="2606"/>
      <c r="L64" s="2407"/>
      <c r="M64" s="2407"/>
      <c r="N64" s="2320"/>
      <c r="O64" s="2607"/>
      <c r="P64" s="2456"/>
      <c r="Q64" s="174" t="s">
        <v>2682</v>
      </c>
      <c r="R64" s="2608">
        <v>0.25</v>
      </c>
      <c r="S64" s="2412">
        <v>0</v>
      </c>
      <c r="T64" s="2413"/>
      <c r="U64" s="2609"/>
      <c r="V64" s="2440"/>
      <c r="W64" s="2441"/>
      <c r="X64" s="2441"/>
      <c r="Y64" s="2442"/>
      <c r="Z64" s="2412">
        <v>0.15</v>
      </c>
      <c r="AA64" s="2412">
        <v>0.15</v>
      </c>
      <c r="AB64" s="2609"/>
      <c r="AC64" s="2440"/>
      <c r="AD64" s="2441"/>
      <c r="AE64" s="2441"/>
      <c r="AF64" s="2622"/>
      <c r="AG64" s="2412">
        <v>0.15</v>
      </c>
      <c r="AH64" s="2412">
        <v>0.09</v>
      </c>
      <c r="AI64" s="2609"/>
      <c r="AJ64" s="2612"/>
      <c r="AK64" s="2441"/>
      <c r="AL64" s="2441"/>
      <c r="AM64" s="2623" t="s">
        <v>2683</v>
      </c>
      <c r="AN64" s="2412">
        <v>0</v>
      </c>
      <c r="AO64" s="2614"/>
      <c r="AP64" s="2609"/>
      <c r="AQ64" s="2440"/>
      <c r="AR64" s="2441"/>
      <c r="AS64" s="2441"/>
      <c r="AT64" s="2615"/>
      <c r="AU64" s="2412">
        <v>0</v>
      </c>
      <c r="AV64" s="2412">
        <v>0.06</v>
      </c>
      <c r="AW64" s="2609"/>
      <c r="AX64" s="2440"/>
      <c r="AY64" s="2441"/>
      <c r="AZ64" s="2441"/>
      <c r="BA64" s="2412"/>
      <c r="BB64" s="2426">
        <v>0</v>
      </c>
      <c r="BC64" s="2426">
        <v>0</v>
      </c>
      <c r="BD64" s="2609"/>
      <c r="BE64" s="2426"/>
      <c r="BF64" s="2621"/>
      <c r="BG64" s="2621"/>
      <c r="BH64" s="2449"/>
      <c r="BI64" s="2426">
        <v>0</v>
      </c>
      <c r="BJ64" s="2426"/>
      <c r="BK64" s="2609"/>
      <c r="BL64" s="2426"/>
      <c r="BM64" s="2621"/>
      <c r="BN64" s="2621"/>
      <c r="BO64" s="2426"/>
      <c r="BP64" s="2426">
        <v>0</v>
      </c>
      <c r="BQ64" s="2426"/>
      <c r="BR64" s="2609"/>
      <c r="BS64" s="2426"/>
      <c r="BT64" s="2621"/>
      <c r="BU64" s="2621"/>
      <c r="BV64" s="2426"/>
      <c r="BW64" s="2426">
        <v>0</v>
      </c>
      <c r="BX64" s="2426"/>
      <c r="BY64" s="2609"/>
      <c r="BZ64" s="2426"/>
      <c r="CA64" s="2621"/>
      <c r="CB64" s="2621"/>
      <c r="CC64" s="2450"/>
      <c r="CD64" s="2617">
        <v>0</v>
      </c>
      <c r="CE64" s="2426"/>
      <c r="CF64" s="2609"/>
      <c r="CG64" s="2426"/>
      <c r="CH64" s="2621"/>
      <c r="CI64" s="2621"/>
      <c r="CJ64" s="2426"/>
      <c r="CK64" s="2617">
        <v>0</v>
      </c>
      <c r="CL64" s="2426"/>
      <c r="CM64" s="2609"/>
      <c r="CN64" s="2426"/>
      <c r="CO64" s="2621"/>
      <c r="CP64" s="2621"/>
      <c r="CQ64" s="2426"/>
      <c r="CR64" s="2617">
        <v>0</v>
      </c>
      <c r="CS64" s="2426"/>
      <c r="CT64" s="2609"/>
      <c r="CU64" s="2426"/>
      <c r="CV64" s="2621"/>
      <c r="CW64" s="2621"/>
      <c r="CX64" s="2447"/>
      <c r="CZ64" s="2428">
        <f t="shared" si="7"/>
        <v>0.3</v>
      </c>
      <c r="DA64" s="2428">
        <f>+AH64+AA64+T64</f>
        <v>0.24</v>
      </c>
      <c r="DB64" s="2432">
        <f t="shared" si="3"/>
        <v>0.8</v>
      </c>
      <c r="DC64" s="1906"/>
      <c r="DD64" s="1906"/>
      <c r="DE64" s="2042"/>
      <c r="DF64" s="2433"/>
      <c r="DG64" s="2618"/>
      <c r="DH64" s="2017"/>
      <c r="DI64" s="2428">
        <f t="shared" si="10"/>
        <v>0.3</v>
      </c>
      <c r="DJ64" s="2428">
        <f t="shared" si="10"/>
        <v>0.3</v>
      </c>
      <c r="DK64" s="2432">
        <f t="shared" si="4"/>
        <v>1</v>
      </c>
      <c r="DL64" s="1906"/>
      <c r="DM64" s="1906"/>
      <c r="DN64" s="2042"/>
      <c r="DO64" s="2433"/>
      <c r="DP64" s="2433"/>
      <c r="DQ64" s="2017"/>
      <c r="DR64" s="2428">
        <f t="shared" si="9"/>
        <v>0.3</v>
      </c>
      <c r="DS64" s="2428">
        <f>+$CS$64+$CL$64+$CE$64+$BX$64+$BQ$64+$BJ$64+$BC$64+$AV$64+$AO$64+$AH$64+$AA$64+$T$64</f>
        <v>0.3</v>
      </c>
      <c r="DT64" s="2432">
        <f t="shared" si="5"/>
        <v>1</v>
      </c>
      <c r="DU64" s="1906"/>
      <c r="DV64" s="1906"/>
      <c r="DW64" s="2042"/>
      <c r="DX64" s="2433"/>
      <c r="DY64" s="2433"/>
      <c r="DZ64" s="2017"/>
      <c r="EA64" s="2428">
        <f>+$CR$64+$CK$64+$CD$64+$BW$64+$BP$64+$BI$64+$BB$64+$AU$64+$AN$64+$AG$64+$Z$64+$S$64</f>
        <v>0.3</v>
      </c>
      <c r="EB64" s="2428">
        <f>+$CS$64+$CL$64+$CE$64+$BX$64+$BQ$64+$BJ$64+$BC$64+$AV$64+$AO$64+$AH$64+$AA$64+$T$64</f>
        <v>0.3</v>
      </c>
      <c r="EC64" s="2432">
        <f t="shared" si="6"/>
        <v>1</v>
      </c>
      <c r="ED64" s="1906"/>
      <c r="EE64" s="1906"/>
      <c r="EF64" s="2042"/>
      <c r="EG64" s="2433"/>
      <c r="EH64" s="2433"/>
      <c r="EI64" s="2017"/>
    </row>
    <row r="65" spans="1:139" ht="15" customHeight="1">
      <c r="A65" s="2399"/>
      <c r="B65" s="2399"/>
      <c r="C65" s="2402"/>
      <c r="D65" s="2402"/>
      <c r="E65" s="2402"/>
      <c r="F65" s="2619"/>
      <c r="G65" s="2407"/>
      <c r="H65" s="2619"/>
      <c r="I65" s="2440"/>
      <c r="J65" s="2476"/>
      <c r="K65" s="2606"/>
      <c r="L65" s="2436" t="s">
        <v>2684</v>
      </c>
      <c r="M65" s="2407"/>
      <c r="N65" s="2320"/>
      <c r="O65" s="2607"/>
      <c r="P65" s="2456"/>
      <c r="Q65" s="174" t="s">
        <v>2685</v>
      </c>
      <c r="R65" s="2608">
        <v>0.25</v>
      </c>
      <c r="S65" s="2412">
        <v>0</v>
      </c>
      <c r="T65" s="2413"/>
      <c r="U65" s="2609"/>
      <c r="V65" s="2479"/>
      <c r="W65" s="2441"/>
      <c r="X65" s="2441"/>
      <c r="Y65" s="2442"/>
      <c r="Z65" s="2412">
        <v>0.3</v>
      </c>
      <c r="AA65" s="2412">
        <v>0.3</v>
      </c>
      <c r="AB65" s="2609"/>
      <c r="AC65" s="2479"/>
      <c r="AD65" s="2441"/>
      <c r="AE65" s="2441"/>
      <c r="AF65" s="2620"/>
      <c r="AG65" s="2412">
        <v>0.1</v>
      </c>
      <c r="AH65" s="2412">
        <v>0.06</v>
      </c>
      <c r="AI65" s="2609"/>
      <c r="AJ65" s="2612"/>
      <c r="AK65" s="2441"/>
      <c r="AL65" s="2441"/>
      <c r="AM65" s="2624"/>
      <c r="AN65" s="2412">
        <v>0</v>
      </c>
      <c r="AO65" s="2614"/>
      <c r="AP65" s="2609"/>
      <c r="AQ65" s="2479"/>
      <c r="AR65" s="2441"/>
      <c r="AS65" s="2441"/>
      <c r="AT65" s="2625" t="s">
        <v>2686</v>
      </c>
      <c r="AU65" s="2412">
        <v>0</v>
      </c>
      <c r="AV65" s="2412"/>
      <c r="AW65" s="2609"/>
      <c r="AX65" s="2479"/>
      <c r="AY65" s="2441"/>
      <c r="AZ65" s="2441"/>
      <c r="BA65" s="2412"/>
      <c r="BB65" s="2426">
        <v>0</v>
      </c>
      <c r="BC65" s="2426">
        <v>0</v>
      </c>
      <c r="BD65" s="2609"/>
      <c r="BE65" s="2426"/>
      <c r="BF65" s="2621"/>
      <c r="BG65" s="2621"/>
      <c r="BH65" s="2449"/>
      <c r="BI65" s="2426">
        <v>0</v>
      </c>
      <c r="BJ65" s="2426"/>
      <c r="BK65" s="2609"/>
      <c r="BL65" s="2426"/>
      <c r="BM65" s="2621"/>
      <c r="BN65" s="2621"/>
      <c r="BO65" s="2426"/>
      <c r="BP65" s="2426">
        <v>0</v>
      </c>
      <c r="BQ65" s="2426"/>
      <c r="BR65" s="2609"/>
      <c r="BS65" s="2426"/>
      <c r="BT65" s="2621"/>
      <c r="BU65" s="2621"/>
      <c r="BV65" s="2426"/>
      <c r="BW65" s="2426">
        <v>0</v>
      </c>
      <c r="BX65" s="2426"/>
      <c r="BY65" s="2609"/>
      <c r="BZ65" s="2426"/>
      <c r="CA65" s="2621"/>
      <c r="CB65" s="2621"/>
      <c r="CC65" s="2450"/>
      <c r="CD65" s="2617">
        <v>0</v>
      </c>
      <c r="CE65" s="2426"/>
      <c r="CF65" s="2609"/>
      <c r="CG65" s="2426"/>
      <c r="CH65" s="2621"/>
      <c r="CI65" s="2621"/>
      <c r="CJ65" s="2426"/>
      <c r="CK65" s="2617">
        <v>0</v>
      </c>
      <c r="CL65" s="2426"/>
      <c r="CM65" s="2609"/>
      <c r="CN65" s="2426"/>
      <c r="CO65" s="2621"/>
      <c r="CP65" s="2621"/>
      <c r="CQ65" s="2426"/>
      <c r="CR65" s="2617">
        <v>0</v>
      </c>
      <c r="CS65" s="2426"/>
      <c r="CT65" s="2609"/>
      <c r="CU65" s="2426"/>
      <c r="CV65" s="2621"/>
      <c r="CW65" s="2621"/>
      <c r="CX65" s="2481"/>
      <c r="CZ65" s="2428">
        <f t="shared" si="7"/>
        <v>0.4</v>
      </c>
      <c r="DA65" s="2428">
        <f>+AO65+AH65+AA65+T65</f>
        <v>0.36</v>
      </c>
      <c r="DB65" s="2432">
        <f t="shared" si="3"/>
        <v>0.89999999999999991</v>
      </c>
      <c r="DC65" s="1906"/>
      <c r="DD65" s="1906"/>
      <c r="DE65" s="2051"/>
      <c r="DF65" s="2433"/>
      <c r="DG65" s="2618"/>
      <c r="DH65" s="2017"/>
      <c r="DI65" s="2428">
        <f t="shared" si="10"/>
        <v>0.4</v>
      </c>
      <c r="DJ65" s="2428">
        <f t="shared" si="10"/>
        <v>0.36</v>
      </c>
      <c r="DK65" s="2432">
        <f t="shared" si="4"/>
        <v>0.89999999999999991</v>
      </c>
      <c r="DL65" s="1906"/>
      <c r="DM65" s="1906"/>
      <c r="DN65" s="2051"/>
      <c r="DO65" s="2433"/>
      <c r="DP65" s="2433"/>
      <c r="DQ65" s="2017"/>
      <c r="DR65" s="2428">
        <f t="shared" si="9"/>
        <v>0.4</v>
      </c>
      <c r="DS65" s="2428">
        <f>+$CS$65+$CL$65+$CE$65+$BX$65+$BQ$65+$BJ$65+$BC$65+$AV$65+$AO$65+$AH$65+$AA$65+$T$65</f>
        <v>0.36</v>
      </c>
      <c r="DT65" s="2432">
        <f t="shared" si="5"/>
        <v>0.89999999999999991</v>
      </c>
      <c r="DU65" s="1906"/>
      <c r="DV65" s="1906"/>
      <c r="DW65" s="2051"/>
      <c r="DX65" s="2433"/>
      <c r="DY65" s="2433"/>
      <c r="DZ65" s="2017"/>
      <c r="EA65" s="2428">
        <f>+$CR$65+$CK$65+$CD$65+$BW$65+$BP$65+$BI$65+$BB$65+$AU$65+$AN$65+$AG$65+$Z$65+$S$65</f>
        <v>0.4</v>
      </c>
      <c r="EB65" s="2428">
        <f>+$CS$65+$CL$65+$CE$65+$BX$65+$BQ$65+$BJ$65+$BC$65+$AV$65+$AO$65+$AH$65+$AA$65+$T$65</f>
        <v>0.36</v>
      </c>
      <c r="EC65" s="2432">
        <f t="shared" si="6"/>
        <v>0.89999999999999991</v>
      </c>
      <c r="ED65" s="1906"/>
      <c r="EE65" s="1906"/>
      <c r="EF65" s="2051"/>
      <c r="EG65" s="2433"/>
      <c r="EH65" s="2433"/>
      <c r="EI65" s="2017"/>
    </row>
    <row r="66" spans="1:139" ht="15" customHeight="1">
      <c r="A66" s="2399"/>
      <c r="B66" s="2399"/>
      <c r="C66" s="2402"/>
      <c r="D66" s="2402"/>
      <c r="E66" s="2402"/>
      <c r="F66" s="2619"/>
      <c r="G66" s="2407" t="s">
        <v>393</v>
      </c>
      <c r="H66" s="2619"/>
      <c r="I66" s="2440"/>
      <c r="J66" s="2406">
        <v>9</v>
      </c>
      <c r="K66" s="2606" t="s">
        <v>2687</v>
      </c>
      <c r="L66" s="2407" t="s">
        <v>2688</v>
      </c>
      <c r="M66" s="2407" t="s">
        <v>2675</v>
      </c>
      <c r="N66" s="2320">
        <v>8.3299999999999999E-2</v>
      </c>
      <c r="O66" s="2456" t="s">
        <v>2689</v>
      </c>
      <c r="P66" s="2456">
        <v>43099</v>
      </c>
      <c r="Q66" s="2626" t="s">
        <v>2690</v>
      </c>
      <c r="R66" s="2411">
        <v>0.16669999999999999</v>
      </c>
      <c r="S66" s="2412">
        <v>0</v>
      </c>
      <c r="T66" s="2413"/>
      <c r="U66" s="2627">
        <f>SUM(S66:S71)</f>
        <v>0</v>
      </c>
      <c r="V66" s="2415">
        <f>+T66:T71</f>
        <v>0</v>
      </c>
      <c r="W66" s="2441"/>
      <c r="X66" s="2441"/>
      <c r="Y66" s="2412"/>
      <c r="Z66" s="2412">
        <v>0</v>
      </c>
      <c r="AA66" s="2412"/>
      <c r="AB66" s="2627">
        <f>SUM(Z66:Z71)</f>
        <v>0</v>
      </c>
      <c r="AC66" s="2415">
        <f>+Z66:Z71</f>
        <v>0</v>
      </c>
      <c r="AD66" s="2441"/>
      <c r="AE66" s="2441"/>
      <c r="AF66" s="2580"/>
      <c r="AG66" s="2412">
        <v>0</v>
      </c>
      <c r="AH66" s="2580"/>
      <c r="AI66" s="2627">
        <f>SUM(AG66:AG71)</f>
        <v>0</v>
      </c>
      <c r="AJ66" s="2628">
        <f>+AH66:AH71</f>
        <v>0</v>
      </c>
      <c r="AK66" s="2441"/>
      <c r="AL66" s="2441"/>
      <c r="AM66" s="2449"/>
      <c r="AN66" s="2412">
        <v>0.1666</v>
      </c>
      <c r="AO66" s="2629">
        <v>0.1666</v>
      </c>
      <c r="AP66" s="2627">
        <f>SUM(AN66:AN71)</f>
        <v>0.1666</v>
      </c>
      <c r="AQ66" s="2415">
        <f>+AO66:AO71</f>
        <v>0.1666</v>
      </c>
      <c r="AR66" s="2441"/>
      <c r="AS66" s="2441"/>
      <c r="AT66" s="2630" t="s">
        <v>2691</v>
      </c>
      <c r="AU66" s="2412">
        <v>0</v>
      </c>
      <c r="AV66" s="2629"/>
      <c r="AW66" s="2627">
        <f>SUM(AU66:AU71)</f>
        <v>0.1666</v>
      </c>
      <c r="AX66" s="2415">
        <f>SUM(AV66:AV71)</f>
        <v>0</v>
      </c>
      <c r="AY66" s="2441"/>
      <c r="AZ66" s="2441"/>
      <c r="BA66" s="2611"/>
      <c r="BB66" s="2426">
        <v>0</v>
      </c>
      <c r="BC66" s="2426"/>
      <c r="BD66" s="2627">
        <f>SUM(BB66:BB71)</f>
        <v>9.9900000000000017E-2</v>
      </c>
      <c r="BE66" s="2426"/>
      <c r="BF66" s="2621"/>
      <c r="BG66" s="2621"/>
      <c r="BH66" s="2623" t="s">
        <v>600</v>
      </c>
      <c r="BI66" s="2426">
        <v>0</v>
      </c>
      <c r="BJ66" s="2426"/>
      <c r="BK66" s="2627">
        <f>SUM(BI66:BI71)</f>
        <v>9.9900000000000017E-2</v>
      </c>
      <c r="BL66" s="2426"/>
      <c r="BM66" s="2621"/>
      <c r="BN66" s="2621"/>
      <c r="BO66" s="2631"/>
      <c r="BP66" s="2426">
        <v>0</v>
      </c>
      <c r="BQ66" s="2426"/>
      <c r="BR66" s="2627">
        <f>SUM(BP66:BP71)</f>
        <v>9.9900000000000017E-2</v>
      </c>
      <c r="BS66" s="2426"/>
      <c r="BT66" s="2621"/>
      <c r="BU66" s="2621"/>
      <c r="BV66" s="2631"/>
      <c r="BW66" s="2426">
        <v>0</v>
      </c>
      <c r="BX66" s="2426"/>
      <c r="BY66" s="2627">
        <f>SUM(BW66:BW71)</f>
        <v>9.9900000000000017E-2</v>
      </c>
      <c r="BZ66" s="2426"/>
      <c r="CA66" s="2621"/>
      <c r="CB66" s="2621"/>
      <c r="CC66" s="2450" t="s">
        <v>2692</v>
      </c>
      <c r="CD66" s="2617">
        <v>0</v>
      </c>
      <c r="CE66" s="2426"/>
      <c r="CF66" s="2627">
        <f>SUM(CD66:CD71)</f>
        <v>0.10050000000000001</v>
      </c>
      <c r="CG66" s="2426"/>
      <c r="CH66" s="2621"/>
      <c r="CI66" s="2621"/>
      <c r="CJ66" s="2632"/>
      <c r="CK66" s="2617">
        <v>0</v>
      </c>
      <c r="CL66" s="2426"/>
      <c r="CM66" s="2627">
        <f>SUM(CK66:CK71)</f>
        <v>0.16669999999999999</v>
      </c>
      <c r="CN66" s="2426"/>
      <c r="CO66" s="2621"/>
      <c r="CP66" s="2621"/>
      <c r="CQ66" s="2450" t="s">
        <v>2693</v>
      </c>
      <c r="CR66" s="2617">
        <v>0</v>
      </c>
      <c r="CS66" s="2426"/>
      <c r="CT66" s="2627">
        <f>SUM(CR66:CR71)</f>
        <v>0</v>
      </c>
      <c r="CU66" s="2426"/>
      <c r="CV66" s="2621"/>
      <c r="CW66" s="2621"/>
      <c r="CX66" s="2423"/>
      <c r="CZ66" s="2428">
        <f t="shared" si="7"/>
        <v>0</v>
      </c>
      <c r="DA66" s="2428">
        <f t="shared" si="7"/>
        <v>0</v>
      </c>
      <c r="DB66" s="2432" t="e">
        <f t="shared" si="3"/>
        <v>#DIV/0!</v>
      </c>
      <c r="DC66" s="1906">
        <f>+AI66+AB66+U66</f>
        <v>0</v>
      </c>
      <c r="DD66" s="1906">
        <f>+AJ66+AC66+V66</f>
        <v>0</v>
      </c>
      <c r="DE66" s="2017">
        <v>0</v>
      </c>
      <c r="DF66" s="2433"/>
      <c r="DG66" s="2618"/>
      <c r="DH66" s="2017"/>
      <c r="DI66" s="2428">
        <f t="shared" si="10"/>
        <v>0.1666</v>
      </c>
      <c r="DJ66" s="2428">
        <f t="shared" si="10"/>
        <v>0.1666</v>
      </c>
      <c r="DK66" s="2432">
        <f t="shared" si="4"/>
        <v>1</v>
      </c>
      <c r="DL66" s="1906">
        <f>+BD66+AW66+AP66+AI66+AB66+U66</f>
        <v>0.43310000000000004</v>
      </c>
      <c r="DM66" s="1906">
        <f>+BE66+AX66+AQ66+AJ66+AC66+V66</f>
        <v>0.1666</v>
      </c>
      <c r="DN66" s="2017">
        <v>0</v>
      </c>
      <c r="DO66" s="2433"/>
      <c r="DP66" s="2433"/>
      <c r="DQ66" s="2017"/>
      <c r="DR66" s="2428">
        <f t="shared" si="9"/>
        <v>0.1666</v>
      </c>
      <c r="DS66" s="2428">
        <f>+$CS$66+$CL$66+$CE$66+$BX$66+$BQ$66+$BJ$66+$BC$66+$AV$66+$AO$66+$AH$66+$AA$66+$T$66</f>
        <v>0.1666</v>
      </c>
      <c r="DT66" s="2432">
        <f t="shared" si="5"/>
        <v>1</v>
      </c>
      <c r="DU66" s="1906">
        <f>+$BY$66+$BR$66+$BK$66+$BD$66+$AW$66+$AP$66+$AI$66+$AB$66+$U$66</f>
        <v>0.73280000000000001</v>
      </c>
      <c r="DV66" s="1906">
        <f>+$BZ$66+$BS$66+$BL$66+$BE$66+$AX$66+$AQ$66+$AJ$66+$AC$66+$V$66</f>
        <v>0.1666</v>
      </c>
      <c r="DW66" s="2017">
        <v>0</v>
      </c>
      <c r="DX66" s="2433"/>
      <c r="DY66" s="2433"/>
      <c r="DZ66" s="2017"/>
      <c r="EA66" s="2428">
        <f>+$CR$66+$CK$66+$CD$66+$BW$66+$BP$66+$BI$66+$BB$66+$AU$66+$AN$66+$AG$66+$Z$66+$S$66</f>
        <v>0.1666</v>
      </c>
      <c r="EB66" s="2428">
        <f>+$CS$66+$CL$66+$CE$66+$BX$66+$BQ$66+$BJ$66+$BC$66+$AV$66+$AO$66+$AH$66+$AA$66+$T$66</f>
        <v>0.1666</v>
      </c>
      <c r="EC66" s="2432">
        <f t="shared" si="6"/>
        <v>1</v>
      </c>
      <c r="ED66" s="1906">
        <f>+$CT$66+$CM$66+$CF$66+$BY$66+$BR$66+$BK$66+$BD$66+$AW$66+$AP$66+$AI$66+$AB$66+$U$66</f>
        <v>0.99999999999999989</v>
      </c>
      <c r="EE66" s="1906">
        <f>+$CU$66+$CN$66+$CG$66+$BZ$66+$BS$66+$BL$66+$BE$66+$AX$66+$AQ$66+$AJ$66+$AC$66+$V$66</f>
        <v>0.1666</v>
      </c>
      <c r="EF66" s="2017">
        <v>0</v>
      </c>
      <c r="EG66" s="2433"/>
      <c r="EH66" s="2433"/>
      <c r="EI66" s="2017"/>
    </row>
    <row r="67" spans="1:139" ht="15" customHeight="1">
      <c r="A67" s="2399"/>
      <c r="B67" s="2399"/>
      <c r="C67" s="2402"/>
      <c r="D67" s="2402"/>
      <c r="E67" s="2402"/>
      <c r="F67" s="2619"/>
      <c r="G67" s="2407"/>
      <c r="H67" s="2619"/>
      <c r="I67" s="2440"/>
      <c r="J67" s="2435"/>
      <c r="K67" s="2606"/>
      <c r="L67" s="2407"/>
      <c r="M67" s="2407"/>
      <c r="N67" s="2320"/>
      <c r="O67" s="2456"/>
      <c r="P67" s="2456"/>
      <c r="Q67" s="174" t="s">
        <v>2694</v>
      </c>
      <c r="R67" s="2411">
        <v>0.1666</v>
      </c>
      <c r="S67" s="2412">
        <v>0</v>
      </c>
      <c r="T67" s="2413"/>
      <c r="U67" s="2627"/>
      <c r="V67" s="2440"/>
      <c r="W67" s="2441"/>
      <c r="X67" s="2441"/>
      <c r="Y67" s="2412"/>
      <c r="Z67" s="2412">
        <v>0</v>
      </c>
      <c r="AA67" s="2412"/>
      <c r="AB67" s="2627"/>
      <c r="AC67" s="2440"/>
      <c r="AD67" s="2441"/>
      <c r="AE67" s="2441"/>
      <c r="AF67" s="2412"/>
      <c r="AG67" s="2412">
        <v>0</v>
      </c>
      <c r="AH67" s="2412"/>
      <c r="AI67" s="2627"/>
      <c r="AJ67" s="2633"/>
      <c r="AK67" s="2441"/>
      <c r="AL67" s="2441"/>
      <c r="AM67" s="2449"/>
      <c r="AN67" s="2412">
        <v>0</v>
      </c>
      <c r="AO67" s="2634"/>
      <c r="AP67" s="2627"/>
      <c r="AQ67" s="2440"/>
      <c r="AR67" s="2441"/>
      <c r="AS67" s="2441"/>
      <c r="AT67" s="2442"/>
      <c r="AU67" s="2412">
        <v>0.1666</v>
      </c>
      <c r="AV67" s="2629">
        <v>0</v>
      </c>
      <c r="AW67" s="2627"/>
      <c r="AX67" s="2440"/>
      <c r="AY67" s="2441"/>
      <c r="AZ67" s="2441"/>
      <c r="BA67" s="2442" t="s">
        <v>2695</v>
      </c>
      <c r="BB67" s="2426">
        <v>0</v>
      </c>
      <c r="BC67" s="2426"/>
      <c r="BD67" s="2627"/>
      <c r="BE67" s="2426"/>
      <c r="BF67" s="2621"/>
      <c r="BG67" s="2621"/>
      <c r="BH67" s="2635"/>
      <c r="BI67" s="2426">
        <v>0</v>
      </c>
      <c r="BJ67" s="2426"/>
      <c r="BK67" s="2627"/>
      <c r="BL67" s="2426"/>
      <c r="BM67" s="2621"/>
      <c r="BN67" s="2621"/>
      <c r="BO67" s="2429"/>
      <c r="BP67" s="2426">
        <v>0</v>
      </c>
      <c r="BQ67" s="2426"/>
      <c r="BR67" s="2627"/>
      <c r="BS67" s="2426"/>
      <c r="BT67" s="2621"/>
      <c r="BU67" s="2621"/>
      <c r="BV67" s="2429"/>
      <c r="BW67" s="2426">
        <v>0</v>
      </c>
      <c r="BX67" s="2426"/>
      <c r="BY67" s="2627"/>
      <c r="BZ67" s="2426"/>
      <c r="CA67" s="2621"/>
      <c r="CB67" s="2621"/>
      <c r="CC67" s="2450"/>
      <c r="CD67" s="2617">
        <v>0</v>
      </c>
      <c r="CE67" s="2426"/>
      <c r="CF67" s="2627"/>
      <c r="CG67" s="2426"/>
      <c r="CH67" s="2621"/>
      <c r="CI67" s="2621"/>
      <c r="CJ67" s="2429"/>
      <c r="CK67" s="2617">
        <v>0</v>
      </c>
      <c r="CL67" s="2426"/>
      <c r="CM67" s="2627"/>
      <c r="CN67" s="2426"/>
      <c r="CO67" s="2621"/>
      <c r="CP67" s="2621"/>
      <c r="CQ67" s="2450"/>
      <c r="CR67" s="2617">
        <v>0</v>
      </c>
      <c r="CS67" s="2426"/>
      <c r="CT67" s="2627"/>
      <c r="CU67" s="2426"/>
      <c r="CV67" s="2621"/>
      <c r="CW67" s="2621"/>
      <c r="CX67" s="2447"/>
      <c r="CZ67" s="2428">
        <f t="shared" si="7"/>
        <v>0</v>
      </c>
      <c r="DA67" s="2428">
        <f t="shared" si="7"/>
        <v>0</v>
      </c>
      <c r="DB67" s="2432" t="e">
        <f t="shared" si="3"/>
        <v>#DIV/0!</v>
      </c>
      <c r="DC67" s="1906"/>
      <c r="DD67" s="1906"/>
      <c r="DE67" s="2017"/>
      <c r="DF67" s="2433"/>
      <c r="DG67" s="2618"/>
      <c r="DH67" s="2017"/>
      <c r="DI67" s="2428">
        <f t="shared" si="10"/>
        <v>0.1666</v>
      </c>
      <c r="DJ67" s="2428">
        <f t="shared" si="10"/>
        <v>0</v>
      </c>
      <c r="DK67" s="2432">
        <f t="shared" si="4"/>
        <v>0</v>
      </c>
      <c r="DL67" s="1906"/>
      <c r="DM67" s="1906"/>
      <c r="DN67" s="2017"/>
      <c r="DO67" s="2433"/>
      <c r="DP67" s="2433"/>
      <c r="DQ67" s="2017"/>
      <c r="DR67" s="2428">
        <f t="shared" si="9"/>
        <v>0.1666</v>
      </c>
      <c r="DS67" s="2428">
        <f>+$CS$67+$CL$67+$CE$67+$BX$67+$BQ$67+$BJ$67+$BC$67+$AV$67+$AO$67+$AH$67+$AA$67+$T$67</f>
        <v>0</v>
      </c>
      <c r="DT67" s="2432">
        <f t="shared" si="5"/>
        <v>0</v>
      </c>
      <c r="DU67" s="1906"/>
      <c r="DV67" s="1906"/>
      <c r="DW67" s="2017"/>
      <c r="DX67" s="2433"/>
      <c r="DY67" s="2433"/>
      <c r="DZ67" s="2017"/>
      <c r="EA67" s="2428">
        <f>+$CR$67+$CK$67+$CD$67+$BW$67+$BP$67+$BI$67+$BB$67+$AU$67+$AN$67+$AG$67+$Z$67+$S$67</f>
        <v>0.1666</v>
      </c>
      <c r="EB67" s="2428">
        <f>+$CS$67+$CL$67+$CE$67+$BX$67+$BQ$67+$BJ$67+$BC$67+$AV$67+$AO$67+$AH$67+$AA$67+$T$67</f>
        <v>0</v>
      </c>
      <c r="EC67" s="2432">
        <f t="shared" si="6"/>
        <v>0</v>
      </c>
      <c r="ED67" s="1906"/>
      <c r="EE67" s="1906"/>
      <c r="EF67" s="2017"/>
      <c r="EG67" s="2433"/>
      <c r="EH67" s="2433"/>
      <c r="EI67" s="2017"/>
    </row>
    <row r="68" spans="1:139" ht="15" customHeight="1">
      <c r="A68" s="2399"/>
      <c r="B68" s="2399"/>
      <c r="C68" s="2402"/>
      <c r="D68" s="2402"/>
      <c r="E68" s="2402"/>
      <c r="F68" s="2619"/>
      <c r="G68" s="2407"/>
      <c r="H68" s="2619"/>
      <c r="I68" s="2440"/>
      <c r="J68" s="2435"/>
      <c r="K68" s="2606"/>
      <c r="L68" s="2407"/>
      <c r="M68" s="2407"/>
      <c r="N68" s="2320"/>
      <c r="O68" s="2456"/>
      <c r="P68" s="2456"/>
      <c r="Q68" s="174" t="s">
        <v>2696</v>
      </c>
      <c r="R68" s="2411">
        <v>0.16669999999999999</v>
      </c>
      <c r="S68" s="2412">
        <v>0</v>
      </c>
      <c r="T68" s="2413"/>
      <c r="U68" s="2627"/>
      <c r="V68" s="2440"/>
      <c r="W68" s="2441"/>
      <c r="X68" s="2441"/>
      <c r="Y68" s="2412"/>
      <c r="Z68" s="2412">
        <v>0</v>
      </c>
      <c r="AA68" s="2412"/>
      <c r="AB68" s="2627"/>
      <c r="AC68" s="2440"/>
      <c r="AD68" s="2441"/>
      <c r="AE68" s="2441"/>
      <c r="AF68" s="2412"/>
      <c r="AG68" s="2412">
        <v>0</v>
      </c>
      <c r="AH68" s="2412"/>
      <c r="AI68" s="2627"/>
      <c r="AJ68" s="2633"/>
      <c r="AK68" s="2441"/>
      <c r="AL68" s="2441"/>
      <c r="AM68" s="2449"/>
      <c r="AN68" s="2412">
        <v>0</v>
      </c>
      <c r="AO68" s="2634"/>
      <c r="AP68" s="2627"/>
      <c r="AQ68" s="2440"/>
      <c r="AR68" s="2441"/>
      <c r="AS68" s="2441"/>
      <c r="AT68" s="2442"/>
      <c r="AU68" s="2412">
        <v>0</v>
      </c>
      <c r="AV68" s="2629"/>
      <c r="AW68" s="2627"/>
      <c r="AX68" s="2440"/>
      <c r="AY68" s="2441"/>
      <c r="AZ68" s="2441"/>
      <c r="BA68" s="2442"/>
      <c r="BB68" s="2426">
        <v>3.3300000000000003E-2</v>
      </c>
      <c r="BC68" s="2426">
        <v>0</v>
      </c>
      <c r="BD68" s="2627"/>
      <c r="BE68" s="2426"/>
      <c r="BF68" s="2621"/>
      <c r="BG68" s="2621"/>
      <c r="BH68" s="2635"/>
      <c r="BI68" s="2426">
        <v>3.3300000000000003E-2</v>
      </c>
      <c r="BJ68" s="2426"/>
      <c r="BK68" s="2627"/>
      <c r="BL68" s="2426"/>
      <c r="BM68" s="2621"/>
      <c r="BN68" s="2621"/>
      <c r="BO68" s="2636" t="s">
        <v>2697</v>
      </c>
      <c r="BP68" s="2426">
        <v>3.3300000000000003E-2</v>
      </c>
      <c r="BQ68" s="2426"/>
      <c r="BR68" s="2627"/>
      <c r="BS68" s="2426"/>
      <c r="BT68" s="2621"/>
      <c r="BU68" s="2621"/>
      <c r="BV68" s="2637" t="s">
        <v>2698</v>
      </c>
      <c r="BW68" s="2426">
        <v>3.3300000000000003E-2</v>
      </c>
      <c r="BX68" s="2426"/>
      <c r="BY68" s="2627"/>
      <c r="BZ68" s="2426"/>
      <c r="CA68" s="2621"/>
      <c r="CB68" s="2621"/>
      <c r="CC68" s="2450"/>
      <c r="CD68" s="2617">
        <v>3.3500000000000002E-2</v>
      </c>
      <c r="CE68" s="2426"/>
      <c r="CF68" s="2627"/>
      <c r="CG68" s="2426"/>
      <c r="CH68" s="2621"/>
      <c r="CI68" s="2621"/>
      <c r="CJ68" s="2637" t="s">
        <v>2698</v>
      </c>
      <c r="CK68" s="2617">
        <v>0</v>
      </c>
      <c r="CL68" s="2426"/>
      <c r="CM68" s="2627"/>
      <c r="CN68" s="2426"/>
      <c r="CO68" s="2621"/>
      <c r="CP68" s="2621"/>
      <c r="CQ68" s="2450"/>
      <c r="CR68" s="2617">
        <v>0</v>
      </c>
      <c r="CS68" s="2426"/>
      <c r="CT68" s="2627"/>
      <c r="CU68" s="2426"/>
      <c r="CV68" s="2621"/>
      <c r="CW68" s="2621"/>
      <c r="CX68" s="2447"/>
      <c r="CZ68" s="2428">
        <f t="shared" si="7"/>
        <v>0</v>
      </c>
      <c r="DA68" s="2428">
        <f t="shared" si="7"/>
        <v>0</v>
      </c>
      <c r="DB68" s="2432" t="e">
        <f t="shared" si="3"/>
        <v>#DIV/0!</v>
      </c>
      <c r="DC68" s="1906"/>
      <c r="DD68" s="1906"/>
      <c r="DE68" s="2017"/>
      <c r="DF68" s="2433"/>
      <c r="DG68" s="2618"/>
      <c r="DH68" s="2017"/>
      <c r="DI68" s="2428">
        <f t="shared" si="10"/>
        <v>0.16669999999999999</v>
      </c>
      <c r="DJ68" s="2428">
        <f t="shared" si="10"/>
        <v>0</v>
      </c>
      <c r="DK68" s="2432">
        <f t="shared" si="4"/>
        <v>0</v>
      </c>
      <c r="DL68" s="1906"/>
      <c r="DM68" s="1906"/>
      <c r="DN68" s="2017"/>
      <c r="DO68" s="2433"/>
      <c r="DP68" s="2433"/>
      <c r="DQ68" s="2017"/>
      <c r="DR68" s="2428">
        <f t="shared" si="9"/>
        <v>0.16669999999999999</v>
      </c>
      <c r="DS68" s="2428">
        <f>+$CS$68+$CL$68+$CE$68+$BX$68+$BQ$68+$BJ$68+$BC$68+$AV$68+$AO$68+$AH$68+$AA$68+$T$68</f>
        <v>0</v>
      </c>
      <c r="DT68" s="2432">
        <f t="shared" si="5"/>
        <v>0</v>
      </c>
      <c r="DU68" s="1906"/>
      <c r="DV68" s="1906"/>
      <c r="DW68" s="2017"/>
      <c r="DX68" s="2433"/>
      <c r="DY68" s="2433"/>
      <c r="DZ68" s="2017"/>
      <c r="EA68" s="2428">
        <f>+$CR$68+$CK$68+$CD$68+$BW$68+$BP$68+$BI$68+$BB$68+$AU$68+$AN$68+$AG$68+$Z$68+$S$68</f>
        <v>0.16669999999999999</v>
      </c>
      <c r="EB68" s="2428">
        <f>+$CS$68+$CL$68+$CE$68+$BX$68+$BQ$68+$BJ$68+$BC$68+$AV$68+$AO$68+$AH$68+$AA$68+$T$68</f>
        <v>0</v>
      </c>
      <c r="EC68" s="2432">
        <f t="shared" si="6"/>
        <v>0</v>
      </c>
      <c r="ED68" s="1906"/>
      <c r="EE68" s="1906"/>
      <c r="EF68" s="2017"/>
      <c r="EG68" s="2433"/>
      <c r="EH68" s="2433"/>
      <c r="EI68" s="2017"/>
    </row>
    <row r="69" spans="1:139" ht="15" customHeight="1">
      <c r="A69" s="2399"/>
      <c r="B69" s="2399"/>
      <c r="C69" s="2402"/>
      <c r="D69" s="2402"/>
      <c r="E69" s="2402"/>
      <c r="F69" s="2619"/>
      <c r="G69" s="2407"/>
      <c r="H69" s="2619"/>
      <c r="I69" s="2440"/>
      <c r="J69" s="2435"/>
      <c r="K69" s="2606"/>
      <c r="L69" s="2407"/>
      <c r="M69" s="2407"/>
      <c r="N69" s="2320"/>
      <c r="O69" s="2456"/>
      <c r="P69" s="2456"/>
      <c r="Q69" s="174" t="s">
        <v>2699</v>
      </c>
      <c r="R69" s="2411">
        <v>0.16669999999999999</v>
      </c>
      <c r="S69" s="2412">
        <v>0</v>
      </c>
      <c r="T69" s="2413"/>
      <c r="U69" s="2627"/>
      <c r="V69" s="2440"/>
      <c r="W69" s="2441"/>
      <c r="X69" s="2441"/>
      <c r="Y69" s="2412"/>
      <c r="Z69" s="2412">
        <v>0</v>
      </c>
      <c r="AA69" s="2412"/>
      <c r="AB69" s="2627"/>
      <c r="AC69" s="2440"/>
      <c r="AD69" s="2441"/>
      <c r="AE69" s="2441"/>
      <c r="AF69" s="2412"/>
      <c r="AG69" s="2412">
        <v>0</v>
      </c>
      <c r="AH69" s="2412"/>
      <c r="AI69" s="2627"/>
      <c r="AJ69" s="2633"/>
      <c r="AK69" s="2441"/>
      <c r="AL69" s="2441"/>
      <c r="AM69" s="2449"/>
      <c r="AN69" s="2412">
        <v>0</v>
      </c>
      <c r="AO69" s="2634"/>
      <c r="AP69" s="2627"/>
      <c r="AQ69" s="2440"/>
      <c r="AR69" s="2441"/>
      <c r="AS69" s="2441"/>
      <c r="AT69" s="2442"/>
      <c r="AU69" s="2412">
        <v>0</v>
      </c>
      <c r="AV69" s="2629"/>
      <c r="AW69" s="2627"/>
      <c r="AX69" s="2440"/>
      <c r="AY69" s="2441"/>
      <c r="AZ69" s="2441"/>
      <c r="BA69" s="2442"/>
      <c r="BB69" s="2426">
        <v>3.3300000000000003E-2</v>
      </c>
      <c r="BC69" s="2426">
        <v>0</v>
      </c>
      <c r="BD69" s="2627"/>
      <c r="BE69" s="2426"/>
      <c r="BF69" s="2621"/>
      <c r="BG69" s="2621"/>
      <c r="BH69" s="2635"/>
      <c r="BI69" s="2426">
        <v>3.3300000000000003E-2</v>
      </c>
      <c r="BJ69" s="2426"/>
      <c r="BK69" s="2627"/>
      <c r="BL69" s="2426"/>
      <c r="BM69" s="2621"/>
      <c r="BN69" s="2621"/>
      <c r="BO69" s="2638"/>
      <c r="BP69" s="2426">
        <v>3.3300000000000003E-2</v>
      </c>
      <c r="BQ69" s="2426"/>
      <c r="BR69" s="2627"/>
      <c r="BS69" s="2426"/>
      <c r="BT69" s="2621"/>
      <c r="BU69" s="2621"/>
      <c r="BV69" s="2639"/>
      <c r="BW69" s="2426">
        <v>3.3300000000000003E-2</v>
      </c>
      <c r="BX69" s="2426"/>
      <c r="BY69" s="2627"/>
      <c r="BZ69" s="2426"/>
      <c r="CA69" s="2621"/>
      <c r="CB69" s="2621"/>
      <c r="CC69" s="2450"/>
      <c r="CD69" s="2617">
        <v>3.3500000000000002E-2</v>
      </c>
      <c r="CE69" s="2426"/>
      <c r="CF69" s="2627"/>
      <c r="CG69" s="2426"/>
      <c r="CH69" s="2621"/>
      <c r="CI69" s="2621"/>
      <c r="CJ69" s="2639"/>
      <c r="CK69" s="2617">
        <v>0</v>
      </c>
      <c r="CL69" s="2426"/>
      <c r="CM69" s="2627"/>
      <c r="CN69" s="2426"/>
      <c r="CO69" s="2621"/>
      <c r="CP69" s="2621"/>
      <c r="CQ69" s="2450"/>
      <c r="CR69" s="2617">
        <v>0</v>
      </c>
      <c r="CS69" s="2426"/>
      <c r="CT69" s="2627"/>
      <c r="CU69" s="2426"/>
      <c r="CV69" s="2621"/>
      <c r="CW69" s="2621"/>
      <c r="CX69" s="2447"/>
      <c r="CZ69" s="2428">
        <f t="shared" si="7"/>
        <v>0</v>
      </c>
      <c r="DA69" s="2428">
        <f t="shared" si="7"/>
        <v>0</v>
      </c>
      <c r="DB69" s="2432" t="e">
        <f t="shared" si="3"/>
        <v>#DIV/0!</v>
      </c>
      <c r="DC69" s="1906"/>
      <c r="DD69" s="1906"/>
      <c r="DE69" s="2017"/>
      <c r="DF69" s="2433"/>
      <c r="DG69" s="2618"/>
      <c r="DH69" s="2017"/>
      <c r="DI69" s="2428">
        <f t="shared" si="10"/>
        <v>0.16669999999999999</v>
      </c>
      <c r="DJ69" s="2428">
        <f t="shared" si="10"/>
        <v>0</v>
      </c>
      <c r="DK69" s="2432">
        <f t="shared" si="4"/>
        <v>0</v>
      </c>
      <c r="DL69" s="1906"/>
      <c r="DM69" s="1906"/>
      <c r="DN69" s="2017"/>
      <c r="DO69" s="2433"/>
      <c r="DP69" s="2433"/>
      <c r="DQ69" s="2017"/>
      <c r="DR69" s="2428">
        <f t="shared" si="9"/>
        <v>0.16669999999999999</v>
      </c>
      <c r="DS69" s="2428">
        <f>+$CS$69+$CL$69+$CE$69+$BX$69+$BQ$69+$BJ$69+$BC$69+$AV$69+$AO$69+$AH$69+$AA$69+$T$69</f>
        <v>0</v>
      </c>
      <c r="DT69" s="2432">
        <f t="shared" si="5"/>
        <v>0</v>
      </c>
      <c r="DU69" s="1906"/>
      <c r="DV69" s="1906"/>
      <c r="DW69" s="2017"/>
      <c r="DX69" s="2433"/>
      <c r="DY69" s="2433"/>
      <c r="DZ69" s="2017"/>
      <c r="EA69" s="2428">
        <f>+$CR$69+$CK$69+$CD$69+$BW$69+$BP$69+$BI$69+$BB$69+$AU$69+$AN$69+$AG$69+$Z$69+$S$69</f>
        <v>0.16669999999999999</v>
      </c>
      <c r="EB69" s="2428">
        <f>+$CS$69+$CL$69+$CE$69+$BX$69+$BQ$69+$BJ$69+$BC$69+$AV$69+$AO$69+$AH$69+$AA$69+$T$69</f>
        <v>0</v>
      </c>
      <c r="EC69" s="2432">
        <f t="shared" si="6"/>
        <v>0</v>
      </c>
      <c r="ED69" s="1906"/>
      <c r="EE69" s="1906"/>
      <c r="EF69" s="2017"/>
      <c r="EG69" s="2433"/>
      <c r="EH69" s="2433"/>
      <c r="EI69" s="2017"/>
    </row>
    <row r="70" spans="1:139" ht="15" customHeight="1">
      <c r="A70" s="2399"/>
      <c r="B70" s="2399"/>
      <c r="C70" s="2402"/>
      <c r="D70" s="2402"/>
      <c r="E70" s="2402"/>
      <c r="F70" s="2619"/>
      <c r="G70" s="2407"/>
      <c r="H70" s="2619"/>
      <c r="I70" s="2440"/>
      <c r="J70" s="2435"/>
      <c r="K70" s="2606"/>
      <c r="L70" s="2407"/>
      <c r="M70" s="2407"/>
      <c r="N70" s="2320"/>
      <c r="O70" s="2456"/>
      <c r="P70" s="2456"/>
      <c r="Q70" s="174" t="s">
        <v>2700</v>
      </c>
      <c r="R70" s="2411">
        <v>0.16669999999999999</v>
      </c>
      <c r="S70" s="2412">
        <v>0</v>
      </c>
      <c r="T70" s="2413"/>
      <c r="U70" s="2627"/>
      <c r="V70" s="2440"/>
      <c r="W70" s="2441"/>
      <c r="X70" s="2441"/>
      <c r="Y70" s="2412"/>
      <c r="Z70" s="2412">
        <v>0</v>
      </c>
      <c r="AA70" s="2412"/>
      <c r="AB70" s="2627"/>
      <c r="AC70" s="2440"/>
      <c r="AD70" s="2441"/>
      <c r="AE70" s="2441"/>
      <c r="AF70" s="2412"/>
      <c r="AG70" s="2412">
        <v>0</v>
      </c>
      <c r="AH70" s="2412"/>
      <c r="AI70" s="2627"/>
      <c r="AJ70" s="2633"/>
      <c r="AK70" s="2441"/>
      <c r="AL70" s="2441"/>
      <c r="AM70" s="2449"/>
      <c r="AN70" s="2412">
        <v>0</v>
      </c>
      <c r="AO70" s="2634"/>
      <c r="AP70" s="2627"/>
      <c r="AQ70" s="2440"/>
      <c r="AR70" s="2441"/>
      <c r="AS70" s="2441"/>
      <c r="AT70" s="2442"/>
      <c r="AU70" s="2412">
        <v>0</v>
      </c>
      <c r="AV70" s="2629"/>
      <c r="AW70" s="2627"/>
      <c r="AX70" s="2440"/>
      <c r="AY70" s="2441"/>
      <c r="AZ70" s="2441"/>
      <c r="BA70" s="2442"/>
      <c r="BB70" s="2426">
        <v>3.3300000000000003E-2</v>
      </c>
      <c r="BC70" s="2426">
        <v>0</v>
      </c>
      <c r="BD70" s="2627"/>
      <c r="BE70" s="2426"/>
      <c r="BF70" s="2621"/>
      <c r="BG70" s="2621"/>
      <c r="BH70" s="2635"/>
      <c r="BI70" s="2426">
        <v>3.3300000000000003E-2</v>
      </c>
      <c r="BJ70" s="2426"/>
      <c r="BK70" s="2627"/>
      <c r="BL70" s="2426"/>
      <c r="BM70" s="2621"/>
      <c r="BN70" s="2621"/>
      <c r="BO70" s="2640"/>
      <c r="BP70" s="2426">
        <v>3.3300000000000003E-2</v>
      </c>
      <c r="BQ70" s="2426"/>
      <c r="BR70" s="2627"/>
      <c r="BS70" s="2426"/>
      <c r="BT70" s="2621"/>
      <c r="BU70" s="2621"/>
      <c r="BV70" s="2641"/>
      <c r="BW70" s="2426">
        <v>3.3300000000000003E-2</v>
      </c>
      <c r="BX70" s="2426"/>
      <c r="BY70" s="2627"/>
      <c r="BZ70" s="2426"/>
      <c r="CA70" s="2621"/>
      <c r="CB70" s="2621"/>
      <c r="CC70" s="2450"/>
      <c r="CD70" s="2617">
        <v>3.3500000000000002E-2</v>
      </c>
      <c r="CE70" s="2426"/>
      <c r="CF70" s="2627"/>
      <c r="CG70" s="2426"/>
      <c r="CH70" s="2621"/>
      <c r="CI70" s="2621"/>
      <c r="CJ70" s="2641"/>
      <c r="CK70" s="2617">
        <v>0</v>
      </c>
      <c r="CL70" s="2426"/>
      <c r="CM70" s="2627"/>
      <c r="CN70" s="2426"/>
      <c r="CO70" s="2621"/>
      <c r="CP70" s="2621"/>
      <c r="CQ70" s="2450"/>
      <c r="CR70" s="2617">
        <v>0</v>
      </c>
      <c r="CS70" s="2426"/>
      <c r="CT70" s="2627"/>
      <c r="CU70" s="2426"/>
      <c r="CV70" s="2621"/>
      <c r="CW70" s="2621"/>
      <c r="CX70" s="2447"/>
      <c r="CZ70" s="2428">
        <f t="shared" si="7"/>
        <v>0</v>
      </c>
      <c r="DA70" s="2428">
        <f t="shared" si="7"/>
        <v>0</v>
      </c>
      <c r="DB70" s="2432" t="e">
        <f t="shared" si="3"/>
        <v>#DIV/0!</v>
      </c>
      <c r="DC70" s="1906"/>
      <c r="DD70" s="1906"/>
      <c r="DE70" s="2017"/>
      <c r="DF70" s="2433"/>
      <c r="DG70" s="2618"/>
      <c r="DH70" s="2017"/>
      <c r="DI70" s="2428">
        <f t="shared" si="10"/>
        <v>0.16669999999999999</v>
      </c>
      <c r="DJ70" s="2428">
        <f t="shared" si="10"/>
        <v>0</v>
      </c>
      <c r="DK70" s="2432">
        <f t="shared" si="4"/>
        <v>0</v>
      </c>
      <c r="DL70" s="1906"/>
      <c r="DM70" s="1906"/>
      <c r="DN70" s="2017"/>
      <c r="DO70" s="2433"/>
      <c r="DP70" s="2433"/>
      <c r="DQ70" s="2017"/>
      <c r="DR70" s="2428">
        <f t="shared" si="9"/>
        <v>0.16669999999999999</v>
      </c>
      <c r="DS70" s="2428">
        <f>+$CS$70+$CL$70+$CE$70+$BX$70+$BQ$70+$BJ$70+$BC$70+$AV$70+$AO$70+$AH$70+$AA$70+$T$70</f>
        <v>0</v>
      </c>
      <c r="DT70" s="2432">
        <f t="shared" si="5"/>
        <v>0</v>
      </c>
      <c r="DU70" s="1906"/>
      <c r="DV70" s="1906"/>
      <c r="DW70" s="2017"/>
      <c r="DX70" s="2433"/>
      <c r="DY70" s="2433"/>
      <c r="DZ70" s="2017"/>
      <c r="EA70" s="2428">
        <f>+$CR$70+$CK$70+$CD$70+$BW$70+$BP$70+$BI$70+$BB$70+$AU$70+$AN$70+$AG$70+$Z$70+$S$70</f>
        <v>0.16669999999999999</v>
      </c>
      <c r="EB70" s="2428">
        <f>+$CS$70+$CL$70+$CE$70+$BX$70+$BQ$70+$BJ$70+$BC$70+$AV$70+$AO$70+$AH$70+$AA$70+$T$70</f>
        <v>0</v>
      </c>
      <c r="EC70" s="2432">
        <f t="shared" si="6"/>
        <v>0</v>
      </c>
      <c r="ED70" s="1906"/>
      <c r="EE70" s="1906"/>
      <c r="EF70" s="2017"/>
      <c r="EG70" s="2433"/>
      <c r="EH70" s="2433"/>
      <c r="EI70" s="2017"/>
    </row>
    <row r="71" spans="1:139" ht="15" customHeight="1">
      <c r="A71" s="2399"/>
      <c r="B71" s="2399"/>
      <c r="C71" s="2402"/>
      <c r="D71" s="2402"/>
      <c r="E71" s="2402"/>
      <c r="F71" s="2619"/>
      <c r="G71" s="2407"/>
      <c r="H71" s="2619"/>
      <c r="I71" s="2440"/>
      <c r="J71" s="2476"/>
      <c r="K71" s="2606"/>
      <c r="L71" s="2407"/>
      <c r="M71" s="2407"/>
      <c r="N71" s="2320"/>
      <c r="O71" s="2456"/>
      <c r="P71" s="2456"/>
      <c r="Q71" s="174" t="s">
        <v>2701</v>
      </c>
      <c r="R71" s="2411">
        <v>0.1666</v>
      </c>
      <c r="S71" s="2412">
        <v>0</v>
      </c>
      <c r="T71" s="2413"/>
      <c r="U71" s="2627"/>
      <c r="V71" s="2479"/>
      <c r="W71" s="2441"/>
      <c r="X71" s="2441"/>
      <c r="Y71" s="2412"/>
      <c r="Z71" s="2412">
        <v>0</v>
      </c>
      <c r="AA71" s="2412"/>
      <c r="AB71" s="2627"/>
      <c r="AC71" s="2479"/>
      <c r="AD71" s="2441"/>
      <c r="AE71" s="2441"/>
      <c r="AF71" s="2412"/>
      <c r="AG71" s="2412">
        <v>0</v>
      </c>
      <c r="AH71" s="2412"/>
      <c r="AI71" s="2627"/>
      <c r="AJ71" s="2642"/>
      <c r="AK71" s="2441"/>
      <c r="AL71" s="2441"/>
      <c r="AM71" s="2449"/>
      <c r="AN71" s="2412">
        <v>0</v>
      </c>
      <c r="AO71" s="2634"/>
      <c r="AP71" s="2627"/>
      <c r="AQ71" s="2479"/>
      <c r="AR71" s="2441"/>
      <c r="AS71" s="2441"/>
      <c r="AT71" s="2442"/>
      <c r="AU71" s="2412">
        <v>0</v>
      </c>
      <c r="AV71" s="2629"/>
      <c r="AW71" s="2627"/>
      <c r="AX71" s="2479"/>
      <c r="AY71" s="2441"/>
      <c r="AZ71" s="2441"/>
      <c r="BA71" s="2442"/>
      <c r="BB71" s="2426">
        <v>0</v>
      </c>
      <c r="BC71" s="2426"/>
      <c r="BD71" s="2627"/>
      <c r="BE71" s="2426"/>
      <c r="BF71" s="2621"/>
      <c r="BG71" s="2621"/>
      <c r="BH71" s="2624"/>
      <c r="BI71" s="2426">
        <v>0</v>
      </c>
      <c r="BJ71" s="2426"/>
      <c r="BK71" s="2627"/>
      <c r="BL71" s="2426"/>
      <c r="BM71" s="2621"/>
      <c r="BN71" s="2621"/>
      <c r="BO71" s="2429"/>
      <c r="BP71" s="2426">
        <v>0</v>
      </c>
      <c r="BQ71" s="2426"/>
      <c r="BR71" s="2627"/>
      <c r="BS71" s="2426"/>
      <c r="BT71" s="2621"/>
      <c r="BU71" s="2621"/>
      <c r="BV71" s="2429"/>
      <c r="BW71" s="2426">
        <v>0</v>
      </c>
      <c r="BX71" s="2426"/>
      <c r="BY71" s="2627"/>
      <c r="BZ71" s="2426"/>
      <c r="CA71" s="2621"/>
      <c r="CB71" s="2621"/>
      <c r="CC71" s="2450"/>
      <c r="CD71" s="2617">
        <v>0</v>
      </c>
      <c r="CE71" s="2426"/>
      <c r="CF71" s="2627"/>
      <c r="CG71" s="2426"/>
      <c r="CH71" s="2621"/>
      <c r="CI71" s="2621"/>
      <c r="CJ71" s="2429"/>
      <c r="CK71" s="2617">
        <v>0.16669999999999999</v>
      </c>
      <c r="CL71" s="2426"/>
      <c r="CM71" s="2627"/>
      <c r="CN71" s="2426"/>
      <c r="CO71" s="2621"/>
      <c r="CP71" s="2621"/>
      <c r="CQ71" s="2450"/>
      <c r="CR71" s="2617">
        <v>0</v>
      </c>
      <c r="CS71" s="2426"/>
      <c r="CT71" s="2627"/>
      <c r="CU71" s="2426"/>
      <c r="CV71" s="2621"/>
      <c r="CW71" s="2621"/>
      <c r="CX71" s="2481"/>
      <c r="CZ71" s="2428">
        <f t="shared" si="7"/>
        <v>0</v>
      </c>
      <c r="DA71" s="2428">
        <f t="shared" si="7"/>
        <v>0</v>
      </c>
      <c r="DB71" s="2432" t="e">
        <f t="shared" si="3"/>
        <v>#DIV/0!</v>
      </c>
      <c r="DC71" s="1906"/>
      <c r="DD71" s="1906"/>
      <c r="DE71" s="2017"/>
      <c r="DF71" s="2433"/>
      <c r="DG71" s="2618"/>
      <c r="DH71" s="2017"/>
      <c r="DI71" s="2428">
        <f t="shared" si="10"/>
        <v>0.16669999999999999</v>
      </c>
      <c r="DJ71" s="2428">
        <f t="shared" si="10"/>
        <v>0</v>
      </c>
      <c r="DK71" s="2432">
        <f t="shared" si="4"/>
        <v>0</v>
      </c>
      <c r="DL71" s="1906"/>
      <c r="DM71" s="1906"/>
      <c r="DN71" s="2017"/>
      <c r="DO71" s="2433"/>
      <c r="DP71" s="2433"/>
      <c r="DQ71" s="2017"/>
      <c r="DR71" s="2428">
        <f t="shared" si="9"/>
        <v>0.16669999999999999</v>
      </c>
      <c r="DS71" s="2428">
        <f>+$CS$71+$CL$71+$CE$71+$BX$71+$BQ$71+$BJ$71+$BC$71+$AV$71+$AO$71+$AH$71+$AA$71+$T$71</f>
        <v>0</v>
      </c>
      <c r="DT71" s="2432">
        <f t="shared" si="5"/>
        <v>0</v>
      </c>
      <c r="DU71" s="1906"/>
      <c r="DV71" s="1906"/>
      <c r="DW71" s="2017"/>
      <c r="DX71" s="2433"/>
      <c r="DY71" s="2433"/>
      <c r="DZ71" s="2017"/>
      <c r="EA71" s="2428">
        <f>+$CR$71+$CK$71+$CD$71+$BW$71+$BP$71+$BI$71+$BB$71+$AU$71+$AN$71+$AG$71+$Z$71+$S$71</f>
        <v>0.16669999999999999</v>
      </c>
      <c r="EB71" s="2428">
        <f>+$CS$71+$CL$71+$CE$71+$BX$71+$BQ$71+$BJ$71+$BC$71+$AV$71+$AO$71+$AH$71+$AA$71+$T$71</f>
        <v>0</v>
      </c>
      <c r="EC71" s="2432">
        <f t="shared" si="6"/>
        <v>0</v>
      </c>
      <c r="ED71" s="1906"/>
      <c r="EE71" s="1906"/>
      <c r="EF71" s="2017"/>
      <c r="EG71" s="2433"/>
      <c r="EH71" s="2433"/>
      <c r="EI71" s="2017"/>
    </row>
    <row r="72" spans="1:139" ht="15" customHeight="1">
      <c r="A72" s="2399"/>
      <c r="B72" s="2399"/>
      <c r="C72" s="2402"/>
      <c r="D72" s="2402"/>
      <c r="E72" s="2402"/>
      <c r="F72" s="2619"/>
      <c r="G72" s="2407" t="s">
        <v>393</v>
      </c>
      <c r="H72" s="2619"/>
      <c r="I72" s="2440"/>
      <c r="J72" s="2406">
        <v>10</v>
      </c>
      <c r="K72" s="2643" t="s">
        <v>2702</v>
      </c>
      <c r="L72" s="2407" t="s">
        <v>2703</v>
      </c>
      <c r="M72" s="2407" t="s">
        <v>2675</v>
      </c>
      <c r="N72" s="2320">
        <v>8.3299999999999999E-2</v>
      </c>
      <c r="O72" s="2456" t="s">
        <v>2704</v>
      </c>
      <c r="P72" s="2456">
        <v>43099</v>
      </c>
      <c r="Q72" s="174" t="s">
        <v>2705</v>
      </c>
      <c r="R72" s="2411">
        <v>0.25</v>
      </c>
      <c r="S72" s="2412">
        <v>0</v>
      </c>
      <c r="T72" s="2644"/>
      <c r="U72" s="2609">
        <f>SUM(S72:S74)</f>
        <v>0</v>
      </c>
      <c r="V72" s="2415">
        <f>+T72:T74</f>
        <v>0</v>
      </c>
      <c r="W72" s="2441"/>
      <c r="X72" s="2441"/>
      <c r="Y72" s="2412"/>
      <c r="Z72" s="2412">
        <v>0</v>
      </c>
      <c r="AA72" s="2645"/>
      <c r="AB72" s="2609">
        <f>SUM(Z72:Z74)</f>
        <v>0</v>
      </c>
      <c r="AC72" s="2415">
        <f>+AA72:AA74</f>
        <v>0</v>
      </c>
      <c r="AD72" s="2441"/>
      <c r="AE72" s="2441"/>
      <c r="AF72" s="2412"/>
      <c r="AG72" s="2412">
        <v>0</v>
      </c>
      <c r="AH72" s="2645"/>
      <c r="AI72" s="2609">
        <f>SUM(AG72:AG74)</f>
        <v>0</v>
      </c>
      <c r="AJ72" s="2415">
        <f>+AG72:AG74</f>
        <v>0</v>
      </c>
      <c r="AK72" s="2441"/>
      <c r="AL72" s="2441"/>
      <c r="AM72" s="2418"/>
      <c r="AN72" s="2412">
        <v>0</v>
      </c>
      <c r="AO72" s="2646"/>
      <c r="AP72" s="2609">
        <f>SUM(AN72:AN74)</f>
        <v>0</v>
      </c>
      <c r="AQ72" s="2415">
        <f>+AO72:AO74</f>
        <v>0</v>
      </c>
      <c r="AR72" s="2441"/>
      <c r="AS72" s="2441"/>
      <c r="AT72" s="2412"/>
      <c r="AU72" s="2412">
        <v>0</v>
      </c>
      <c r="AV72" s="2645"/>
      <c r="AW72" s="2609">
        <f>SUM(AU72:AU74)</f>
        <v>0</v>
      </c>
      <c r="AX72" s="2415">
        <f>SUM(AV72:AV74)</f>
        <v>0</v>
      </c>
      <c r="AY72" s="2441"/>
      <c r="AZ72" s="2441"/>
      <c r="BA72" s="2412"/>
      <c r="BB72" s="2426">
        <v>0</v>
      </c>
      <c r="BC72" s="2647"/>
      <c r="BD72" s="2609">
        <f>SUM(BB72:BB74)</f>
        <v>0</v>
      </c>
      <c r="BE72" s="2426"/>
      <c r="BF72" s="2621"/>
      <c r="BG72" s="2621"/>
      <c r="BH72" s="2648"/>
      <c r="BI72" s="2426">
        <v>0</v>
      </c>
      <c r="BJ72" s="2647"/>
      <c r="BK72" s="2609">
        <f>SUM(BI72:BI74)</f>
        <v>0</v>
      </c>
      <c r="BL72" s="2426"/>
      <c r="BM72" s="2621"/>
      <c r="BN72" s="2621"/>
      <c r="BO72" s="2426"/>
      <c r="BP72" s="2426">
        <v>0.25</v>
      </c>
      <c r="BQ72" s="2647"/>
      <c r="BR72" s="2609">
        <f>SUM(BP72:BP74)</f>
        <v>0.25</v>
      </c>
      <c r="BS72" s="2632"/>
      <c r="BT72" s="2621"/>
      <c r="BU72" s="2621"/>
      <c r="BV72" s="2649" t="s">
        <v>2706</v>
      </c>
      <c r="BW72" s="2426">
        <v>0</v>
      </c>
      <c r="BX72" s="2426"/>
      <c r="BY72" s="2609">
        <f>SUM(BW72:BW74)</f>
        <v>0.25</v>
      </c>
      <c r="BZ72" s="2632"/>
      <c r="CA72" s="2621"/>
      <c r="CB72" s="2621"/>
      <c r="CC72" s="2450" t="s">
        <v>2707</v>
      </c>
      <c r="CD72" s="2617">
        <v>0</v>
      </c>
      <c r="CE72" s="2426"/>
      <c r="CF72" s="2609">
        <f>SUM(CD72:CD74)</f>
        <v>0.1666</v>
      </c>
      <c r="CG72" s="2426"/>
      <c r="CH72" s="2621"/>
      <c r="CI72" s="2621"/>
      <c r="CJ72" s="2429"/>
      <c r="CK72" s="2617">
        <v>0</v>
      </c>
      <c r="CL72" s="2426"/>
      <c r="CM72" s="2609">
        <f>SUM(CK72:CK74)</f>
        <v>0.16669999999999999</v>
      </c>
      <c r="CN72" s="2426"/>
      <c r="CO72" s="2621"/>
      <c r="CP72" s="2621"/>
      <c r="CQ72" s="2631"/>
      <c r="CR72" s="2617">
        <v>0</v>
      </c>
      <c r="CS72" s="2426"/>
      <c r="CT72" s="2609">
        <f>SUM(CR72:CR74)</f>
        <v>0.16669999999999999</v>
      </c>
      <c r="CU72" s="2426"/>
      <c r="CV72" s="2621"/>
      <c r="CW72" s="2621"/>
      <c r="CX72" s="2423" t="s">
        <v>2708</v>
      </c>
      <c r="CZ72" s="2428">
        <f>AG72+Z72+S72</f>
        <v>0</v>
      </c>
      <c r="DA72" s="2428">
        <f t="shared" ref="DA72:DA80" si="11">+AH72+AA72+T72</f>
        <v>0</v>
      </c>
      <c r="DB72" s="2432" t="e">
        <f t="shared" si="3"/>
        <v>#DIV/0!</v>
      </c>
      <c r="DC72" s="2541">
        <f>+AI72+AB72+U72</f>
        <v>0</v>
      </c>
      <c r="DD72" s="2541">
        <f>+AJ72+AC72+V72</f>
        <v>0</v>
      </c>
      <c r="DE72" s="2017">
        <v>0</v>
      </c>
      <c r="DF72" s="2433"/>
      <c r="DG72" s="2618"/>
      <c r="DH72" s="2017"/>
      <c r="DI72" s="2428">
        <f t="shared" si="10"/>
        <v>0.25</v>
      </c>
      <c r="DJ72" s="2428">
        <f t="shared" si="10"/>
        <v>0</v>
      </c>
      <c r="DK72" s="2432">
        <f t="shared" si="4"/>
        <v>0</v>
      </c>
      <c r="DL72" s="2541">
        <f>+BD72+AW72+AP72+AI72+AB72+U72</f>
        <v>0</v>
      </c>
      <c r="DM72" s="2541">
        <f>+BE72+AX72+AQ72+AJ72+AC72+V72</f>
        <v>0</v>
      </c>
      <c r="DN72" s="2017">
        <v>0</v>
      </c>
      <c r="DO72" s="2433"/>
      <c r="DP72" s="2433"/>
      <c r="DQ72" s="2017"/>
      <c r="DR72" s="2428">
        <f t="shared" si="9"/>
        <v>0.25</v>
      </c>
      <c r="DS72" s="2428">
        <f>+$CS$72+$CL$72+$CE$72+$BX$72+$BQ$72+$BJ$72+$BC$72+$AV$72+$AO$72+$AH$72+$AA$72+$T$72</f>
        <v>0</v>
      </c>
      <c r="DT72" s="2432">
        <f t="shared" si="5"/>
        <v>0</v>
      </c>
      <c r="DU72" s="2541">
        <f>+$BY$72+$BR$72+$BK$72+$BD$72+$AW$72+$AP$72+$AI$72+$AB$72+$U$72</f>
        <v>0.5</v>
      </c>
      <c r="DV72" s="2541">
        <f>+$BZ$72+$BS$72+$BL$72+$BE$72+$AX$72+$AQ$72+$AJ$72+$AC$72+$V$72</f>
        <v>0</v>
      </c>
      <c r="DW72" s="2017">
        <v>0</v>
      </c>
      <c r="DX72" s="2433"/>
      <c r="DY72" s="2433"/>
      <c r="DZ72" s="2017"/>
      <c r="EA72" s="2428">
        <f>+$CR$72+$CK$72+$CD$72+$BW$72+$BP$72+$BI$72+$BB$72+$AU$72+$AN$72+$AG$72+$Z$72+$S$72</f>
        <v>0.25</v>
      </c>
      <c r="EB72" s="2428">
        <f>+$CS$72+$CL$72+$CE$72+$BX$72+$BQ$72+$BJ$72+$BC$72+$AV$72+$AO$72+$AH$72+$AA$72+$T$72</f>
        <v>0</v>
      </c>
      <c r="EC72" s="2432">
        <f t="shared" si="6"/>
        <v>0</v>
      </c>
      <c r="ED72" s="2541">
        <f>+$CT$72+$CM$72+$CF$72+$BY$72+$BR$72+$BK$72+$BD$72+$AW$72+$AP$72+$AI$72+$AB$72+$U$72</f>
        <v>1</v>
      </c>
      <c r="EE72" s="2541">
        <f>+$CU$72+$CN$72+$CG$72+$BZ$72+$BS$72+$BL$72+$BE$72+$AX$72+$AQ$72+$AJ$72+$AC$72+$V$72</f>
        <v>0</v>
      </c>
      <c r="EF72" s="2017">
        <v>0</v>
      </c>
      <c r="EG72" s="2433"/>
      <c r="EH72" s="2433"/>
      <c r="EI72" s="2017"/>
    </row>
    <row r="73" spans="1:139" ht="15" customHeight="1">
      <c r="A73" s="2399"/>
      <c r="B73" s="2399"/>
      <c r="C73" s="2402"/>
      <c r="D73" s="2402"/>
      <c r="E73" s="2402"/>
      <c r="F73" s="2619"/>
      <c r="G73" s="2407"/>
      <c r="H73" s="2619"/>
      <c r="I73" s="2440"/>
      <c r="J73" s="2435"/>
      <c r="K73" s="2643"/>
      <c r="L73" s="2407"/>
      <c r="M73" s="2407"/>
      <c r="N73" s="2320"/>
      <c r="O73" s="2456"/>
      <c r="P73" s="2456"/>
      <c r="Q73" s="174" t="s">
        <v>2709</v>
      </c>
      <c r="R73" s="2411">
        <v>0.25</v>
      </c>
      <c r="S73" s="2412">
        <v>0</v>
      </c>
      <c r="T73" s="2413"/>
      <c r="U73" s="2609"/>
      <c r="V73" s="2650"/>
      <c r="W73" s="2441"/>
      <c r="X73" s="2441"/>
      <c r="Y73" s="2412"/>
      <c r="Z73" s="2412">
        <v>0</v>
      </c>
      <c r="AA73" s="2412"/>
      <c r="AB73" s="2609"/>
      <c r="AC73" s="2440"/>
      <c r="AD73" s="2441"/>
      <c r="AE73" s="2441"/>
      <c r="AF73" s="2412"/>
      <c r="AG73" s="2412">
        <v>0</v>
      </c>
      <c r="AH73" s="2412"/>
      <c r="AI73" s="2609"/>
      <c r="AJ73" s="2440"/>
      <c r="AK73" s="2441"/>
      <c r="AL73" s="2441"/>
      <c r="AM73" s="2418"/>
      <c r="AN73" s="2412">
        <v>0</v>
      </c>
      <c r="AO73" s="2614"/>
      <c r="AP73" s="2609"/>
      <c r="AQ73" s="2440"/>
      <c r="AR73" s="2441"/>
      <c r="AS73" s="2441"/>
      <c r="AT73" s="2412"/>
      <c r="AU73" s="2412">
        <v>0</v>
      </c>
      <c r="AV73" s="2412"/>
      <c r="AW73" s="2609"/>
      <c r="AX73" s="2440"/>
      <c r="AY73" s="2441"/>
      <c r="AZ73" s="2441"/>
      <c r="BA73" s="2412"/>
      <c r="BB73" s="2426">
        <v>0</v>
      </c>
      <c r="BC73" s="2426"/>
      <c r="BD73" s="2609"/>
      <c r="BE73" s="2426"/>
      <c r="BF73" s="2621"/>
      <c r="BG73" s="2621"/>
      <c r="BH73" s="2418"/>
      <c r="BI73" s="2426">
        <v>0</v>
      </c>
      <c r="BJ73" s="2426"/>
      <c r="BK73" s="2609"/>
      <c r="BL73" s="2426"/>
      <c r="BM73" s="2621"/>
      <c r="BN73" s="2621"/>
      <c r="BO73" s="2426"/>
      <c r="BP73" s="2426">
        <v>0</v>
      </c>
      <c r="BQ73" s="2426"/>
      <c r="BR73" s="2609"/>
      <c r="BS73" s="2426"/>
      <c r="BT73" s="2621"/>
      <c r="BU73" s="2621"/>
      <c r="BV73" s="2651"/>
      <c r="BW73" s="2426">
        <v>0.25</v>
      </c>
      <c r="BX73" s="2426"/>
      <c r="BY73" s="2609"/>
      <c r="BZ73" s="2632"/>
      <c r="CA73" s="2621"/>
      <c r="CB73" s="2621"/>
      <c r="CC73" s="2450"/>
      <c r="CD73" s="2617">
        <v>0</v>
      </c>
      <c r="CE73" s="2426"/>
      <c r="CF73" s="2609"/>
      <c r="CG73" s="2426"/>
      <c r="CH73" s="2621"/>
      <c r="CI73" s="2621"/>
      <c r="CJ73" s="2429"/>
      <c r="CK73" s="2617">
        <v>0</v>
      </c>
      <c r="CL73" s="2426"/>
      <c r="CM73" s="2609"/>
      <c r="CN73" s="2426"/>
      <c r="CO73" s="2621"/>
      <c r="CP73" s="2621"/>
      <c r="CQ73" s="2426"/>
      <c r="CR73" s="2617">
        <v>0</v>
      </c>
      <c r="CS73" s="2426"/>
      <c r="CT73" s="2609"/>
      <c r="CU73" s="2426"/>
      <c r="CV73" s="2621"/>
      <c r="CW73" s="2621"/>
      <c r="CX73" s="2447"/>
      <c r="CZ73" s="2428">
        <f>+AG73+Z73+S73</f>
        <v>0</v>
      </c>
      <c r="DA73" s="2428">
        <f t="shared" si="11"/>
        <v>0</v>
      </c>
      <c r="DB73" s="2432" t="e">
        <f t="shared" si="3"/>
        <v>#DIV/0!</v>
      </c>
      <c r="DC73" s="1988"/>
      <c r="DD73" s="1988"/>
      <c r="DE73" s="2017"/>
      <c r="DF73" s="2433"/>
      <c r="DG73" s="2618"/>
      <c r="DH73" s="2017"/>
      <c r="DI73" s="2428">
        <f t="shared" si="10"/>
        <v>0.25</v>
      </c>
      <c r="DJ73" s="2428">
        <f t="shared" si="10"/>
        <v>0</v>
      </c>
      <c r="DK73" s="2432">
        <f t="shared" si="4"/>
        <v>0</v>
      </c>
      <c r="DL73" s="1988"/>
      <c r="DM73" s="1988"/>
      <c r="DN73" s="2017"/>
      <c r="DO73" s="2433"/>
      <c r="DP73" s="2433"/>
      <c r="DQ73" s="2017"/>
      <c r="DR73" s="2428">
        <f t="shared" si="9"/>
        <v>0.25</v>
      </c>
      <c r="DS73" s="2428">
        <f>+$CS$73+$CL$73+$CE$73+$BX$73+$BQ$73+$BJ$73+$BC$73+$AV$73+$AO$73+$AH$73+$AA$73+$T$73</f>
        <v>0</v>
      </c>
      <c r="DT73" s="2432">
        <f t="shared" si="5"/>
        <v>0</v>
      </c>
      <c r="DU73" s="1988"/>
      <c r="DV73" s="1988"/>
      <c r="DW73" s="2017"/>
      <c r="DX73" s="2433"/>
      <c r="DY73" s="2433"/>
      <c r="DZ73" s="2017"/>
      <c r="EA73" s="2428">
        <f>+$CR$73+$CK$73+$CD$73+$BW$73+$BP$73+$BI$73+$BB$73+$AU$73+$AN$73+$AG$73+$Z$73+$S$73</f>
        <v>0.25</v>
      </c>
      <c r="EB73" s="2428">
        <f>+$CS$73+$CL$73+$CE$73+$BX$73+$BQ$73+$BJ$73+$BC$73+$AV$73+$AO$73+$AH$73+$AA$73+$T$73</f>
        <v>0</v>
      </c>
      <c r="EC73" s="2432">
        <f t="shared" si="6"/>
        <v>0</v>
      </c>
      <c r="ED73" s="1988"/>
      <c r="EE73" s="1988"/>
      <c r="EF73" s="2017"/>
      <c r="EG73" s="2433"/>
      <c r="EH73" s="2433"/>
      <c r="EI73" s="2017"/>
    </row>
    <row r="74" spans="1:139" ht="15" customHeight="1">
      <c r="A74" s="2399"/>
      <c r="B74" s="2399"/>
      <c r="C74" s="2402"/>
      <c r="D74" s="2402"/>
      <c r="E74" s="2402"/>
      <c r="F74" s="2652"/>
      <c r="G74" s="2407"/>
      <c r="H74" s="2652"/>
      <c r="I74" s="2479"/>
      <c r="J74" s="2476"/>
      <c r="K74" s="2643"/>
      <c r="L74" s="2407"/>
      <c r="M74" s="2407"/>
      <c r="N74" s="2320"/>
      <c r="O74" s="2456"/>
      <c r="P74" s="2456"/>
      <c r="Q74" s="174" t="s">
        <v>2712</v>
      </c>
      <c r="R74" s="2411">
        <v>0.5</v>
      </c>
      <c r="S74" s="2412">
        <v>0</v>
      </c>
      <c r="T74" s="2413"/>
      <c r="U74" s="2609"/>
      <c r="V74" s="2653"/>
      <c r="W74" s="2511"/>
      <c r="X74" s="2511"/>
      <c r="Y74" s="2412"/>
      <c r="Z74" s="2412">
        <v>0</v>
      </c>
      <c r="AA74" s="2412"/>
      <c r="AB74" s="2609"/>
      <c r="AC74" s="2479"/>
      <c r="AD74" s="2511"/>
      <c r="AE74" s="2511"/>
      <c r="AF74" s="2412"/>
      <c r="AG74" s="2412">
        <v>0</v>
      </c>
      <c r="AH74" s="2412"/>
      <c r="AI74" s="2609"/>
      <c r="AJ74" s="2479"/>
      <c r="AK74" s="2511"/>
      <c r="AL74" s="2511"/>
      <c r="AM74" s="2418"/>
      <c r="AN74" s="2412">
        <v>0</v>
      </c>
      <c r="AO74" s="2614"/>
      <c r="AP74" s="2609"/>
      <c r="AQ74" s="2479"/>
      <c r="AR74" s="2511"/>
      <c r="AS74" s="2511"/>
      <c r="AT74" s="2412"/>
      <c r="AU74" s="2412">
        <v>0</v>
      </c>
      <c r="AV74" s="2412"/>
      <c r="AW74" s="2609"/>
      <c r="AX74" s="2479"/>
      <c r="AY74" s="2511"/>
      <c r="AZ74" s="2511"/>
      <c r="BA74" s="2412"/>
      <c r="BB74" s="2426">
        <v>0</v>
      </c>
      <c r="BC74" s="2426"/>
      <c r="BD74" s="2609"/>
      <c r="BE74" s="2426"/>
      <c r="BF74" s="2654"/>
      <c r="BG74" s="2654"/>
      <c r="BH74" s="2418"/>
      <c r="BI74" s="2426">
        <v>0</v>
      </c>
      <c r="BJ74" s="2426"/>
      <c r="BK74" s="2609"/>
      <c r="BL74" s="2426"/>
      <c r="BM74" s="2654"/>
      <c r="BN74" s="2654"/>
      <c r="BO74" s="2426"/>
      <c r="BP74" s="2426">
        <v>0</v>
      </c>
      <c r="BQ74" s="2426"/>
      <c r="BR74" s="2609"/>
      <c r="BS74" s="2426"/>
      <c r="BT74" s="2654"/>
      <c r="BU74" s="2654"/>
      <c r="BV74" s="2651"/>
      <c r="BW74" s="2426">
        <v>0</v>
      </c>
      <c r="BX74" s="2426"/>
      <c r="BY74" s="2609"/>
      <c r="BZ74" s="2632"/>
      <c r="CA74" s="2654"/>
      <c r="CB74" s="2654"/>
      <c r="CC74" s="2450"/>
      <c r="CD74" s="2617">
        <v>0.1666</v>
      </c>
      <c r="CE74" s="2426"/>
      <c r="CF74" s="2609"/>
      <c r="CG74" s="2426"/>
      <c r="CH74" s="2654"/>
      <c r="CI74" s="2654"/>
      <c r="CJ74" s="2655" t="s">
        <v>1348</v>
      </c>
      <c r="CK74" s="2617">
        <v>0.16669999999999999</v>
      </c>
      <c r="CL74" s="2426"/>
      <c r="CM74" s="2609"/>
      <c r="CN74" s="2426"/>
      <c r="CO74" s="2654"/>
      <c r="CP74" s="2654"/>
      <c r="CQ74" s="2459" t="s">
        <v>2710</v>
      </c>
      <c r="CR74" s="2617">
        <v>0.16669999999999999</v>
      </c>
      <c r="CS74" s="2426"/>
      <c r="CT74" s="2609"/>
      <c r="CU74" s="2426"/>
      <c r="CV74" s="2654"/>
      <c r="CW74" s="2654"/>
      <c r="CX74" s="2481"/>
      <c r="CZ74" s="2428">
        <f>+AG74+Z74+S74</f>
        <v>0</v>
      </c>
      <c r="DA74" s="2428">
        <f t="shared" si="11"/>
        <v>0</v>
      </c>
      <c r="DB74" s="2432" t="e">
        <f t="shared" si="3"/>
        <v>#DIV/0!</v>
      </c>
      <c r="DC74" s="1978"/>
      <c r="DD74" s="1978"/>
      <c r="DE74" s="2017"/>
      <c r="DF74" s="2433"/>
      <c r="DG74" s="2618"/>
      <c r="DH74" s="2017"/>
      <c r="DI74" s="2428">
        <f t="shared" si="10"/>
        <v>0.5</v>
      </c>
      <c r="DJ74" s="2428">
        <f t="shared" si="10"/>
        <v>0</v>
      </c>
      <c r="DK74" s="2432">
        <f t="shared" si="4"/>
        <v>0</v>
      </c>
      <c r="DL74" s="1978"/>
      <c r="DM74" s="1978"/>
      <c r="DN74" s="2017"/>
      <c r="DO74" s="2433"/>
      <c r="DP74" s="2433"/>
      <c r="DQ74" s="2017"/>
      <c r="DR74" s="2428">
        <f t="shared" si="9"/>
        <v>0.5</v>
      </c>
      <c r="DS74" s="2428">
        <f>+$CS$74+$CL$74+$CE$74+$BX$74+$BQ$74+$BJ$74+$BC$74+$AV$74+$AO$74+$AH$74+$AA$74+$T$74</f>
        <v>0</v>
      </c>
      <c r="DT74" s="2432">
        <f t="shared" si="5"/>
        <v>0</v>
      </c>
      <c r="DU74" s="1978"/>
      <c r="DV74" s="1978"/>
      <c r="DW74" s="2017"/>
      <c r="DX74" s="2433"/>
      <c r="DY74" s="2433"/>
      <c r="DZ74" s="2017"/>
      <c r="EA74" s="2428">
        <f>+$CR$74+$CK$74+$CD$74+$BW$74+$BP$74+$BI$74+$BB$74+$AU$74+$AN$74+$AG$74+$Z$74+$S$74</f>
        <v>0.5</v>
      </c>
      <c r="EB74" s="2428">
        <f>+$CS$74+$CL$74+$CE$74+$BX$74+$BQ$74+$BJ$74+$BC$74+$AV$74+$AO$74+$AH$74+$AA$74+$T$74</f>
        <v>0</v>
      </c>
      <c r="EC74" s="2432">
        <f t="shared" si="6"/>
        <v>0</v>
      </c>
      <c r="ED74" s="1978"/>
      <c r="EE74" s="1978"/>
      <c r="EF74" s="2017"/>
      <c r="EG74" s="2433"/>
      <c r="EH74" s="2433"/>
      <c r="EI74" s="2017"/>
    </row>
    <row r="75" spans="1:139">
      <c r="BH75" s="2656"/>
      <c r="DH75" s="1157"/>
    </row>
    <row r="76" spans="1:139">
      <c r="F76" s="2657"/>
      <c r="BH76" s="2656"/>
    </row>
    <row r="77" spans="1:139">
      <c r="BH77" s="2656"/>
      <c r="DP77" s="2658"/>
      <c r="DY77" s="2658"/>
    </row>
    <row r="78" spans="1:139">
      <c r="BH78" s="2656"/>
      <c r="DG78" s="2658"/>
      <c r="DP78" s="2658"/>
    </row>
    <row r="79" spans="1:139">
      <c r="F79" s="2657"/>
      <c r="BH79" s="2656"/>
    </row>
    <row r="80" spans="1:139">
      <c r="BH80" s="2656"/>
    </row>
    <row r="81" spans="60:60">
      <c r="BH81" s="2656"/>
    </row>
    <row r="82" spans="60:60">
      <c r="BH82" s="2656"/>
    </row>
    <row r="83" spans="60:60">
      <c r="BH83" s="2656"/>
    </row>
    <row r="84" spans="60:60">
      <c r="BH84" s="2656"/>
    </row>
    <row r="85" spans="60:60">
      <c r="BH85" s="2656"/>
    </row>
    <row r="86" spans="60:60">
      <c r="BH86" s="2656"/>
    </row>
    <row r="87" spans="60:60">
      <c r="BH87" s="2656"/>
    </row>
    <row r="88" spans="60:60">
      <c r="BH88" s="2656"/>
    </row>
    <row r="89" spans="60:60">
      <c r="BH89" s="2656"/>
    </row>
    <row r="90" spans="60:60">
      <c r="BH90" s="2656"/>
    </row>
    <row r="91" spans="60:60">
      <c r="BH91" s="2656"/>
    </row>
    <row r="92" spans="60:60">
      <c r="BH92" s="2656"/>
    </row>
    <row r="93" spans="60:60">
      <c r="BH93" s="2656"/>
    </row>
    <row r="94" spans="60:60">
      <c r="BH94" s="2656"/>
    </row>
    <row r="95" spans="60:60">
      <c r="BH95" s="2656"/>
    </row>
    <row r="96" spans="60:60">
      <c r="BH96" s="2656"/>
    </row>
    <row r="99" spans="18:18">
      <c r="R99" s="2659"/>
    </row>
  </sheetData>
  <mergeCells count="590">
    <mergeCell ref="DW72:DW74"/>
    <mergeCell ref="ED72:ED74"/>
    <mergeCell ref="EE72:EE74"/>
    <mergeCell ref="EF72:EF74"/>
    <mergeCell ref="DD72:DD74"/>
    <mergeCell ref="DE72:DE74"/>
    <mergeCell ref="DL72:DL74"/>
    <mergeCell ref="DM72:DM74"/>
    <mergeCell ref="DN72:DN74"/>
    <mergeCell ref="DU72:DU74"/>
    <mergeCell ref="CC72:CC74"/>
    <mergeCell ref="CF72:CF74"/>
    <mergeCell ref="CM72:CM74"/>
    <mergeCell ref="CT72:CT74"/>
    <mergeCell ref="CX72:CX74"/>
    <mergeCell ref="DC72:DC74"/>
    <mergeCell ref="AP72:AP74"/>
    <mergeCell ref="AQ72:AQ74"/>
    <mergeCell ref="AW72:AW74"/>
    <mergeCell ref="AX72:AX74"/>
    <mergeCell ref="BD72:BD74"/>
    <mergeCell ref="BK72:BK74"/>
    <mergeCell ref="U72:U74"/>
    <mergeCell ref="V72:V74"/>
    <mergeCell ref="AB72:AB74"/>
    <mergeCell ref="AC72:AC74"/>
    <mergeCell ref="AI72:AI74"/>
    <mergeCell ref="AJ72:AJ74"/>
    <mergeCell ref="BV68:BV70"/>
    <mergeCell ref="CJ68:CJ70"/>
    <mergeCell ref="G72:G74"/>
    <mergeCell ref="J72:J74"/>
    <mergeCell ref="K72:K74"/>
    <mergeCell ref="L72:L74"/>
    <mergeCell ref="M72:M74"/>
    <mergeCell ref="N72:N74"/>
    <mergeCell ref="O72:O74"/>
    <mergeCell ref="P72:P74"/>
    <mergeCell ref="O66:O71"/>
    <mergeCell ref="P66:P71"/>
    <mergeCell ref="U66:U71"/>
    <mergeCell ref="V66:V71"/>
    <mergeCell ref="AB66:AB71"/>
    <mergeCell ref="AC66:AC71"/>
    <mergeCell ref="EH62:EH74"/>
    <mergeCell ref="EI62:EI74"/>
    <mergeCell ref="AF63:AF65"/>
    <mergeCell ref="AM64:AM65"/>
    <mergeCell ref="G66:G71"/>
    <mergeCell ref="J66:J71"/>
    <mergeCell ref="K66:K71"/>
    <mergeCell ref="L66:L71"/>
    <mergeCell ref="M66:M71"/>
    <mergeCell ref="N66:N71"/>
    <mergeCell ref="DY62:DY74"/>
    <mergeCell ref="DZ62:DZ74"/>
    <mergeCell ref="ED62:ED65"/>
    <mergeCell ref="EE62:EE65"/>
    <mergeCell ref="EF62:EF65"/>
    <mergeCell ref="EG62:EG74"/>
    <mergeCell ref="ED66:ED71"/>
    <mergeCell ref="EE66:EE71"/>
    <mergeCell ref="EF66:EF71"/>
    <mergeCell ref="DP62:DP74"/>
    <mergeCell ref="DQ62:DQ74"/>
    <mergeCell ref="DU62:DU65"/>
    <mergeCell ref="DV62:DV65"/>
    <mergeCell ref="DW62:DW65"/>
    <mergeCell ref="DX62:DX74"/>
    <mergeCell ref="DU66:DU71"/>
    <mergeCell ref="DV66:DV71"/>
    <mergeCell ref="DW66:DW71"/>
    <mergeCell ref="DV72:DV74"/>
    <mergeCell ref="DG62:DG74"/>
    <mergeCell ref="DH62:DH74"/>
    <mergeCell ref="DL62:DL65"/>
    <mergeCell ref="DM62:DM65"/>
    <mergeCell ref="DN62:DN65"/>
    <mergeCell ref="DO62:DO74"/>
    <mergeCell ref="DL66:DL71"/>
    <mergeCell ref="DM66:DM71"/>
    <mergeCell ref="DN66:DN71"/>
    <mergeCell ref="CW62:CW74"/>
    <mergeCell ref="CX62:CX65"/>
    <mergeCell ref="DC62:DC65"/>
    <mergeCell ref="DD62:DD65"/>
    <mergeCell ref="DE62:DE65"/>
    <mergeCell ref="DF62:DF74"/>
    <mergeCell ref="CX66:CX71"/>
    <mergeCell ref="DC66:DC71"/>
    <mergeCell ref="DD66:DD71"/>
    <mergeCell ref="DE66:DE71"/>
    <mergeCell ref="CI62:CI74"/>
    <mergeCell ref="CM62:CM65"/>
    <mergeCell ref="CO62:CO74"/>
    <mergeCell ref="CP62:CP74"/>
    <mergeCell ref="CT62:CT65"/>
    <mergeCell ref="CV62:CV74"/>
    <mergeCell ref="CM66:CM71"/>
    <mergeCell ref="CQ66:CQ71"/>
    <mergeCell ref="CT66:CT71"/>
    <mergeCell ref="BY62:BY65"/>
    <mergeCell ref="CA62:CA74"/>
    <mergeCell ref="CB62:CB74"/>
    <mergeCell ref="CC62:CC65"/>
    <mergeCell ref="CF62:CF65"/>
    <mergeCell ref="CH62:CH74"/>
    <mergeCell ref="BY66:BY71"/>
    <mergeCell ref="CC66:CC71"/>
    <mergeCell ref="CF66:CF71"/>
    <mergeCell ref="BY72:BY74"/>
    <mergeCell ref="BK62:BK65"/>
    <mergeCell ref="BM62:BM74"/>
    <mergeCell ref="BN62:BN74"/>
    <mergeCell ref="BR62:BR65"/>
    <mergeCell ref="BT62:BT74"/>
    <mergeCell ref="BU62:BU74"/>
    <mergeCell ref="BK66:BK71"/>
    <mergeCell ref="BR66:BR71"/>
    <mergeCell ref="BO68:BO70"/>
    <mergeCell ref="BR72:BR74"/>
    <mergeCell ref="AY62:AY74"/>
    <mergeCell ref="AZ62:AZ74"/>
    <mergeCell ref="BD62:BD65"/>
    <mergeCell ref="BF62:BF74"/>
    <mergeCell ref="BG62:BG74"/>
    <mergeCell ref="BH62:BH65"/>
    <mergeCell ref="BD66:BD71"/>
    <mergeCell ref="BH66:BH71"/>
    <mergeCell ref="AQ62:AQ65"/>
    <mergeCell ref="AR62:AR74"/>
    <mergeCell ref="AS62:AS74"/>
    <mergeCell ref="AT62:AT64"/>
    <mergeCell ref="AW62:AW65"/>
    <mergeCell ref="AX62:AX65"/>
    <mergeCell ref="AQ66:AQ71"/>
    <mergeCell ref="AW66:AW71"/>
    <mergeCell ref="AX66:AX71"/>
    <mergeCell ref="AE62:AE74"/>
    <mergeCell ref="AI62:AI65"/>
    <mergeCell ref="AJ62:AJ65"/>
    <mergeCell ref="AK62:AK74"/>
    <mergeCell ref="AL62:AL74"/>
    <mergeCell ref="AP62:AP65"/>
    <mergeCell ref="AI66:AI71"/>
    <mergeCell ref="AJ66:AJ71"/>
    <mergeCell ref="AM66:AM71"/>
    <mergeCell ref="AP66:AP71"/>
    <mergeCell ref="W62:W74"/>
    <mergeCell ref="X62:X74"/>
    <mergeCell ref="Y62:Y63"/>
    <mergeCell ref="AB62:AB65"/>
    <mergeCell ref="AC62:AC65"/>
    <mergeCell ref="AD62:AD74"/>
    <mergeCell ref="M62:M65"/>
    <mergeCell ref="N62:N65"/>
    <mergeCell ref="O62:O65"/>
    <mergeCell ref="P62:P65"/>
    <mergeCell ref="U62:U65"/>
    <mergeCell ref="V62:V65"/>
    <mergeCell ref="G62:G65"/>
    <mergeCell ref="H62:H74"/>
    <mergeCell ref="I62:I74"/>
    <mergeCell ref="J62:J65"/>
    <mergeCell ref="K62:K65"/>
    <mergeCell ref="L62:L64"/>
    <mergeCell ref="DV58:DV60"/>
    <mergeCell ref="DW58:DW60"/>
    <mergeCell ref="ED58:ED60"/>
    <mergeCell ref="EE58:EE60"/>
    <mergeCell ref="EF58:EF60"/>
    <mergeCell ref="A62:B74"/>
    <mergeCell ref="C62:C74"/>
    <mergeCell ref="D62:D74"/>
    <mergeCell ref="E62:E74"/>
    <mergeCell ref="F62:F74"/>
    <mergeCell ref="DC58:DC60"/>
    <mergeCell ref="DD58:DD60"/>
    <mergeCell ref="DE58:DE60"/>
    <mergeCell ref="DL58:DL60"/>
    <mergeCell ref="DM58:DM60"/>
    <mergeCell ref="DN58:DN60"/>
    <mergeCell ref="BY58:BY60"/>
    <mergeCell ref="BZ58:BZ60"/>
    <mergeCell ref="CF58:CF60"/>
    <mergeCell ref="CG58:CG60"/>
    <mergeCell ref="CM58:CM60"/>
    <mergeCell ref="CN58:CN60"/>
    <mergeCell ref="AJ58:AJ60"/>
    <mergeCell ref="AP58:AP60"/>
    <mergeCell ref="AQ58:AQ60"/>
    <mergeCell ref="AW58:AW60"/>
    <mergeCell ref="AX58:AX60"/>
    <mergeCell ref="BD58:BD60"/>
    <mergeCell ref="EF55:EF57"/>
    <mergeCell ref="J58:J60"/>
    <mergeCell ref="K58:K60"/>
    <mergeCell ref="M58:M60"/>
    <mergeCell ref="N58:N60"/>
    <mergeCell ref="U58:U60"/>
    <mergeCell ref="V58:V60"/>
    <mergeCell ref="AB58:AB60"/>
    <mergeCell ref="AC58:AC60"/>
    <mergeCell ref="AI58:AI60"/>
    <mergeCell ref="CG55:CG57"/>
    <mergeCell ref="CM55:CM57"/>
    <mergeCell ref="CN55:CN57"/>
    <mergeCell ref="CT55:CT57"/>
    <mergeCell ref="CU55:CU57"/>
    <mergeCell ref="CX55:CX56"/>
    <mergeCell ref="BA55:BA56"/>
    <mergeCell ref="BD55:BD57"/>
    <mergeCell ref="BE55:BE57"/>
    <mergeCell ref="BH55:BH56"/>
    <mergeCell ref="BK55:BK57"/>
    <mergeCell ref="BL55:BL57"/>
    <mergeCell ref="EF48:EF54"/>
    <mergeCell ref="EG48:EG60"/>
    <mergeCell ref="EH48:EH60"/>
    <mergeCell ref="EI48:EI60"/>
    <mergeCell ref="J55:J57"/>
    <mergeCell ref="K55:K57"/>
    <mergeCell ref="M55:M57"/>
    <mergeCell ref="N55:N57"/>
    <mergeCell ref="U55:U57"/>
    <mergeCell ref="V55:V57"/>
    <mergeCell ref="DW48:DW54"/>
    <mergeCell ref="DX48:DX60"/>
    <mergeCell ref="DY48:DY60"/>
    <mergeCell ref="DZ48:DZ60"/>
    <mergeCell ref="ED48:ED54"/>
    <mergeCell ref="EE48:EE54"/>
    <mergeCell ref="DW55:DW57"/>
    <mergeCell ref="ED55:ED57"/>
    <mergeCell ref="EE55:EE57"/>
    <mergeCell ref="DN48:DN54"/>
    <mergeCell ref="DO48:DO60"/>
    <mergeCell ref="DP48:DP60"/>
    <mergeCell ref="DQ48:DQ60"/>
    <mergeCell ref="DU48:DU54"/>
    <mergeCell ref="DV48:DV54"/>
    <mergeCell ref="DN55:DN57"/>
    <mergeCell ref="DU55:DU57"/>
    <mergeCell ref="DV55:DV57"/>
    <mergeCell ref="DU58:DU60"/>
    <mergeCell ref="DE48:DE54"/>
    <mergeCell ref="DF48:DF60"/>
    <mergeCell ref="DG48:DG60"/>
    <mergeCell ref="DH48:DH60"/>
    <mergeCell ref="DL48:DL54"/>
    <mergeCell ref="DM48:DM54"/>
    <mergeCell ref="DE55:DE57"/>
    <mergeCell ref="DL55:DL57"/>
    <mergeCell ref="DM55:DM57"/>
    <mergeCell ref="CT48:CT54"/>
    <mergeCell ref="CU48:CU54"/>
    <mergeCell ref="CV48:CV60"/>
    <mergeCell ref="CW48:CW60"/>
    <mergeCell ref="DC48:DC54"/>
    <mergeCell ref="DD48:DD54"/>
    <mergeCell ref="DC55:DC57"/>
    <mergeCell ref="DD55:DD57"/>
    <mergeCell ref="CT58:CT60"/>
    <mergeCell ref="CU58:CU60"/>
    <mergeCell ref="CH48:CH60"/>
    <mergeCell ref="CI48:CI60"/>
    <mergeCell ref="CM48:CM54"/>
    <mergeCell ref="CN48:CN54"/>
    <mergeCell ref="CO48:CO60"/>
    <mergeCell ref="CP48:CP60"/>
    <mergeCell ref="BY48:BY54"/>
    <mergeCell ref="BZ48:BZ54"/>
    <mergeCell ref="CA48:CA60"/>
    <mergeCell ref="CB48:CB60"/>
    <mergeCell ref="CF48:CF54"/>
    <mergeCell ref="CG48:CG54"/>
    <mergeCell ref="BY55:BY57"/>
    <mergeCell ref="BZ55:BZ57"/>
    <mergeCell ref="CC55:CC56"/>
    <mergeCell ref="CF55:CF57"/>
    <mergeCell ref="BM48:BM60"/>
    <mergeCell ref="BN48:BN60"/>
    <mergeCell ref="BR48:BR54"/>
    <mergeCell ref="BS48:BS54"/>
    <mergeCell ref="BT48:BT60"/>
    <mergeCell ref="BU48:BU60"/>
    <mergeCell ref="BR55:BR57"/>
    <mergeCell ref="BS55:BS57"/>
    <mergeCell ref="BR58:BR60"/>
    <mergeCell ref="BS58:BS60"/>
    <mergeCell ref="BD48:BD54"/>
    <mergeCell ref="BE48:BE54"/>
    <mergeCell ref="BF48:BF60"/>
    <mergeCell ref="BG48:BG60"/>
    <mergeCell ref="BK48:BK54"/>
    <mergeCell ref="BL48:BL54"/>
    <mergeCell ref="BE58:BE60"/>
    <mergeCell ref="BK58:BK60"/>
    <mergeCell ref="BL58:BL60"/>
    <mergeCell ref="AR48:AR60"/>
    <mergeCell ref="AS48:AS60"/>
    <mergeCell ref="AW48:AW54"/>
    <mergeCell ref="AX48:AX54"/>
    <mergeCell ref="AY48:AY60"/>
    <mergeCell ref="AZ48:AZ60"/>
    <mergeCell ref="AT55:AT56"/>
    <mergeCell ref="AW55:AW57"/>
    <mergeCell ref="AX55:AX57"/>
    <mergeCell ref="AI48:AI54"/>
    <mergeCell ref="AJ48:AJ54"/>
    <mergeCell ref="AK48:AK60"/>
    <mergeCell ref="AL48:AL60"/>
    <mergeCell ref="AP48:AP54"/>
    <mergeCell ref="AQ48:AQ54"/>
    <mergeCell ref="AI55:AI57"/>
    <mergeCell ref="AJ55:AJ57"/>
    <mergeCell ref="AP55:AP57"/>
    <mergeCell ref="AQ55:AQ57"/>
    <mergeCell ref="W48:W60"/>
    <mergeCell ref="X48:X60"/>
    <mergeCell ref="AB48:AB54"/>
    <mergeCell ref="AC48:AC54"/>
    <mergeCell ref="AD48:AD60"/>
    <mergeCell ref="AE48:AE60"/>
    <mergeCell ref="AB55:AB57"/>
    <mergeCell ref="AC55:AC57"/>
    <mergeCell ref="J48:J54"/>
    <mergeCell ref="K48:K54"/>
    <mergeCell ref="M48:M54"/>
    <mergeCell ref="N48:N54"/>
    <mergeCell ref="U48:U54"/>
    <mergeCell ref="V48:V54"/>
    <mergeCell ref="DW43:DW47"/>
    <mergeCell ref="ED43:ED47"/>
    <mergeCell ref="EE43:EE47"/>
    <mergeCell ref="EF43:EF47"/>
    <mergeCell ref="C48:C61"/>
    <mergeCell ref="D48:D60"/>
    <mergeCell ref="E48:E60"/>
    <mergeCell ref="F48:F60"/>
    <mergeCell ref="H48:H60"/>
    <mergeCell ref="I48:I60"/>
    <mergeCell ref="CU43:CU47"/>
    <mergeCell ref="DC43:DC47"/>
    <mergeCell ref="DD43:DD47"/>
    <mergeCell ref="DE43:DE47"/>
    <mergeCell ref="DL43:DL47"/>
    <mergeCell ref="DM43:DM47"/>
    <mergeCell ref="BZ43:BZ47"/>
    <mergeCell ref="CF43:CF47"/>
    <mergeCell ref="CG43:CG47"/>
    <mergeCell ref="CM43:CM47"/>
    <mergeCell ref="CN43:CN47"/>
    <mergeCell ref="CT43:CT47"/>
    <mergeCell ref="BE43:BE47"/>
    <mergeCell ref="BK43:BK47"/>
    <mergeCell ref="BL43:BL47"/>
    <mergeCell ref="BR43:BR47"/>
    <mergeCell ref="BS43:BS47"/>
    <mergeCell ref="BY43:BY47"/>
    <mergeCell ref="AI43:AI47"/>
    <mergeCell ref="AJ43:AJ47"/>
    <mergeCell ref="AP43:AP47"/>
    <mergeCell ref="AQ43:AQ47"/>
    <mergeCell ref="AW43:AW47"/>
    <mergeCell ref="AX43:AX47"/>
    <mergeCell ref="EE38:EE42"/>
    <mergeCell ref="EF38:EF42"/>
    <mergeCell ref="J43:J47"/>
    <mergeCell ref="K43:K47"/>
    <mergeCell ref="M43:M47"/>
    <mergeCell ref="N43:N47"/>
    <mergeCell ref="U43:U47"/>
    <mergeCell ref="V43:V47"/>
    <mergeCell ref="AB43:AB47"/>
    <mergeCell ref="AC43:AC47"/>
    <mergeCell ref="DC38:DC42"/>
    <mergeCell ref="DD38:DD42"/>
    <mergeCell ref="DE38:DE42"/>
    <mergeCell ref="DL38:DL42"/>
    <mergeCell ref="DM38:DM42"/>
    <mergeCell ref="DN38:DN42"/>
    <mergeCell ref="L36:L37"/>
    <mergeCell ref="AF36:AF37"/>
    <mergeCell ref="CQ36:CQ37"/>
    <mergeCell ref="J38:J42"/>
    <mergeCell ref="K38:K42"/>
    <mergeCell ref="M38:M42"/>
    <mergeCell ref="N38:N42"/>
    <mergeCell ref="U38:U42"/>
    <mergeCell ref="V38:V42"/>
    <mergeCell ref="AB38:AB42"/>
    <mergeCell ref="EE21:EE37"/>
    <mergeCell ref="EF21:EF37"/>
    <mergeCell ref="EG21:EG47"/>
    <mergeCell ref="EH21:EH47"/>
    <mergeCell ref="EI21:EI47"/>
    <mergeCell ref="AF22:AF24"/>
    <mergeCell ref="AM22:AM23"/>
    <mergeCell ref="AT22:AT24"/>
    <mergeCell ref="BH22:BH24"/>
    <mergeCell ref="BO22:BO24"/>
    <mergeCell ref="DV21:DV37"/>
    <mergeCell ref="DW21:DW37"/>
    <mergeCell ref="DX21:DX47"/>
    <mergeCell ref="DY21:DY47"/>
    <mergeCell ref="DZ21:DZ47"/>
    <mergeCell ref="ED21:ED37"/>
    <mergeCell ref="DV38:DV42"/>
    <mergeCell ref="DW38:DW42"/>
    <mergeCell ref="ED38:ED42"/>
    <mergeCell ref="DV43:DV47"/>
    <mergeCell ref="DM21:DM37"/>
    <mergeCell ref="DN21:DN37"/>
    <mergeCell ref="DO21:DO47"/>
    <mergeCell ref="DP21:DP47"/>
    <mergeCell ref="DQ21:DQ47"/>
    <mergeCell ref="DU21:DU37"/>
    <mergeCell ref="DU38:DU42"/>
    <mergeCell ref="DN43:DN47"/>
    <mergeCell ref="DU43:DU47"/>
    <mergeCell ref="DD21:DD37"/>
    <mergeCell ref="DE21:DE37"/>
    <mergeCell ref="DF21:DF47"/>
    <mergeCell ref="DG21:DG47"/>
    <mergeCell ref="DH21:DH47"/>
    <mergeCell ref="DL21:DL37"/>
    <mergeCell ref="CP21:CP47"/>
    <mergeCell ref="CT21:CT37"/>
    <mergeCell ref="CU21:CU37"/>
    <mergeCell ref="CV21:CV47"/>
    <mergeCell ref="CW21:CW47"/>
    <mergeCell ref="DC21:DC37"/>
    <mergeCell ref="CQ22:CQ24"/>
    <mergeCell ref="CX22:CX24"/>
    <mergeCell ref="CT38:CT42"/>
    <mergeCell ref="CU38:CU42"/>
    <mergeCell ref="CG21:CG37"/>
    <mergeCell ref="CH21:CH47"/>
    <mergeCell ref="CI21:CI47"/>
    <mergeCell ref="CM21:CM37"/>
    <mergeCell ref="CN21:CN37"/>
    <mergeCell ref="CO21:CO47"/>
    <mergeCell ref="CJ22:CJ24"/>
    <mergeCell ref="CG38:CG42"/>
    <mergeCell ref="CM38:CM42"/>
    <mergeCell ref="CN38:CN42"/>
    <mergeCell ref="BU21:BU47"/>
    <mergeCell ref="BY21:BY37"/>
    <mergeCell ref="BZ21:BZ37"/>
    <mergeCell ref="CA21:CA47"/>
    <mergeCell ref="CB21:CB47"/>
    <mergeCell ref="CF21:CF37"/>
    <mergeCell ref="BV22:BV24"/>
    <mergeCell ref="BY38:BY42"/>
    <mergeCell ref="BZ38:BZ42"/>
    <mergeCell ref="CF38:CF42"/>
    <mergeCell ref="BL21:BL37"/>
    <mergeCell ref="BM21:BM47"/>
    <mergeCell ref="BN21:BN47"/>
    <mergeCell ref="BR21:BR37"/>
    <mergeCell ref="BS21:BS37"/>
    <mergeCell ref="BT21:BT47"/>
    <mergeCell ref="BL38:BL42"/>
    <mergeCell ref="BR38:BR42"/>
    <mergeCell ref="BS38:BS42"/>
    <mergeCell ref="AZ21:AZ47"/>
    <mergeCell ref="BD21:BD37"/>
    <mergeCell ref="BE21:BE37"/>
    <mergeCell ref="BF21:BF47"/>
    <mergeCell ref="BG21:BG47"/>
    <mergeCell ref="BK21:BK37"/>
    <mergeCell ref="BD38:BD42"/>
    <mergeCell ref="BE38:BE42"/>
    <mergeCell ref="BK38:BK42"/>
    <mergeCell ref="BD43:BD47"/>
    <mergeCell ref="AQ21:AQ37"/>
    <mergeCell ref="AR21:AR47"/>
    <mergeCell ref="AS21:AS47"/>
    <mergeCell ref="AW21:AW37"/>
    <mergeCell ref="AX21:AX37"/>
    <mergeCell ref="AY21:AY47"/>
    <mergeCell ref="AQ38:AQ42"/>
    <mergeCell ref="AW38:AW42"/>
    <mergeCell ref="AX38:AX42"/>
    <mergeCell ref="AE21:AE47"/>
    <mergeCell ref="AI21:AI37"/>
    <mergeCell ref="AJ21:AJ37"/>
    <mergeCell ref="AK21:AK47"/>
    <mergeCell ref="AL21:AL47"/>
    <mergeCell ref="AP21:AP37"/>
    <mergeCell ref="AM25:AM26"/>
    <mergeCell ref="AI38:AI42"/>
    <mergeCell ref="AJ38:AJ42"/>
    <mergeCell ref="AP38:AP42"/>
    <mergeCell ref="V21:V37"/>
    <mergeCell ref="W21:W47"/>
    <mergeCell ref="X21:X47"/>
    <mergeCell ref="AB21:AB37"/>
    <mergeCell ref="AC21:AC37"/>
    <mergeCell ref="AD21:AD47"/>
    <mergeCell ref="AC38:AC42"/>
    <mergeCell ref="I21:I47"/>
    <mergeCell ref="J21:J37"/>
    <mergeCell ref="K21:K37"/>
    <mergeCell ref="M21:M37"/>
    <mergeCell ref="N21:N37"/>
    <mergeCell ref="U21:U37"/>
    <mergeCell ref="L25:L27"/>
    <mergeCell ref="O25:O27"/>
    <mergeCell ref="P25:P27"/>
    <mergeCell ref="L32:L34"/>
    <mergeCell ref="DX19:DZ19"/>
    <mergeCell ref="EA19:EC19"/>
    <mergeCell ref="ED19:EF19"/>
    <mergeCell ref="EG19:EI19"/>
    <mergeCell ref="A21:B61"/>
    <mergeCell ref="C21:C47"/>
    <mergeCell ref="D21:D47"/>
    <mergeCell ref="E21:E47"/>
    <mergeCell ref="F21:F47"/>
    <mergeCell ref="H21:H47"/>
    <mergeCell ref="Q19:Q20"/>
    <mergeCell ref="R19:R20"/>
    <mergeCell ref="CZ19:DB19"/>
    <mergeCell ref="DC19:DE19"/>
    <mergeCell ref="DF19:DH19"/>
    <mergeCell ref="DI19:DK19"/>
    <mergeCell ref="EA18:EI18"/>
    <mergeCell ref="D19:D20"/>
    <mergeCell ref="E19:E20"/>
    <mergeCell ref="F19:F20"/>
    <mergeCell ref="G19:G20"/>
    <mergeCell ref="H19:H20"/>
    <mergeCell ref="I19:I20"/>
    <mergeCell ref="J19:J20"/>
    <mergeCell ref="K19:K20"/>
    <mergeCell ref="L19:L20"/>
    <mergeCell ref="CK18:CQ19"/>
    <mergeCell ref="CR18:CW19"/>
    <mergeCell ref="CX18:CX20"/>
    <mergeCell ref="CZ18:DH18"/>
    <mergeCell ref="DI18:DQ18"/>
    <mergeCell ref="DR18:DZ18"/>
    <mergeCell ref="DL19:DN19"/>
    <mergeCell ref="DO19:DQ19"/>
    <mergeCell ref="DR19:DT19"/>
    <mergeCell ref="DU19:DW19"/>
    <mergeCell ref="BH18:BH20"/>
    <mergeCell ref="BI18:BO19"/>
    <mergeCell ref="BP18:BV19"/>
    <mergeCell ref="BW18:CB19"/>
    <mergeCell ref="CC18:CC20"/>
    <mergeCell ref="CD18:CJ19"/>
    <mergeCell ref="Z18:AF19"/>
    <mergeCell ref="AG18:AL19"/>
    <mergeCell ref="AM18:AM20"/>
    <mergeCell ref="AN18:AT19"/>
    <mergeCell ref="AU18:BA19"/>
    <mergeCell ref="BB18:BG19"/>
    <mergeCell ref="A18:B20"/>
    <mergeCell ref="C18:C20"/>
    <mergeCell ref="D18:I18"/>
    <mergeCell ref="J18:P18"/>
    <mergeCell ref="Q18:R18"/>
    <mergeCell ref="S18:Y19"/>
    <mergeCell ref="M19:M20"/>
    <mergeCell ref="N19:N20"/>
    <mergeCell ref="O19:O20"/>
    <mergeCell ref="P19:P20"/>
    <mergeCell ref="A11:B11"/>
    <mergeCell ref="C11:F11"/>
    <mergeCell ref="A12:B12"/>
    <mergeCell ref="C12:F12"/>
    <mergeCell ref="A13:B14"/>
    <mergeCell ref="D13:E13"/>
    <mergeCell ref="F13:F14"/>
    <mergeCell ref="D14:E14"/>
    <mergeCell ref="A8:B8"/>
    <mergeCell ref="C8:F8"/>
    <mergeCell ref="A9:B9"/>
    <mergeCell ref="C9:F9"/>
    <mergeCell ref="A10:B10"/>
    <mergeCell ref="C10:F10"/>
    <mergeCell ref="A5:B5"/>
    <mergeCell ref="C5:F5"/>
    <mergeCell ref="A6:B6"/>
    <mergeCell ref="C6:F6"/>
    <mergeCell ref="A7:B7"/>
    <mergeCell ref="C7:F7"/>
  </mergeCells>
  <conditionalFormatting sqref="DH21:DH74 DE21:DE74 DB21:DB74">
    <cfRule type="cellIs" dxfId="179" priority="37" stopIfTrue="1" operator="greaterThan">
      <formula>0.9</formula>
    </cfRule>
    <cfRule type="cellIs" dxfId="178" priority="38" stopIfTrue="1" operator="between">
      <formula>0.7</formula>
      <formula>0.9</formula>
    </cfRule>
    <cfRule type="cellIs" dxfId="177" priority="39" stopIfTrue="1" operator="between">
      <formula>0.4</formula>
      <formula>0.7</formula>
    </cfRule>
    <cfRule type="cellIs" dxfId="176" priority="40" stopIfTrue="1" operator="lessThan">
      <formula>0.4</formula>
    </cfRule>
  </conditionalFormatting>
  <conditionalFormatting sqref="DK21:DK74">
    <cfRule type="cellIs" dxfId="175" priority="33" stopIfTrue="1" operator="greaterThan">
      <formula>0.9</formula>
    </cfRule>
    <cfRule type="cellIs" dxfId="174" priority="34" stopIfTrue="1" operator="between">
      <formula>0.7</formula>
      <formula>0.9</formula>
    </cfRule>
    <cfRule type="cellIs" dxfId="173" priority="35" stopIfTrue="1" operator="between">
      <formula>0.4</formula>
      <formula>0.7</formula>
    </cfRule>
    <cfRule type="cellIs" dxfId="172" priority="36" stopIfTrue="1" operator="lessThan">
      <formula>0.4</formula>
    </cfRule>
  </conditionalFormatting>
  <conditionalFormatting sqref="DT21:DT74">
    <cfRule type="cellIs" dxfId="171" priority="29" stopIfTrue="1" operator="greaterThan">
      <formula>0.9</formula>
    </cfRule>
    <cfRule type="cellIs" dxfId="170" priority="30" stopIfTrue="1" operator="between">
      <formula>0.7</formula>
      <formula>0.9</formula>
    </cfRule>
    <cfRule type="cellIs" dxfId="169" priority="31" stopIfTrue="1" operator="between">
      <formula>0.4</formula>
      <formula>0.7</formula>
    </cfRule>
    <cfRule type="cellIs" dxfId="168" priority="32" stopIfTrue="1" operator="lessThan">
      <formula>0.4</formula>
    </cfRule>
  </conditionalFormatting>
  <conditionalFormatting sqref="EC21:EC74">
    <cfRule type="cellIs" dxfId="167" priority="25" stopIfTrue="1" operator="greaterThan">
      <formula>0.9</formula>
    </cfRule>
    <cfRule type="cellIs" dxfId="166" priority="26" stopIfTrue="1" operator="between">
      <formula>0.7</formula>
      <formula>0.9</formula>
    </cfRule>
    <cfRule type="cellIs" dxfId="165" priority="27" stopIfTrue="1" operator="between">
      <formula>0.4</formula>
      <formula>0.7</formula>
    </cfRule>
    <cfRule type="cellIs" dxfId="164" priority="28" stopIfTrue="1" operator="lessThan">
      <formula>0.4</formula>
    </cfRule>
  </conditionalFormatting>
  <conditionalFormatting sqref="DN21:DN74">
    <cfRule type="cellIs" dxfId="163" priority="21" stopIfTrue="1" operator="greaterThan">
      <formula>0.9</formula>
    </cfRule>
    <cfRule type="cellIs" dxfId="162" priority="22" stopIfTrue="1" operator="between">
      <formula>0.7</formula>
      <formula>0.9</formula>
    </cfRule>
    <cfRule type="cellIs" dxfId="161" priority="23" stopIfTrue="1" operator="between">
      <formula>0.4</formula>
      <formula>0.7</formula>
    </cfRule>
    <cfRule type="cellIs" dxfId="160" priority="24" stopIfTrue="1" operator="lessThan">
      <formula>0.4</formula>
    </cfRule>
  </conditionalFormatting>
  <conditionalFormatting sqref="DW21:DW74">
    <cfRule type="cellIs" dxfId="159" priority="17" stopIfTrue="1" operator="greaterThan">
      <formula>0.9</formula>
    </cfRule>
    <cfRule type="cellIs" dxfId="158" priority="18" stopIfTrue="1" operator="between">
      <formula>0.7</formula>
      <formula>0.9</formula>
    </cfRule>
    <cfRule type="cellIs" dxfId="157" priority="19" stopIfTrue="1" operator="between">
      <formula>0.4</formula>
      <formula>0.7</formula>
    </cfRule>
    <cfRule type="cellIs" dxfId="156" priority="20" stopIfTrue="1" operator="lessThan">
      <formula>0.4</formula>
    </cfRule>
  </conditionalFormatting>
  <conditionalFormatting sqref="EF21:EF74">
    <cfRule type="cellIs" dxfId="155" priority="13" stopIfTrue="1" operator="greaterThan">
      <formula>0.9</formula>
    </cfRule>
    <cfRule type="cellIs" dxfId="154" priority="14" stopIfTrue="1" operator="between">
      <formula>0.7</formula>
      <formula>0.9</formula>
    </cfRule>
    <cfRule type="cellIs" dxfId="153" priority="15" stopIfTrue="1" operator="between">
      <formula>0.4</formula>
      <formula>0.7</formula>
    </cfRule>
    <cfRule type="cellIs" dxfId="152" priority="16" stopIfTrue="1" operator="lessThan">
      <formula>0.4</formula>
    </cfRule>
  </conditionalFormatting>
  <conditionalFormatting sqref="DQ21:DQ74">
    <cfRule type="cellIs" dxfId="151" priority="9" stopIfTrue="1" operator="greaterThan">
      <formula>0.9</formula>
    </cfRule>
    <cfRule type="cellIs" dxfId="150" priority="10" stopIfTrue="1" operator="between">
      <formula>0.7</formula>
      <formula>0.9</formula>
    </cfRule>
    <cfRule type="cellIs" dxfId="149" priority="11" stopIfTrue="1" operator="between">
      <formula>0.4</formula>
      <formula>0.7</formula>
    </cfRule>
    <cfRule type="cellIs" dxfId="148" priority="12" stopIfTrue="1" operator="lessThan">
      <formula>0.4</formula>
    </cfRule>
  </conditionalFormatting>
  <conditionalFormatting sqref="DZ21:DZ74">
    <cfRule type="cellIs" dxfId="147" priority="5" stopIfTrue="1" operator="greaterThan">
      <formula>0.9</formula>
    </cfRule>
    <cfRule type="cellIs" dxfId="146" priority="6" stopIfTrue="1" operator="between">
      <formula>0.7</formula>
      <formula>0.9</formula>
    </cfRule>
    <cfRule type="cellIs" dxfId="145" priority="7" stopIfTrue="1" operator="between">
      <formula>0.4</formula>
      <formula>0.7</formula>
    </cfRule>
    <cfRule type="cellIs" dxfId="144" priority="8" stopIfTrue="1" operator="lessThan">
      <formula>0.4</formula>
    </cfRule>
  </conditionalFormatting>
  <conditionalFormatting sqref="EI21:EI74">
    <cfRule type="cellIs" dxfId="143" priority="1" stopIfTrue="1" operator="greaterThan">
      <formula>0.9</formula>
    </cfRule>
    <cfRule type="cellIs" dxfId="142" priority="2" stopIfTrue="1" operator="between">
      <formula>0.7</formula>
      <formula>0.9</formula>
    </cfRule>
    <cfRule type="cellIs" dxfId="141" priority="3" stopIfTrue="1" operator="between">
      <formula>0.4</formula>
      <formula>0.7</formula>
    </cfRule>
    <cfRule type="cellIs" dxfId="140" priority="4" stopIfTrue="1" operator="lessThan">
      <formula>0.4</formula>
    </cfRule>
  </conditionalFormatting>
  <dataValidations count="4">
    <dataValidation allowBlank="1" showInputMessage="1" showErrorMessage="1" prompt="EVIDENCIAS ENTREGADAS: Se debe diligenciar por actividad los entregables que dan cuenta del avance en el periodo, estos deben ser coherente con lo programado y ejecutado en el periodo. " sqref="CJ20 BA20 BH18:BH20 BV20 BO20 CQ20 CC18"/>
    <dataValidation allowBlank="1" showInputMessage="1" showErrorMessage="1" prompt="EVIDENCIAS ENTREGADAS: Se debe diligenciar por actividad los entregables que dan cuenta del avance en el periodo, estos deben ser coherente con lo programado y ejecutado en el periodo." sqref="CX18:CX20 Y20:Y74 AF20:AF74 AM18:AM20 AT20"/>
    <dataValidation allowBlank="1" showInputMessage="1" showErrorMessage="1" prompt="Verificar que los objetivos, metas, actividades y tareas correspondan con lo programado en el Plan de Acción y Ficha EBI. No se deben modificar esta información." sqref="I18:R74 H18:H19 A18:G74"/>
    <dataValidation allowBlank="1" showInputMessage="1" showErrorMessage="1" prompt="El seguimiento se realizará a partir de las tareas, de acuerdo con el avance presentado el formato automáticamente calculará el avance para las actividades y metas al periodo del reporte y de la vigencia. " sqref="AJ72:AJ74 AC72:AC74 CT61:CU61 CM61:CN61 CF61:CG61 BY61:BZ61 BR61:BS61 BK61:BL61 BD61:BE61 AW61:AX61 AP61:AQ61 AJ21:AJ66 AG21:AI74 S18:X20 AN18:AS20 Z18:AE20 AG18:AL20 BP18:BU20 BW18:CB20 BI18:BN20 AU18:AZ20 BB18:BG20 CR18:CW20 BO18:BO19 BV18:BV19 CD18:CI20 CK18:CP20 CJ18:CJ19 BA18:BA19 CQ18:CQ19 AF18:AF19 AT18:AT19 CM21:CN47 CT21:CU47 CR48:CU60 AP21:AQ47 AW21:AX47 BD21:BE47 BK21:BL47 BR21:BS47 BY21:BZ47 CF21:CG47 AN48:AQ60 Y18:Y19 BB48:BE60 BI48:BL60 BP48:BS60 BW48:BZ60 CD48:CG60 CK48:CN60 S21:U74 Z21:AB74 AC21:AC66 V21:V72 AU48:AX60"/>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1093 PREVENCION MATERNIDAD PATE</vt:lpstr>
      <vt:lpstr>1096 INFANCIA </vt:lpstr>
      <vt:lpstr>1086 CIUDAD PARA LAS FAMILIAS</vt:lpstr>
      <vt:lpstr>1098 BOGOTA TE NUTRE</vt:lpstr>
      <vt:lpstr>1099 ENVEJECIMIENTO DIGNO </vt:lpstr>
      <vt:lpstr>1101 DISTRITO DIVERSO</vt:lpstr>
      <vt:lpstr>1108 HABITANTE CALLE</vt:lpstr>
      <vt:lpstr>1113 CIUD INCLUYENTE Y SIN BARR</vt:lpstr>
      <vt:lpstr>1116 JUVENTUD</vt:lpstr>
      <vt:lpstr>1092 VIVIENDO TERRITORIO</vt:lpstr>
      <vt:lpstr>1091 INTEGR EFICIENTE TRANSPAR </vt:lpstr>
      <vt:lpstr>1168 INTEGRACION DIGITAL</vt:lpstr>
      <vt:lpstr>1118 GESTIÓN INSTITUCIONAL</vt:lpstr>
      <vt:lpstr>1103 ESPACIOS DE INTEGRACION </vt:lpstr>
      <vt:lpstr>PRESUPUESTO 2017</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Angel Bojaca Mahecha</dc:creator>
  <cp:lastModifiedBy>Miguel Angel Bojaca Mahecha</cp:lastModifiedBy>
  <dcterms:created xsi:type="dcterms:W3CDTF">2017-09-26T15:19:47Z</dcterms:created>
  <dcterms:modified xsi:type="dcterms:W3CDTF">2017-09-26T16:36:56Z</dcterms:modified>
</cp:coreProperties>
</file>