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5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<sst xmlns="http://schemas.openxmlformats.org/spreadsheetml/2006/main" count="51" uniqueCount="43">
  <si>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Localidad</t>
  </si>
  <si>
    <t>01 - Usaquén</t>
  </si>
  <si>
    <t>02 - Chapinero</t>
  </si>
  <si>
    <t>03 - Santa Fe</t>
  </si>
  <si>
    <t>04 - San Cristóbal</t>
  </si>
  <si>
    <t>05 - Usme</t>
  </si>
  <si>
    <t>06 - Tunjuelito</t>
  </si>
  <si>
    <t>07 - Bosa</t>
  </si>
  <si>
    <t>08 - Kennedy</t>
  </si>
  <si>
    <t>09 - Fontibón</t>
  </si>
  <si>
    <t>10 - Engativá</t>
  </si>
  <si>
    <t>11 - Suba</t>
  </si>
  <si>
    <t>12 - Barrios Unidos</t>
  </si>
  <si>
    <t>13 - Teusaquillo</t>
  </si>
  <si>
    <t>14 - Los Mártires</t>
  </si>
  <si>
    <t>15 - Antonio Nariño</t>
  </si>
  <si>
    <t>16 - Puente Aranda</t>
  </si>
  <si>
    <t>17 - La Candelaria</t>
  </si>
  <si>
    <t>18 - Rafael Uribe Uribe</t>
  </si>
  <si>
    <t>19 - Ciudad Bolívar</t>
  </si>
  <si>
    <t>20 - Sumapaz</t>
  </si>
  <si>
    <t>Profesional social</t>
  </si>
  <si>
    <t>COBERTURA</t>
  </si>
  <si>
    <t>UN PROFESIONAL SOCIAL TENDRA A CARGO LAS RESPONSABILID DEL SERVICIO</t>
  </si>
  <si>
    <t>EL PROFESIONAL SOCIAL TENDRA A CARGO LAS RESPONSABILID DEL SERVICIO</t>
  </si>
  <si>
    <t>TOTAL</t>
  </si>
  <si>
    <t>COSTOS ANUALES TALENTO HUMANO</t>
  </si>
  <si>
    <t>VALOR TOTAL DEL PROYECTO</t>
  </si>
  <si>
    <t>PROYECCION COSTOS TALENTO HUMANO APOYO C</t>
  </si>
  <si>
    <t>Profesional Seguimiento</t>
  </si>
  <si>
    <t>VALOR  APOYO ECONOMICO ANUAL</t>
  </si>
  <si>
    <t>COSTOS OPERATIVOS (INCLUYE COMPENSAR Y COSTOS ADICIONALES)</t>
  </si>
  <si>
    <t xml:space="preserve">Fuente: Subdirección para la Vejez. </t>
  </si>
  <si>
    <t>Técnicos administrativo</t>
  </si>
  <si>
    <t xml:space="preserve">Responsable de servicio </t>
  </si>
  <si>
    <t xml:space="preserve">Técnicos administrativo </t>
  </si>
  <si>
    <t xml:space="preserve">Profesional seguimiento </t>
  </si>
  <si>
    <t>Responsable de servicio</t>
  </si>
  <si>
    <t>PROCESO DE PRESTACION DE LOS SERVICIOS SOCIALES
ANEXO COSTOS OPERATIVOS</t>
  </si>
  <si>
    <r>
      <rPr>
        <b/>
        <sz val="10"/>
        <color indexed="8"/>
        <rFont val="Arial"/>
        <family val="2"/>
      </rPr>
      <t>Código:</t>
    </r>
    <r>
      <rPr>
        <sz val="10"/>
        <color indexed="8"/>
        <rFont val="Arial"/>
        <family val="2"/>
      </rPr>
      <t xml:space="preserve"> GUI-PSS-002</t>
    </r>
  </si>
  <si>
    <r>
      <rPr>
        <b/>
        <sz val="10"/>
        <color indexed="8"/>
        <rFont val="Arial"/>
        <family val="2"/>
      </rPr>
      <t>Versión:</t>
    </r>
    <r>
      <rPr>
        <sz val="10"/>
        <color indexed="8"/>
        <rFont val="Arial"/>
        <family val="2"/>
      </rPr>
      <t xml:space="preserve"> 0</t>
    </r>
  </si>
  <si>
    <r>
      <rPr>
        <b/>
        <sz val="10"/>
        <color indexed="8"/>
        <rFont val="Arial"/>
        <family val="2"/>
      </rPr>
      <t xml:space="preserve">Fecha: </t>
    </r>
    <r>
      <rPr>
        <sz val="10"/>
        <color indexed="8"/>
        <rFont val="Arial"/>
        <family val="2"/>
      </rPr>
      <t xml:space="preserve"> MEMO INT 57604 – 08/09/2016</t>
    </r>
  </si>
  <si>
    <r>
      <rPr>
        <b/>
        <sz val="10"/>
        <color indexed="8"/>
        <rFont val="Arial"/>
        <family val="2"/>
      </rPr>
      <t xml:space="preserve">Página: </t>
    </r>
    <r>
      <rPr>
        <sz val="10"/>
        <color indexed="8"/>
        <rFont val="Arial"/>
        <family val="2"/>
      </rPr>
      <t>1 de 1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</si>
</sst>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b/>
      <sz val="12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>
        <color indexed="63"/>
      </right>
      <top/>
      <bottom style="medium"/>
    </border>
    <border>
      <left style="thin">
        <color indexed="63"/>
      </left>
      <right style="thin">
        <color indexed="63"/>
      </right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63"/>
      </left>
      <right style="medium"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>
        <color indexed="63"/>
      </left>
      <right/>
      <top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9" fontId="2" fillId="33" borderId="11" xfId="0" applyNumberFormat="1" applyFont="1" applyFill="1" applyBorder="1" applyAlignment="1">
      <alignment horizontal="center" vertical="center" wrapText="1"/>
    </xf>
    <xf numFmtId="3" fontId="3" fillId="34" borderId="12" xfId="0" applyNumberFormat="1" applyFont="1" applyFill="1" applyBorder="1" applyAlignment="1">
      <alignment horizontal="center" vertical="center"/>
    </xf>
    <xf numFmtId="3" fontId="4" fillId="34" borderId="12" xfId="0" applyNumberFormat="1" applyFont="1" applyFill="1" applyBorder="1" applyAlignment="1">
      <alignment horizontal="center" vertical="center"/>
    </xf>
    <xf numFmtId="3" fontId="2" fillId="34" borderId="13" xfId="0" applyNumberFormat="1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left" vertical="center" wrapText="1"/>
    </xf>
    <xf numFmtId="3" fontId="3" fillId="34" borderId="16" xfId="0" applyNumberFormat="1" applyFont="1" applyFill="1" applyBorder="1" applyAlignment="1">
      <alignment horizontal="center" vertical="center"/>
    </xf>
    <xf numFmtId="0" fontId="3" fillId="34" borderId="17" xfId="0" applyFont="1" applyFill="1" applyBorder="1" applyAlignment="1">
      <alignment horizontal="left" vertical="center" wrapText="1"/>
    </xf>
    <xf numFmtId="0" fontId="3" fillId="34" borderId="18" xfId="0" applyFont="1" applyFill="1" applyBorder="1" applyAlignment="1">
      <alignment horizontal="left" vertical="center" wrapText="1"/>
    </xf>
    <xf numFmtId="3" fontId="3" fillId="34" borderId="19" xfId="0" applyNumberFormat="1" applyFont="1" applyFill="1" applyBorder="1" applyAlignment="1">
      <alignment horizontal="center" vertical="center"/>
    </xf>
    <xf numFmtId="3" fontId="5" fillId="34" borderId="20" xfId="0" applyNumberFormat="1" applyFont="1" applyFill="1" applyBorder="1" applyAlignment="1">
      <alignment horizontal="center" vertical="center" wrapText="1"/>
    </xf>
    <xf numFmtId="3" fontId="3" fillId="34" borderId="20" xfId="0" applyNumberFormat="1" applyFont="1" applyFill="1" applyBorder="1" applyAlignment="1">
      <alignment horizontal="center" vertical="center"/>
    </xf>
    <xf numFmtId="3" fontId="4" fillId="34" borderId="20" xfId="0" applyNumberFormat="1" applyFont="1" applyFill="1" applyBorder="1" applyAlignment="1">
      <alignment horizontal="center" vertical="center"/>
    </xf>
    <xf numFmtId="9" fontId="2" fillId="33" borderId="21" xfId="0" applyNumberFormat="1" applyFont="1" applyFill="1" applyBorder="1" applyAlignment="1">
      <alignment horizontal="center" vertical="center" wrapText="1"/>
    </xf>
    <xf numFmtId="9" fontId="2" fillId="33" borderId="22" xfId="0" applyNumberFormat="1" applyFont="1" applyFill="1" applyBorder="1" applyAlignment="1">
      <alignment horizontal="center" vertical="center" wrapText="1"/>
    </xf>
    <xf numFmtId="42" fontId="2" fillId="34" borderId="23" xfId="50" applyFont="1" applyFill="1" applyBorder="1" applyAlignment="1">
      <alignment horizontal="center" vertical="center"/>
    </xf>
    <xf numFmtId="42" fontId="2" fillId="34" borderId="24" xfId="50" applyFont="1" applyFill="1" applyBorder="1" applyAlignment="1">
      <alignment horizontal="center" vertical="center"/>
    </xf>
    <xf numFmtId="3" fontId="3" fillId="34" borderId="25" xfId="0" applyNumberFormat="1" applyFont="1" applyFill="1" applyBorder="1" applyAlignment="1">
      <alignment horizontal="center" vertical="center"/>
    </xf>
    <xf numFmtId="3" fontId="3" fillId="34" borderId="26" xfId="0" applyNumberFormat="1" applyFont="1" applyFill="1" applyBorder="1" applyAlignment="1">
      <alignment horizontal="center" vertical="center"/>
    </xf>
    <xf numFmtId="3" fontId="2" fillId="34" borderId="27" xfId="0" applyNumberFormat="1" applyFont="1" applyFill="1" applyBorder="1" applyAlignment="1">
      <alignment horizontal="center" vertical="center"/>
    </xf>
    <xf numFmtId="42" fontId="2" fillId="34" borderId="28" xfId="5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5" fillId="34" borderId="29" xfId="0" applyNumberFormat="1" applyFont="1" applyFill="1" applyBorder="1" applyAlignment="1">
      <alignment horizontal="center" vertical="center" wrapText="1"/>
    </xf>
    <xf numFmtId="3" fontId="5" fillId="34" borderId="30" xfId="0" applyNumberFormat="1" applyFont="1" applyFill="1" applyBorder="1" applyAlignment="1">
      <alignment horizontal="center" vertical="center" wrapText="1"/>
    </xf>
    <xf numFmtId="42" fontId="2" fillId="34" borderId="11" xfId="50" applyFont="1" applyFill="1" applyBorder="1" applyAlignment="1">
      <alignment horizontal="center" vertical="center"/>
    </xf>
    <xf numFmtId="42" fontId="2" fillId="34" borderId="31" xfId="50" applyFont="1" applyFill="1" applyBorder="1" applyAlignment="1">
      <alignment horizontal="center" vertical="center"/>
    </xf>
    <xf numFmtId="3" fontId="2" fillId="34" borderId="22" xfId="0" applyNumberFormat="1" applyFont="1" applyFill="1" applyBorder="1" applyAlignment="1">
      <alignment horizontal="center" vertical="center"/>
    </xf>
    <xf numFmtId="42" fontId="2" fillId="34" borderId="10" xfId="50" applyFont="1" applyFill="1" applyBorder="1" applyAlignment="1">
      <alignment horizontal="center" vertical="center"/>
    </xf>
    <xf numFmtId="42" fontId="3" fillId="35" borderId="32" xfId="50" applyFont="1" applyFill="1" applyBorder="1" applyAlignment="1">
      <alignment horizontal="center" vertical="center"/>
    </xf>
    <xf numFmtId="42" fontId="3" fillId="35" borderId="33" xfId="50" applyFont="1" applyFill="1" applyBorder="1" applyAlignment="1">
      <alignment horizontal="center" vertical="center"/>
    </xf>
    <xf numFmtId="42" fontId="3" fillId="35" borderId="34" xfId="50" applyFont="1" applyFill="1" applyBorder="1" applyAlignment="1">
      <alignment horizontal="center" vertical="center"/>
    </xf>
    <xf numFmtId="42" fontId="3" fillId="35" borderId="17" xfId="50" applyFont="1" applyFill="1" applyBorder="1" applyAlignment="1">
      <alignment horizontal="center" vertical="center"/>
    </xf>
    <xf numFmtId="42" fontId="3" fillId="35" borderId="12" xfId="50" applyFont="1" applyFill="1" applyBorder="1" applyAlignment="1">
      <alignment horizontal="center" vertical="center"/>
    </xf>
    <xf numFmtId="42" fontId="3" fillId="35" borderId="35" xfId="50" applyFont="1" applyFill="1" applyBorder="1" applyAlignment="1">
      <alignment horizontal="center" vertical="center"/>
    </xf>
    <xf numFmtId="42" fontId="3" fillId="35" borderId="36" xfId="50" applyFont="1" applyFill="1" applyBorder="1" applyAlignment="1">
      <alignment horizontal="center" vertical="center"/>
    </xf>
    <xf numFmtId="42" fontId="3" fillId="35" borderId="37" xfId="50" applyFont="1" applyFill="1" applyBorder="1" applyAlignment="1">
      <alignment horizontal="center" vertical="center"/>
    </xf>
    <xf numFmtId="42" fontId="3" fillId="35" borderId="38" xfId="50" applyFont="1" applyFill="1" applyBorder="1" applyAlignment="1">
      <alignment horizontal="center" vertical="center"/>
    </xf>
    <xf numFmtId="42" fontId="3" fillId="36" borderId="12" xfId="50" applyFont="1" applyFill="1" applyBorder="1" applyAlignment="1">
      <alignment horizontal="center" vertical="center"/>
    </xf>
    <xf numFmtId="42" fontId="2" fillId="37" borderId="0" xfId="50" applyFont="1" applyFill="1" applyBorder="1" applyAlignment="1">
      <alignment horizontal="center" vertical="center" wrapText="1"/>
    </xf>
    <xf numFmtId="42" fontId="2" fillId="37" borderId="39" xfId="50" applyFont="1" applyFill="1" applyBorder="1" applyAlignment="1">
      <alignment horizontal="center" vertical="center" wrapText="1"/>
    </xf>
    <xf numFmtId="42" fontId="2" fillId="37" borderId="40" xfId="50" applyFont="1" applyFill="1" applyBorder="1" applyAlignment="1">
      <alignment horizontal="center" vertical="center" wrapText="1"/>
    </xf>
    <xf numFmtId="9" fontId="2" fillId="37" borderId="10" xfId="0" applyNumberFormat="1" applyFont="1" applyFill="1" applyBorder="1" applyAlignment="1">
      <alignment horizontal="center" vertical="center" wrapText="1"/>
    </xf>
    <xf numFmtId="9" fontId="2" fillId="37" borderId="11" xfId="0" applyNumberFormat="1" applyFont="1" applyFill="1" applyBorder="1" applyAlignment="1">
      <alignment horizontal="center" vertical="center" wrapText="1"/>
    </xf>
    <xf numFmtId="9" fontId="2" fillId="37" borderId="28" xfId="0" applyNumberFormat="1" applyFont="1" applyFill="1" applyBorder="1" applyAlignment="1">
      <alignment horizontal="center" vertical="center" wrapText="1"/>
    </xf>
    <xf numFmtId="42" fontId="3" fillId="35" borderId="41" xfId="50" applyFont="1" applyFill="1" applyBorder="1" applyAlignment="1">
      <alignment horizontal="center" vertical="center"/>
    </xf>
    <xf numFmtId="42" fontId="3" fillId="35" borderId="42" xfId="50" applyFont="1" applyFill="1" applyBorder="1" applyAlignment="1">
      <alignment horizontal="center" vertical="center"/>
    </xf>
    <xf numFmtId="42" fontId="3" fillId="35" borderId="43" xfId="50" applyFont="1" applyFill="1" applyBorder="1" applyAlignment="1">
      <alignment horizontal="center" vertical="center"/>
    </xf>
    <xf numFmtId="42" fontId="2" fillId="34" borderId="44" xfId="50" applyFont="1" applyFill="1" applyBorder="1" applyAlignment="1">
      <alignment horizontal="center" vertical="center"/>
    </xf>
    <xf numFmtId="42" fontId="3" fillId="36" borderId="17" xfId="50" applyFont="1" applyFill="1" applyBorder="1" applyAlignment="1">
      <alignment horizontal="center" vertical="center"/>
    </xf>
    <xf numFmtId="42" fontId="3" fillId="36" borderId="36" xfId="50" applyFont="1" applyFill="1" applyBorder="1" applyAlignment="1">
      <alignment horizontal="center" vertical="center"/>
    </xf>
    <xf numFmtId="42" fontId="2" fillId="37" borderId="23" xfId="50" applyFont="1" applyFill="1" applyBorder="1" applyAlignment="1">
      <alignment horizontal="center" vertical="center" wrapText="1"/>
    </xf>
    <xf numFmtId="42" fontId="3" fillId="38" borderId="45" xfId="50" applyFont="1" applyFill="1" applyBorder="1" applyAlignment="1">
      <alignment horizontal="center" vertical="center"/>
    </xf>
    <xf numFmtId="42" fontId="0" fillId="0" borderId="0" xfId="0" applyNumberFormat="1" applyAlignment="1">
      <alignment/>
    </xf>
    <xf numFmtId="42" fontId="0" fillId="0" borderId="0" xfId="0" applyNumberFormat="1" applyBorder="1" applyAlignment="1">
      <alignment/>
    </xf>
    <xf numFmtId="0" fontId="3" fillId="34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2" fillId="0" borderId="0" xfId="0" applyFont="1" applyAlignment="1">
      <alignment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9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46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left" vertical="center" wrapText="1"/>
    </xf>
    <xf numFmtId="0" fontId="42" fillId="0" borderId="3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47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9" fontId="2" fillId="39" borderId="48" xfId="0" applyNumberFormat="1" applyFont="1" applyFill="1" applyBorder="1" applyAlignment="1">
      <alignment horizontal="center" vertical="center" wrapText="1"/>
    </xf>
    <xf numFmtId="9" fontId="2" fillId="39" borderId="49" xfId="0" applyNumberFormat="1" applyFont="1" applyFill="1" applyBorder="1" applyAlignment="1">
      <alignment horizontal="center" vertical="center" wrapText="1"/>
    </xf>
    <xf numFmtId="9" fontId="7" fillId="39" borderId="48" xfId="0" applyNumberFormat="1" applyFont="1" applyFill="1" applyBorder="1" applyAlignment="1">
      <alignment horizontal="center" vertical="center" wrapText="1"/>
    </xf>
    <xf numFmtId="9" fontId="7" fillId="39" borderId="49" xfId="0" applyNumberFormat="1" applyFont="1" applyFill="1" applyBorder="1" applyAlignment="1">
      <alignment horizontal="center" vertical="center" wrapText="1"/>
    </xf>
    <xf numFmtId="9" fontId="2" fillId="40" borderId="48" xfId="0" applyNumberFormat="1" applyFont="1" applyFill="1" applyBorder="1" applyAlignment="1">
      <alignment horizontal="center" vertical="center" wrapText="1"/>
    </xf>
    <xf numFmtId="9" fontId="2" fillId="40" borderId="49" xfId="0" applyNumberFormat="1" applyFont="1" applyFill="1" applyBorder="1" applyAlignment="1">
      <alignment horizontal="center" vertical="center" wrapText="1"/>
    </xf>
    <xf numFmtId="9" fontId="2" fillId="37" borderId="22" xfId="0" applyNumberFormat="1" applyFont="1" applyFill="1" applyBorder="1" applyAlignment="1">
      <alignment horizontal="center" vertical="center" wrapText="1"/>
    </xf>
    <xf numFmtId="9" fontId="2" fillId="37" borderId="44" xfId="0" applyNumberFormat="1" applyFont="1" applyFill="1" applyBorder="1" applyAlignment="1">
      <alignment horizontal="center" vertical="center" wrapText="1"/>
    </xf>
    <xf numFmtId="9" fontId="2" fillId="37" borderId="28" xfId="0" applyNumberFormat="1" applyFont="1" applyFill="1" applyBorder="1" applyAlignment="1">
      <alignment horizontal="center" vertical="center" wrapText="1"/>
    </xf>
    <xf numFmtId="9" fontId="2" fillId="37" borderId="50" xfId="0" applyNumberFormat="1" applyFont="1" applyFill="1" applyBorder="1" applyAlignment="1">
      <alignment horizontal="center" vertical="center" wrapText="1"/>
    </xf>
    <xf numFmtId="9" fontId="2" fillId="37" borderId="51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209550</xdr:rowOff>
    </xdr:from>
    <xdr:to>
      <xdr:col>1</xdr:col>
      <xdr:colOff>1009650</xdr:colOff>
      <xdr:row>3</xdr:row>
      <xdr:rowOff>142875</xdr:rowOff>
    </xdr:to>
    <xdr:pic>
      <xdr:nvPicPr>
        <xdr:cNvPr id="1" name="Imagen 1" descr="escudo-al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209550"/>
          <a:ext cx="17240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PageLayoutView="0" workbookViewId="0" topLeftCell="A1">
      <selection activeCell="M3" sqref="M3:N3"/>
    </sheetView>
  </sheetViews>
  <sheetFormatPr defaultColWidth="11.421875" defaultRowHeight="15"/>
  <cols>
    <col min="1" max="1" width="16.28125" style="0" customWidth="1"/>
    <col min="2" max="2" width="22.00390625" style="0" customWidth="1"/>
    <col min="3" max="3" width="21.00390625" style="0" bestFit="1" customWidth="1"/>
    <col min="4" max="4" width="18.8515625" style="0" bestFit="1" customWidth="1"/>
    <col min="5" max="5" width="10.28125" style="0" bestFit="1" customWidth="1"/>
    <col min="6" max="6" width="16.28125" style="24" customWidth="1"/>
    <col min="7" max="7" width="15.140625" style="24" bestFit="1" customWidth="1"/>
    <col min="8" max="8" width="13.57421875" style="24" bestFit="1" customWidth="1"/>
    <col min="9" max="10" width="13.57421875" style="0" bestFit="1" customWidth="1"/>
    <col min="11" max="11" width="15.140625" style="0" bestFit="1" customWidth="1"/>
    <col min="12" max="12" width="16.28125" style="0" bestFit="1" customWidth="1"/>
    <col min="13" max="13" width="15.140625" style="0" bestFit="1" customWidth="1"/>
    <col min="14" max="14" width="16.28125" style="0" bestFit="1" customWidth="1"/>
  </cols>
  <sheetData>
    <row r="1" spans="1:14" s="59" customFormat="1" ht="24.75" customHeight="1">
      <c r="A1" s="60"/>
      <c r="B1" s="61"/>
      <c r="C1" s="66" t="s">
        <v>38</v>
      </c>
      <c r="D1" s="66"/>
      <c r="E1" s="66"/>
      <c r="F1" s="66"/>
      <c r="G1" s="66"/>
      <c r="H1" s="66"/>
      <c r="I1" s="66"/>
      <c r="J1" s="66"/>
      <c r="K1" s="66"/>
      <c r="L1" s="66"/>
      <c r="M1" s="69" t="s">
        <v>39</v>
      </c>
      <c r="N1" s="70"/>
    </row>
    <row r="2" spans="1:14" s="59" customFormat="1" ht="24.75" customHeight="1">
      <c r="A2" s="62"/>
      <c r="B2" s="63"/>
      <c r="C2" s="67"/>
      <c r="D2" s="67"/>
      <c r="E2" s="67"/>
      <c r="F2" s="67"/>
      <c r="G2" s="67"/>
      <c r="H2" s="67"/>
      <c r="I2" s="67"/>
      <c r="J2" s="67"/>
      <c r="K2" s="67"/>
      <c r="L2" s="67"/>
      <c r="M2" s="71" t="s">
        <v>40</v>
      </c>
      <c r="N2" s="72"/>
    </row>
    <row r="3" spans="1:14" s="59" customFormat="1" ht="24.75" customHeight="1">
      <c r="A3" s="62"/>
      <c r="B3" s="63"/>
      <c r="C3" s="67"/>
      <c r="D3" s="67"/>
      <c r="E3" s="67"/>
      <c r="F3" s="67"/>
      <c r="G3" s="67"/>
      <c r="H3" s="67"/>
      <c r="I3" s="67"/>
      <c r="J3" s="67"/>
      <c r="K3" s="67"/>
      <c r="L3" s="67"/>
      <c r="M3" s="87" t="s">
        <v>41</v>
      </c>
      <c r="N3" s="72"/>
    </row>
    <row r="4" spans="1:14" s="59" customFormat="1" ht="24.75" customHeight="1" thickBot="1">
      <c r="A4" s="64"/>
      <c r="B4" s="65"/>
      <c r="C4" s="68"/>
      <c r="D4" s="68"/>
      <c r="E4" s="68"/>
      <c r="F4" s="68"/>
      <c r="G4" s="68"/>
      <c r="H4" s="68"/>
      <c r="I4" s="68"/>
      <c r="J4" s="68"/>
      <c r="K4" s="68"/>
      <c r="L4" s="68"/>
      <c r="M4" s="73" t="s">
        <v>42</v>
      </c>
      <c r="N4" s="74"/>
    </row>
    <row r="5" spans="1:14" ht="1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14" ht="15.75">
      <c r="A6" s="75" t="s">
        <v>28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</row>
    <row r="7" ht="15.75" thickBot="1"/>
    <row r="8" spans="4:11" ht="15.75" customHeight="1" thickBot="1">
      <c r="D8" s="55"/>
      <c r="F8" s="56"/>
      <c r="G8" s="82" t="s">
        <v>26</v>
      </c>
      <c r="H8" s="83"/>
      <c r="I8" s="83"/>
      <c r="J8" s="83"/>
      <c r="K8" s="84"/>
    </row>
    <row r="9" spans="7:14" ht="15.75" thickBot="1">
      <c r="G9" s="53">
        <v>3359000</v>
      </c>
      <c r="H9" s="41">
        <v>2202000</v>
      </c>
      <c r="I9" s="42">
        <v>3359000</v>
      </c>
      <c r="J9" s="43">
        <v>3921000</v>
      </c>
      <c r="K9" s="85" t="s">
        <v>25</v>
      </c>
      <c r="L9" s="76" t="s">
        <v>30</v>
      </c>
      <c r="M9" s="78" t="s">
        <v>31</v>
      </c>
      <c r="N9" s="80" t="s">
        <v>27</v>
      </c>
    </row>
    <row r="10" spans="1:14" ht="57" customHeight="1" thickBot="1">
      <c r="A10" s="2" t="s">
        <v>0</v>
      </c>
      <c r="B10" s="3" t="s">
        <v>22</v>
      </c>
      <c r="C10" s="3" t="s">
        <v>21</v>
      </c>
      <c r="D10" s="3" t="s">
        <v>33</v>
      </c>
      <c r="E10" s="16" t="s">
        <v>29</v>
      </c>
      <c r="F10" s="17" t="s">
        <v>34</v>
      </c>
      <c r="G10" s="44" t="s">
        <v>21</v>
      </c>
      <c r="H10" s="45" t="s">
        <v>35</v>
      </c>
      <c r="I10" s="45" t="s">
        <v>36</v>
      </c>
      <c r="J10" s="46" t="s">
        <v>37</v>
      </c>
      <c r="K10" s="86"/>
      <c r="L10" s="77"/>
      <c r="M10" s="79"/>
      <c r="N10" s="81"/>
    </row>
    <row r="11" spans="1:14" ht="63.75">
      <c r="A11" s="8" t="s">
        <v>1</v>
      </c>
      <c r="B11" s="9">
        <v>945</v>
      </c>
      <c r="C11" s="9">
        <v>2</v>
      </c>
      <c r="D11" s="9">
        <v>1</v>
      </c>
      <c r="E11" s="20">
        <v>0</v>
      </c>
      <c r="F11" s="25" t="s">
        <v>23</v>
      </c>
      <c r="G11" s="31">
        <f>+C11*$G$9*12</f>
        <v>80616000</v>
      </c>
      <c r="H11" s="32">
        <f>+D11*$H$9*12</f>
        <v>26424000</v>
      </c>
      <c r="I11" s="32">
        <f>+E11*$I$9*12</f>
        <v>0</v>
      </c>
      <c r="J11" s="33">
        <v>0</v>
      </c>
      <c r="K11" s="47">
        <f>SUM(G11:J11)</f>
        <v>107040000</v>
      </c>
      <c r="L11" s="51">
        <f aca="true" t="shared" si="0" ref="L11:L30">+B11*120000*12</f>
        <v>1360800000</v>
      </c>
      <c r="M11" s="40">
        <f>+L11*4/100</f>
        <v>54432000</v>
      </c>
      <c r="N11" s="54">
        <f>+K11+L11+M11</f>
        <v>1522272000</v>
      </c>
    </row>
    <row r="12" spans="1:14" ht="63.75">
      <c r="A12" s="10" t="s">
        <v>2</v>
      </c>
      <c r="B12" s="4">
        <f>400+31</f>
        <v>431</v>
      </c>
      <c r="C12" s="4">
        <v>1</v>
      </c>
      <c r="D12" s="4">
        <v>1</v>
      </c>
      <c r="E12" s="14">
        <v>0</v>
      </c>
      <c r="F12" s="13" t="s">
        <v>23</v>
      </c>
      <c r="G12" s="34">
        <f aca="true" t="shared" si="1" ref="G12:G30">+C12*$G$9*12</f>
        <v>40308000</v>
      </c>
      <c r="H12" s="35">
        <f aca="true" t="shared" si="2" ref="H12:H30">+D12*$H$9*12</f>
        <v>26424000</v>
      </c>
      <c r="I12" s="35">
        <f aca="true" t="shared" si="3" ref="I12:I30">+E12*$I$9*12</f>
        <v>0</v>
      </c>
      <c r="J12" s="36">
        <v>0</v>
      </c>
      <c r="K12" s="48">
        <f aca="true" t="shared" si="4" ref="K12:K30">SUM(G12:J12)</f>
        <v>66732000</v>
      </c>
      <c r="L12" s="51">
        <f t="shared" si="0"/>
        <v>620640000</v>
      </c>
      <c r="M12" s="40">
        <f aca="true" t="shared" si="5" ref="M12:M30">+L12*4/100</f>
        <v>24825600</v>
      </c>
      <c r="N12" s="54">
        <f aca="true" t="shared" si="6" ref="N12:N30">+K12+L12+M12</f>
        <v>712197600</v>
      </c>
    </row>
    <row r="13" spans="1:14" ht="15">
      <c r="A13" s="10" t="s">
        <v>3</v>
      </c>
      <c r="B13" s="4">
        <v>2500</v>
      </c>
      <c r="C13" s="4">
        <v>6</v>
      </c>
      <c r="D13" s="4">
        <v>1</v>
      </c>
      <c r="E13" s="14">
        <v>1</v>
      </c>
      <c r="F13" s="14">
        <v>1</v>
      </c>
      <c r="G13" s="34">
        <f t="shared" si="1"/>
        <v>241848000</v>
      </c>
      <c r="H13" s="35">
        <f t="shared" si="2"/>
        <v>26424000</v>
      </c>
      <c r="I13" s="35">
        <f t="shared" si="3"/>
        <v>40308000</v>
      </c>
      <c r="J13" s="36">
        <f aca="true" t="shared" si="7" ref="J13:J29">+F13*$J$9*12</f>
        <v>47052000</v>
      </c>
      <c r="K13" s="48">
        <f t="shared" si="4"/>
        <v>355632000</v>
      </c>
      <c r="L13" s="51">
        <f t="shared" si="0"/>
        <v>3600000000</v>
      </c>
      <c r="M13" s="40">
        <f t="shared" si="5"/>
        <v>144000000</v>
      </c>
      <c r="N13" s="54">
        <f t="shared" si="6"/>
        <v>4099632000</v>
      </c>
    </row>
    <row r="14" spans="1:14" ht="15">
      <c r="A14" s="10" t="s">
        <v>4</v>
      </c>
      <c r="B14" s="4">
        <v>4950</v>
      </c>
      <c r="C14" s="4">
        <v>11</v>
      </c>
      <c r="D14" s="4">
        <v>2</v>
      </c>
      <c r="E14" s="14">
        <v>1</v>
      </c>
      <c r="F14" s="14">
        <v>1</v>
      </c>
      <c r="G14" s="34">
        <f t="shared" si="1"/>
        <v>443388000</v>
      </c>
      <c r="H14" s="35">
        <f t="shared" si="2"/>
        <v>52848000</v>
      </c>
      <c r="I14" s="35">
        <f t="shared" si="3"/>
        <v>40308000</v>
      </c>
      <c r="J14" s="36">
        <f t="shared" si="7"/>
        <v>47052000</v>
      </c>
      <c r="K14" s="48">
        <f t="shared" si="4"/>
        <v>583596000</v>
      </c>
      <c r="L14" s="51">
        <f t="shared" si="0"/>
        <v>7128000000</v>
      </c>
      <c r="M14" s="40">
        <f t="shared" si="5"/>
        <v>285120000</v>
      </c>
      <c r="N14" s="54">
        <f t="shared" si="6"/>
        <v>7996716000</v>
      </c>
    </row>
    <row r="15" spans="1:14" ht="15">
      <c r="A15" s="10" t="s">
        <v>5</v>
      </c>
      <c r="B15" s="4">
        <v>3107</v>
      </c>
      <c r="C15" s="4">
        <v>7</v>
      </c>
      <c r="D15" s="4">
        <v>2</v>
      </c>
      <c r="E15" s="14">
        <v>1</v>
      </c>
      <c r="F15" s="14">
        <v>1</v>
      </c>
      <c r="G15" s="34">
        <f t="shared" si="1"/>
        <v>282156000</v>
      </c>
      <c r="H15" s="35">
        <f t="shared" si="2"/>
        <v>52848000</v>
      </c>
      <c r="I15" s="35">
        <f t="shared" si="3"/>
        <v>40308000</v>
      </c>
      <c r="J15" s="36">
        <f t="shared" si="7"/>
        <v>47052000</v>
      </c>
      <c r="K15" s="48">
        <f t="shared" si="4"/>
        <v>422364000</v>
      </c>
      <c r="L15" s="51">
        <f t="shared" si="0"/>
        <v>4474080000</v>
      </c>
      <c r="M15" s="40">
        <f t="shared" si="5"/>
        <v>178963200</v>
      </c>
      <c r="N15" s="54">
        <f t="shared" si="6"/>
        <v>5075407200</v>
      </c>
    </row>
    <row r="16" spans="1:14" ht="15">
      <c r="A16" s="10" t="s">
        <v>6</v>
      </c>
      <c r="B16" s="4">
        <f>970+654</f>
        <v>1624</v>
      </c>
      <c r="C16" s="4">
        <v>4</v>
      </c>
      <c r="D16" s="4">
        <v>1</v>
      </c>
      <c r="E16" s="14">
        <v>1</v>
      </c>
      <c r="F16" s="14">
        <v>1</v>
      </c>
      <c r="G16" s="34">
        <f t="shared" si="1"/>
        <v>161232000</v>
      </c>
      <c r="H16" s="35">
        <f t="shared" si="2"/>
        <v>26424000</v>
      </c>
      <c r="I16" s="35">
        <f t="shared" si="3"/>
        <v>40308000</v>
      </c>
      <c r="J16" s="36">
        <f t="shared" si="7"/>
        <v>47052000</v>
      </c>
      <c r="K16" s="48">
        <f t="shared" si="4"/>
        <v>275016000</v>
      </c>
      <c r="L16" s="51">
        <f t="shared" si="0"/>
        <v>2338560000</v>
      </c>
      <c r="M16" s="40">
        <f t="shared" si="5"/>
        <v>93542400</v>
      </c>
      <c r="N16" s="54">
        <f t="shared" si="6"/>
        <v>2707118400</v>
      </c>
    </row>
    <row r="17" spans="1:14" ht="15">
      <c r="A17" s="10" t="s">
        <v>7</v>
      </c>
      <c r="B17" s="5">
        <f>2670+2000</f>
        <v>4670</v>
      </c>
      <c r="C17" s="5">
        <v>10</v>
      </c>
      <c r="D17" s="5">
        <v>2</v>
      </c>
      <c r="E17" s="15">
        <v>1</v>
      </c>
      <c r="F17" s="15">
        <v>1</v>
      </c>
      <c r="G17" s="34">
        <f t="shared" si="1"/>
        <v>403080000</v>
      </c>
      <c r="H17" s="35">
        <f t="shared" si="2"/>
        <v>52848000</v>
      </c>
      <c r="I17" s="35">
        <f t="shared" si="3"/>
        <v>40308000</v>
      </c>
      <c r="J17" s="36">
        <f t="shared" si="7"/>
        <v>47052000</v>
      </c>
      <c r="K17" s="48">
        <f t="shared" si="4"/>
        <v>543288000</v>
      </c>
      <c r="L17" s="51">
        <f t="shared" si="0"/>
        <v>6724800000</v>
      </c>
      <c r="M17" s="40">
        <f t="shared" si="5"/>
        <v>268992000</v>
      </c>
      <c r="N17" s="54">
        <f t="shared" si="6"/>
        <v>7537080000</v>
      </c>
    </row>
    <row r="18" spans="1:14" ht="15">
      <c r="A18" s="10" t="s">
        <v>8</v>
      </c>
      <c r="B18" s="4">
        <f>1500+2384</f>
        <v>3884</v>
      </c>
      <c r="C18" s="4">
        <v>9</v>
      </c>
      <c r="D18" s="4">
        <v>2</v>
      </c>
      <c r="E18" s="14">
        <v>1</v>
      </c>
      <c r="F18" s="14">
        <v>1</v>
      </c>
      <c r="G18" s="34">
        <f t="shared" si="1"/>
        <v>362772000</v>
      </c>
      <c r="H18" s="35">
        <f t="shared" si="2"/>
        <v>52848000</v>
      </c>
      <c r="I18" s="35">
        <f t="shared" si="3"/>
        <v>40308000</v>
      </c>
      <c r="J18" s="36">
        <f t="shared" si="7"/>
        <v>47052000</v>
      </c>
      <c r="K18" s="48">
        <f t="shared" si="4"/>
        <v>502980000</v>
      </c>
      <c r="L18" s="51">
        <f t="shared" si="0"/>
        <v>5592960000</v>
      </c>
      <c r="M18" s="40">
        <f t="shared" si="5"/>
        <v>223718400</v>
      </c>
      <c r="N18" s="54">
        <f t="shared" si="6"/>
        <v>6319658400</v>
      </c>
    </row>
    <row r="19" spans="1:14" ht="63.75">
      <c r="A19" s="10" t="s">
        <v>9</v>
      </c>
      <c r="B19" s="4">
        <v>980</v>
      </c>
      <c r="C19" s="4">
        <v>2</v>
      </c>
      <c r="D19" s="4">
        <v>1</v>
      </c>
      <c r="E19" s="14">
        <v>0</v>
      </c>
      <c r="F19" s="13" t="s">
        <v>23</v>
      </c>
      <c r="G19" s="34">
        <f t="shared" si="1"/>
        <v>80616000</v>
      </c>
      <c r="H19" s="35">
        <f t="shared" si="2"/>
        <v>26424000</v>
      </c>
      <c r="I19" s="35">
        <f t="shared" si="3"/>
        <v>0</v>
      </c>
      <c r="J19" s="36">
        <v>0</v>
      </c>
      <c r="K19" s="48">
        <f t="shared" si="4"/>
        <v>107040000</v>
      </c>
      <c r="L19" s="51">
        <f t="shared" si="0"/>
        <v>1411200000</v>
      </c>
      <c r="M19" s="40">
        <f t="shared" si="5"/>
        <v>56448000</v>
      </c>
      <c r="N19" s="54">
        <f t="shared" si="6"/>
        <v>1574688000</v>
      </c>
    </row>
    <row r="20" spans="1:14" ht="15">
      <c r="A20" s="10" t="s">
        <v>10</v>
      </c>
      <c r="B20" s="4">
        <v>2150</v>
      </c>
      <c r="C20" s="4">
        <v>5</v>
      </c>
      <c r="D20" s="4">
        <v>1</v>
      </c>
      <c r="E20" s="14">
        <v>1</v>
      </c>
      <c r="F20" s="14">
        <v>1</v>
      </c>
      <c r="G20" s="34">
        <f t="shared" si="1"/>
        <v>201540000</v>
      </c>
      <c r="H20" s="35">
        <f t="shared" si="2"/>
        <v>26424000</v>
      </c>
      <c r="I20" s="35">
        <f t="shared" si="3"/>
        <v>40308000</v>
      </c>
      <c r="J20" s="36">
        <f t="shared" si="7"/>
        <v>47052000</v>
      </c>
      <c r="K20" s="48">
        <f t="shared" si="4"/>
        <v>315324000</v>
      </c>
      <c r="L20" s="51">
        <f t="shared" si="0"/>
        <v>3096000000</v>
      </c>
      <c r="M20" s="40">
        <f t="shared" si="5"/>
        <v>123840000</v>
      </c>
      <c r="N20" s="54">
        <f t="shared" si="6"/>
        <v>3535164000</v>
      </c>
    </row>
    <row r="21" spans="1:14" ht="15">
      <c r="A21" s="10" t="s">
        <v>11</v>
      </c>
      <c r="B21" s="4">
        <v>5100</v>
      </c>
      <c r="C21" s="4">
        <v>11</v>
      </c>
      <c r="D21" s="4">
        <v>3</v>
      </c>
      <c r="E21" s="14">
        <v>1</v>
      </c>
      <c r="F21" s="14">
        <v>1</v>
      </c>
      <c r="G21" s="34">
        <f t="shared" si="1"/>
        <v>443388000</v>
      </c>
      <c r="H21" s="35">
        <f t="shared" si="2"/>
        <v>79272000</v>
      </c>
      <c r="I21" s="35">
        <f t="shared" si="3"/>
        <v>40308000</v>
      </c>
      <c r="J21" s="36">
        <f t="shared" si="7"/>
        <v>47052000</v>
      </c>
      <c r="K21" s="48">
        <f t="shared" si="4"/>
        <v>610020000</v>
      </c>
      <c r="L21" s="51">
        <f t="shared" si="0"/>
        <v>7344000000</v>
      </c>
      <c r="M21" s="40">
        <f t="shared" si="5"/>
        <v>293760000</v>
      </c>
      <c r="N21" s="54">
        <f t="shared" si="6"/>
        <v>8247780000</v>
      </c>
    </row>
    <row r="22" spans="1:14" ht="63.75">
      <c r="A22" s="10" t="s">
        <v>12</v>
      </c>
      <c r="B22" s="4">
        <v>649</v>
      </c>
      <c r="C22" s="4">
        <v>1</v>
      </c>
      <c r="D22" s="4">
        <v>1</v>
      </c>
      <c r="E22" s="14">
        <v>0</v>
      </c>
      <c r="F22" s="13" t="s">
        <v>24</v>
      </c>
      <c r="G22" s="34">
        <f t="shared" si="1"/>
        <v>40308000</v>
      </c>
      <c r="H22" s="35">
        <f t="shared" si="2"/>
        <v>26424000</v>
      </c>
      <c r="I22" s="35">
        <f t="shared" si="3"/>
        <v>0</v>
      </c>
      <c r="J22" s="36">
        <v>0</v>
      </c>
      <c r="K22" s="48">
        <f t="shared" si="4"/>
        <v>66732000</v>
      </c>
      <c r="L22" s="51">
        <f t="shared" si="0"/>
        <v>934560000</v>
      </c>
      <c r="M22" s="40">
        <f t="shared" si="5"/>
        <v>37382400</v>
      </c>
      <c r="N22" s="54">
        <f t="shared" si="6"/>
        <v>1038674400</v>
      </c>
    </row>
    <row r="23" spans="1:14" ht="63.75">
      <c r="A23" s="10" t="s">
        <v>13</v>
      </c>
      <c r="B23" s="4">
        <v>236</v>
      </c>
      <c r="C23" s="4">
        <v>1</v>
      </c>
      <c r="D23" s="4">
        <v>1</v>
      </c>
      <c r="E23" s="14">
        <v>0</v>
      </c>
      <c r="F23" s="13" t="s">
        <v>24</v>
      </c>
      <c r="G23" s="34">
        <f t="shared" si="1"/>
        <v>40308000</v>
      </c>
      <c r="H23" s="35">
        <f t="shared" si="2"/>
        <v>26424000</v>
      </c>
      <c r="I23" s="35">
        <f t="shared" si="3"/>
        <v>0</v>
      </c>
      <c r="J23" s="36">
        <v>0</v>
      </c>
      <c r="K23" s="48">
        <f t="shared" si="4"/>
        <v>66732000</v>
      </c>
      <c r="L23" s="51">
        <f t="shared" si="0"/>
        <v>339840000</v>
      </c>
      <c r="M23" s="40">
        <f t="shared" si="5"/>
        <v>13593600</v>
      </c>
      <c r="N23" s="54">
        <f t="shared" si="6"/>
        <v>420165600</v>
      </c>
    </row>
    <row r="24" spans="1:14" ht="15">
      <c r="A24" s="10" t="s">
        <v>14</v>
      </c>
      <c r="B24" s="4">
        <f>700+500</f>
        <v>1200</v>
      </c>
      <c r="C24" s="4">
        <v>3</v>
      </c>
      <c r="D24" s="4">
        <v>1</v>
      </c>
      <c r="E24" s="14">
        <v>0</v>
      </c>
      <c r="F24" s="14">
        <v>1</v>
      </c>
      <c r="G24" s="34">
        <f t="shared" si="1"/>
        <v>120924000</v>
      </c>
      <c r="H24" s="35">
        <f t="shared" si="2"/>
        <v>26424000</v>
      </c>
      <c r="I24" s="35">
        <f t="shared" si="3"/>
        <v>0</v>
      </c>
      <c r="J24" s="36">
        <f t="shared" si="7"/>
        <v>47052000</v>
      </c>
      <c r="K24" s="48">
        <f t="shared" si="4"/>
        <v>194400000</v>
      </c>
      <c r="L24" s="51">
        <f t="shared" si="0"/>
        <v>1728000000</v>
      </c>
      <c r="M24" s="40">
        <f t="shared" si="5"/>
        <v>69120000</v>
      </c>
      <c r="N24" s="54">
        <f t="shared" si="6"/>
        <v>1991520000</v>
      </c>
    </row>
    <row r="25" spans="1:14" ht="63.75">
      <c r="A25" s="10" t="s">
        <v>15</v>
      </c>
      <c r="B25" s="4">
        <f>350+350</f>
        <v>700</v>
      </c>
      <c r="C25" s="4">
        <v>2</v>
      </c>
      <c r="D25" s="4">
        <v>1</v>
      </c>
      <c r="E25" s="14">
        <v>0</v>
      </c>
      <c r="F25" s="13" t="s">
        <v>24</v>
      </c>
      <c r="G25" s="34">
        <f t="shared" si="1"/>
        <v>80616000</v>
      </c>
      <c r="H25" s="35">
        <f t="shared" si="2"/>
        <v>26424000</v>
      </c>
      <c r="I25" s="35">
        <f t="shared" si="3"/>
        <v>0</v>
      </c>
      <c r="J25" s="36">
        <v>0</v>
      </c>
      <c r="K25" s="48">
        <f t="shared" si="4"/>
        <v>107040000</v>
      </c>
      <c r="L25" s="51">
        <f t="shared" si="0"/>
        <v>1008000000</v>
      </c>
      <c r="M25" s="40">
        <f t="shared" si="5"/>
        <v>40320000</v>
      </c>
      <c r="N25" s="54">
        <f t="shared" si="6"/>
        <v>1155360000</v>
      </c>
    </row>
    <row r="26" spans="1:14" ht="63.75">
      <c r="A26" s="10" t="s">
        <v>16</v>
      </c>
      <c r="B26" s="4">
        <v>885</v>
      </c>
      <c r="C26" s="4">
        <v>2</v>
      </c>
      <c r="D26" s="4">
        <v>1</v>
      </c>
      <c r="E26" s="14">
        <v>0</v>
      </c>
      <c r="F26" s="13" t="s">
        <v>24</v>
      </c>
      <c r="G26" s="34">
        <f t="shared" si="1"/>
        <v>80616000</v>
      </c>
      <c r="H26" s="35">
        <f t="shared" si="2"/>
        <v>26424000</v>
      </c>
      <c r="I26" s="35">
        <f t="shared" si="3"/>
        <v>0</v>
      </c>
      <c r="J26" s="36">
        <v>0</v>
      </c>
      <c r="K26" s="48">
        <f t="shared" si="4"/>
        <v>107040000</v>
      </c>
      <c r="L26" s="51">
        <f t="shared" si="0"/>
        <v>1274400000</v>
      </c>
      <c r="M26" s="40">
        <f t="shared" si="5"/>
        <v>50976000</v>
      </c>
      <c r="N26" s="54">
        <f t="shared" si="6"/>
        <v>1432416000</v>
      </c>
    </row>
    <row r="27" spans="1:14" ht="63.75">
      <c r="A27" s="10" t="s">
        <v>17</v>
      </c>
      <c r="B27" s="4">
        <v>395</v>
      </c>
      <c r="C27" s="4">
        <v>1</v>
      </c>
      <c r="D27" s="4">
        <v>1</v>
      </c>
      <c r="E27" s="14">
        <v>0</v>
      </c>
      <c r="F27" s="13" t="s">
        <v>24</v>
      </c>
      <c r="G27" s="34">
        <f t="shared" si="1"/>
        <v>40308000</v>
      </c>
      <c r="H27" s="35">
        <f t="shared" si="2"/>
        <v>26424000</v>
      </c>
      <c r="I27" s="35">
        <f t="shared" si="3"/>
        <v>0</v>
      </c>
      <c r="J27" s="36">
        <v>0</v>
      </c>
      <c r="K27" s="48">
        <f t="shared" si="4"/>
        <v>66732000</v>
      </c>
      <c r="L27" s="51">
        <f t="shared" si="0"/>
        <v>568800000</v>
      </c>
      <c r="M27" s="40">
        <f t="shared" si="5"/>
        <v>22752000</v>
      </c>
      <c r="N27" s="54">
        <f t="shared" si="6"/>
        <v>658284000</v>
      </c>
    </row>
    <row r="28" spans="1:14" ht="25.5">
      <c r="A28" s="10" t="s">
        <v>18</v>
      </c>
      <c r="B28" s="4">
        <v>6500</v>
      </c>
      <c r="C28" s="4">
        <v>14</v>
      </c>
      <c r="D28" s="4">
        <v>3</v>
      </c>
      <c r="E28" s="14">
        <v>2</v>
      </c>
      <c r="F28" s="14">
        <v>1</v>
      </c>
      <c r="G28" s="34">
        <f t="shared" si="1"/>
        <v>564312000</v>
      </c>
      <c r="H28" s="35">
        <f t="shared" si="2"/>
        <v>79272000</v>
      </c>
      <c r="I28" s="35">
        <f t="shared" si="3"/>
        <v>80616000</v>
      </c>
      <c r="J28" s="36">
        <f t="shared" si="7"/>
        <v>47052000</v>
      </c>
      <c r="K28" s="48">
        <f t="shared" si="4"/>
        <v>771252000</v>
      </c>
      <c r="L28" s="51">
        <f t="shared" si="0"/>
        <v>9360000000</v>
      </c>
      <c r="M28" s="40">
        <f t="shared" si="5"/>
        <v>374400000</v>
      </c>
      <c r="N28" s="54">
        <f t="shared" si="6"/>
        <v>10505652000</v>
      </c>
    </row>
    <row r="29" spans="1:14" ht="15">
      <c r="A29" s="10" t="s">
        <v>19</v>
      </c>
      <c r="B29" s="4">
        <f>3000+1500</f>
        <v>4500</v>
      </c>
      <c r="C29" s="4">
        <v>10</v>
      </c>
      <c r="D29" s="4">
        <v>2</v>
      </c>
      <c r="E29" s="14">
        <v>1</v>
      </c>
      <c r="F29" s="14">
        <v>1</v>
      </c>
      <c r="G29" s="34">
        <f t="shared" si="1"/>
        <v>403080000</v>
      </c>
      <c r="H29" s="35">
        <f t="shared" si="2"/>
        <v>52848000</v>
      </c>
      <c r="I29" s="35">
        <f t="shared" si="3"/>
        <v>40308000</v>
      </c>
      <c r="J29" s="36">
        <f t="shared" si="7"/>
        <v>47052000</v>
      </c>
      <c r="K29" s="48">
        <f t="shared" si="4"/>
        <v>543288000</v>
      </c>
      <c r="L29" s="51">
        <f t="shared" si="0"/>
        <v>6480000000</v>
      </c>
      <c r="M29" s="40">
        <f t="shared" si="5"/>
        <v>259200000</v>
      </c>
      <c r="N29" s="54">
        <f t="shared" si="6"/>
        <v>7282488000</v>
      </c>
    </row>
    <row r="30" spans="1:14" ht="64.5" thickBot="1">
      <c r="A30" s="11" t="s">
        <v>20</v>
      </c>
      <c r="B30" s="12">
        <v>230</v>
      </c>
      <c r="C30" s="12">
        <v>1</v>
      </c>
      <c r="D30" s="12">
        <v>1</v>
      </c>
      <c r="E30" s="21">
        <v>0</v>
      </c>
      <c r="F30" s="26" t="s">
        <v>24</v>
      </c>
      <c r="G30" s="37">
        <f t="shared" si="1"/>
        <v>40308000</v>
      </c>
      <c r="H30" s="38">
        <f t="shared" si="2"/>
        <v>26424000</v>
      </c>
      <c r="I30" s="38">
        <f t="shared" si="3"/>
        <v>0</v>
      </c>
      <c r="J30" s="39">
        <v>0</v>
      </c>
      <c r="K30" s="49">
        <f t="shared" si="4"/>
        <v>66732000</v>
      </c>
      <c r="L30" s="52">
        <f t="shared" si="0"/>
        <v>331200000</v>
      </c>
      <c r="M30" s="40">
        <f t="shared" si="5"/>
        <v>13248000</v>
      </c>
      <c r="N30" s="54">
        <f t="shared" si="6"/>
        <v>411180000</v>
      </c>
    </row>
    <row r="31" spans="1:14" ht="15.75" thickBot="1">
      <c r="A31" s="1"/>
      <c r="B31" s="6">
        <f aca="true" t="shared" si="8" ref="B31:G31">SUM(B11:B30)</f>
        <v>45636</v>
      </c>
      <c r="C31" s="7">
        <f t="shared" si="8"/>
        <v>103</v>
      </c>
      <c r="D31" s="7">
        <f t="shared" si="8"/>
        <v>29</v>
      </c>
      <c r="E31" s="22">
        <f t="shared" si="8"/>
        <v>11</v>
      </c>
      <c r="F31" s="29">
        <f t="shared" si="8"/>
        <v>11</v>
      </c>
      <c r="G31" s="30">
        <f t="shared" si="8"/>
        <v>4151724000</v>
      </c>
      <c r="H31" s="27">
        <f aca="true" t="shared" si="9" ref="H31:N31">SUM(H11:H30)</f>
        <v>766296000</v>
      </c>
      <c r="I31" s="28">
        <f t="shared" si="9"/>
        <v>443388000</v>
      </c>
      <c r="J31" s="23">
        <f t="shared" si="9"/>
        <v>517572000</v>
      </c>
      <c r="K31" s="50">
        <f t="shared" si="9"/>
        <v>5878980000</v>
      </c>
      <c r="L31" s="18">
        <f t="shared" si="9"/>
        <v>65715840000</v>
      </c>
      <c r="M31" s="19">
        <f t="shared" si="9"/>
        <v>2628633600</v>
      </c>
      <c r="N31" s="19">
        <f t="shared" si="9"/>
        <v>74223453600</v>
      </c>
    </row>
    <row r="33" ht="25.5">
      <c r="A33" s="57" t="s">
        <v>32</v>
      </c>
    </row>
  </sheetData>
  <sheetProtection/>
  <mergeCells count="12">
    <mergeCell ref="A6:N6"/>
    <mergeCell ref="L9:L10"/>
    <mergeCell ref="M9:M10"/>
    <mergeCell ref="N9:N10"/>
    <mergeCell ref="G8:K8"/>
    <mergeCell ref="K9:K10"/>
    <mergeCell ref="A1:B4"/>
    <mergeCell ref="C1:L4"/>
    <mergeCell ref="M1:N1"/>
    <mergeCell ref="M2:N2"/>
    <mergeCell ref="M3:N3"/>
    <mergeCell ref="M4:N4"/>
  </mergeCells>
  <printOptions/>
  <pageMargins left="0.7" right="0.7" top="0.75" bottom="0.75" header="0.3" footer="0.3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Angela Tirado Hernandez</dc:creator>
  <cp:keywords/>
  <dc:description/>
  <cp:lastModifiedBy>Liliana Sofia Navas Pineda</cp:lastModifiedBy>
  <dcterms:created xsi:type="dcterms:W3CDTF">2016-08-09T23:10:53Z</dcterms:created>
  <dcterms:modified xsi:type="dcterms:W3CDTF">2016-11-10T21:35:03Z</dcterms:modified>
  <cp:category/>
  <cp:version/>
  <cp:contentType/>
  <cp:contentStatus/>
</cp:coreProperties>
</file>