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herreraq\Documents\Presupuesto\Ejecución Presupuestal\Informes DADE Excel\2015\Dic-15\"/>
    </mc:Choice>
  </mc:AlternateContent>
  <bookViews>
    <workbookView xWindow="0" yWindow="0" windowWidth="20490" windowHeight="7755"/>
  </bookViews>
  <sheets>
    <sheet name="Resumen_Ejec" sheetId="1" r:id="rId1"/>
    <sheet name="Ejec_Vigencia" sheetId="2" r:id="rId2"/>
    <sheet name="Ejec_Reservas" sheetId="3" r:id="rId3"/>
  </sheets>
  <definedNames>
    <definedName name="_xlnm.Print_Area" localSheetId="1">Ejec_Vigencia!$A$1:$H$67</definedName>
    <definedName name="_xlnm.Print_Area" localSheetId="0">Resumen_Ejec!$A$1:$J$46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3" l="1"/>
  <c r="H10" i="3"/>
  <c r="H27" i="3" s="1"/>
  <c r="H29" i="3" s="1"/>
  <c r="G11" i="3"/>
  <c r="H11" i="3"/>
  <c r="G12" i="3"/>
  <c r="H12" i="3"/>
  <c r="G13" i="3"/>
  <c r="H13" i="3"/>
  <c r="G14" i="3"/>
  <c r="H14" i="3"/>
  <c r="G15" i="3"/>
  <c r="H15" i="3"/>
  <c r="G16" i="3"/>
  <c r="H16" i="3"/>
  <c r="G17" i="3"/>
  <c r="H17" i="3"/>
  <c r="G18" i="3"/>
  <c r="H18" i="3"/>
  <c r="G19" i="3"/>
  <c r="H19" i="3"/>
  <c r="G20" i="3"/>
  <c r="H20" i="3"/>
  <c r="G21" i="3"/>
  <c r="H21" i="3"/>
  <c r="G22" i="3"/>
  <c r="H22" i="3"/>
  <c r="G23" i="3"/>
  <c r="H23" i="3"/>
  <c r="G24" i="3"/>
  <c r="H24" i="3"/>
  <c r="G25" i="3"/>
  <c r="H25" i="3"/>
  <c r="G26" i="3"/>
  <c r="H26" i="3"/>
  <c r="D27" i="3"/>
  <c r="E27" i="3"/>
  <c r="G27" i="3" s="1"/>
  <c r="F27" i="3"/>
  <c r="G28" i="3"/>
  <c r="H28" i="3"/>
  <c r="D29" i="3"/>
  <c r="F29" i="3"/>
  <c r="E10" i="2"/>
  <c r="G10" i="2"/>
  <c r="H10" i="2"/>
  <c r="H27" i="2" s="1"/>
  <c r="E11" i="2"/>
  <c r="G11" i="2"/>
  <c r="H11" i="2"/>
  <c r="E12" i="2"/>
  <c r="G12" i="2"/>
  <c r="H12" i="2"/>
  <c r="E13" i="2"/>
  <c r="G13" i="2"/>
  <c r="H13" i="2"/>
  <c r="E14" i="2"/>
  <c r="G14" i="2"/>
  <c r="H14" i="2"/>
  <c r="E15" i="2"/>
  <c r="G15" i="2"/>
  <c r="H15" i="2"/>
  <c r="E16" i="2"/>
  <c r="G16" i="2"/>
  <c r="H16" i="2"/>
  <c r="E17" i="2"/>
  <c r="G17" i="2"/>
  <c r="H17" i="2"/>
  <c r="E18" i="2"/>
  <c r="G18" i="2"/>
  <c r="H18" i="2"/>
  <c r="E19" i="2"/>
  <c r="G19" i="2"/>
  <c r="H19" i="2"/>
  <c r="E20" i="2"/>
  <c r="G20" i="2"/>
  <c r="H20" i="2"/>
  <c r="E21" i="2"/>
  <c r="G21" i="2"/>
  <c r="H21" i="2"/>
  <c r="E22" i="2"/>
  <c r="G22" i="2"/>
  <c r="H22" i="2"/>
  <c r="E23" i="2"/>
  <c r="G23" i="2"/>
  <c r="H23" i="2"/>
  <c r="E24" i="2"/>
  <c r="G24" i="2"/>
  <c r="H24" i="2"/>
  <c r="E25" i="2"/>
  <c r="G25" i="2"/>
  <c r="H25" i="2"/>
  <c r="E26" i="2"/>
  <c r="G26" i="2"/>
  <c r="H26" i="2"/>
  <c r="C27" i="2"/>
  <c r="D27" i="2"/>
  <c r="E27" i="2"/>
  <c r="F27" i="2"/>
  <c r="G27" i="2"/>
  <c r="A39" i="2"/>
  <c r="B39" i="2"/>
  <c r="C39" i="2"/>
  <c r="D39" i="2"/>
  <c r="F39" i="2"/>
  <c r="H39" i="2"/>
  <c r="D40" i="2"/>
  <c r="E40" i="2"/>
  <c r="F40" i="2"/>
  <c r="G40" i="2"/>
  <c r="A41" i="2"/>
  <c r="B41" i="2"/>
  <c r="C41" i="2"/>
  <c r="D41" i="2"/>
  <c r="E41" i="2" s="1"/>
  <c r="F41" i="2"/>
  <c r="G41" i="2" s="1"/>
  <c r="H41" i="2"/>
  <c r="A42" i="2"/>
  <c r="B42" i="2"/>
  <c r="C42" i="2"/>
  <c r="D42" i="2"/>
  <c r="E42" i="2" s="1"/>
  <c r="F42" i="2"/>
  <c r="G42" i="2" s="1"/>
  <c r="H42" i="2"/>
  <c r="A43" i="2"/>
  <c r="B43" i="2"/>
  <c r="C43" i="2"/>
  <c r="D43" i="2"/>
  <c r="E43" i="2" s="1"/>
  <c r="F43" i="2"/>
  <c r="G43" i="2" s="1"/>
  <c r="H43" i="2"/>
  <c r="A44" i="2"/>
  <c r="B44" i="2"/>
  <c r="C44" i="2"/>
  <c r="D44" i="2"/>
  <c r="E44" i="2" s="1"/>
  <c r="F44" i="2"/>
  <c r="G44" i="2" s="1"/>
  <c r="H44" i="2"/>
  <c r="A45" i="2"/>
  <c r="B45" i="2"/>
  <c r="C45" i="2"/>
  <c r="D45" i="2"/>
  <c r="E45" i="2" s="1"/>
  <c r="F45" i="2"/>
  <c r="G45" i="2" s="1"/>
  <c r="H45" i="2"/>
  <c r="A46" i="2"/>
  <c r="B46" i="2"/>
  <c r="C46" i="2"/>
  <c r="D46" i="2"/>
  <c r="E46" i="2" s="1"/>
  <c r="F46" i="2"/>
  <c r="G46" i="2" s="1"/>
  <c r="H46" i="2"/>
  <c r="A47" i="2"/>
  <c r="B47" i="2"/>
  <c r="C47" i="2"/>
  <c r="D47" i="2"/>
  <c r="E47" i="2" s="1"/>
  <c r="F47" i="2"/>
  <c r="G47" i="2" s="1"/>
  <c r="H47" i="2"/>
  <c r="A48" i="2"/>
  <c r="B48" i="2"/>
  <c r="C48" i="2"/>
  <c r="D48" i="2"/>
  <c r="E48" i="2" s="1"/>
  <c r="F48" i="2"/>
  <c r="G48" i="2" s="1"/>
  <c r="H48" i="2"/>
  <c r="A49" i="2"/>
  <c r="B49" i="2"/>
  <c r="C49" i="2"/>
  <c r="D49" i="2"/>
  <c r="E49" i="2" s="1"/>
  <c r="F49" i="2"/>
  <c r="G49" i="2" s="1"/>
  <c r="H49" i="2"/>
  <c r="A50" i="2"/>
  <c r="B50" i="2"/>
  <c r="C50" i="2"/>
  <c r="D50" i="2"/>
  <c r="E50" i="2" s="1"/>
  <c r="F50" i="2"/>
  <c r="G50" i="2" s="1"/>
  <c r="H50" i="2"/>
  <c r="A51" i="2"/>
  <c r="B51" i="2"/>
  <c r="C51" i="2"/>
  <c r="D51" i="2"/>
  <c r="D58" i="2" s="1"/>
  <c r="E58" i="2" s="1"/>
  <c r="F51" i="2"/>
  <c r="G51" i="2" s="1"/>
  <c r="H51" i="2"/>
  <c r="A52" i="2"/>
  <c r="B52" i="2"/>
  <c r="C52" i="2"/>
  <c r="D52" i="2"/>
  <c r="E52" i="2" s="1"/>
  <c r="F52" i="2"/>
  <c r="G52" i="2" s="1"/>
  <c r="H52" i="2"/>
  <c r="H58" i="2" s="1"/>
  <c r="A53" i="2"/>
  <c r="B53" i="2"/>
  <c r="C53" i="2"/>
  <c r="D53" i="2"/>
  <c r="E53" i="2" s="1"/>
  <c r="F53" i="2"/>
  <c r="G53" i="2" s="1"/>
  <c r="H53" i="2"/>
  <c r="A54" i="2"/>
  <c r="B54" i="2"/>
  <c r="C54" i="2"/>
  <c r="D54" i="2"/>
  <c r="E54" i="2" s="1"/>
  <c r="F54" i="2"/>
  <c r="G54" i="2" s="1"/>
  <c r="H54" i="2"/>
  <c r="A55" i="2"/>
  <c r="B55" i="2"/>
  <c r="C55" i="2"/>
  <c r="D55" i="2"/>
  <c r="E55" i="2" s="1"/>
  <c r="F55" i="2"/>
  <c r="G55" i="2" s="1"/>
  <c r="H55" i="2"/>
  <c r="A56" i="2"/>
  <c r="B56" i="2"/>
  <c r="C56" i="2"/>
  <c r="D56" i="2"/>
  <c r="E56" i="2" s="1"/>
  <c r="F56" i="2"/>
  <c r="G56" i="2" s="1"/>
  <c r="H56" i="2"/>
  <c r="A57" i="2"/>
  <c r="B57" i="2"/>
  <c r="C57" i="2"/>
  <c r="D57" i="2"/>
  <c r="E57" i="2" s="1"/>
  <c r="F57" i="2"/>
  <c r="G57" i="2" s="1"/>
  <c r="H57" i="2"/>
  <c r="A58" i="2"/>
  <c r="C58" i="2"/>
  <c r="A59" i="2"/>
  <c r="D12" i="1"/>
  <c r="F12" i="1"/>
  <c r="H12" i="1" s="1"/>
  <c r="D13" i="1"/>
  <c r="F13" i="1"/>
  <c r="H13" i="1" s="1"/>
  <c r="D14" i="1"/>
  <c r="F14" i="1"/>
  <c r="H14" i="1" s="1"/>
  <c r="B15" i="1"/>
  <c r="C15" i="1"/>
  <c r="D15" i="1"/>
  <c r="E15" i="1"/>
  <c r="G15" i="1"/>
  <c r="I15" i="1"/>
  <c r="A21" i="1"/>
  <c r="A23" i="1"/>
  <c r="E23" i="1"/>
  <c r="F23" i="1"/>
  <c r="A24" i="1"/>
  <c r="E24" i="1"/>
  <c r="F24" i="1"/>
  <c r="F26" i="1" s="1"/>
  <c r="A25" i="1"/>
  <c r="A26" i="1"/>
  <c r="B26" i="1"/>
  <c r="C26" i="1"/>
  <c r="D26" i="1"/>
  <c r="E26" i="1"/>
  <c r="A52" i="1"/>
  <c r="A62" i="1" s="1"/>
  <c r="E52" i="1"/>
  <c r="A54" i="1"/>
  <c r="A63" i="1" s="1"/>
  <c r="C54" i="1"/>
  <c r="C63" i="1" s="1"/>
  <c r="E54" i="1"/>
  <c r="A55" i="1"/>
  <c r="A64" i="1" s="1"/>
  <c r="C55" i="1"/>
  <c r="E55" i="1"/>
  <c r="A56" i="1"/>
  <c r="A65" i="1" s="1"/>
  <c r="C56" i="1"/>
  <c r="C65" i="1" s="1"/>
  <c r="E56" i="1"/>
  <c r="B62" i="1"/>
  <c r="C62" i="1"/>
  <c r="D62" i="1"/>
  <c r="D64" i="1"/>
  <c r="A75" i="1"/>
  <c r="B75" i="1"/>
  <c r="D75" i="1" s="1"/>
  <c r="A77" i="1"/>
  <c r="B77" i="1"/>
  <c r="D77" i="1" s="1"/>
  <c r="A78" i="1"/>
  <c r="B78" i="1"/>
  <c r="A79" i="1"/>
  <c r="A89" i="1" s="1"/>
  <c r="B79" i="1"/>
  <c r="D79" i="1"/>
  <c r="A84" i="1"/>
  <c r="B84" i="1"/>
  <c r="C84" i="1"/>
  <c r="D84" i="1"/>
  <c r="E84" i="1"/>
  <c r="A85" i="1"/>
  <c r="B85" i="1"/>
  <c r="E85" i="1" s="1"/>
  <c r="D85" i="1"/>
  <c r="A86" i="1"/>
  <c r="A87" i="1"/>
  <c r="B87" i="1"/>
  <c r="B86" i="1" s="1"/>
  <c r="E87" i="1"/>
  <c r="E88" i="1" s="1"/>
  <c r="A88" i="1"/>
  <c r="B88" i="1"/>
  <c r="C88" i="1" s="1"/>
  <c r="D88" i="1"/>
  <c r="C86" i="1" l="1"/>
  <c r="D86" i="1"/>
  <c r="E86" i="1"/>
  <c r="J15" i="1"/>
  <c r="H15" i="1"/>
  <c r="F54" i="1"/>
  <c r="B89" i="1"/>
  <c r="D89" i="1" s="1"/>
  <c r="D87" i="1"/>
  <c r="B76" i="1"/>
  <c r="C57" i="1"/>
  <c r="B55" i="1"/>
  <c r="B64" i="1" s="1"/>
  <c r="D54" i="1"/>
  <c r="F15" i="1"/>
  <c r="F58" i="2"/>
  <c r="G58" i="2" s="1"/>
  <c r="E51" i="2"/>
  <c r="E29" i="3"/>
  <c r="G29" i="3" s="1"/>
  <c r="D78" i="1"/>
  <c r="E75" i="1"/>
  <c r="D63" i="1"/>
  <c r="J14" i="1"/>
  <c r="J13" i="1"/>
  <c r="J12" i="1"/>
  <c r="D65" i="1"/>
  <c r="C64" i="1"/>
  <c r="E57" i="1"/>
  <c r="B56" i="1"/>
  <c r="B65" i="1" s="1"/>
  <c r="B54" i="1"/>
  <c r="D76" i="1" l="1"/>
  <c r="C76" i="1"/>
  <c r="B63" i="1"/>
  <c r="B57" i="1"/>
  <c r="D55" i="1"/>
  <c r="E76" i="1"/>
  <c r="E77" i="1" s="1"/>
  <c r="D56" i="1"/>
  <c r="F56" i="1"/>
  <c r="F57" i="1"/>
  <c r="D57" i="1"/>
  <c r="F55" i="1"/>
  <c r="E78" i="1" l="1"/>
  <c r="C78" i="1"/>
</calcChain>
</file>

<file path=xl/sharedStrings.xml><?xml version="1.0" encoding="utf-8"?>
<sst xmlns="http://schemas.openxmlformats.org/spreadsheetml/2006/main" count="129" uniqueCount="81">
  <si>
    <t>Datos Gráfico Reservas Inversión</t>
  </si>
  <si>
    <t>Anulaciones</t>
  </si>
  <si>
    <t>Último Tope</t>
  </si>
  <si>
    <t>Serie Graf</t>
  </si>
  <si>
    <t>Flotante</t>
  </si>
  <si>
    <t>Valor</t>
  </si>
  <si>
    <t>Concepto</t>
  </si>
  <si>
    <t>Datos Gráfico Reservas Funcionamiento</t>
  </si>
  <si>
    <t>Factor Inversión</t>
  </si>
  <si>
    <t>Factor Funcionamiento</t>
  </si>
  <si>
    <t>Datos Gráfico Vigencia</t>
  </si>
  <si>
    <t>TOTAL</t>
  </si>
  <si>
    <t>% Giros</t>
  </si>
  <si>
    <t>% Comp.</t>
  </si>
  <si>
    <t>Ejecución (Compromisos)</t>
  </si>
  <si>
    <t>Apropiación Vigente</t>
  </si>
  <si>
    <t>Datos Presupuestales</t>
  </si>
  <si>
    <t>LOS SIGUIENTES DATOS SON LOS SOPORTES PARA LA GENERACIÓN DE LOS GRÁFICOS; NO DEBEN SER IMPRESOS</t>
  </si>
  <si>
    <t>Presupuesto Reservas Gastos de Inversión (millones de pesos)</t>
  </si>
  <si>
    <t>Presupuesto Reservas Gastos de Funcionamiento (millones de pesos)</t>
  </si>
  <si>
    <t>Presupuesto Vigencia por Rubro (millones de pesos)</t>
  </si>
  <si>
    <t>Fuente: Sistema de Información PREDIS. Corte: 31 de diciembre de 2015.</t>
  </si>
  <si>
    <t>% Giro</t>
  </si>
  <si>
    <t>Reservas sin Autorización de Giro</t>
  </si>
  <si>
    <t>Autorización de Giro</t>
  </si>
  <si>
    <t>Reservas Definitivas</t>
  </si>
  <si>
    <t>Reservas Constituidas</t>
  </si>
  <si>
    <t>II. RESERVAS</t>
  </si>
  <si>
    <t>Pasivos Exigibles</t>
  </si>
  <si>
    <t>Inversión</t>
  </si>
  <si>
    <t>Gastos de Funcionamiento</t>
  </si>
  <si>
    <r>
      <t xml:space="preserve">% Giros
</t>
    </r>
    <r>
      <rPr>
        <b/>
        <sz val="9"/>
        <rFont val="Calibri"/>
        <family val="2"/>
        <scheme val="minor"/>
      </rPr>
      <t>(9) = (8) / (5)</t>
    </r>
  </si>
  <si>
    <r>
      <t xml:space="preserve">Valor
</t>
    </r>
    <r>
      <rPr>
        <b/>
        <sz val="9"/>
        <rFont val="Calibri"/>
        <family val="2"/>
        <scheme val="minor"/>
      </rPr>
      <t>(8)</t>
    </r>
  </si>
  <si>
    <r>
      <t xml:space="preserve">% Comp.
</t>
    </r>
    <r>
      <rPr>
        <b/>
        <sz val="9"/>
        <rFont val="Calibri"/>
        <family val="2"/>
        <scheme val="minor"/>
      </rPr>
      <t>(7) = (6) / (5)</t>
    </r>
  </si>
  <si>
    <r>
      <t xml:space="preserve">Valor
</t>
    </r>
    <r>
      <rPr>
        <b/>
        <sz val="9"/>
        <rFont val="Calibri"/>
        <family val="2"/>
        <scheme val="minor"/>
      </rPr>
      <t>(6)</t>
    </r>
  </si>
  <si>
    <t>Giros</t>
  </si>
  <si>
    <t>Compromisos</t>
  </si>
  <si>
    <r>
      <t xml:space="preserve">Apropiación Disponible
</t>
    </r>
    <r>
      <rPr>
        <b/>
        <sz val="9"/>
        <rFont val="Calibri"/>
        <family val="2"/>
        <scheme val="minor"/>
      </rPr>
      <t>(5) = (3) - (4)</t>
    </r>
  </si>
  <si>
    <r>
      <t xml:space="preserve">Suspensiones
</t>
    </r>
    <r>
      <rPr>
        <b/>
        <sz val="9"/>
        <rFont val="Calibri"/>
        <family val="2"/>
        <scheme val="minor"/>
      </rPr>
      <t>(4)</t>
    </r>
  </si>
  <si>
    <r>
      <t xml:space="preserve">Apropiación Vigente
</t>
    </r>
    <r>
      <rPr>
        <b/>
        <sz val="9"/>
        <rFont val="Calibri"/>
        <family val="2"/>
        <scheme val="minor"/>
      </rPr>
      <t>(3) = (1) + (2)</t>
    </r>
  </si>
  <si>
    <r>
      <t xml:space="preserve">Modificaciones
</t>
    </r>
    <r>
      <rPr>
        <b/>
        <sz val="9"/>
        <rFont val="Calibri"/>
        <family val="2"/>
        <scheme val="minor"/>
      </rPr>
      <t>(2)</t>
    </r>
  </si>
  <si>
    <r>
      <t xml:space="preserve">Apropiación Inicial
</t>
    </r>
    <r>
      <rPr>
        <b/>
        <sz val="9"/>
        <rFont val="Calibri"/>
        <family val="2"/>
        <scheme val="minor"/>
      </rPr>
      <t>(1)</t>
    </r>
  </si>
  <si>
    <t>Rubro</t>
  </si>
  <si>
    <t>I. VIGENCIA</t>
  </si>
  <si>
    <t>Cifras en pesos</t>
  </si>
  <si>
    <t>CORTE: 31 DE DICIEMBRE DE 2015</t>
  </si>
  <si>
    <t>VIGENCIA 2015</t>
  </si>
  <si>
    <t>INFORME DE EJECUCIÓN GLOBAL DEL PRESUPUESTO DE GASTOS E INVERSIONES</t>
  </si>
  <si>
    <t>SECRETARÍA DISTRITAL DE INTEGRACIÓN SOCIAL</t>
  </si>
  <si>
    <t>Cifras en millones de pesos</t>
  </si>
  <si>
    <t>INFORME DE EJECUCIÓN DEL PRESUPUESTO DE GASTOS DE LOS PROYECTOS DE INVERSIÓN</t>
  </si>
  <si>
    <t>TOTAL PROYECTOS DE INVERSIÓN</t>
  </si>
  <si>
    <t>Fortalecimiento e innovación de tecnologías de la información y la comunicación</t>
  </si>
  <si>
    <t>Políticas Humanas: Servicios Sociales con calidad</t>
  </si>
  <si>
    <t>Adopción de un modelo de desarrollo organizacional para el Talento Humano</t>
  </si>
  <si>
    <t>Servicios de apoyo para garantizar la prestación de los servicios sociales</t>
  </si>
  <si>
    <t>Transparencia y Probidad en la SDIS</t>
  </si>
  <si>
    <t>Fortalecimiento de la gestión local para el desarrollo humano en Bogotá</t>
  </si>
  <si>
    <t>Atención y acciones humanitarias para emergencias de origen social y natural</t>
  </si>
  <si>
    <t>Alimentando capacidades: Desarrollo de habilidades y apoyo alimentario para superar condiciones de vulnerabilidad</t>
  </si>
  <si>
    <t>Relaciones libres de violencia para y con las familias de Bogotá</t>
  </si>
  <si>
    <t>Jóvenes activando su ciudadanía</t>
  </si>
  <si>
    <t>Protección integral y desarrollo de capacidades de niños, niñas y adolescentes</t>
  </si>
  <si>
    <t>Promoción del ejercicio y goce de los derechos de personas LGBTI</t>
  </si>
  <si>
    <t>Generación de capacidades para el desarrollo de personas en prostitución o habitante de calle</t>
  </si>
  <si>
    <t>Atención integral para personas mayores: disminuyendo la discriminación y la segregación socioeconomica</t>
  </si>
  <si>
    <t>Atención integral a personas con discapacidad, sus familias y cuidadores: Cerrando Brechas</t>
  </si>
  <si>
    <t>Construcciones dignas, adecuadas y seguras</t>
  </si>
  <si>
    <t>Desarrollo integral de la primera infancia en Bogotá</t>
  </si>
  <si>
    <t>% Compromisos</t>
  </si>
  <si>
    <t>Saldo por Comprometer</t>
  </si>
  <si>
    <t>Giros al 31 de diciembre de 2015</t>
  </si>
  <si>
    <t>CRP al 31 de diciembre de 2015</t>
  </si>
  <si>
    <t>Apropiación Disponible</t>
  </si>
  <si>
    <t>Descripción Proyecto</t>
  </si>
  <si>
    <t>Cód. Proyecto</t>
  </si>
  <si>
    <t>SUBTOTAL INVERSIÓN DIRECTA</t>
  </si>
  <si>
    <t>Bogotá Humana</t>
  </si>
  <si>
    <t>%</t>
  </si>
  <si>
    <t>Plan de Desarrollo Distrital</t>
  </si>
  <si>
    <t>INFORME DE EJECUCIÓN DE RESERVAS PRESUPUESTALES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</si>
</sst>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\ * #,##0.00_);_(&quot;$&quot;\ * \(#,##0.00\);_(&quot;$&quot;\ * &quot;-&quot;??_);_(@_)"/>
    <numFmt numFmtId="164" formatCode="_(&quot;$&quot;\ * #,##0_);_(&quot;$&quot;\ * \(#,##0\);_(&quot;$&quot;\ 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>
      <alignment vertical="center"/>
    </xf>
    <xf numFmtId="164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10" fontId="0" fillId="0" borderId="2" xfId="2" applyNumberFormat="1" applyFont="1" applyBorder="1" applyAlignment="1">
      <alignment vertical="center"/>
    </xf>
    <xf numFmtId="0" fontId="0" fillId="0" borderId="2" xfId="0" applyBorder="1">
      <alignment vertical="center"/>
    </xf>
    <xf numFmtId="10" fontId="0" fillId="0" borderId="3" xfId="2" applyNumberFormat="1" applyFont="1" applyBorder="1" applyAlignment="1">
      <alignment vertical="center"/>
    </xf>
    <xf numFmtId="0" fontId="0" fillId="0" borderId="3" xfId="0" applyBorder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0" fontId="2" fillId="2" borderId="1" xfId="2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>
      <alignment vertical="center"/>
    </xf>
    <xf numFmtId="0" fontId="2" fillId="2" borderId="1" xfId="0" applyFont="1" applyFill="1" applyBorder="1">
      <alignment vertical="center"/>
    </xf>
    <xf numFmtId="10" fontId="0" fillId="0" borderId="1" xfId="2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10" fontId="2" fillId="2" borderId="1" xfId="0" applyNumberFormat="1" applyFont="1" applyFill="1" applyBorder="1" applyAlignment="1">
      <alignment horizontal="center" vertical="center"/>
    </xf>
    <xf numFmtId="0" fontId="0" fillId="0" borderId="1" xfId="1" applyNumberFormat="1" applyFont="1" applyBorder="1" applyAlignment="1">
      <alignment vertical="center"/>
    </xf>
    <xf numFmtId="0" fontId="0" fillId="0" borderId="1" xfId="1" applyNumberFormat="1" applyFont="1" applyFill="1" applyBorder="1" applyAlignment="1">
      <alignment vertical="center"/>
    </xf>
    <xf numFmtId="164" fontId="0" fillId="0" borderId="1" xfId="1" applyNumberFormat="1" applyFont="1" applyFill="1" applyBorder="1" applyAlignment="1">
      <alignment vertical="center"/>
    </xf>
    <xf numFmtId="10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164" fontId="0" fillId="0" borderId="1" xfId="1" applyNumberFormat="1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6" fillId="0" borderId="0" xfId="0" applyNumberFormat="1" applyFont="1">
      <alignment vertical="center"/>
    </xf>
    <xf numFmtId="0" fontId="2" fillId="2" borderId="1" xfId="0" applyFont="1" applyFill="1" applyBorder="1">
      <alignment vertical="center"/>
    </xf>
    <xf numFmtId="164" fontId="0" fillId="0" borderId="1" xfId="1" applyNumberFormat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>
      <alignment vertical="center"/>
    </xf>
    <xf numFmtId="164" fontId="0" fillId="0" borderId="1" xfId="1" applyNumberFormat="1" applyFont="1" applyFill="1" applyBorder="1" applyAlignment="1">
      <alignment vertical="center" wrapText="1"/>
    </xf>
    <xf numFmtId="10" fontId="0" fillId="0" borderId="1" xfId="2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164" fontId="2" fillId="2" borderId="1" xfId="1" applyNumberFormat="1" applyFont="1" applyFill="1" applyBorder="1" applyAlignment="1">
      <alignment vertical="center"/>
    </xf>
    <xf numFmtId="0" fontId="2" fillId="2" borderId="4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0" fillId="0" borderId="1" xfId="0" applyBorder="1">
      <alignment vertical="center"/>
    </xf>
    <xf numFmtId="164" fontId="2" fillId="3" borderId="1" xfId="1" applyNumberFormat="1" applyFont="1" applyFill="1" applyBorder="1" applyAlignment="1">
      <alignment vertical="center"/>
    </xf>
    <xf numFmtId="10" fontId="2" fillId="3" borderId="1" xfId="2" applyNumberFormat="1" applyFont="1" applyFill="1" applyBorder="1" applyAlignment="1">
      <alignment horizontal="center" vertical="center"/>
    </xf>
    <xf numFmtId="0" fontId="2" fillId="3" borderId="1" xfId="0" applyFont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textRotation="90"/>
    </xf>
    <xf numFmtId="164" fontId="0" fillId="0" borderId="2" xfId="1" applyNumberFormat="1" applyFont="1" applyBorder="1" applyAlignment="1">
      <alignment vertical="center" wrapText="1"/>
    </xf>
    <xf numFmtId="10" fontId="0" fillId="0" borderId="2" xfId="2" applyNumberFormat="1" applyFont="1" applyBorder="1" applyAlignment="1">
      <alignment horizontal="center" vertical="center"/>
    </xf>
    <xf numFmtId="164" fontId="0" fillId="0" borderId="2" xfId="1" applyNumberFormat="1" applyFont="1" applyFill="1" applyBorder="1" applyAlignment="1">
      <alignment vertical="center" wrapText="1"/>
    </xf>
  </cellXfs>
  <cellStyles count="3">
    <cellStyle name="Moneda" xfId="1" builtinId="4"/>
    <cellStyle name="Normal" xfId="0" builtinId="0"/>
    <cellStyle name="Porcentaje" xfId="2" builtinId="5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Resumen_Ejec!$B$62</c:f>
              <c:strCache>
                <c:ptCount val="1"/>
                <c:pt idx="0">
                  <c:v>Apropiación Vigente</c:v>
                </c:pt>
              </c:strCache>
            </c:strRef>
          </c:tx>
          <c:spPr>
            <a:solidFill>
              <a:srgbClr val="0070C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/>
              <c:tx>
                <c:strRef>
                  <c:f>Resumen_Ejec!$B$54</c:f>
                  <c:strCache>
                    <c:ptCount val="1"/>
                    <c:pt idx="0">
                      <c:v> $ 20.920 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{67515487-9587-46D9-ACC7-72EC493883E5}</c15:txfldGUID>
                      <c15:f>Resumen_Ejec!$B$54</c15:f>
                      <c15:dlblFieldTableCache>
                        <c:ptCount val="1"/>
                        <c:pt idx="0">
                          <c:v> $ 20.920 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>
                <c:manualLayout>
                  <c:x val="-6.6445182724252901E-3"/>
                  <c:y val="0"/>
                </c:manualLayout>
              </c:layout>
              <c:tx>
                <c:strRef>
                  <c:f>Resumen_Ejec!$B$55</c:f>
                  <c:strCache>
                    <c:ptCount val="1"/>
                    <c:pt idx="0">
                      <c:v> $ 1.023.617 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{4BA80E32-194A-4662-ADE5-01A8D3B9B507}</c15:txfldGUID>
                      <c15:f>Resumen_Ejec!$B$55</c15:f>
                      <c15:dlblFieldTableCache>
                        <c:ptCount val="1"/>
                        <c:pt idx="0">
                          <c:v> $ 1.023.617 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numFmt formatCode="_(&quot;$&quot;* #,##0_);_(&quot;$&quot;* \(#,##0\);_(&quot;$&quot;* &quot;-&quot;_);_(@_)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Resumen_Ejec!$A$63:$A$65</c:f>
              <c:strCache>
                <c:ptCount val="3"/>
                <c:pt idx="0">
                  <c:v>Gastos de Funcionamiento</c:v>
                </c:pt>
                <c:pt idx="1">
                  <c:v>Inversión</c:v>
                </c:pt>
                <c:pt idx="2">
                  <c:v>Pasivos Exigibles</c:v>
                </c:pt>
              </c:strCache>
            </c:strRef>
          </c:cat>
          <c:val>
            <c:numRef>
              <c:f>Resumen_Ejec!$B$63:$B$65</c:f>
              <c:numCache>
                <c:formatCode>_("$"\ * #,##0_);_("$"\ * \(#,##0\);_("$"\ * "-"??_);_(@_)</c:formatCode>
                <c:ptCount val="3"/>
                <c:pt idx="0">
                  <c:v>10459.880999999999</c:v>
                </c:pt>
                <c:pt idx="1">
                  <c:v>15354.258869805</c:v>
                </c:pt>
                <c:pt idx="2">
                  <c:v>8560.0238869999994</c:v>
                </c:pt>
              </c:numCache>
            </c:numRef>
          </c:val>
        </c:ser>
        <c:ser>
          <c:idx val="1"/>
          <c:order val="1"/>
          <c:tx>
            <c:strRef>
              <c:f>Resumen_Ejec!$C$62</c:f>
              <c:strCache>
                <c:ptCount val="1"/>
                <c:pt idx="0">
                  <c:v>Ejecución (Compromisos)</c:v>
                </c:pt>
              </c:strCache>
            </c:strRef>
          </c:tx>
          <c:spPr>
            <a:solidFill>
              <a:srgbClr val="C0000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/>
              <c:tx>
                <c:strRef>
                  <c:f>Resumen_Ejec!$C$54</c:f>
                  <c:strCache>
                    <c:ptCount val="1"/>
                    <c:pt idx="0">
                      <c:v> $ 18.852 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{1B9F8542-37F4-4F79-8653-CEBCDBF377FE}</c15:txfldGUID>
                      <c15:f>Resumen_Ejec!$C$54</c15:f>
                      <c15:dlblFieldTableCache>
                        <c:ptCount val="1"/>
                        <c:pt idx="0">
                          <c:v> $ 18.852 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Resumen_Ejec!$C$55</c:f>
                  <c:strCache>
                    <c:ptCount val="1"/>
                    <c:pt idx="0">
                      <c:v> $ 1.010.814 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{95A81FED-C692-46FC-BB94-A89B6028CC7C}</c15:txfldGUID>
                      <c15:f>Resumen_Ejec!$C$55</c15:f>
                      <c15:dlblFieldTableCache>
                        <c:ptCount val="1"/>
                        <c:pt idx="0">
                          <c:v> $ 1.010.814 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numFmt formatCode="_(&quot;$&quot;* #,##0_);_(&quot;$&quot;* \(#,##0\);_(&quot;$&quot;* &quot;-&quot;_);_(@_)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Resumen_Ejec!$A$63:$A$65</c:f>
              <c:strCache>
                <c:ptCount val="3"/>
                <c:pt idx="0">
                  <c:v>Gastos de Funcionamiento</c:v>
                </c:pt>
                <c:pt idx="1">
                  <c:v>Inversión</c:v>
                </c:pt>
                <c:pt idx="2">
                  <c:v>Pasivos Exigibles</c:v>
                </c:pt>
              </c:strCache>
            </c:strRef>
          </c:cat>
          <c:val>
            <c:numRef>
              <c:f>Resumen_Ejec!$C$63:$C$65</c:f>
              <c:numCache>
                <c:formatCode>_("$"\ * #,##0_);_("$"\ * \(#,##0\);_("$"\ * "-"??_);_(@_)</c:formatCode>
                <c:ptCount val="3"/>
                <c:pt idx="0">
                  <c:v>9425.9677095000006</c:v>
                </c:pt>
                <c:pt idx="1">
                  <c:v>15162.213213809999</c:v>
                </c:pt>
                <c:pt idx="2">
                  <c:v>7398.8132809999997</c:v>
                </c:pt>
              </c:numCache>
            </c:numRef>
          </c:val>
        </c:ser>
        <c:ser>
          <c:idx val="2"/>
          <c:order val="2"/>
          <c:tx>
            <c:strRef>
              <c:f>Resumen_Ejec!$D$62</c:f>
              <c:strCache>
                <c:ptCount val="1"/>
                <c:pt idx="0">
                  <c:v>Giros</c:v>
                </c:pt>
              </c:strCache>
            </c:strRef>
          </c:tx>
          <c:spPr>
            <a:solidFill>
              <a:srgbClr val="FFC000"/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/>
              <c:tx>
                <c:strRef>
                  <c:f>Resumen_Ejec!$E$54</c:f>
                  <c:strCache>
                    <c:ptCount val="1"/>
                    <c:pt idx="0">
                      <c:v> $ 17.742 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{47D3F171-A882-465B-9BC5-1774BB05FCAE}</c15:txfldGUID>
                      <c15:f>Resumen_Ejec!$E$54</c15:f>
                      <c15:dlblFieldTableCache>
                        <c:ptCount val="1"/>
                        <c:pt idx="0">
                          <c:v> $ 17.742 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Resumen_Ejec!$E$55</c:f>
                  <c:strCache>
                    <c:ptCount val="1"/>
                    <c:pt idx="0">
                      <c:v> $ 846.430 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{49903AD9-DB01-4869-BE5A-033B8D11D226}</c15:txfldGUID>
                      <c15:f>Resumen_Ejec!$E$55</c15:f>
                      <c15:dlblFieldTableCache>
                        <c:ptCount val="1"/>
                        <c:pt idx="0">
                          <c:v> $ 846.430 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numFmt formatCode="_(&quot;$&quot;* #,##0_);_(&quot;$&quot;* \(#,##0\);_(&quot;$&quot;* &quot;-&quot;_);_(@_)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Resumen_Ejec!$A$63:$A$65</c:f>
              <c:strCache>
                <c:ptCount val="3"/>
                <c:pt idx="0">
                  <c:v>Gastos de Funcionamiento</c:v>
                </c:pt>
                <c:pt idx="1">
                  <c:v>Inversión</c:v>
                </c:pt>
                <c:pt idx="2">
                  <c:v>Pasivos Exigibles</c:v>
                </c:pt>
              </c:strCache>
            </c:strRef>
          </c:cat>
          <c:val>
            <c:numRef>
              <c:f>Resumen_Ejec!$D$63:$D$65</c:f>
              <c:numCache>
                <c:formatCode>_("$"\ * #,##0_);_("$"\ * \(#,##0\);_("$"\ * "-"??_);_(@_)</c:formatCode>
                <c:ptCount val="3"/>
                <c:pt idx="0">
                  <c:v>8870.8968184999994</c:v>
                </c:pt>
                <c:pt idx="1">
                  <c:v>12696.451920615</c:v>
                </c:pt>
                <c:pt idx="2">
                  <c:v>7393.5554819999998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50"/>
        <c:axId val="391002136"/>
        <c:axId val="391002528"/>
      </c:barChart>
      <c:catAx>
        <c:axId val="391002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391002528"/>
        <c:crosses val="autoZero"/>
        <c:auto val="1"/>
        <c:lblAlgn val="ctr"/>
        <c:lblOffset val="100"/>
        <c:noMultiLvlLbl val="0"/>
      </c:catAx>
      <c:valAx>
        <c:axId val="391002528"/>
        <c:scaling>
          <c:orientation val="minMax"/>
        </c:scaling>
        <c:delete val="0"/>
        <c:axPos val="l"/>
        <c:numFmt formatCode="_(&quot;$&quot;\ * #,##0_);_(&quot;$&quot;\ * \(#,##0\);_(&quot;$&quot;\ * &quot;-&quot;??_);_(@_)" sourceLinked="1"/>
        <c:majorTickMark val="none"/>
        <c:minorTickMark val="none"/>
        <c:tickLblPos val="none"/>
        <c:spPr>
          <a:ln>
            <a:noFill/>
          </a:ln>
        </c:spPr>
        <c:crossAx val="391002136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1.0659109037516245E-3"/>
          <c:y val="0.88289041994750661"/>
          <c:w val="0.61077122575297782"/>
          <c:h val="8.9331802274715655E-2"/>
        </c:manualLayout>
      </c:layout>
      <c:overlay val="0"/>
      <c:txPr>
        <a:bodyPr/>
        <a:lstStyle/>
        <a:p>
          <a:pPr>
            <a:defRPr sz="1000"/>
          </a:pPr>
          <a:endParaRPr lang="es-CO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/>
      </a:pPr>
      <a:endParaRPr lang="es-CO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Resumen_Ejec!$C$74</c:f>
              <c:strCache>
                <c:ptCount val="1"/>
                <c:pt idx="0">
                  <c:v>Flotante</c:v>
                </c:pt>
              </c:strCache>
            </c:strRef>
          </c:tx>
          <c:spPr>
            <a:noFill/>
          </c:spPr>
          <c:invertIfNegative val="0"/>
          <c:cat>
            <c:strRef>
              <c:f>Resumen_Ejec!$A$75:$A$79</c:f>
              <c:strCache>
                <c:ptCount val="5"/>
                <c:pt idx="0">
                  <c:v>Reservas Constituidas</c:v>
                </c:pt>
                <c:pt idx="1">
                  <c:v>Anulaciones</c:v>
                </c:pt>
                <c:pt idx="2">
                  <c:v>Reservas Definitivas</c:v>
                </c:pt>
                <c:pt idx="3">
                  <c:v>Autorización de Giro</c:v>
                </c:pt>
                <c:pt idx="4">
                  <c:v>Reservas sin Autorización de Giro</c:v>
                </c:pt>
              </c:strCache>
            </c:strRef>
          </c:cat>
          <c:val>
            <c:numRef>
              <c:f>Resumen_Ejec!$C$75:$C$79</c:f>
              <c:numCache>
                <c:formatCode>_("$"\ * #,##0_);_("$"\ * \(#,##0\);_("$"\ * "-"??_);_(@_)</c:formatCode>
                <c:ptCount val="5"/>
                <c:pt idx="0">
                  <c:v>0</c:v>
                </c:pt>
                <c:pt idx="1">
                  <c:v>2599.630126</c:v>
                </c:pt>
                <c:pt idx="2">
                  <c:v>0</c:v>
                </c:pt>
                <c:pt idx="3">
                  <c:v>22.170473000000129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Resumen_Ejec!$D$74</c:f>
              <c:strCache>
                <c:ptCount val="1"/>
                <c:pt idx="0">
                  <c:v>Serie Graf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invertIfNegative val="0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invertIfNegative val="0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0"/>
              <c:layout>
                <c:manualLayout>
                  <c:x val="-1.0377917007821176E-17"/>
                  <c:y val="-0.397437101061279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0.153846619765656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0.397437101061279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2642989587790614E-3"/>
                  <c:y val="0.3205137911784509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0.141026068118518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_(&quot;$&quot;* #,##0_);_(&quot;$&quot;* \(#,##0\);_(&quot;$&quot;* &quot;-&quot;_);_(@_)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Resumen_Ejec!$A$75:$A$79</c:f>
              <c:strCache>
                <c:ptCount val="5"/>
                <c:pt idx="0">
                  <c:v>Reservas Constituidas</c:v>
                </c:pt>
                <c:pt idx="1">
                  <c:v>Anulaciones</c:v>
                </c:pt>
                <c:pt idx="2">
                  <c:v>Reservas Definitivas</c:v>
                </c:pt>
                <c:pt idx="3">
                  <c:v>Autorización de Giro</c:v>
                </c:pt>
                <c:pt idx="4">
                  <c:v>Reservas sin Autorización de Giro</c:v>
                </c:pt>
              </c:strCache>
            </c:strRef>
          </c:cat>
          <c:val>
            <c:numRef>
              <c:f>Resumen_Ejec!$D$75:$D$79</c:f>
              <c:numCache>
                <c:formatCode>_("$"\ * #,##0_);_("$"\ * \(#,##0\);_("$"\ * "-"??_);_(@_)</c:formatCode>
                <c:ptCount val="5"/>
                <c:pt idx="0">
                  <c:v>2617.2023089999998</c:v>
                </c:pt>
                <c:pt idx="1">
                  <c:v>17.572182999999768</c:v>
                </c:pt>
                <c:pt idx="2">
                  <c:v>2599.630126</c:v>
                </c:pt>
                <c:pt idx="3">
                  <c:v>2577.4596529999999</c:v>
                </c:pt>
                <c:pt idx="4">
                  <c:v>22.170473000000001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0117624"/>
        <c:axId val="380116448"/>
      </c:barChart>
      <c:catAx>
        <c:axId val="380117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one"/>
        <c:crossAx val="380116448"/>
        <c:crosses val="autoZero"/>
        <c:auto val="1"/>
        <c:lblAlgn val="ctr"/>
        <c:lblOffset val="100"/>
        <c:noMultiLvlLbl val="0"/>
      </c:catAx>
      <c:valAx>
        <c:axId val="380116448"/>
        <c:scaling>
          <c:orientation val="minMax"/>
        </c:scaling>
        <c:delete val="0"/>
        <c:axPos val="l"/>
        <c:numFmt formatCode="_(&quot;$&quot;\ * #,##0_);_(&quot;$&quot;\ * \(#,##0\);_(&quot;$&quot;\ * &quot;-&quot;??_);_(@_)" sourceLinked="1"/>
        <c:majorTickMark val="none"/>
        <c:minorTickMark val="none"/>
        <c:tickLblPos val="none"/>
        <c:spPr>
          <a:ln>
            <a:noFill/>
          </a:ln>
        </c:spPr>
        <c:crossAx val="38011762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/>
      </a:pPr>
      <a:endParaRPr lang="es-CO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Resumen_Ejec!$C$84</c:f>
              <c:strCache>
                <c:ptCount val="1"/>
                <c:pt idx="0">
                  <c:v>Flotante</c:v>
                </c:pt>
              </c:strCache>
            </c:strRef>
          </c:tx>
          <c:spPr>
            <a:noFill/>
          </c:spPr>
          <c:invertIfNegative val="0"/>
          <c:cat>
            <c:strRef>
              <c:f>Resumen_Ejec!$A$85:$A$89</c:f>
              <c:strCache>
                <c:ptCount val="5"/>
                <c:pt idx="0">
                  <c:v>Reservas Constituidas</c:v>
                </c:pt>
                <c:pt idx="1">
                  <c:v>Anulaciones</c:v>
                </c:pt>
                <c:pt idx="2">
                  <c:v>Reservas Definitivas</c:v>
                </c:pt>
                <c:pt idx="3">
                  <c:v>Autorización de Giro</c:v>
                </c:pt>
                <c:pt idx="4">
                  <c:v>Reservas sin Autorización de Giro</c:v>
                </c:pt>
              </c:strCache>
            </c:strRef>
          </c:cat>
          <c:val>
            <c:numRef>
              <c:f>Resumen_Ejec!$C$85:$C$89</c:f>
              <c:numCache>
                <c:formatCode>_("$"\ * #,##0_);_("$"\ * \(#,##0\);_("$"\ * "-"??_);_(@_)</c:formatCode>
                <c:ptCount val="5"/>
                <c:pt idx="0">
                  <c:v>0</c:v>
                </c:pt>
                <c:pt idx="1">
                  <c:v>164677.611577</c:v>
                </c:pt>
                <c:pt idx="2">
                  <c:v>0</c:v>
                </c:pt>
                <c:pt idx="3">
                  <c:v>13095.488367999991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Resumen_Ejec!$D$84</c:f>
              <c:strCache>
                <c:ptCount val="1"/>
                <c:pt idx="0">
                  <c:v>Serie Graf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invertIfNegative val="0"/>
            <c:bubble3D val="0"/>
            <c:spPr>
              <a:solidFill>
                <a:srgbClr val="7030A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invertIfNegative val="0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0"/>
              <c:layout>
                <c:manualLayout>
                  <c:x val="0"/>
                  <c:y val="-0.240740740740740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0.1111111111111110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642989587790614E-3"/>
                  <c:y val="-0.222222222222222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2641585327320395E-3"/>
                  <c:y val="0.1944444444444444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4.4810368342991964E-3"/>
                  <c:y val="-0.111111840186643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_(&quot;$&quot;* #,##0_);_(&quot;$&quot;* \(#,##0\);_(&quot;$&quot;* &quot;-&quot;_);_(@_)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Resumen_Ejec!$A$85:$A$89</c:f>
              <c:strCache>
                <c:ptCount val="5"/>
                <c:pt idx="0">
                  <c:v>Reservas Constituidas</c:v>
                </c:pt>
                <c:pt idx="1">
                  <c:v>Anulaciones</c:v>
                </c:pt>
                <c:pt idx="2">
                  <c:v>Reservas Definitivas</c:v>
                </c:pt>
                <c:pt idx="3">
                  <c:v>Autorización de Giro</c:v>
                </c:pt>
                <c:pt idx="4">
                  <c:v>Reservas sin Autorización de Giro</c:v>
                </c:pt>
              </c:strCache>
            </c:strRef>
          </c:cat>
          <c:val>
            <c:numRef>
              <c:f>Resumen_Ejec!$D$85:$D$89</c:f>
              <c:numCache>
                <c:formatCode>_("$"\ * #,##0_);_("$"\ * \(#,##0\);_("$"\ * "-"??_);_(@_)</c:formatCode>
                <c:ptCount val="5"/>
                <c:pt idx="0">
                  <c:v>174144.465261</c:v>
                </c:pt>
                <c:pt idx="1">
                  <c:v>9466.8536840000015</c:v>
                </c:pt>
                <c:pt idx="2">
                  <c:v>164677.611577</c:v>
                </c:pt>
                <c:pt idx="3">
                  <c:v>151582.12320900001</c:v>
                </c:pt>
                <c:pt idx="4">
                  <c:v>13095.488368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9479384"/>
        <c:axId val="449479776"/>
      </c:barChart>
      <c:catAx>
        <c:axId val="449479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49479776"/>
        <c:crosses val="autoZero"/>
        <c:auto val="1"/>
        <c:lblAlgn val="ctr"/>
        <c:lblOffset val="100"/>
        <c:noMultiLvlLbl val="0"/>
      </c:catAx>
      <c:valAx>
        <c:axId val="449479776"/>
        <c:scaling>
          <c:orientation val="minMax"/>
        </c:scaling>
        <c:delete val="0"/>
        <c:axPos val="l"/>
        <c:numFmt formatCode="_(&quot;$&quot;\ * #,##0_);_(&quot;$&quot;\ * \(#,##0\);_(&quot;$&quot;\ * &quot;-&quot;??_);_(@_)" sourceLinked="1"/>
        <c:majorTickMark val="none"/>
        <c:minorTickMark val="none"/>
        <c:tickLblPos val="none"/>
        <c:spPr>
          <a:ln>
            <a:noFill/>
          </a:ln>
        </c:spPr>
        <c:crossAx val="44947938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/>
      </a:pPr>
      <a:endParaRPr lang="es-CO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80975" y="0"/>
    <xdr:ext cx="1321593" cy="1103185"/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80975" y="0"/>
          <a:ext cx="1321593" cy="1103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9975056" y="0"/>
    <xdr:ext cx="1705992" cy="1098000"/>
    <xdr:pic>
      <xdr:nvPicPr>
        <xdr:cNvPr id="3" name="2 Imagen" descr="BH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 bwMode="auto">
        <a:xfrm>
          <a:off x="9975056" y="0"/>
          <a:ext cx="1705992" cy="1098000"/>
        </a:xfrm>
        <a:prstGeom prst="rect">
          <a:avLst/>
        </a:prstGeom>
        <a:noFill/>
        <a:ln>
          <a:noFill/>
        </a:ln>
      </xdr:spPr>
    </xdr:pic>
    <xdr:clientData/>
  </xdr:absoluteAnchor>
  <xdr:twoCellAnchor>
    <xdr:from>
      <xdr:col>0</xdr:col>
      <xdr:colOff>0</xdr:colOff>
      <xdr:row>30</xdr:row>
      <xdr:rowOff>14287</xdr:rowOff>
    </xdr:from>
    <xdr:to>
      <xdr:col>4</xdr:col>
      <xdr:colOff>161925</xdr:colOff>
      <xdr:row>44</xdr:row>
      <xdr:rowOff>90487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9525</xdr:colOff>
      <xdr:row>30</xdr:row>
      <xdr:rowOff>0</xdr:rowOff>
    </xdr:from>
    <xdr:to>
      <xdr:col>9</xdr:col>
      <xdr:colOff>903450</xdr:colOff>
      <xdr:row>35</xdr:row>
      <xdr:rowOff>38097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37</xdr:row>
      <xdr:rowOff>47625</xdr:rowOff>
    </xdr:from>
    <xdr:to>
      <xdr:col>9</xdr:col>
      <xdr:colOff>893925</xdr:colOff>
      <xdr:row>44</xdr:row>
      <xdr:rowOff>85725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0.06154</cdr:x>
      <cdr:y>0.55863</cdr:y>
    </cdr:from>
    <cdr:to>
      <cdr:x>0.0904</cdr:x>
      <cdr:y>0.58988</cdr:y>
    </cdr:to>
    <cdr:cxnSp macro="">
      <cdr:nvCxnSpPr>
        <cdr:cNvPr id="3" name="2 Conector recto"/>
        <cdr:cNvCxnSpPr/>
      </cdr:nvCxnSpPr>
      <cdr:spPr>
        <a:xfrm xmlns:a="http://schemas.openxmlformats.org/drawingml/2006/main" flipH="1">
          <a:off x="353577" y="1532430"/>
          <a:ext cx="165802" cy="85725"/>
        </a:xfrm>
        <a:prstGeom xmlns:a="http://schemas.openxmlformats.org/drawingml/2006/main" prst="line">
          <a:avLst/>
        </a:prstGeom>
        <a:ln xmlns:a="http://schemas.openxmlformats.org/drawingml/2006/main" w="50800" cap="rnd">
          <a:solidFill>
            <a:schemeClr val="bg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0.09837</cdr:x>
      <cdr:y>0.55466</cdr:y>
    </cdr:from>
    <cdr:to>
      <cdr:x>0.12723</cdr:x>
      <cdr:y>0.58591</cdr:y>
    </cdr:to>
    <cdr:cxnSp macro="">
      <cdr:nvCxnSpPr>
        <cdr:cNvPr id="4" name="3 Conector recto"/>
        <cdr:cNvCxnSpPr/>
      </cdr:nvCxnSpPr>
      <cdr:spPr>
        <a:xfrm xmlns:a="http://schemas.openxmlformats.org/drawingml/2006/main" flipH="1">
          <a:off x="565167" y="1521540"/>
          <a:ext cx="165802" cy="85725"/>
        </a:xfrm>
        <a:prstGeom xmlns:a="http://schemas.openxmlformats.org/drawingml/2006/main" prst="line">
          <a:avLst/>
        </a:prstGeom>
        <a:ln xmlns:a="http://schemas.openxmlformats.org/drawingml/2006/main" w="50800" cap="rnd">
          <a:solidFill>
            <a:schemeClr val="bg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0.09163</cdr:x>
      <cdr:y>0.55793</cdr:y>
    </cdr:from>
    <cdr:to>
      <cdr:x>0.09774</cdr:x>
      <cdr:y>0.58849</cdr:y>
    </cdr:to>
    <cdr:cxnSp macro="">
      <cdr:nvCxnSpPr>
        <cdr:cNvPr id="5" name="4 Conector recto"/>
        <cdr:cNvCxnSpPr/>
      </cdr:nvCxnSpPr>
      <cdr:spPr>
        <a:xfrm xmlns:a="http://schemas.openxmlformats.org/drawingml/2006/main" flipH="1" flipV="1">
          <a:off x="526446" y="1530510"/>
          <a:ext cx="35102" cy="83832"/>
        </a:xfrm>
        <a:prstGeom xmlns:a="http://schemas.openxmlformats.org/drawingml/2006/main" prst="line">
          <a:avLst/>
        </a:prstGeom>
        <a:ln xmlns:a="http://schemas.openxmlformats.org/drawingml/2006/main" w="50800" cap="rnd">
          <a:solidFill>
            <a:schemeClr val="bg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0.14851</cdr:x>
      <cdr:y>0.6567</cdr:y>
    </cdr:from>
    <cdr:to>
      <cdr:x>0.17737</cdr:x>
      <cdr:y>0.68795</cdr:y>
    </cdr:to>
    <cdr:cxnSp macro="">
      <cdr:nvCxnSpPr>
        <cdr:cNvPr id="12" name="11 Conector recto"/>
        <cdr:cNvCxnSpPr/>
      </cdr:nvCxnSpPr>
      <cdr:spPr>
        <a:xfrm xmlns:a="http://schemas.openxmlformats.org/drawingml/2006/main" flipH="1">
          <a:off x="851564" y="1801455"/>
          <a:ext cx="165484" cy="85725"/>
        </a:xfrm>
        <a:prstGeom xmlns:a="http://schemas.openxmlformats.org/drawingml/2006/main" prst="line">
          <a:avLst/>
        </a:prstGeom>
        <a:ln xmlns:a="http://schemas.openxmlformats.org/drawingml/2006/main" w="50800" cap="rnd">
          <a:solidFill>
            <a:schemeClr val="bg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0.18534</cdr:x>
      <cdr:y>0.65273</cdr:y>
    </cdr:from>
    <cdr:to>
      <cdr:x>0.2142</cdr:x>
      <cdr:y>0.68398</cdr:y>
    </cdr:to>
    <cdr:cxnSp macro="">
      <cdr:nvCxnSpPr>
        <cdr:cNvPr id="13" name="12 Conector recto"/>
        <cdr:cNvCxnSpPr/>
      </cdr:nvCxnSpPr>
      <cdr:spPr>
        <a:xfrm xmlns:a="http://schemas.openxmlformats.org/drawingml/2006/main" flipH="1">
          <a:off x="1062749" y="1790565"/>
          <a:ext cx="165485" cy="85725"/>
        </a:xfrm>
        <a:prstGeom xmlns:a="http://schemas.openxmlformats.org/drawingml/2006/main" prst="line">
          <a:avLst/>
        </a:prstGeom>
        <a:ln xmlns:a="http://schemas.openxmlformats.org/drawingml/2006/main" w="50800" cap="rnd">
          <a:solidFill>
            <a:schemeClr val="bg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0.17861</cdr:x>
      <cdr:y>0.65601</cdr:y>
    </cdr:from>
    <cdr:to>
      <cdr:x>0.18471</cdr:x>
      <cdr:y>0.68656</cdr:y>
    </cdr:to>
    <cdr:cxnSp macro="">
      <cdr:nvCxnSpPr>
        <cdr:cNvPr id="14" name="13 Conector recto"/>
        <cdr:cNvCxnSpPr/>
      </cdr:nvCxnSpPr>
      <cdr:spPr>
        <a:xfrm xmlns:a="http://schemas.openxmlformats.org/drawingml/2006/main" flipH="1" flipV="1">
          <a:off x="1024159" y="1799563"/>
          <a:ext cx="34977" cy="83804"/>
        </a:xfrm>
        <a:prstGeom xmlns:a="http://schemas.openxmlformats.org/drawingml/2006/main" prst="line">
          <a:avLst/>
        </a:prstGeom>
        <a:ln xmlns:a="http://schemas.openxmlformats.org/drawingml/2006/main" w="50800" cap="rnd">
          <a:solidFill>
            <a:schemeClr val="bg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0.23316</cdr:x>
      <cdr:y>0.68005</cdr:y>
    </cdr:from>
    <cdr:to>
      <cdr:x>0.26203</cdr:x>
      <cdr:y>0.7113</cdr:y>
    </cdr:to>
    <cdr:cxnSp macro="">
      <cdr:nvCxnSpPr>
        <cdr:cNvPr id="15" name="14 Conector recto"/>
        <cdr:cNvCxnSpPr/>
      </cdr:nvCxnSpPr>
      <cdr:spPr>
        <a:xfrm xmlns:a="http://schemas.openxmlformats.org/drawingml/2006/main" flipH="1">
          <a:off x="1336955" y="1865510"/>
          <a:ext cx="165542" cy="85725"/>
        </a:xfrm>
        <a:prstGeom xmlns:a="http://schemas.openxmlformats.org/drawingml/2006/main" prst="line">
          <a:avLst/>
        </a:prstGeom>
        <a:ln xmlns:a="http://schemas.openxmlformats.org/drawingml/2006/main" w="50800" cap="rnd">
          <a:solidFill>
            <a:schemeClr val="bg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0.26999</cdr:x>
      <cdr:y>0.67608</cdr:y>
    </cdr:from>
    <cdr:to>
      <cdr:x>0.29886</cdr:x>
      <cdr:y>0.70733</cdr:y>
    </cdr:to>
    <cdr:cxnSp macro="">
      <cdr:nvCxnSpPr>
        <cdr:cNvPr id="16" name="15 Conector recto"/>
        <cdr:cNvCxnSpPr/>
      </cdr:nvCxnSpPr>
      <cdr:spPr>
        <a:xfrm xmlns:a="http://schemas.openxmlformats.org/drawingml/2006/main" flipH="1">
          <a:off x="1548140" y="1854619"/>
          <a:ext cx="165542" cy="85725"/>
        </a:xfrm>
        <a:prstGeom xmlns:a="http://schemas.openxmlformats.org/drawingml/2006/main" prst="line">
          <a:avLst/>
        </a:prstGeom>
        <a:ln xmlns:a="http://schemas.openxmlformats.org/drawingml/2006/main" w="50800" cap="rnd">
          <a:solidFill>
            <a:schemeClr val="bg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0.26326</cdr:x>
      <cdr:y>0.67936</cdr:y>
    </cdr:from>
    <cdr:to>
      <cdr:x>0.26936</cdr:x>
      <cdr:y>0.70991</cdr:y>
    </cdr:to>
    <cdr:cxnSp macro="">
      <cdr:nvCxnSpPr>
        <cdr:cNvPr id="17" name="16 Conector recto"/>
        <cdr:cNvCxnSpPr/>
      </cdr:nvCxnSpPr>
      <cdr:spPr>
        <a:xfrm xmlns:a="http://schemas.openxmlformats.org/drawingml/2006/main" flipH="1" flipV="1">
          <a:off x="1509550" y="1863617"/>
          <a:ext cx="34978" cy="83805"/>
        </a:xfrm>
        <a:prstGeom xmlns:a="http://schemas.openxmlformats.org/drawingml/2006/main" prst="line">
          <a:avLst/>
        </a:prstGeom>
        <a:ln xmlns:a="http://schemas.openxmlformats.org/drawingml/2006/main" w="50800" cap="rnd">
          <a:solidFill>
            <a:schemeClr val="bg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0.38225</cdr:x>
      <cdr:y>0.42743</cdr:y>
    </cdr:from>
    <cdr:to>
      <cdr:x>0.41111</cdr:x>
      <cdr:y>0.45868</cdr:y>
    </cdr:to>
    <cdr:cxnSp macro="">
      <cdr:nvCxnSpPr>
        <cdr:cNvPr id="18" name="17 Conector recto"/>
        <cdr:cNvCxnSpPr/>
      </cdr:nvCxnSpPr>
      <cdr:spPr>
        <a:xfrm xmlns:a="http://schemas.openxmlformats.org/drawingml/2006/main" flipH="1">
          <a:off x="2147414" y="1172528"/>
          <a:ext cx="162145" cy="85725"/>
        </a:xfrm>
        <a:prstGeom xmlns:a="http://schemas.openxmlformats.org/drawingml/2006/main" prst="line">
          <a:avLst/>
        </a:prstGeom>
        <a:ln xmlns:a="http://schemas.openxmlformats.org/drawingml/2006/main" w="50800" cap="rnd">
          <a:solidFill>
            <a:schemeClr val="bg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0.41908</cdr:x>
      <cdr:y>0.42346</cdr:y>
    </cdr:from>
    <cdr:to>
      <cdr:x>0.44794</cdr:x>
      <cdr:y>0.45471</cdr:y>
    </cdr:to>
    <cdr:cxnSp macro="">
      <cdr:nvCxnSpPr>
        <cdr:cNvPr id="19" name="18 Conector recto"/>
        <cdr:cNvCxnSpPr/>
      </cdr:nvCxnSpPr>
      <cdr:spPr>
        <a:xfrm xmlns:a="http://schemas.openxmlformats.org/drawingml/2006/main" flipH="1">
          <a:off x="2354323" y="1161642"/>
          <a:ext cx="162145" cy="85725"/>
        </a:xfrm>
        <a:prstGeom xmlns:a="http://schemas.openxmlformats.org/drawingml/2006/main" prst="line">
          <a:avLst/>
        </a:prstGeom>
        <a:ln xmlns:a="http://schemas.openxmlformats.org/drawingml/2006/main" w="50800" cap="rnd">
          <a:solidFill>
            <a:schemeClr val="bg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0.41234</cdr:x>
      <cdr:y>0.42674</cdr:y>
    </cdr:from>
    <cdr:to>
      <cdr:x>0.41845</cdr:x>
      <cdr:y>0.45729</cdr:y>
    </cdr:to>
    <cdr:cxnSp macro="">
      <cdr:nvCxnSpPr>
        <cdr:cNvPr id="20" name="19 Conector recto"/>
        <cdr:cNvCxnSpPr/>
      </cdr:nvCxnSpPr>
      <cdr:spPr>
        <a:xfrm xmlns:a="http://schemas.openxmlformats.org/drawingml/2006/main" flipH="1" flipV="1">
          <a:off x="2316482" y="1170625"/>
          <a:ext cx="34288" cy="83818"/>
        </a:xfrm>
        <a:prstGeom xmlns:a="http://schemas.openxmlformats.org/drawingml/2006/main" prst="line">
          <a:avLst/>
        </a:prstGeom>
        <a:ln xmlns:a="http://schemas.openxmlformats.org/drawingml/2006/main" w="50800" cap="rnd">
          <a:solidFill>
            <a:schemeClr val="bg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0.46702</cdr:x>
      <cdr:y>0.52466</cdr:y>
    </cdr:from>
    <cdr:to>
      <cdr:x>0.49589</cdr:x>
      <cdr:y>0.55591</cdr:y>
    </cdr:to>
    <cdr:cxnSp macro="">
      <cdr:nvCxnSpPr>
        <cdr:cNvPr id="21" name="20 Conector recto"/>
        <cdr:cNvCxnSpPr/>
      </cdr:nvCxnSpPr>
      <cdr:spPr>
        <a:xfrm xmlns:a="http://schemas.openxmlformats.org/drawingml/2006/main" flipH="1">
          <a:off x="2677916" y="1439236"/>
          <a:ext cx="165542" cy="85725"/>
        </a:xfrm>
        <a:prstGeom xmlns:a="http://schemas.openxmlformats.org/drawingml/2006/main" prst="line">
          <a:avLst/>
        </a:prstGeom>
        <a:ln xmlns:a="http://schemas.openxmlformats.org/drawingml/2006/main" w="50800" cap="rnd">
          <a:solidFill>
            <a:schemeClr val="bg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0.50385</cdr:x>
      <cdr:y>0.52069</cdr:y>
    </cdr:from>
    <cdr:to>
      <cdr:x>0.53272</cdr:x>
      <cdr:y>0.55194</cdr:y>
    </cdr:to>
    <cdr:cxnSp macro="">
      <cdr:nvCxnSpPr>
        <cdr:cNvPr id="22" name="21 Conector recto"/>
        <cdr:cNvCxnSpPr/>
      </cdr:nvCxnSpPr>
      <cdr:spPr>
        <a:xfrm xmlns:a="http://schemas.openxmlformats.org/drawingml/2006/main" flipH="1">
          <a:off x="2889101" y="1428345"/>
          <a:ext cx="165542" cy="85725"/>
        </a:xfrm>
        <a:prstGeom xmlns:a="http://schemas.openxmlformats.org/drawingml/2006/main" prst="line">
          <a:avLst/>
        </a:prstGeom>
        <a:ln xmlns:a="http://schemas.openxmlformats.org/drawingml/2006/main" w="50800" cap="rnd">
          <a:solidFill>
            <a:schemeClr val="bg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0.49712</cdr:x>
      <cdr:y>0.52396</cdr:y>
    </cdr:from>
    <cdr:to>
      <cdr:x>0.50322</cdr:x>
      <cdr:y>0.55452</cdr:y>
    </cdr:to>
    <cdr:cxnSp macro="">
      <cdr:nvCxnSpPr>
        <cdr:cNvPr id="23" name="22 Conector recto"/>
        <cdr:cNvCxnSpPr/>
      </cdr:nvCxnSpPr>
      <cdr:spPr>
        <a:xfrm xmlns:a="http://schemas.openxmlformats.org/drawingml/2006/main" flipH="1" flipV="1">
          <a:off x="2850511" y="1437315"/>
          <a:ext cx="34978" cy="83833"/>
        </a:xfrm>
        <a:prstGeom xmlns:a="http://schemas.openxmlformats.org/drawingml/2006/main" prst="line">
          <a:avLst/>
        </a:prstGeom>
        <a:ln xmlns:a="http://schemas.openxmlformats.org/drawingml/2006/main" w="50800" cap="rnd">
          <a:solidFill>
            <a:schemeClr val="bg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0.55536</cdr:x>
      <cdr:y>0.6401</cdr:y>
    </cdr:from>
    <cdr:to>
      <cdr:x>0.58422</cdr:x>
      <cdr:y>0.67135</cdr:y>
    </cdr:to>
    <cdr:cxnSp macro="">
      <cdr:nvCxnSpPr>
        <cdr:cNvPr id="24" name="23 Conector recto"/>
        <cdr:cNvCxnSpPr/>
      </cdr:nvCxnSpPr>
      <cdr:spPr>
        <a:xfrm xmlns:a="http://schemas.openxmlformats.org/drawingml/2006/main" flipH="1">
          <a:off x="3184441" y="1755914"/>
          <a:ext cx="165485" cy="85725"/>
        </a:xfrm>
        <a:prstGeom xmlns:a="http://schemas.openxmlformats.org/drawingml/2006/main" prst="line">
          <a:avLst/>
        </a:prstGeom>
        <a:ln xmlns:a="http://schemas.openxmlformats.org/drawingml/2006/main" w="50800" cap="rnd">
          <a:solidFill>
            <a:schemeClr val="bg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0.59219</cdr:x>
      <cdr:y>0.63613</cdr:y>
    </cdr:from>
    <cdr:to>
      <cdr:x>0.62105</cdr:x>
      <cdr:y>0.66738</cdr:y>
    </cdr:to>
    <cdr:cxnSp macro="">
      <cdr:nvCxnSpPr>
        <cdr:cNvPr id="25" name="24 Conector recto"/>
        <cdr:cNvCxnSpPr/>
      </cdr:nvCxnSpPr>
      <cdr:spPr>
        <a:xfrm xmlns:a="http://schemas.openxmlformats.org/drawingml/2006/main" flipH="1">
          <a:off x="3395626" y="1745024"/>
          <a:ext cx="165485" cy="85725"/>
        </a:xfrm>
        <a:prstGeom xmlns:a="http://schemas.openxmlformats.org/drawingml/2006/main" prst="line">
          <a:avLst/>
        </a:prstGeom>
        <a:ln xmlns:a="http://schemas.openxmlformats.org/drawingml/2006/main" w="50800" cap="rnd">
          <a:solidFill>
            <a:schemeClr val="bg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0.58545</cdr:x>
      <cdr:y>0.6394</cdr:y>
    </cdr:from>
    <cdr:to>
      <cdr:x>0.59156</cdr:x>
      <cdr:y>0.66996</cdr:y>
    </cdr:to>
    <cdr:cxnSp macro="">
      <cdr:nvCxnSpPr>
        <cdr:cNvPr id="26" name="25 Conector recto"/>
        <cdr:cNvCxnSpPr/>
      </cdr:nvCxnSpPr>
      <cdr:spPr>
        <a:xfrm xmlns:a="http://schemas.openxmlformats.org/drawingml/2006/main" flipH="1" flipV="1">
          <a:off x="3356979" y="1753994"/>
          <a:ext cx="35035" cy="83832"/>
        </a:xfrm>
        <a:prstGeom xmlns:a="http://schemas.openxmlformats.org/drawingml/2006/main" prst="line">
          <a:avLst/>
        </a:prstGeom>
        <a:ln xmlns:a="http://schemas.openxmlformats.org/drawingml/2006/main" w="50800" cap="rnd">
          <a:solidFill>
            <a:schemeClr val="bg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0.14941</cdr:x>
      <cdr:y>0.01043</cdr:y>
    </cdr:from>
    <cdr:to>
      <cdr:x>0.22581</cdr:x>
      <cdr:y>0.06178</cdr:y>
    </cdr:to>
    <cdr:sp macro="" textlink="Resumen_Ejec!$H$12">
      <cdr:nvSpPr>
        <cdr:cNvPr id="27" name="26 Rectángulo"/>
        <cdr:cNvSpPr/>
      </cdr:nvSpPr>
      <cdr:spPr>
        <a:xfrm xmlns:a="http://schemas.openxmlformats.org/drawingml/2006/main">
          <a:off x="838200" y="28610"/>
          <a:ext cx="428626" cy="14087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20000"/>
            <a:lumOff val="80000"/>
          </a:schemeClr>
        </a:solidFill>
        <a:ln xmlns:a="http://schemas.openxmlformats.org/drawingml/2006/main" w="9525">
          <a:solidFill>
            <a:schemeClr val="accent5">
              <a:lumMod val="50000"/>
            </a:schemeClr>
          </a:solidFill>
          <a:prstDash val="dash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square" lIns="36000" tIns="0" rIns="36000" bIns="0" anchor="ctr" anchorCtr="0">
          <a:spAutoFit/>
        </a:bodyPr>
        <a:lstStyle xmlns:a="http://schemas.openxmlformats.org/drawingml/2006/main"/>
        <a:p xmlns:a="http://schemas.openxmlformats.org/drawingml/2006/main">
          <a:pPr algn="ctr"/>
          <a:fld id="{A1B02814-2D4B-4F4C-A180-013878254505}" type="TxLink">
            <a:rPr lang="es-CO" sz="900" b="0" i="0" u="none" strike="noStrike">
              <a:solidFill>
                <a:srgbClr val="000000"/>
              </a:solidFill>
              <a:latin typeface="Calibri"/>
            </a:rPr>
            <a:pPr algn="ctr"/>
            <a:t>90,12%</a:t>
          </a:fld>
          <a:endParaRPr lang="es-CO" sz="900"/>
        </a:p>
      </cdr:txBody>
    </cdr:sp>
  </cdr:relSizeAnchor>
  <cdr:relSizeAnchor xmlns:cdr="http://schemas.openxmlformats.org/drawingml/2006/chartDrawing">
    <cdr:from>
      <cdr:x>0.47029</cdr:x>
      <cdr:y>0.01284</cdr:y>
    </cdr:from>
    <cdr:to>
      <cdr:x>0.54669</cdr:x>
      <cdr:y>0.06419</cdr:y>
    </cdr:to>
    <cdr:sp macro="" textlink="Resumen_Ejec!$H$13">
      <cdr:nvSpPr>
        <cdr:cNvPr id="29" name="28 Rectángulo"/>
        <cdr:cNvSpPr/>
      </cdr:nvSpPr>
      <cdr:spPr>
        <a:xfrm xmlns:a="http://schemas.openxmlformats.org/drawingml/2006/main">
          <a:off x="2696666" y="35222"/>
          <a:ext cx="438082" cy="14086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20000"/>
            <a:lumOff val="80000"/>
          </a:schemeClr>
        </a:solidFill>
        <a:ln xmlns:a="http://schemas.openxmlformats.org/drawingml/2006/main" w="9525">
          <a:solidFill>
            <a:schemeClr val="accent5">
              <a:lumMod val="50000"/>
            </a:schemeClr>
          </a:solidFill>
          <a:prstDash val="dash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square" lIns="36000" tIns="0" rIns="36000" bIns="0" anchor="ctr" anchorCtr="0">
          <a:spAutoFit/>
        </a:bodyPr>
        <a:lstStyle xmlns:a="http://schemas.openxmlformats.org/drawingml/2006/main"/>
        <a:p xmlns:a="http://schemas.openxmlformats.org/drawingml/2006/main">
          <a:pPr algn="ctr"/>
          <a:fld id="{470B2A6D-8CDC-43AE-AB05-6617E1E19743}" type="TxLink">
            <a:rPr lang="es-CO" sz="900" b="0" i="0" u="none" strike="noStrike">
              <a:solidFill>
                <a:srgbClr val="000000"/>
              </a:solidFill>
              <a:latin typeface="Calibri"/>
            </a:rPr>
            <a:pPr algn="ctr"/>
            <a:t>98,75%</a:t>
          </a:fld>
          <a:endParaRPr lang="es-CO" sz="900"/>
        </a:p>
      </cdr:txBody>
    </cdr:sp>
  </cdr:relSizeAnchor>
  <cdr:relSizeAnchor xmlns:cdr="http://schemas.openxmlformats.org/drawingml/2006/chartDrawing">
    <cdr:from>
      <cdr:x>0.80136</cdr:x>
      <cdr:y>0.01043</cdr:y>
    </cdr:from>
    <cdr:to>
      <cdr:x>0.87776</cdr:x>
      <cdr:y>0.06178</cdr:y>
    </cdr:to>
    <cdr:sp macro="" textlink="Resumen_Ejec!$H$14">
      <cdr:nvSpPr>
        <cdr:cNvPr id="30" name="29 Rectángulo"/>
        <cdr:cNvSpPr/>
      </cdr:nvSpPr>
      <cdr:spPr>
        <a:xfrm xmlns:a="http://schemas.openxmlformats.org/drawingml/2006/main">
          <a:off x="4495800" y="28610"/>
          <a:ext cx="428626" cy="14087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20000"/>
            <a:lumOff val="80000"/>
          </a:schemeClr>
        </a:solidFill>
        <a:ln xmlns:a="http://schemas.openxmlformats.org/drawingml/2006/main" w="9525">
          <a:solidFill>
            <a:schemeClr val="accent5">
              <a:lumMod val="50000"/>
            </a:schemeClr>
          </a:solidFill>
          <a:prstDash val="dash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square" lIns="36000" tIns="0" rIns="36000" bIns="0" anchor="ctr" anchorCtr="0">
          <a:spAutoFit/>
        </a:bodyPr>
        <a:lstStyle xmlns:a="http://schemas.openxmlformats.org/drawingml/2006/main"/>
        <a:p xmlns:a="http://schemas.openxmlformats.org/drawingml/2006/main">
          <a:pPr algn="ctr"/>
          <a:fld id="{E18B0942-ECEE-43A5-B6AF-98A405A260B8}" type="TxLink">
            <a:rPr lang="es-CO" sz="900" b="0" i="0" u="none" strike="noStrike">
              <a:solidFill>
                <a:srgbClr val="000000"/>
              </a:solidFill>
              <a:latin typeface="Calibri"/>
            </a:rPr>
            <a:pPr algn="ctr"/>
            <a:t>86,43%</a:t>
          </a:fld>
          <a:endParaRPr lang="es-CO" sz="900"/>
        </a:p>
      </cdr:txBody>
    </cdr:sp>
  </cdr:relSizeAnchor>
  <cdr:relSizeAnchor xmlns:cdr="http://schemas.openxmlformats.org/drawingml/2006/chartDrawing">
    <cdr:from>
      <cdr:x>0.88625</cdr:x>
      <cdr:y>0</cdr:y>
    </cdr:from>
    <cdr:to>
      <cdr:x>0.97963</cdr:x>
      <cdr:y>0.07221</cdr:y>
    </cdr:to>
    <cdr:sp macro="" textlink="Resumen_Ejec!$J$14">
      <cdr:nvSpPr>
        <cdr:cNvPr id="32" name="31 Elipse"/>
        <cdr:cNvSpPr/>
      </cdr:nvSpPr>
      <cdr:spPr>
        <a:xfrm xmlns:a="http://schemas.openxmlformats.org/drawingml/2006/main">
          <a:off x="4972050" y="0"/>
          <a:ext cx="523875" cy="198093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6">
            <a:lumMod val="40000"/>
            <a:lumOff val="60000"/>
          </a:schemeClr>
        </a:solidFill>
        <a:ln xmlns:a="http://schemas.openxmlformats.org/drawingml/2006/main" w="9525" cmpd="sng">
          <a:solidFill>
            <a:schemeClr val="accent6">
              <a:lumMod val="50000"/>
            </a:schemeClr>
          </a:solidFill>
          <a:prstDash val="solid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square" lIns="0" tIns="0" rIns="0" bIns="0" anchor="ctr" anchorCtr="0">
          <a:spAutoFit/>
        </a:bodyPr>
        <a:lstStyle xmlns:a="http://schemas.openxmlformats.org/drawingml/2006/main"/>
        <a:p xmlns:a="http://schemas.openxmlformats.org/drawingml/2006/main">
          <a:pPr algn="ctr"/>
          <a:fld id="{6CECF27D-CACB-4FF2-9A8A-26EC4E2E84DF}" type="TxLink">
            <a:rPr lang="es-CO" sz="900" b="0" i="0" u="none" strike="noStrike">
              <a:solidFill>
                <a:srgbClr val="000000"/>
              </a:solidFill>
              <a:latin typeface="Calibri"/>
            </a:rPr>
            <a:pPr algn="ctr"/>
            <a:t>86,37%</a:t>
          </a:fld>
          <a:endParaRPr lang="es-CO" sz="900" b="0"/>
        </a:p>
      </cdr:txBody>
    </cdr:sp>
  </cdr:relSizeAnchor>
  <cdr:relSizeAnchor xmlns:cdr="http://schemas.openxmlformats.org/drawingml/2006/chartDrawing">
    <cdr:from>
      <cdr:x>0.56027</cdr:x>
      <cdr:y>0.00241</cdr:y>
    </cdr:from>
    <cdr:to>
      <cdr:x>0.65365</cdr:x>
      <cdr:y>0.07462</cdr:y>
    </cdr:to>
    <cdr:sp macro="" textlink="Resumen_Ejec!$J$13">
      <cdr:nvSpPr>
        <cdr:cNvPr id="33" name="32 Elipse"/>
        <cdr:cNvSpPr/>
      </cdr:nvSpPr>
      <cdr:spPr>
        <a:xfrm xmlns:a="http://schemas.openxmlformats.org/drawingml/2006/main">
          <a:off x="3212616" y="6611"/>
          <a:ext cx="535446" cy="198086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6">
            <a:lumMod val="40000"/>
            <a:lumOff val="60000"/>
          </a:schemeClr>
        </a:solidFill>
        <a:ln xmlns:a="http://schemas.openxmlformats.org/drawingml/2006/main" w="9525" cmpd="sng">
          <a:solidFill>
            <a:schemeClr val="accent6">
              <a:lumMod val="50000"/>
            </a:schemeClr>
          </a:solidFill>
          <a:prstDash val="solid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square" lIns="0" tIns="0" rIns="0" bIns="0" anchor="ctr" anchorCtr="0">
          <a:spAutoFit/>
        </a:bodyPr>
        <a:lstStyle xmlns:a="http://schemas.openxmlformats.org/drawingml/2006/main"/>
        <a:p xmlns:a="http://schemas.openxmlformats.org/drawingml/2006/main">
          <a:pPr algn="ctr"/>
          <a:fld id="{D40363C2-F495-489F-931C-1134F674B14D}" type="TxLink">
            <a:rPr lang="es-CO" sz="900" b="0" i="0" u="none" strike="noStrike">
              <a:solidFill>
                <a:srgbClr val="000000"/>
              </a:solidFill>
              <a:latin typeface="Calibri"/>
            </a:rPr>
            <a:pPr algn="ctr"/>
            <a:t>82,69%</a:t>
          </a:fld>
          <a:endParaRPr lang="es-CO" sz="900" b="0"/>
        </a:p>
      </cdr:txBody>
    </cdr:sp>
  </cdr:relSizeAnchor>
  <cdr:relSizeAnchor xmlns:cdr="http://schemas.openxmlformats.org/drawingml/2006/chartDrawing">
    <cdr:from>
      <cdr:x>0.2309</cdr:x>
      <cdr:y>0</cdr:y>
    </cdr:from>
    <cdr:to>
      <cdr:x>0.32428</cdr:x>
      <cdr:y>0.07221</cdr:y>
    </cdr:to>
    <cdr:sp macro="" textlink="Resumen_Ejec!$J$12">
      <cdr:nvSpPr>
        <cdr:cNvPr id="34" name="33 Elipse"/>
        <cdr:cNvSpPr/>
      </cdr:nvSpPr>
      <cdr:spPr>
        <a:xfrm xmlns:a="http://schemas.openxmlformats.org/drawingml/2006/main">
          <a:off x="1295400" y="0"/>
          <a:ext cx="523875" cy="198093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6">
            <a:lumMod val="40000"/>
            <a:lumOff val="60000"/>
          </a:schemeClr>
        </a:solidFill>
        <a:ln xmlns:a="http://schemas.openxmlformats.org/drawingml/2006/main" w="9525" cmpd="sng">
          <a:solidFill>
            <a:schemeClr val="accent6">
              <a:lumMod val="50000"/>
            </a:schemeClr>
          </a:solidFill>
          <a:prstDash val="solid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square" lIns="0" tIns="0" rIns="0" bIns="0" anchor="ctr" anchorCtr="0">
          <a:spAutoFit/>
        </a:bodyPr>
        <a:lstStyle xmlns:a="http://schemas.openxmlformats.org/drawingml/2006/main"/>
        <a:p xmlns:a="http://schemas.openxmlformats.org/drawingml/2006/main">
          <a:pPr algn="ctr"/>
          <a:fld id="{84CB9AEE-7494-4FD5-8404-81DFA8CA937F}" type="TxLink">
            <a:rPr lang="es-CO" sz="900" b="0" i="0" u="none" strike="noStrike">
              <a:solidFill>
                <a:srgbClr val="000000"/>
              </a:solidFill>
              <a:latin typeface="Calibri"/>
            </a:rPr>
            <a:pPr algn="ctr"/>
            <a:t>84,81%</a:t>
          </a:fld>
          <a:endParaRPr lang="es-CO" sz="900" b="0"/>
        </a:p>
      </cdr:txBody>
    </cdr:sp>
  </cdr:relSizeAnchor>
  <cdr:relSizeAnchor xmlns:cdr="http://schemas.openxmlformats.org/drawingml/2006/chartDrawing">
    <cdr:from>
      <cdr:x>0.6163</cdr:x>
      <cdr:y>0.90279</cdr:y>
    </cdr:from>
    <cdr:to>
      <cdr:x>0.66384</cdr:x>
      <cdr:y>0.94965</cdr:y>
    </cdr:to>
    <cdr:sp macro="" textlink="">
      <cdr:nvSpPr>
        <cdr:cNvPr id="35" name="34 Rectángulo"/>
        <cdr:cNvSpPr/>
      </cdr:nvSpPr>
      <cdr:spPr>
        <a:xfrm xmlns:a="http://schemas.openxmlformats.org/drawingml/2006/main">
          <a:off x="3457574" y="2476535"/>
          <a:ext cx="266701" cy="12855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20000"/>
            <a:lumOff val="80000"/>
          </a:schemeClr>
        </a:solidFill>
        <a:ln xmlns:a="http://schemas.openxmlformats.org/drawingml/2006/main" w="9525">
          <a:solidFill>
            <a:schemeClr val="accent5">
              <a:lumMod val="50000"/>
            </a:schemeClr>
          </a:solidFill>
          <a:prstDash val="dash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square" lIns="36000" tIns="0" rIns="36000" bIns="0" anchor="ctr" anchorCtr="0">
          <a:spAutoFit/>
        </a:bodyPr>
        <a:lstStyle xmlns:a="http://schemas.openxmlformats.org/drawingml/2006/main"/>
        <a:p xmlns:a="http://schemas.openxmlformats.org/drawingml/2006/main">
          <a:pPr algn="ctr"/>
          <a:endParaRPr lang="es-CO" sz="900"/>
        </a:p>
      </cdr:txBody>
    </cdr:sp>
  </cdr:relSizeAnchor>
  <cdr:relSizeAnchor xmlns:cdr="http://schemas.openxmlformats.org/drawingml/2006/chartDrawing">
    <cdr:from>
      <cdr:x>0.79796</cdr:x>
      <cdr:y>0.89583</cdr:y>
    </cdr:from>
    <cdr:to>
      <cdr:x>0.8438</cdr:x>
      <cdr:y>0.96007</cdr:y>
    </cdr:to>
    <cdr:sp macro="" textlink="">
      <cdr:nvSpPr>
        <cdr:cNvPr id="36" name="35 Elipse"/>
        <cdr:cNvSpPr/>
      </cdr:nvSpPr>
      <cdr:spPr>
        <a:xfrm xmlns:a="http://schemas.openxmlformats.org/drawingml/2006/main">
          <a:off x="4476750" y="2457450"/>
          <a:ext cx="257175" cy="176213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6">
            <a:lumMod val="40000"/>
            <a:lumOff val="60000"/>
          </a:schemeClr>
        </a:solidFill>
        <a:ln xmlns:a="http://schemas.openxmlformats.org/drawingml/2006/main" w="9525" cmpd="sng">
          <a:solidFill>
            <a:schemeClr val="accent6">
              <a:lumMod val="50000"/>
            </a:schemeClr>
          </a:solidFill>
          <a:prstDash val="solid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 wrap="square" lIns="0" tIns="0" rIns="0" bIns="0" anchor="ctr" anchorCtr="0">
          <a:spAutoFit/>
        </a:bodyPr>
        <a:lstStyle xmlns:a="http://schemas.openxmlformats.org/drawingml/2006/main"/>
        <a:p xmlns:a="http://schemas.openxmlformats.org/drawingml/2006/main">
          <a:pPr algn="ctr"/>
          <a:endParaRPr lang="es-CO" sz="900" b="0"/>
        </a:p>
      </cdr:txBody>
    </cdr:sp>
  </cdr:relSizeAnchor>
  <cdr:relSizeAnchor xmlns:cdr="http://schemas.openxmlformats.org/drawingml/2006/chartDrawing">
    <cdr:from>
      <cdr:x>0.67233</cdr:x>
      <cdr:y>0.89757</cdr:y>
    </cdr:from>
    <cdr:to>
      <cdr:x>0.78778</cdr:x>
      <cdr:y>0.95463</cdr:y>
    </cdr:to>
    <cdr:sp macro="" textlink="">
      <cdr:nvSpPr>
        <cdr:cNvPr id="37" name="36 CuadroTexto"/>
        <cdr:cNvSpPr txBox="1"/>
      </cdr:nvSpPr>
      <cdr:spPr>
        <a:xfrm xmlns:a="http://schemas.openxmlformats.org/drawingml/2006/main">
          <a:off x="3771901" y="2462213"/>
          <a:ext cx="647700" cy="1565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es-CO" sz="1000"/>
            <a:t>% Ejecución</a:t>
          </a:r>
        </a:p>
      </cdr:txBody>
    </cdr:sp>
  </cdr:relSizeAnchor>
  <cdr:relSizeAnchor xmlns:cdr="http://schemas.openxmlformats.org/drawingml/2006/chartDrawing">
    <cdr:from>
      <cdr:x>0.8489</cdr:x>
      <cdr:y>0.89757</cdr:y>
    </cdr:from>
    <cdr:to>
      <cdr:x>0.96435</cdr:x>
      <cdr:y>0.95463</cdr:y>
    </cdr:to>
    <cdr:sp macro="" textlink="">
      <cdr:nvSpPr>
        <cdr:cNvPr id="38" name="37 CuadroTexto"/>
        <cdr:cNvSpPr txBox="1"/>
      </cdr:nvSpPr>
      <cdr:spPr>
        <a:xfrm xmlns:a="http://schemas.openxmlformats.org/drawingml/2006/main">
          <a:off x="4762501" y="2462213"/>
          <a:ext cx="647700" cy="1565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es-CO" sz="1000"/>
            <a:t>% Giros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0.64249</cdr:x>
      <cdr:y>0.03205</cdr:y>
    </cdr:from>
    <cdr:to>
      <cdr:x>0.7359</cdr:x>
      <cdr:y>0.23202</cdr:y>
    </cdr:to>
    <cdr:sp macro="" textlink="Resumen_Ejec!$E$23">
      <cdr:nvSpPr>
        <cdr:cNvPr id="2" name="1 Elipse"/>
        <cdr:cNvSpPr/>
      </cdr:nvSpPr>
      <cdr:spPr>
        <a:xfrm xmlns:a="http://schemas.openxmlformats.org/drawingml/2006/main">
          <a:off x="3603625" y="31750"/>
          <a:ext cx="523875" cy="198093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6">
            <a:lumMod val="40000"/>
            <a:lumOff val="60000"/>
          </a:schemeClr>
        </a:solidFill>
        <a:ln xmlns:a="http://schemas.openxmlformats.org/drawingml/2006/main" w="9525" cmpd="sng">
          <a:solidFill>
            <a:schemeClr val="accent6">
              <a:lumMod val="50000"/>
            </a:schemeClr>
          </a:solidFill>
          <a:prstDash val="solid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anchor="ctr" anchorCtr="0">
          <a:sp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71C2CE02-D665-43F5-9AAF-3A7AA9C94F91}" type="TxLink">
            <a:rPr lang="es-CO" sz="900" b="0" i="0" u="none" strike="noStrike">
              <a:solidFill>
                <a:srgbClr val="000000"/>
              </a:solidFill>
              <a:latin typeface="Calibri"/>
            </a:rPr>
            <a:pPr algn="ctr"/>
            <a:t>99,15%</a:t>
          </a:fld>
          <a:endParaRPr lang="es-CO" sz="900" b="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0.64419</cdr:x>
      <cdr:y>0</cdr:y>
    </cdr:from>
    <cdr:to>
      <cdr:x>0.7376</cdr:x>
      <cdr:y>0.14442</cdr:y>
    </cdr:to>
    <cdr:sp macro="" textlink="Resumen_Ejec!$E$24">
      <cdr:nvSpPr>
        <cdr:cNvPr id="2" name="1 Elipse"/>
        <cdr:cNvSpPr/>
      </cdr:nvSpPr>
      <cdr:spPr>
        <a:xfrm xmlns:a="http://schemas.openxmlformats.org/drawingml/2006/main">
          <a:off x="3613150" y="0"/>
          <a:ext cx="523875" cy="198093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6">
            <a:lumMod val="40000"/>
            <a:lumOff val="60000"/>
          </a:schemeClr>
        </a:solidFill>
        <a:ln xmlns:a="http://schemas.openxmlformats.org/drawingml/2006/main" w="9525" cmpd="sng">
          <a:solidFill>
            <a:schemeClr val="accent6">
              <a:lumMod val="50000"/>
            </a:schemeClr>
          </a:solidFill>
          <a:prstDash val="solid"/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0" tIns="0" rIns="0" bIns="0" anchor="ctr" anchorCtr="0">
          <a:sp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678873A9-5B1C-4085-BB49-2B1307860C3B}" type="TxLink">
            <a:rPr lang="es-CO" sz="900" b="0" i="0" u="none" strike="noStrike">
              <a:solidFill>
                <a:srgbClr val="000000"/>
              </a:solidFill>
              <a:latin typeface="Calibri"/>
            </a:rPr>
            <a:pPr algn="ctr"/>
            <a:t>92,05%</a:t>
          </a:fld>
          <a:endParaRPr lang="es-CO" sz="900" b="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107158" y="1"/>
    <xdr:ext cx="1321593" cy="1103185"/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7158" y="1"/>
          <a:ext cx="1321593" cy="1103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8590504" y="2593"/>
    <xdr:ext cx="1710754" cy="1098000"/>
    <xdr:pic>
      <xdr:nvPicPr>
        <xdr:cNvPr id="3" name="3 Imagen" descr="BH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 bwMode="auto">
        <a:xfrm>
          <a:off x="8590504" y="2593"/>
          <a:ext cx="1710754" cy="1098000"/>
        </a:xfrm>
        <a:prstGeom prst="rect">
          <a:avLst/>
        </a:prstGeom>
        <a:noFill/>
        <a:ln>
          <a:noFill/>
        </a:ln>
      </xdr:spPr>
    </xdr:pic>
    <xdr:clientData/>
  </xdr:absoluteAnchor>
  <xdr:absoluteAnchor>
    <xdr:pos x="107154" y="12893164"/>
    <xdr:ext cx="1321593" cy="1111122"/>
    <xdr:pic>
      <xdr:nvPicPr>
        <xdr:cNvPr id="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7154" y="12893164"/>
          <a:ext cx="1321593" cy="1111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8590500" y="12895757"/>
    <xdr:ext cx="1710754" cy="1105937"/>
    <xdr:pic>
      <xdr:nvPicPr>
        <xdr:cNvPr id="5" name="5 Imagen" descr="BH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 bwMode="auto">
        <a:xfrm>
          <a:off x="8590500" y="12895757"/>
          <a:ext cx="1710754" cy="1105937"/>
        </a:xfrm>
        <a:prstGeom prst="rect">
          <a:avLst/>
        </a:prstGeom>
        <a:noFill/>
        <a:ln>
          <a:noFill/>
        </a:ln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83342" y="0"/>
    <xdr:ext cx="1321593" cy="1103185"/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3342" y="0"/>
          <a:ext cx="1321593" cy="1103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absoluteAnchor>
  <xdr:absoluteAnchor>
    <xdr:pos x="8269038" y="2592"/>
    <xdr:ext cx="1710754" cy="1098000"/>
    <xdr:pic>
      <xdr:nvPicPr>
        <xdr:cNvPr id="3" name="2 Imagen" descr="BH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 bwMode="auto">
        <a:xfrm>
          <a:off x="8269038" y="2592"/>
          <a:ext cx="1710754" cy="1098000"/>
        </a:xfrm>
        <a:prstGeom prst="rect">
          <a:avLst/>
        </a:prstGeom>
        <a:noFill/>
        <a:ln>
          <a:noFill/>
        </a:ln>
      </xdr:spPr>
    </xdr:pic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J89"/>
  <sheetViews>
    <sheetView showGridLines="0" tabSelected="1" zoomScale="80" zoomScaleNormal="80" workbookViewId="0"/>
  </sheetViews>
  <sheetFormatPr baseColWidth="10" defaultRowHeight="15" x14ac:dyDescent="0.25"/>
  <cols>
    <col min="1" max="1" width="24.7109375" bestFit="1" customWidth="1"/>
    <col min="2" max="2" width="20" customWidth="1"/>
    <col min="3" max="3" width="19" customWidth="1"/>
    <col min="4" max="4" width="20" customWidth="1"/>
    <col min="5" max="5" width="17.85546875" bestFit="1" customWidth="1"/>
    <col min="6" max="6" width="20" customWidth="1"/>
    <col min="7" max="7" width="20.42578125" customWidth="1"/>
    <col min="8" max="8" width="13.7109375" customWidth="1"/>
    <col min="9" max="9" width="19" customWidth="1"/>
    <col min="10" max="10" width="13.7109375" customWidth="1"/>
  </cols>
  <sheetData>
    <row r="1" spans="1:10" s="31" customFormat="1" ht="18.75" x14ac:dyDescent="0.25">
      <c r="B1" s="33" t="s">
        <v>48</v>
      </c>
      <c r="C1" s="33"/>
      <c r="D1" s="33"/>
      <c r="E1" s="33"/>
      <c r="F1" s="33"/>
      <c r="G1" s="33"/>
      <c r="H1" s="33"/>
    </row>
    <row r="2" spans="1:10" s="31" customFormat="1" ht="18.75" x14ac:dyDescent="0.25">
      <c r="B2" s="33" t="s">
        <v>47</v>
      </c>
      <c r="C2" s="33"/>
      <c r="D2" s="33"/>
      <c r="E2" s="33"/>
      <c r="F2" s="33"/>
      <c r="G2" s="33"/>
      <c r="H2" s="33"/>
    </row>
    <row r="3" spans="1:10" s="31" customFormat="1" ht="18.75" x14ac:dyDescent="0.25">
      <c r="B3" s="32" t="s">
        <v>46</v>
      </c>
      <c r="C3" s="32"/>
      <c r="D3" s="32"/>
      <c r="E3" s="32"/>
      <c r="F3" s="32"/>
      <c r="G3" s="32"/>
      <c r="H3" s="32"/>
    </row>
    <row r="4" spans="1:10" s="31" customFormat="1" ht="18.75" x14ac:dyDescent="0.25">
      <c r="B4" s="32" t="s">
        <v>45</v>
      </c>
      <c r="C4" s="32"/>
      <c r="D4" s="32"/>
      <c r="E4" s="32"/>
      <c r="F4" s="32"/>
      <c r="G4" s="32"/>
      <c r="H4" s="32"/>
    </row>
    <row r="5" spans="1:10" s="29" customFormat="1" ht="12.75" x14ac:dyDescent="0.25">
      <c r="B5" s="30" t="s">
        <v>44</v>
      </c>
      <c r="C5" s="30"/>
      <c r="D5" s="30"/>
      <c r="E5" s="30"/>
      <c r="F5" s="30"/>
      <c r="G5" s="30"/>
      <c r="H5" s="30"/>
    </row>
    <row r="8" spans="1:10" x14ac:dyDescent="0.25">
      <c r="A8" s="25" t="s">
        <v>43</v>
      </c>
    </row>
    <row r="10" spans="1:10" x14ac:dyDescent="0.25">
      <c r="A10" s="28" t="s">
        <v>42</v>
      </c>
      <c r="B10" s="28" t="s">
        <v>41</v>
      </c>
      <c r="C10" s="28" t="s">
        <v>40</v>
      </c>
      <c r="D10" s="28" t="s">
        <v>39</v>
      </c>
      <c r="E10" s="28" t="s">
        <v>38</v>
      </c>
      <c r="F10" s="28" t="s">
        <v>37</v>
      </c>
      <c r="G10" s="28" t="s">
        <v>36</v>
      </c>
      <c r="H10" s="28"/>
      <c r="I10" s="28" t="s">
        <v>35</v>
      </c>
      <c r="J10" s="28"/>
    </row>
    <row r="11" spans="1:10" ht="27" x14ac:dyDescent="0.25">
      <c r="A11" s="28"/>
      <c r="B11" s="28"/>
      <c r="C11" s="28"/>
      <c r="D11" s="28"/>
      <c r="E11" s="28"/>
      <c r="F11" s="28"/>
      <c r="G11" s="27" t="s">
        <v>34</v>
      </c>
      <c r="H11" s="27" t="s">
        <v>33</v>
      </c>
      <c r="I11" s="27" t="s">
        <v>32</v>
      </c>
      <c r="J11" s="27" t="s">
        <v>31</v>
      </c>
    </row>
    <row r="12" spans="1:10" x14ac:dyDescent="0.25">
      <c r="A12" s="2" t="s">
        <v>30</v>
      </c>
      <c r="B12" s="22">
        <v>20919762000</v>
      </c>
      <c r="C12" s="22">
        <v>0</v>
      </c>
      <c r="D12" s="26">
        <f>B12+C12</f>
        <v>20919762000</v>
      </c>
      <c r="E12" s="22">
        <v>0</v>
      </c>
      <c r="F12" s="26">
        <f>D12-E12</f>
        <v>20919762000</v>
      </c>
      <c r="G12" s="22">
        <v>18851935419</v>
      </c>
      <c r="H12" s="23">
        <f>G12/$F12</f>
        <v>0.90115439262645536</v>
      </c>
      <c r="I12" s="22">
        <v>17741793637</v>
      </c>
      <c r="J12" s="23">
        <f>I12/$F12</f>
        <v>0.84808773813965954</v>
      </c>
    </row>
    <row r="13" spans="1:10" x14ac:dyDescent="0.25">
      <c r="A13" s="2" t="s">
        <v>29</v>
      </c>
      <c r="B13" s="22">
        <v>1085099542000</v>
      </c>
      <c r="C13" s="22">
        <v>-61482284013</v>
      </c>
      <c r="D13" s="26">
        <f>B13+C13</f>
        <v>1023617257987</v>
      </c>
      <c r="E13" s="22">
        <v>0</v>
      </c>
      <c r="F13" s="26">
        <f>D13-E13</f>
        <v>1023617257987</v>
      </c>
      <c r="G13" s="22">
        <v>1010814214254</v>
      </c>
      <c r="H13" s="23">
        <f>G13/$F13</f>
        <v>0.98749235260239954</v>
      </c>
      <c r="I13" s="22">
        <v>846430128041</v>
      </c>
      <c r="J13" s="23">
        <f>I13/$F13</f>
        <v>0.82690099393747196</v>
      </c>
    </row>
    <row r="14" spans="1:10" x14ac:dyDescent="0.25">
      <c r="A14" s="2" t="s">
        <v>28</v>
      </c>
      <c r="B14" s="22">
        <v>2166766000</v>
      </c>
      <c r="C14" s="22">
        <v>6393257887</v>
      </c>
      <c r="D14" s="26">
        <f>B14+C14</f>
        <v>8560023887</v>
      </c>
      <c r="E14" s="22">
        <v>0</v>
      </c>
      <c r="F14" s="26">
        <f>D14-E14</f>
        <v>8560023887</v>
      </c>
      <c r="G14" s="22">
        <v>7398813281</v>
      </c>
      <c r="H14" s="23">
        <f>G14/$F14</f>
        <v>0.86434493392436484</v>
      </c>
      <c r="I14" s="22">
        <v>7393555482</v>
      </c>
      <c r="J14" s="23">
        <f>I14/$F14</f>
        <v>0.86373070678324848</v>
      </c>
    </row>
    <row r="15" spans="1:10" x14ac:dyDescent="0.25">
      <c r="A15" s="12" t="s">
        <v>11</v>
      </c>
      <c r="B15" s="11">
        <f>SUM(B12:B14)</f>
        <v>1108186070000</v>
      </c>
      <c r="C15" s="11">
        <f>SUM(C12:C14)</f>
        <v>-55089026126</v>
      </c>
      <c r="D15" s="11">
        <f>SUM(D12:D14)</f>
        <v>1053097043874</v>
      </c>
      <c r="E15" s="11">
        <f>SUM(E12:E14)</f>
        <v>0</v>
      </c>
      <c r="F15" s="11">
        <f>SUM(F12:F14)</f>
        <v>1053097043874</v>
      </c>
      <c r="G15" s="11">
        <f>SUM(G12:G14)</f>
        <v>1037064962954</v>
      </c>
      <c r="H15" s="19">
        <f>G15/$F15</f>
        <v>0.98477625493940879</v>
      </c>
      <c r="I15" s="11">
        <f>SUM(I12:I14)</f>
        <v>871565477160</v>
      </c>
      <c r="J15" s="19">
        <f>I15/$F15</f>
        <v>0.82762123607696714</v>
      </c>
    </row>
    <row r="16" spans="1:10" s="17" customFormat="1" ht="12" x14ac:dyDescent="0.25">
      <c r="A16" s="18" t="s">
        <v>21</v>
      </c>
    </row>
    <row r="19" spans="1:10" x14ac:dyDescent="0.25">
      <c r="A19" s="25" t="s">
        <v>27</v>
      </c>
    </row>
    <row r="20" spans="1:10" x14ac:dyDescent="0.25">
      <c r="B20" s="24">
        <v>2</v>
      </c>
      <c r="C20" s="24">
        <v>3</v>
      </c>
      <c r="D20" s="24">
        <v>4</v>
      </c>
    </row>
    <row r="21" spans="1:10" x14ac:dyDescent="0.25">
      <c r="A21" s="14" t="str">
        <f>A10</f>
        <v>Rubro</v>
      </c>
      <c r="B21" s="14" t="s">
        <v>26</v>
      </c>
      <c r="C21" s="14" t="s">
        <v>25</v>
      </c>
      <c r="D21" s="14" t="s">
        <v>24</v>
      </c>
      <c r="E21" s="14"/>
      <c r="F21" s="14" t="s">
        <v>23</v>
      </c>
    </row>
    <row r="22" spans="1:10" x14ac:dyDescent="0.25">
      <c r="A22" s="14"/>
      <c r="B22" s="14"/>
      <c r="C22" s="14"/>
      <c r="D22" s="3" t="s">
        <v>5</v>
      </c>
      <c r="E22" s="3" t="s">
        <v>22</v>
      </c>
      <c r="F22" s="14"/>
    </row>
    <row r="23" spans="1:10" x14ac:dyDescent="0.25">
      <c r="A23" s="2" t="str">
        <f>A12</f>
        <v>Gastos de Funcionamiento</v>
      </c>
      <c r="B23" s="22">
        <v>2617202309</v>
      </c>
      <c r="C23" s="22">
        <v>2599630126</v>
      </c>
      <c r="D23" s="22">
        <v>2577459653</v>
      </c>
      <c r="E23" s="23">
        <f>D23/C23</f>
        <v>0.99147168176800859</v>
      </c>
      <c r="F23" s="1">
        <f>C23-D23</f>
        <v>22170473</v>
      </c>
    </row>
    <row r="24" spans="1:10" x14ac:dyDescent="0.25">
      <c r="A24" s="2" t="str">
        <f>A13</f>
        <v>Inversión</v>
      </c>
      <c r="B24" s="22">
        <v>174144465261</v>
      </c>
      <c r="C24" s="22">
        <v>164677611577</v>
      </c>
      <c r="D24" s="22">
        <v>151582123209</v>
      </c>
      <c r="E24" s="23">
        <f>D24/C24</f>
        <v>0.92047802829665881</v>
      </c>
      <c r="F24" s="1">
        <f>C24-D24</f>
        <v>13095488368</v>
      </c>
    </row>
    <row r="25" spans="1:10" x14ac:dyDescent="0.25">
      <c r="A25" s="2" t="str">
        <f>A14</f>
        <v>Pasivos Exigibles</v>
      </c>
      <c r="B25" s="22"/>
      <c r="C25" s="21"/>
      <c r="D25" s="21"/>
      <c r="E25" s="20"/>
      <c r="F25" s="20"/>
    </row>
    <row r="26" spans="1:10" x14ac:dyDescent="0.25">
      <c r="A26" s="12" t="str">
        <f>A15</f>
        <v>TOTAL</v>
      </c>
      <c r="B26" s="11">
        <f>SUM(B23:B25)</f>
        <v>176761667570</v>
      </c>
      <c r="C26" s="11">
        <f>SUM(C23:C25)</f>
        <v>167277241703</v>
      </c>
      <c r="D26" s="11">
        <f>SUM(D23:D25)</f>
        <v>154159582862</v>
      </c>
      <c r="E26" s="19">
        <f>D26/C26</f>
        <v>0.92158132984826269</v>
      </c>
      <c r="F26" s="11">
        <f>SUM(F23:F25)</f>
        <v>13117658841</v>
      </c>
    </row>
    <row r="27" spans="1:10" s="17" customFormat="1" ht="12" x14ac:dyDescent="0.25">
      <c r="A27" s="18" t="s">
        <v>21</v>
      </c>
    </row>
    <row r="29" spans="1:10" x14ac:dyDescent="0.25">
      <c r="A29" s="16" t="s">
        <v>20</v>
      </c>
      <c r="B29" s="16"/>
      <c r="C29" s="16"/>
      <c r="D29" s="16"/>
      <c r="F29" s="16" t="s">
        <v>19</v>
      </c>
      <c r="G29" s="16"/>
      <c r="H29" s="16"/>
      <c r="I29" s="16"/>
      <c r="J29" s="16"/>
    </row>
    <row r="37" spans="1:10" x14ac:dyDescent="0.25">
      <c r="F37" s="16" t="s">
        <v>18</v>
      </c>
      <c r="G37" s="16"/>
      <c r="H37" s="16"/>
      <c r="I37" s="16"/>
      <c r="J37" s="16"/>
    </row>
    <row r="46" spans="1:10" ht="15" customHeight="1" x14ac:dyDescent="0.25"/>
    <row r="48" spans="1:10" x14ac:dyDescent="0.25">
      <c r="A48" s="15" t="s">
        <v>17</v>
      </c>
    </row>
    <row r="50" spans="1:6" x14ac:dyDescent="0.25">
      <c r="A50" s="4" t="s">
        <v>16</v>
      </c>
    </row>
    <row r="52" spans="1:6" x14ac:dyDescent="0.25">
      <c r="A52" s="14" t="str">
        <f>A10</f>
        <v>Rubro</v>
      </c>
      <c r="B52" s="14" t="s">
        <v>15</v>
      </c>
      <c r="C52" s="14" t="s">
        <v>14</v>
      </c>
      <c r="D52" s="14"/>
      <c r="E52" s="14" t="str">
        <f>I10</f>
        <v>Giros</v>
      </c>
      <c r="F52" s="14"/>
    </row>
    <row r="53" spans="1:6" x14ac:dyDescent="0.25">
      <c r="A53" s="14"/>
      <c r="B53" s="14"/>
      <c r="C53" s="3" t="s">
        <v>5</v>
      </c>
      <c r="D53" s="9" t="s">
        <v>13</v>
      </c>
      <c r="E53" s="3" t="s">
        <v>5</v>
      </c>
      <c r="F53" s="3" t="s">
        <v>12</v>
      </c>
    </row>
    <row r="54" spans="1:6" x14ac:dyDescent="0.25">
      <c r="A54" s="2" t="str">
        <f>A12</f>
        <v>Gastos de Funcionamiento</v>
      </c>
      <c r="B54" s="1">
        <f>F12/1000000</f>
        <v>20919.761999999999</v>
      </c>
      <c r="C54" s="1">
        <f>G12/1000000</f>
        <v>18851.935419000001</v>
      </c>
      <c r="D54" s="13">
        <f>C54/$B54</f>
        <v>0.90115439262645547</v>
      </c>
      <c r="E54" s="1">
        <f>I12/1000000</f>
        <v>17741.793636999999</v>
      </c>
      <c r="F54" s="13">
        <f>E54/$B54</f>
        <v>0.84808773813965954</v>
      </c>
    </row>
    <row r="55" spans="1:6" x14ac:dyDescent="0.25">
      <c r="A55" s="2" t="str">
        <f>A13</f>
        <v>Inversión</v>
      </c>
      <c r="B55" s="1">
        <f>F13/1000000</f>
        <v>1023617.257987</v>
      </c>
      <c r="C55" s="1">
        <f>G13/1000000</f>
        <v>1010814.214254</v>
      </c>
      <c r="D55" s="13">
        <f>C55/$B55</f>
        <v>0.98749235260239954</v>
      </c>
      <c r="E55" s="1">
        <f>I13/1000000</f>
        <v>846430.12804099999</v>
      </c>
      <c r="F55" s="13">
        <f>E55/$B55</f>
        <v>0.82690099393747196</v>
      </c>
    </row>
    <row r="56" spans="1:6" x14ac:dyDescent="0.25">
      <c r="A56" s="2" t="str">
        <f>A14</f>
        <v>Pasivos Exigibles</v>
      </c>
      <c r="B56" s="1">
        <f>F14/1000000</f>
        <v>8560.0238869999994</v>
      </c>
      <c r="C56" s="1">
        <f>G14/1000000</f>
        <v>7398.8132809999997</v>
      </c>
      <c r="D56" s="13">
        <f>C56/$B56</f>
        <v>0.86434493392436496</v>
      </c>
      <c r="E56" s="1">
        <f>I14/1000000</f>
        <v>7393.5554819999998</v>
      </c>
      <c r="F56" s="13">
        <f>E56/$B56</f>
        <v>0.86373070678324848</v>
      </c>
    </row>
    <row r="57" spans="1:6" x14ac:dyDescent="0.25">
      <c r="A57" s="12" t="s">
        <v>11</v>
      </c>
      <c r="B57" s="11">
        <f>SUM(B54:B56)</f>
        <v>1053097.043874</v>
      </c>
      <c r="C57" s="11">
        <f>SUM(C54:C56)</f>
        <v>1037064.962954</v>
      </c>
      <c r="D57" s="10">
        <f>C57/$B57</f>
        <v>0.98477625493940879</v>
      </c>
      <c r="E57" s="11">
        <f>SUM(E54:E56)</f>
        <v>871565.47716000001</v>
      </c>
      <c r="F57" s="10">
        <f>E57/$B57</f>
        <v>0.82762123607696725</v>
      </c>
    </row>
    <row r="60" spans="1:6" x14ac:dyDescent="0.25">
      <c r="A60" s="4" t="s">
        <v>10</v>
      </c>
    </row>
    <row r="62" spans="1:6" ht="30" x14ac:dyDescent="0.25">
      <c r="A62" s="9" t="str">
        <f>A52</f>
        <v>Rubro</v>
      </c>
      <c r="B62" s="9" t="str">
        <f>B52</f>
        <v>Apropiación Vigente</v>
      </c>
      <c r="C62" s="9" t="str">
        <f>C52</f>
        <v>Ejecución (Compromisos)</v>
      </c>
      <c r="D62" s="9" t="str">
        <f>E52</f>
        <v>Giros</v>
      </c>
    </row>
    <row r="63" spans="1:6" x14ac:dyDescent="0.25">
      <c r="A63" s="2" t="str">
        <f>A54</f>
        <v>Gastos de Funcionamiento</v>
      </c>
      <c r="B63" s="1">
        <f>B54*$B$68</f>
        <v>10459.880999999999</v>
      </c>
      <c r="C63" s="1">
        <f>C54*$B$68</f>
        <v>9425.9677095000006</v>
      </c>
      <c r="D63" s="1">
        <f>E54*$B$68</f>
        <v>8870.8968184999994</v>
      </c>
    </row>
    <row r="64" spans="1:6" x14ac:dyDescent="0.25">
      <c r="A64" s="2" t="str">
        <f>A55</f>
        <v>Inversión</v>
      </c>
      <c r="B64" s="1">
        <f>B55*$B$69</f>
        <v>15354.258869805</v>
      </c>
      <c r="C64" s="1">
        <f>C55*$B$69</f>
        <v>15162.213213809999</v>
      </c>
      <c r="D64" s="1">
        <f>E55*$B$69</f>
        <v>12696.451920615</v>
      </c>
    </row>
    <row r="65" spans="1:5" x14ac:dyDescent="0.25">
      <c r="A65" s="2" t="str">
        <f>A56</f>
        <v>Pasivos Exigibles</v>
      </c>
      <c r="B65" s="1">
        <f>B56</f>
        <v>8560.0238869999994</v>
      </c>
      <c r="C65" s="1">
        <f>C56</f>
        <v>7398.8132809999997</v>
      </c>
      <c r="D65" s="1">
        <f>E56</f>
        <v>7393.5554819999998</v>
      </c>
    </row>
    <row r="68" spans="1:5" x14ac:dyDescent="0.25">
      <c r="A68" s="8" t="s">
        <v>9</v>
      </c>
      <c r="B68" s="7">
        <v>0.5</v>
      </c>
    </row>
    <row r="69" spans="1:5" x14ac:dyDescent="0.25">
      <c r="A69" s="6" t="s">
        <v>8</v>
      </c>
      <c r="B69" s="5">
        <v>1.4999999999999999E-2</v>
      </c>
    </row>
    <row r="72" spans="1:5" x14ac:dyDescent="0.25">
      <c r="A72" s="4" t="s">
        <v>7</v>
      </c>
    </row>
    <row r="74" spans="1:5" x14ac:dyDescent="0.25">
      <c r="A74" s="3" t="s">
        <v>6</v>
      </c>
      <c r="B74" s="3" t="s">
        <v>5</v>
      </c>
      <c r="C74" s="3" t="s">
        <v>4</v>
      </c>
      <c r="D74" s="3" t="s">
        <v>3</v>
      </c>
      <c r="E74" s="3" t="s">
        <v>2</v>
      </c>
    </row>
    <row r="75" spans="1:5" x14ac:dyDescent="0.25">
      <c r="A75" s="2" t="str">
        <f>B21</f>
        <v>Reservas Constituidas</v>
      </c>
      <c r="B75" s="1">
        <f>B23/1000000</f>
        <v>2617.2023089999998</v>
      </c>
      <c r="C75" s="1">
        <v>0</v>
      </c>
      <c r="D75" s="1">
        <f>ABS(B75)</f>
        <v>2617.2023089999998</v>
      </c>
      <c r="E75" s="1">
        <f>B75</f>
        <v>2617.2023089999998</v>
      </c>
    </row>
    <row r="76" spans="1:5" x14ac:dyDescent="0.25">
      <c r="A76" s="2" t="s">
        <v>1</v>
      </c>
      <c r="B76" s="1">
        <f>-(B75-B77)</f>
        <v>-17.572182999999768</v>
      </c>
      <c r="C76" s="1">
        <f>IF(B76&lt;0,E75+B76,E75)</f>
        <v>2599.630126</v>
      </c>
      <c r="D76" s="1">
        <f>ABS(B76)</f>
        <v>17.572182999999768</v>
      </c>
      <c r="E76" s="1">
        <f>E75+B76</f>
        <v>2599.630126</v>
      </c>
    </row>
    <row r="77" spans="1:5" x14ac:dyDescent="0.25">
      <c r="A77" s="2" t="str">
        <f>C21</f>
        <v>Reservas Definitivas</v>
      </c>
      <c r="B77" s="1">
        <f>C23/1000000</f>
        <v>2599.630126</v>
      </c>
      <c r="C77" s="1">
        <v>0</v>
      </c>
      <c r="D77" s="1">
        <f>ABS(B77)</f>
        <v>2599.630126</v>
      </c>
      <c r="E77" s="1">
        <f>E76</f>
        <v>2599.630126</v>
      </c>
    </row>
    <row r="78" spans="1:5" x14ac:dyDescent="0.25">
      <c r="A78" s="2" t="str">
        <f>D21</f>
        <v>Autorización de Giro</v>
      </c>
      <c r="B78" s="1">
        <f>-D23/1000000</f>
        <v>-2577.4596529999999</v>
      </c>
      <c r="C78" s="1">
        <f>IF(B78&lt;0,E77+B78,E77)</f>
        <v>22.170473000000129</v>
      </c>
      <c r="D78" s="1">
        <f>ABS(B78)</f>
        <v>2577.4596529999999</v>
      </c>
      <c r="E78" s="1">
        <f>E77+B78</f>
        <v>22.170473000000129</v>
      </c>
    </row>
    <row r="79" spans="1:5" x14ac:dyDescent="0.25">
      <c r="A79" s="2" t="str">
        <f>F21</f>
        <v>Reservas sin Autorización de Giro</v>
      </c>
      <c r="B79" s="1">
        <f>F23/1000000</f>
        <v>22.170473000000001</v>
      </c>
      <c r="C79" s="1">
        <v>0</v>
      </c>
      <c r="D79" s="1">
        <f>ABS(B79)</f>
        <v>22.170473000000001</v>
      </c>
      <c r="E79" s="1"/>
    </row>
    <row r="82" spans="1:5" x14ac:dyDescent="0.25">
      <c r="A82" s="4" t="s">
        <v>0</v>
      </c>
    </row>
    <row r="84" spans="1:5" x14ac:dyDescent="0.25">
      <c r="A84" s="3" t="str">
        <f>A74</f>
        <v>Concepto</v>
      </c>
      <c r="B84" s="3" t="str">
        <f>B74</f>
        <v>Valor</v>
      </c>
      <c r="C84" s="3" t="str">
        <f>C74</f>
        <v>Flotante</v>
      </c>
      <c r="D84" s="3" t="str">
        <f>D74</f>
        <v>Serie Graf</v>
      </c>
      <c r="E84" s="3" t="str">
        <f>E74</f>
        <v>Último Tope</v>
      </c>
    </row>
    <row r="85" spans="1:5" x14ac:dyDescent="0.25">
      <c r="A85" s="2" t="str">
        <f>A75</f>
        <v>Reservas Constituidas</v>
      </c>
      <c r="B85" s="1">
        <f>B24/1000000</f>
        <v>174144.465261</v>
      </c>
      <c r="C85" s="1">
        <v>0</v>
      </c>
      <c r="D85" s="1">
        <f>ABS(B85)</f>
        <v>174144.465261</v>
      </c>
      <c r="E85" s="1">
        <f>B85</f>
        <v>174144.465261</v>
      </c>
    </row>
    <row r="86" spans="1:5" x14ac:dyDescent="0.25">
      <c r="A86" s="2" t="str">
        <f>A76</f>
        <v>Anulaciones</v>
      </c>
      <c r="B86" s="1">
        <f>-(B85-B87)</f>
        <v>-9466.8536840000015</v>
      </c>
      <c r="C86" s="1">
        <f>IF(B86&lt;0,E85+B86,E85)</f>
        <v>164677.611577</v>
      </c>
      <c r="D86" s="1">
        <f>ABS(B86)</f>
        <v>9466.8536840000015</v>
      </c>
      <c r="E86" s="1">
        <f>E85+B86</f>
        <v>164677.611577</v>
      </c>
    </row>
    <row r="87" spans="1:5" x14ac:dyDescent="0.25">
      <c r="A87" s="2" t="str">
        <f>A77</f>
        <v>Reservas Definitivas</v>
      </c>
      <c r="B87" s="1">
        <f>+C24/1000000</f>
        <v>164677.611577</v>
      </c>
      <c r="C87" s="1">
        <v>0</v>
      </c>
      <c r="D87" s="1">
        <f>ABS(B87)</f>
        <v>164677.611577</v>
      </c>
      <c r="E87" s="1">
        <f>B87</f>
        <v>164677.611577</v>
      </c>
    </row>
    <row r="88" spans="1:5" x14ac:dyDescent="0.25">
      <c r="A88" s="2" t="str">
        <f>A78</f>
        <v>Autorización de Giro</v>
      </c>
      <c r="B88" s="1">
        <f>-D24/1000000</f>
        <v>-151582.12320900001</v>
      </c>
      <c r="C88" s="1">
        <f>IF(B88&lt;0,E87+B88,E87)</f>
        <v>13095.488367999991</v>
      </c>
      <c r="D88" s="1">
        <f>ABS(B88)</f>
        <v>151582.12320900001</v>
      </c>
      <c r="E88" s="1">
        <f>E87+B88</f>
        <v>13095.488367999991</v>
      </c>
    </row>
    <row r="89" spans="1:5" x14ac:dyDescent="0.25">
      <c r="A89" s="2" t="str">
        <f>A79</f>
        <v>Reservas sin Autorización de Giro</v>
      </c>
      <c r="B89" s="1">
        <f>F24/1000000</f>
        <v>13095.488368</v>
      </c>
      <c r="C89" s="1">
        <v>0</v>
      </c>
      <c r="D89" s="1">
        <f>ABS(B89)</f>
        <v>13095.488368</v>
      </c>
      <c r="E89" s="1"/>
    </row>
  </sheetData>
  <mergeCells count="25">
    <mergeCell ref="B1:H1"/>
    <mergeCell ref="B2:H2"/>
    <mergeCell ref="B3:H3"/>
    <mergeCell ref="B4:H4"/>
    <mergeCell ref="B5:H5"/>
    <mergeCell ref="A10:A11"/>
    <mergeCell ref="B10:B11"/>
    <mergeCell ref="C10:C11"/>
    <mergeCell ref="D10:D11"/>
    <mergeCell ref="E10:E11"/>
    <mergeCell ref="F10:F11"/>
    <mergeCell ref="G10:H10"/>
    <mergeCell ref="I10:J10"/>
    <mergeCell ref="A21:A22"/>
    <mergeCell ref="B21:B22"/>
    <mergeCell ref="C21:C22"/>
    <mergeCell ref="D21:E21"/>
    <mergeCell ref="F21:F22"/>
    <mergeCell ref="A29:D29"/>
    <mergeCell ref="F29:J29"/>
    <mergeCell ref="F37:J37"/>
    <mergeCell ref="A52:A53"/>
    <mergeCell ref="B52:B53"/>
    <mergeCell ref="C52:D52"/>
    <mergeCell ref="E52:F52"/>
  </mergeCells>
  <printOptions horizontalCentered="1"/>
  <pageMargins left="0.23622047244094491" right="0.23622047244094491" top="0.74803149606299213" bottom="0.74803149606299213" header="0.31496062992125984" footer="0.31496062992125984"/>
  <pageSetup scale="71" orientation="landscape" horizontalDpi="4294967294" verticalDpi="4294967294" r:id="rId1"/>
  <headerFooter>
    <oddFooter>&amp;LDirección de Análisis y Diseño Estratégico - Subdirección de Diseño, Evaluación y Sistematización&amp;REquipo de Análisis de Costos y Presupuesto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H59"/>
  <sheetViews>
    <sheetView showGridLines="0" zoomScale="80" zoomScaleNormal="80" workbookViewId="0"/>
  </sheetViews>
  <sheetFormatPr baseColWidth="10" defaultRowHeight="15" x14ac:dyDescent="0.25"/>
  <cols>
    <col min="2" max="2" width="41.7109375" customWidth="1"/>
    <col min="3" max="3" width="20.7109375" customWidth="1"/>
    <col min="4" max="4" width="20" customWidth="1"/>
    <col min="5" max="5" width="13.140625" customWidth="1"/>
    <col min="6" max="6" width="19.28515625" customWidth="1"/>
    <col min="7" max="7" width="13.140625" customWidth="1"/>
    <col min="8" max="8" width="19.28515625" customWidth="1"/>
  </cols>
  <sheetData>
    <row r="1" spans="1:8" s="31" customFormat="1" ht="18.75" x14ac:dyDescent="0.25">
      <c r="B1" s="33" t="s">
        <v>48</v>
      </c>
      <c r="C1" s="33"/>
      <c r="D1" s="33"/>
      <c r="E1" s="33"/>
      <c r="F1" s="33"/>
      <c r="G1" s="33"/>
    </row>
    <row r="2" spans="1:8" s="31" customFormat="1" ht="18.75" x14ac:dyDescent="0.25">
      <c r="B2" s="33" t="s">
        <v>50</v>
      </c>
      <c r="C2" s="33"/>
      <c r="D2" s="33"/>
      <c r="E2" s="33"/>
      <c r="F2" s="33"/>
      <c r="G2" s="33"/>
    </row>
    <row r="3" spans="1:8" s="31" customFormat="1" ht="18.75" x14ac:dyDescent="0.25">
      <c r="B3" s="32" t="s">
        <v>46</v>
      </c>
      <c r="C3" s="32"/>
      <c r="D3" s="32"/>
      <c r="E3" s="32"/>
      <c r="F3" s="32"/>
      <c r="G3" s="32"/>
    </row>
    <row r="4" spans="1:8" s="31" customFormat="1" ht="18.75" x14ac:dyDescent="0.25">
      <c r="B4" s="32" t="s">
        <v>45</v>
      </c>
      <c r="C4" s="32"/>
      <c r="D4" s="32"/>
      <c r="E4" s="32"/>
      <c r="F4" s="32"/>
      <c r="G4" s="32"/>
    </row>
    <row r="5" spans="1:8" s="29" customFormat="1" ht="12.75" x14ac:dyDescent="0.25">
      <c r="B5" s="30" t="s">
        <v>44</v>
      </c>
      <c r="C5" s="30"/>
      <c r="D5" s="30"/>
      <c r="E5" s="30"/>
      <c r="F5" s="30"/>
      <c r="G5" s="30"/>
    </row>
    <row r="8" spans="1:8" x14ac:dyDescent="0.25">
      <c r="A8" s="14" t="s">
        <v>75</v>
      </c>
      <c r="B8" s="14" t="s">
        <v>74</v>
      </c>
      <c r="C8" s="14" t="s">
        <v>73</v>
      </c>
      <c r="D8" s="14" t="s">
        <v>72</v>
      </c>
      <c r="E8" s="14"/>
      <c r="F8" s="14" t="s">
        <v>71</v>
      </c>
      <c r="G8" s="14"/>
      <c r="H8" s="14" t="s">
        <v>70</v>
      </c>
    </row>
    <row r="9" spans="1:8" ht="30" x14ac:dyDescent="0.25">
      <c r="A9" s="14"/>
      <c r="B9" s="14"/>
      <c r="C9" s="14"/>
      <c r="D9" s="9" t="s">
        <v>5</v>
      </c>
      <c r="E9" s="9" t="s">
        <v>69</v>
      </c>
      <c r="F9" s="9" t="s">
        <v>5</v>
      </c>
      <c r="G9" s="9" t="s">
        <v>12</v>
      </c>
      <c r="H9" s="14"/>
    </row>
    <row r="10" spans="1:8" ht="45" customHeight="1" x14ac:dyDescent="0.25">
      <c r="A10" s="38">
        <v>735</v>
      </c>
      <c r="B10" s="42" t="s">
        <v>68</v>
      </c>
      <c r="C10" s="40">
        <v>239056417997</v>
      </c>
      <c r="D10" s="40">
        <v>236282182826</v>
      </c>
      <c r="E10" s="41">
        <f>IFERROR(D10/$C10,"")</f>
        <v>0.98839506090551887</v>
      </c>
      <c r="F10" s="40">
        <v>191624806740</v>
      </c>
      <c r="G10" s="13">
        <f>IFERROR(F10/$C10,"")</f>
        <v>0.80158821229557942</v>
      </c>
      <c r="H10" s="36">
        <f>C10-D10</f>
        <v>2774235171</v>
      </c>
    </row>
    <row r="11" spans="1:8" ht="45" customHeight="1" x14ac:dyDescent="0.25">
      <c r="A11" s="38">
        <v>739</v>
      </c>
      <c r="B11" s="42" t="s">
        <v>67</v>
      </c>
      <c r="C11" s="40">
        <v>38683343637</v>
      </c>
      <c r="D11" s="40">
        <v>31822531887</v>
      </c>
      <c r="E11" s="41">
        <f>IFERROR(D11/$C11,"")</f>
        <v>0.82264170816305182</v>
      </c>
      <c r="F11" s="40">
        <v>14328677206</v>
      </c>
      <c r="G11" s="13">
        <f>IFERROR(F11/$C11,"")</f>
        <v>0.3704094801229863</v>
      </c>
      <c r="H11" s="36">
        <f>C11-D11</f>
        <v>6860811750</v>
      </c>
    </row>
    <row r="12" spans="1:8" ht="45" customHeight="1" x14ac:dyDescent="0.25">
      <c r="A12" s="38">
        <v>721</v>
      </c>
      <c r="B12" s="42" t="s">
        <v>66</v>
      </c>
      <c r="C12" s="40">
        <v>45260229399</v>
      </c>
      <c r="D12" s="40">
        <v>45208567443</v>
      </c>
      <c r="E12" s="41">
        <f>IFERROR(D12/$C12,"")</f>
        <v>0.99885855735408313</v>
      </c>
      <c r="F12" s="40">
        <v>39518509031</v>
      </c>
      <c r="G12" s="13">
        <f>IFERROR(F12/$C12,"")</f>
        <v>0.87313983061414047</v>
      </c>
      <c r="H12" s="36">
        <f>C12-D12</f>
        <v>51661956</v>
      </c>
    </row>
    <row r="13" spans="1:8" ht="45" customHeight="1" x14ac:dyDescent="0.25">
      <c r="A13" s="38">
        <v>742</v>
      </c>
      <c r="B13" s="42" t="s">
        <v>65</v>
      </c>
      <c r="C13" s="40">
        <v>122205858123</v>
      </c>
      <c r="D13" s="40">
        <v>120764933296</v>
      </c>
      <c r="E13" s="41">
        <f>IFERROR(D13/$C13,"")</f>
        <v>0.98820903638228441</v>
      </c>
      <c r="F13" s="40">
        <v>112660154259</v>
      </c>
      <c r="G13" s="13">
        <f>IFERROR(F13/$C13,"")</f>
        <v>0.9218883283451742</v>
      </c>
      <c r="H13" s="36">
        <f>C13-D13</f>
        <v>1440924827</v>
      </c>
    </row>
    <row r="14" spans="1:8" ht="45" customHeight="1" x14ac:dyDescent="0.25">
      <c r="A14" s="38">
        <v>743</v>
      </c>
      <c r="B14" s="42" t="s">
        <v>64</v>
      </c>
      <c r="C14" s="40">
        <v>26914833658</v>
      </c>
      <c r="D14" s="40">
        <v>26248239605</v>
      </c>
      <c r="E14" s="41">
        <f>IFERROR(D14/$C14,"")</f>
        <v>0.9752332092603565</v>
      </c>
      <c r="F14" s="40">
        <v>17731586329</v>
      </c>
      <c r="G14" s="13">
        <f>IFERROR(F14/$C14,"")</f>
        <v>0.65880348934386124</v>
      </c>
      <c r="H14" s="36">
        <f>C14-D14</f>
        <v>666594053</v>
      </c>
    </row>
    <row r="15" spans="1:8" ht="45" customHeight="1" x14ac:dyDescent="0.25">
      <c r="A15" s="38">
        <v>749</v>
      </c>
      <c r="B15" s="42" t="s">
        <v>63</v>
      </c>
      <c r="C15" s="40">
        <v>2755275090</v>
      </c>
      <c r="D15" s="40">
        <v>2745339944</v>
      </c>
      <c r="E15" s="41">
        <f>IFERROR(D15/$C15,"")</f>
        <v>0.99639413645626218</v>
      </c>
      <c r="F15" s="40">
        <v>2226077119</v>
      </c>
      <c r="G15" s="13">
        <f>IFERROR(F15/$C15,"")</f>
        <v>0.80793280027802961</v>
      </c>
      <c r="H15" s="36">
        <f>C15-D15</f>
        <v>9935146</v>
      </c>
    </row>
    <row r="16" spans="1:8" ht="45" customHeight="1" x14ac:dyDescent="0.25">
      <c r="A16" s="38">
        <v>760</v>
      </c>
      <c r="B16" s="42" t="s">
        <v>62</v>
      </c>
      <c r="C16" s="40">
        <v>16237095936</v>
      </c>
      <c r="D16" s="40">
        <v>15951155226</v>
      </c>
      <c r="E16" s="41">
        <f>IFERROR(D16/$C16,"")</f>
        <v>0.98238966431392283</v>
      </c>
      <c r="F16" s="40">
        <v>10704002109</v>
      </c>
      <c r="G16" s="13">
        <f>IFERROR(F16/$C16,"")</f>
        <v>0.65923131520505907</v>
      </c>
      <c r="H16" s="36">
        <f>C16-D16</f>
        <v>285940710</v>
      </c>
    </row>
    <row r="17" spans="1:8" ht="45" customHeight="1" x14ac:dyDescent="0.25">
      <c r="A17" s="38">
        <v>764</v>
      </c>
      <c r="B17" s="42" t="s">
        <v>61</v>
      </c>
      <c r="C17" s="40">
        <v>7265657300</v>
      </c>
      <c r="D17" s="40">
        <v>7246201816</v>
      </c>
      <c r="E17" s="41">
        <f>IFERROR(D17/$C17,"")</f>
        <v>0.99732226786969436</v>
      </c>
      <c r="F17" s="40">
        <v>3461856696</v>
      </c>
      <c r="G17" s="13">
        <f>IFERROR(F17/$C17,"")</f>
        <v>0.47646848083517507</v>
      </c>
      <c r="H17" s="36">
        <f>C17-D17</f>
        <v>19455484</v>
      </c>
    </row>
    <row r="18" spans="1:8" ht="45" customHeight="1" x14ac:dyDescent="0.25">
      <c r="A18" s="38">
        <v>741</v>
      </c>
      <c r="B18" s="42" t="s">
        <v>60</v>
      </c>
      <c r="C18" s="40">
        <v>19713745653</v>
      </c>
      <c r="D18" s="40">
        <v>19665649891</v>
      </c>
      <c r="E18" s="41">
        <f>IFERROR(D18/$C18,"")</f>
        <v>0.99756029306421123</v>
      </c>
      <c r="F18" s="40">
        <v>14973650341</v>
      </c>
      <c r="G18" s="13">
        <f>IFERROR(F18/$C18,"")</f>
        <v>0.75955379584200622</v>
      </c>
      <c r="H18" s="36">
        <f>C18-D18</f>
        <v>48095762</v>
      </c>
    </row>
    <row r="19" spans="1:8" ht="45" customHeight="1" x14ac:dyDescent="0.25">
      <c r="A19" s="38">
        <v>730</v>
      </c>
      <c r="B19" s="42" t="s">
        <v>59</v>
      </c>
      <c r="C19" s="40">
        <v>293938844897</v>
      </c>
      <c r="D19" s="40">
        <v>293843981887</v>
      </c>
      <c r="E19" s="41">
        <f>IFERROR(D19/$C19,"")</f>
        <v>0.99967726956934444</v>
      </c>
      <c r="F19" s="40">
        <v>259644686487</v>
      </c>
      <c r="G19" s="13">
        <f>IFERROR(F19/$C19,"")</f>
        <v>0.88332893387392497</v>
      </c>
      <c r="H19" s="36">
        <f>C19-D19</f>
        <v>94863010</v>
      </c>
    </row>
    <row r="20" spans="1:8" ht="45" customHeight="1" x14ac:dyDescent="0.25">
      <c r="A20" s="38">
        <v>738</v>
      </c>
      <c r="B20" s="42" t="s">
        <v>58</v>
      </c>
      <c r="C20" s="40">
        <v>3229412700</v>
      </c>
      <c r="D20" s="40">
        <v>3220039967</v>
      </c>
      <c r="E20" s="41">
        <f>IFERROR(D20/$C20,"")</f>
        <v>0.99709769736150478</v>
      </c>
      <c r="F20" s="40">
        <v>2525984384</v>
      </c>
      <c r="G20" s="13">
        <f>IFERROR(F20/$C20,"")</f>
        <v>0.78218073026095425</v>
      </c>
      <c r="H20" s="36">
        <f>C20-D20</f>
        <v>9372733</v>
      </c>
    </row>
    <row r="21" spans="1:8" ht="45" customHeight="1" x14ac:dyDescent="0.25">
      <c r="A21" s="38">
        <v>753</v>
      </c>
      <c r="B21" s="42" t="s">
        <v>57</v>
      </c>
      <c r="C21" s="40">
        <v>4416401038</v>
      </c>
      <c r="D21" s="40">
        <v>4336444346</v>
      </c>
      <c r="E21" s="41">
        <f>IFERROR(D21/$C21,"")</f>
        <v>0.98189550919130097</v>
      </c>
      <c r="F21" s="40">
        <v>3551093421</v>
      </c>
      <c r="G21" s="13">
        <f>IFERROR(F21/$C21,"")</f>
        <v>0.80406951054611175</v>
      </c>
      <c r="H21" s="36">
        <f>C21-D21</f>
        <v>79956692</v>
      </c>
    </row>
    <row r="22" spans="1:8" ht="45" customHeight="1" x14ac:dyDescent="0.25">
      <c r="A22" s="38">
        <v>974</v>
      </c>
      <c r="B22" s="42" t="s">
        <v>56</v>
      </c>
      <c r="C22" s="40">
        <v>570000000</v>
      </c>
      <c r="D22" s="40">
        <v>549705439</v>
      </c>
      <c r="E22" s="41">
        <f>IFERROR(D22/$C22,"")</f>
        <v>0.96439550701754384</v>
      </c>
      <c r="F22" s="40">
        <v>269287268</v>
      </c>
      <c r="G22" s="13">
        <f>IFERROR(F22/$C22,"")</f>
        <v>0.47243380350877195</v>
      </c>
      <c r="H22" s="36">
        <f>C22-D22</f>
        <v>20294561</v>
      </c>
    </row>
    <row r="23" spans="1:8" ht="45" customHeight="1" x14ac:dyDescent="0.25">
      <c r="A23" s="38">
        <v>750</v>
      </c>
      <c r="B23" s="42" t="s">
        <v>55</v>
      </c>
      <c r="C23" s="40">
        <v>97220491735</v>
      </c>
      <c r="D23" s="40">
        <v>96795956125</v>
      </c>
      <c r="E23" s="41">
        <f>IFERROR(D23/$C23,"")</f>
        <v>0.99563327028670889</v>
      </c>
      <c r="F23" s="40">
        <v>71802611506</v>
      </c>
      <c r="G23" s="13">
        <f>IFERROR(F23/$C23,"")</f>
        <v>0.73855429266616845</v>
      </c>
      <c r="H23" s="36">
        <f>C23-D23</f>
        <v>424535610</v>
      </c>
    </row>
    <row r="24" spans="1:8" ht="45" customHeight="1" x14ac:dyDescent="0.25">
      <c r="A24" s="38">
        <v>758</v>
      </c>
      <c r="B24" s="42" t="s">
        <v>54</v>
      </c>
      <c r="C24" s="40">
        <v>92166411836</v>
      </c>
      <c r="D24" s="40">
        <v>92164115835</v>
      </c>
      <c r="E24" s="41">
        <f>IFERROR(D24/$C24,"")</f>
        <v>0.99997508852786754</v>
      </c>
      <c r="F24" s="40">
        <v>91385110645</v>
      </c>
      <c r="G24" s="13">
        <f>IFERROR(F24/$C24,"")</f>
        <v>0.99152292928154517</v>
      </c>
      <c r="H24" s="36">
        <f>C24-D24</f>
        <v>2296001</v>
      </c>
    </row>
    <row r="25" spans="1:8" ht="45" customHeight="1" x14ac:dyDescent="0.25">
      <c r="A25" s="38">
        <v>765</v>
      </c>
      <c r="B25" s="42" t="s">
        <v>53</v>
      </c>
      <c r="C25" s="40">
        <v>3826318267</v>
      </c>
      <c r="D25" s="40">
        <v>3813384536</v>
      </c>
      <c r="E25" s="41">
        <f>IFERROR(D25/$C25,"")</f>
        <v>0.99661979738811934</v>
      </c>
      <c r="F25" s="40">
        <v>3216487972</v>
      </c>
      <c r="G25" s="13">
        <f>IFERROR(F25/$C25,"")</f>
        <v>0.84062217190361077</v>
      </c>
      <c r="H25" s="36">
        <f>C25-D25</f>
        <v>12933731</v>
      </c>
    </row>
    <row r="26" spans="1:8" ht="45" customHeight="1" x14ac:dyDescent="0.25">
      <c r="A26" s="38">
        <v>759</v>
      </c>
      <c r="B26" s="42" t="s">
        <v>52</v>
      </c>
      <c r="C26" s="40">
        <v>10156920721</v>
      </c>
      <c r="D26" s="40">
        <v>10155784185</v>
      </c>
      <c r="E26" s="41">
        <f>IFERROR(D26/$C26,"")</f>
        <v>0.99988810230667158</v>
      </c>
      <c r="F26" s="40">
        <v>6805546528</v>
      </c>
      <c r="G26" s="13">
        <f>IFERROR(F26/$C26,"")</f>
        <v>0.67004033160652254</v>
      </c>
      <c r="H26" s="36">
        <f>C26-D26</f>
        <v>1136536</v>
      </c>
    </row>
    <row r="27" spans="1:8" x14ac:dyDescent="0.25">
      <c r="A27" s="35" t="s">
        <v>51</v>
      </c>
      <c r="B27" s="35"/>
      <c r="C27" s="11">
        <f>SUM(C10:C26)</f>
        <v>1023617257987</v>
      </c>
      <c r="D27" s="11">
        <f>SUM(D10:D26)</f>
        <v>1010814214254</v>
      </c>
      <c r="E27" s="10">
        <f>IFERROR(D27/$C27,"")</f>
        <v>0.98749235260239954</v>
      </c>
      <c r="F27" s="11">
        <f>SUM(F10:F26)</f>
        <v>846430128041</v>
      </c>
      <c r="G27" s="10">
        <f>IFERROR(F27/$C27,"")</f>
        <v>0.82690099393747196</v>
      </c>
      <c r="H27" s="11">
        <f>SUM(H10:H26)</f>
        <v>12803043733</v>
      </c>
    </row>
    <row r="28" spans="1:8" s="17" customFormat="1" ht="12" x14ac:dyDescent="0.25">
      <c r="A28" s="18" t="s">
        <v>21</v>
      </c>
      <c r="C28" s="34"/>
      <c r="F28" s="34"/>
    </row>
    <row r="29" spans="1:8" s="17" customFormat="1" ht="12" x14ac:dyDescent="0.25">
      <c r="A29" s="18"/>
      <c r="C29" s="34"/>
      <c r="F29" s="34"/>
    </row>
    <row r="31" spans="1:8" x14ac:dyDescent="0.25">
      <c r="C31" s="39"/>
    </row>
    <row r="32" spans="1:8" s="31" customFormat="1" ht="18.75" x14ac:dyDescent="0.25">
      <c r="B32" s="33" t="s">
        <v>48</v>
      </c>
      <c r="C32" s="33"/>
      <c r="D32" s="33"/>
      <c r="E32" s="33"/>
      <c r="F32" s="33"/>
      <c r="G32" s="33"/>
    </row>
    <row r="33" spans="1:8" s="31" customFormat="1" ht="18.75" x14ac:dyDescent="0.25">
      <c r="B33" s="33" t="s">
        <v>50</v>
      </c>
      <c r="C33" s="33"/>
      <c r="D33" s="33"/>
      <c r="E33" s="33"/>
      <c r="F33" s="33"/>
      <c r="G33" s="33"/>
    </row>
    <row r="34" spans="1:8" s="31" customFormat="1" ht="18.75" x14ac:dyDescent="0.25">
      <c r="B34" s="32" t="s">
        <v>46</v>
      </c>
      <c r="C34" s="32"/>
      <c r="D34" s="32"/>
      <c r="E34" s="32"/>
      <c r="F34" s="32"/>
      <c r="G34" s="32"/>
    </row>
    <row r="35" spans="1:8" s="31" customFormat="1" ht="18.75" x14ac:dyDescent="0.25">
      <c r="B35" s="32" t="s">
        <v>45</v>
      </c>
      <c r="C35" s="32"/>
      <c r="D35" s="32"/>
      <c r="E35" s="32"/>
      <c r="F35" s="32"/>
      <c r="G35" s="32"/>
    </row>
    <row r="36" spans="1:8" s="29" customFormat="1" ht="12.75" x14ac:dyDescent="0.25">
      <c r="B36" s="30" t="s">
        <v>49</v>
      </c>
      <c r="C36" s="30"/>
      <c r="D36" s="30"/>
      <c r="E36" s="30"/>
      <c r="F36" s="30"/>
      <c r="G36" s="30"/>
    </row>
    <row r="39" spans="1:8" x14ac:dyDescent="0.25">
      <c r="A39" s="14" t="str">
        <f>A8</f>
        <v>Cód. Proyecto</v>
      </c>
      <c r="B39" s="14" t="str">
        <f>B8</f>
        <v>Descripción Proyecto</v>
      </c>
      <c r="C39" s="14" t="str">
        <f>C8</f>
        <v>Apropiación Disponible</v>
      </c>
      <c r="D39" s="14" t="str">
        <f>D8</f>
        <v>CRP al 31 de diciembre de 2015</v>
      </c>
      <c r="E39" s="14"/>
      <c r="F39" s="14" t="str">
        <f>F8</f>
        <v>Giros al 31 de diciembre de 2015</v>
      </c>
      <c r="G39" s="14"/>
      <c r="H39" s="14" t="str">
        <f>H8</f>
        <v>Saldo por Comprometer</v>
      </c>
    </row>
    <row r="40" spans="1:8" ht="30" x14ac:dyDescent="0.25">
      <c r="A40" s="14"/>
      <c r="B40" s="14"/>
      <c r="C40" s="14"/>
      <c r="D40" s="9" t="str">
        <f>D9</f>
        <v>Valor</v>
      </c>
      <c r="E40" s="9" t="str">
        <f>E9</f>
        <v>% Compromisos</v>
      </c>
      <c r="F40" s="9" t="str">
        <f>F9</f>
        <v>Valor</v>
      </c>
      <c r="G40" s="9" t="str">
        <f>G9</f>
        <v>% Giros</v>
      </c>
      <c r="H40" s="14"/>
    </row>
    <row r="41" spans="1:8" ht="45" customHeight="1" x14ac:dyDescent="0.25">
      <c r="A41" s="38">
        <f>A10</f>
        <v>735</v>
      </c>
      <c r="B41" s="37" t="str">
        <f>B10</f>
        <v>Desarrollo integral de la primera infancia en Bogotá</v>
      </c>
      <c r="C41" s="36">
        <f>C10/1000000</f>
        <v>239056.41799700001</v>
      </c>
      <c r="D41" s="36">
        <f>D10/1000000</f>
        <v>236282.182826</v>
      </c>
      <c r="E41" s="13">
        <f>IFERROR(D41/$C41,"")</f>
        <v>0.98839506090551887</v>
      </c>
      <c r="F41" s="36">
        <f>F10/1000000</f>
        <v>191624.80674</v>
      </c>
      <c r="G41" s="13">
        <f>IFERROR(F41/$C41,"")</f>
        <v>0.80158821229557931</v>
      </c>
      <c r="H41" s="36">
        <f>C41-D41</f>
        <v>2774.2351710000075</v>
      </c>
    </row>
    <row r="42" spans="1:8" ht="45" customHeight="1" x14ac:dyDescent="0.25">
      <c r="A42" s="38">
        <f>A11</f>
        <v>739</v>
      </c>
      <c r="B42" s="37" t="str">
        <f>B11</f>
        <v>Construcciones dignas, adecuadas y seguras</v>
      </c>
      <c r="C42" s="36">
        <f>C11/1000000</f>
        <v>38683.343636999998</v>
      </c>
      <c r="D42" s="36">
        <f>D11/1000000</f>
        <v>31822.531887000001</v>
      </c>
      <c r="E42" s="13">
        <f>IFERROR(D42/$C42,"")</f>
        <v>0.82264170816305182</v>
      </c>
      <c r="F42" s="36">
        <f>F11/1000000</f>
        <v>14328.677206</v>
      </c>
      <c r="G42" s="13">
        <f>IFERROR(F42/$C42,"")</f>
        <v>0.3704094801229863</v>
      </c>
      <c r="H42" s="36">
        <f>C42-D42</f>
        <v>6860.8117499999971</v>
      </c>
    </row>
    <row r="43" spans="1:8" ht="45" customHeight="1" x14ac:dyDescent="0.25">
      <c r="A43" s="38">
        <f>A12</f>
        <v>721</v>
      </c>
      <c r="B43" s="37" t="str">
        <f>B12</f>
        <v>Atención integral a personas con discapacidad, sus familias y cuidadores: Cerrando Brechas</v>
      </c>
      <c r="C43" s="36">
        <f>C12/1000000</f>
        <v>45260.229399000003</v>
      </c>
      <c r="D43" s="36">
        <f>D12/1000000</f>
        <v>45208.567443</v>
      </c>
      <c r="E43" s="13">
        <f>IFERROR(D43/$C43,"")</f>
        <v>0.99885855735408302</v>
      </c>
      <c r="F43" s="36">
        <f>F12/1000000</f>
        <v>39518.509031000001</v>
      </c>
      <c r="G43" s="13">
        <f>IFERROR(F43/$C43,"")</f>
        <v>0.87313983061414047</v>
      </c>
      <c r="H43" s="36">
        <f>C43-D43</f>
        <v>51.661956000003556</v>
      </c>
    </row>
    <row r="44" spans="1:8" ht="45" customHeight="1" x14ac:dyDescent="0.25">
      <c r="A44" s="38">
        <f>A13</f>
        <v>742</v>
      </c>
      <c r="B44" s="37" t="str">
        <f>B13</f>
        <v>Atención integral para personas mayores: disminuyendo la discriminación y la segregación socioeconomica</v>
      </c>
      <c r="C44" s="36">
        <f>C13/1000000</f>
        <v>122205.858123</v>
      </c>
      <c r="D44" s="36">
        <f>D13/1000000</f>
        <v>120764.933296</v>
      </c>
      <c r="E44" s="13">
        <f>IFERROR(D44/$C44,"")</f>
        <v>0.98820903638228452</v>
      </c>
      <c r="F44" s="36">
        <f>F13/1000000</f>
        <v>112660.154259</v>
      </c>
      <c r="G44" s="13">
        <f>IFERROR(F44/$C44,"")</f>
        <v>0.9218883283451742</v>
      </c>
      <c r="H44" s="36">
        <f>C44-D44</f>
        <v>1440.9248269999953</v>
      </c>
    </row>
    <row r="45" spans="1:8" ht="45" customHeight="1" x14ac:dyDescent="0.25">
      <c r="A45" s="38">
        <f>A14</f>
        <v>743</v>
      </c>
      <c r="B45" s="37" t="str">
        <f>B14</f>
        <v>Generación de capacidades para el desarrollo de personas en prostitución o habitante de calle</v>
      </c>
      <c r="C45" s="36">
        <f>C14/1000000</f>
        <v>26914.833658</v>
      </c>
      <c r="D45" s="36">
        <f>D14/1000000</f>
        <v>26248.239604999999</v>
      </c>
      <c r="E45" s="13">
        <f>IFERROR(D45/$C45,"")</f>
        <v>0.9752332092603565</v>
      </c>
      <c r="F45" s="36">
        <f>F14/1000000</f>
        <v>17731.586329000002</v>
      </c>
      <c r="G45" s="13">
        <f>IFERROR(F45/$C45,"")</f>
        <v>0.65880348934386124</v>
      </c>
      <c r="H45" s="36">
        <f>C45-D45</f>
        <v>666.59405300000071</v>
      </c>
    </row>
    <row r="46" spans="1:8" ht="45" customHeight="1" x14ac:dyDescent="0.25">
      <c r="A46" s="38">
        <f>A15</f>
        <v>749</v>
      </c>
      <c r="B46" s="37" t="str">
        <f>B15</f>
        <v>Promoción del ejercicio y goce de los derechos de personas LGBTI</v>
      </c>
      <c r="C46" s="36">
        <f>C15/1000000</f>
        <v>2755.2750900000001</v>
      </c>
      <c r="D46" s="36">
        <f>D15/1000000</f>
        <v>2745.3399439999998</v>
      </c>
      <c r="E46" s="13">
        <f>IFERROR(D46/$C46,"")</f>
        <v>0.99639413645626207</v>
      </c>
      <c r="F46" s="36">
        <f>F15/1000000</f>
        <v>2226.077119</v>
      </c>
      <c r="G46" s="13">
        <f>IFERROR(F46/$C46,"")</f>
        <v>0.80793280027802961</v>
      </c>
      <c r="H46" s="36">
        <f>C46-D46</f>
        <v>9.9351460000002589</v>
      </c>
    </row>
    <row r="47" spans="1:8" ht="45" customHeight="1" x14ac:dyDescent="0.25">
      <c r="A47" s="38">
        <f>A16</f>
        <v>760</v>
      </c>
      <c r="B47" s="37" t="str">
        <f>B16</f>
        <v>Protección integral y desarrollo de capacidades de niños, niñas y adolescentes</v>
      </c>
      <c r="C47" s="36">
        <f>C16/1000000</f>
        <v>16237.095936</v>
      </c>
      <c r="D47" s="36">
        <f>D16/1000000</f>
        <v>15951.155226000001</v>
      </c>
      <c r="E47" s="13">
        <f>IFERROR(D47/$C47,"")</f>
        <v>0.98238966431392283</v>
      </c>
      <c r="F47" s="36">
        <f>F16/1000000</f>
        <v>10704.002108999999</v>
      </c>
      <c r="G47" s="13">
        <f>IFERROR(F47/$C47,"")</f>
        <v>0.65923131520505907</v>
      </c>
      <c r="H47" s="36">
        <f>C47-D47</f>
        <v>285.94070999999894</v>
      </c>
    </row>
    <row r="48" spans="1:8" ht="45" customHeight="1" x14ac:dyDescent="0.25">
      <c r="A48" s="38">
        <f>A17</f>
        <v>764</v>
      </c>
      <c r="B48" s="37" t="str">
        <f>B17</f>
        <v>Jóvenes activando su ciudadanía</v>
      </c>
      <c r="C48" s="36">
        <f>C17/1000000</f>
        <v>7265.6572999999999</v>
      </c>
      <c r="D48" s="36">
        <f>D17/1000000</f>
        <v>7246.2018159999998</v>
      </c>
      <c r="E48" s="13">
        <f>IFERROR(D48/$C48,"")</f>
        <v>0.99732226786969436</v>
      </c>
      <c r="F48" s="36">
        <f>F17/1000000</f>
        <v>3461.8566959999998</v>
      </c>
      <c r="G48" s="13">
        <f>IFERROR(F48/$C48,"")</f>
        <v>0.47646848083517507</v>
      </c>
      <c r="H48" s="36">
        <f>C48-D48</f>
        <v>19.455484000000069</v>
      </c>
    </row>
    <row r="49" spans="1:8" ht="45" customHeight="1" x14ac:dyDescent="0.25">
      <c r="A49" s="38">
        <f>A18</f>
        <v>741</v>
      </c>
      <c r="B49" s="37" t="str">
        <f>B18</f>
        <v>Relaciones libres de violencia para y con las familias de Bogotá</v>
      </c>
      <c r="C49" s="36">
        <f>C18/1000000</f>
        <v>19713.745653000002</v>
      </c>
      <c r="D49" s="36">
        <f>D18/1000000</f>
        <v>19665.649891000001</v>
      </c>
      <c r="E49" s="13">
        <f>IFERROR(D49/$C49,"")</f>
        <v>0.99756029306421112</v>
      </c>
      <c r="F49" s="36">
        <f>F18/1000000</f>
        <v>14973.650341</v>
      </c>
      <c r="G49" s="13">
        <f>IFERROR(F49/$C49,"")</f>
        <v>0.75955379584200622</v>
      </c>
      <c r="H49" s="36">
        <f>C49-D49</f>
        <v>48.095762000000832</v>
      </c>
    </row>
    <row r="50" spans="1:8" ht="45" customHeight="1" x14ac:dyDescent="0.25">
      <c r="A50" s="38">
        <f>A19</f>
        <v>730</v>
      </c>
      <c r="B50" s="37" t="str">
        <f>B19</f>
        <v>Alimentando capacidades: Desarrollo de habilidades y apoyo alimentario para superar condiciones de vulnerabilidad</v>
      </c>
      <c r="C50" s="36">
        <f>C19/1000000</f>
        <v>293938.844897</v>
      </c>
      <c r="D50" s="36">
        <f>D19/1000000</f>
        <v>293843.98188699997</v>
      </c>
      <c r="E50" s="13">
        <f>IFERROR(D50/$C50,"")</f>
        <v>0.99967726956934433</v>
      </c>
      <c r="F50" s="36">
        <f>F19/1000000</f>
        <v>259644.686487</v>
      </c>
      <c r="G50" s="13">
        <f>IFERROR(F50/$C50,"")</f>
        <v>0.88332893387392497</v>
      </c>
      <c r="H50" s="36">
        <f>C50-D50</f>
        <v>94.863010000030044</v>
      </c>
    </row>
    <row r="51" spans="1:8" ht="45" customHeight="1" x14ac:dyDescent="0.25">
      <c r="A51" s="38">
        <f>A20</f>
        <v>738</v>
      </c>
      <c r="B51" s="37" t="str">
        <f>B20</f>
        <v>Atención y acciones humanitarias para emergencias de origen social y natural</v>
      </c>
      <c r="C51" s="36">
        <f>C20/1000000</f>
        <v>3229.4126999999999</v>
      </c>
      <c r="D51" s="36">
        <f>D20/1000000</f>
        <v>3220.0399670000002</v>
      </c>
      <c r="E51" s="13">
        <f>IFERROR(D51/$C51,"")</f>
        <v>0.99709769736150489</v>
      </c>
      <c r="F51" s="36">
        <f>F20/1000000</f>
        <v>2525.9843839999999</v>
      </c>
      <c r="G51" s="13">
        <f>IFERROR(F51/$C51,"")</f>
        <v>0.78218073026095425</v>
      </c>
      <c r="H51" s="36">
        <f>C51-D51</f>
        <v>9.3727329999996982</v>
      </c>
    </row>
    <row r="52" spans="1:8" ht="45" customHeight="1" x14ac:dyDescent="0.25">
      <c r="A52" s="38">
        <f>A21</f>
        <v>753</v>
      </c>
      <c r="B52" s="37" t="str">
        <f>B21</f>
        <v>Fortalecimiento de la gestión local para el desarrollo humano en Bogotá</v>
      </c>
      <c r="C52" s="36">
        <f>C21/1000000</f>
        <v>4416.401038</v>
      </c>
      <c r="D52" s="36">
        <f>D21/1000000</f>
        <v>4336.4443460000002</v>
      </c>
      <c r="E52" s="13">
        <f>IFERROR(D52/$C52,"")</f>
        <v>0.98189550919130097</v>
      </c>
      <c r="F52" s="36">
        <f>F21/1000000</f>
        <v>3551.093421</v>
      </c>
      <c r="G52" s="13">
        <f>IFERROR(F52/$C52,"")</f>
        <v>0.80406951054611175</v>
      </c>
      <c r="H52" s="36">
        <f>C52-D52</f>
        <v>79.956691999999748</v>
      </c>
    </row>
    <row r="53" spans="1:8" ht="45" customHeight="1" x14ac:dyDescent="0.25">
      <c r="A53" s="38">
        <f>A22</f>
        <v>974</v>
      </c>
      <c r="B53" s="37" t="str">
        <f>B22</f>
        <v>Transparencia y Probidad en la SDIS</v>
      </c>
      <c r="C53" s="36">
        <f>C22/1000000</f>
        <v>570</v>
      </c>
      <c r="D53" s="36">
        <f>D22/1000000</f>
        <v>549.70543899999996</v>
      </c>
      <c r="E53" s="13">
        <f>IFERROR(D53/$C53,"")</f>
        <v>0.96439550701754373</v>
      </c>
      <c r="F53" s="36">
        <f>F22/1000000</f>
        <v>269.28726799999998</v>
      </c>
      <c r="G53" s="13">
        <f>IFERROR(F53/$C53,"")</f>
        <v>0.4724338035087719</v>
      </c>
      <c r="H53" s="36">
        <f>C53-D53</f>
        <v>20.294561000000044</v>
      </c>
    </row>
    <row r="54" spans="1:8" ht="45" customHeight="1" x14ac:dyDescent="0.25">
      <c r="A54" s="38">
        <f>A23</f>
        <v>750</v>
      </c>
      <c r="B54" s="37" t="str">
        <f>B23</f>
        <v>Servicios de apoyo para garantizar la prestación de los servicios sociales</v>
      </c>
      <c r="C54" s="36">
        <f>C23/1000000</f>
        <v>97220.491735000003</v>
      </c>
      <c r="D54" s="36">
        <f>D23/1000000</f>
        <v>96795.956124999997</v>
      </c>
      <c r="E54" s="13">
        <f>IFERROR(D54/$C54,"")</f>
        <v>0.99563327028670878</v>
      </c>
      <c r="F54" s="36">
        <f>F23/1000000</f>
        <v>71802.611506000001</v>
      </c>
      <c r="G54" s="13">
        <f>IFERROR(F54/$C54,"")</f>
        <v>0.73855429266616845</v>
      </c>
      <c r="H54" s="36">
        <f>C54-D54</f>
        <v>424.53561000000627</v>
      </c>
    </row>
    <row r="55" spans="1:8" ht="45" customHeight="1" x14ac:dyDescent="0.25">
      <c r="A55" s="38">
        <f>A24</f>
        <v>758</v>
      </c>
      <c r="B55" s="37" t="str">
        <f>B24</f>
        <v>Adopción de un modelo de desarrollo organizacional para el Talento Humano</v>
      </c>
      <c r="C55" s="36">
        <f>C24/1000000</f>
        <v>92166.411835999999</v>
      </c>
      <c r="D55" s="36">
        <f>D24/1000000</f>
        <v>92164.115835000004</v>
      </c>
      <c r="E55" s="13">
        <f>IFERROR(D55/$C55,"")</f>
        <v>0.99997508852786765</v>
      </c>
      <c r="F55" s="36">
        <f>F24/1000000</f>
        <v>91385.110644999993</v>
      </c>
      <c r="G55" s="13">
        <f>IFERROR(F55/$C55,"")</f>
        <v>0.99152292928154517</v>
      </c>
      <c r="H55" s="36">
        <f>C55-D55</f>
        <v>2.2960009999951581</v>
      </c>
    </row>
    <row r="56" spans="1:8" ht="45" customHeight="1" x14ac:dyDescent="0.25">
      <c r="A56" s="38">
        <f>A25</f>
        <v>765</v>
      </c>
      <c r="B56" s="37" t="str">
        <f>B25</f>
        <v>Políticas Humanas: Servicios Sociales con calidad</v>
      </c>
      <c r="C56" s="36">
        <f>C25/1000000</f>
        <v>3826.3182670000001</v>
      </c>
      <c r="D56" s="36">
        <f>D25/1000000</f>
        <v>3813.384536</v>
      </c>
      <c r="E56" s="13">
        <f>IFERROR(D56/$C56,"")</f>
        <v>0.99661979738811934</v>
      </c>
      <c r="F56" s="36">
        <f>F25/1000000</f>
        <v>3216.4879719999999</v>
      </c>
      <c r="G56" s="13">
        <f>IFERROR(F56/$C56,"")</f>
        <v>0.84062217190361066</v>
      </c>
      <c r="H56" s="36">
        <f>C56-D56</f>
        <v>12.93373100000008</v>
      </c>
    </row>
    <row r="57" spans="1:8" ht="45" customHeight="1" x14ac:dyDescent="0.25">
      <c r="A57" s="38">
        <f>A26</f>
        <v>759</v>
      </c>
      <c r="B57" s="37" t="str">
        <f>B26</f>
        <v>Fortalecimiento e innovación de tecnologías de la información y la comunicación</v>
      </c>
      <c r="C57" s="36">
        <f>C26/1000000</f>
        <v>10156.920721</v>
      </c>
      <c r="D57" s="36">
        <f>D26/1000000</f>
        <v>10155.784185</v>
      </c>
      <c r="E57" s="13">
        <f>IFERROR(D57/$C57,"")</f>
        <v>0.99988810230667158</v>
      </c>
      <c r="F57" s="36">
        <f>F26/1000000</f>
        <v>6805.5465279999999</v>
      </c>
      <c r="G57" s="13">
        <f>IFERROR(F57/$C57,"")</f>
        <v>0.67004033160652254</v>
      </c>
      <c r="H57" s="36">
        <f>C57-D57</f>
        <v>1.1365359999999782</v>
      </c>
    </row>
    <row r="58" spans="1:8" x14ac:dyDescent="0.25">
      <c r="A58" s="35" t="str">
        <f>A27</f>
        <v>TOTAL PROYECTOS DE INVERSIÓN</v>
      </c>
      <c r="B58" s="35"/>
      <c r="C58" s="11">
        <f>SUM(C41:C57)</f>
        <v>1023617.2579870002</v>
      </c>
      <c r="D58" s="11">
        <f>SUM(D41:D57)</f>
        <v>1010814.214254</v>
      </c>
      <c r="E58" s="10">
        <f>IFERROR(D58/$C58,"")</f>
        <v>0.98749235260239943</v>
      </c>
      <c r="F58" s="11">
        <f>SUM(F41:F57)</f>
        <v>846430.12804100011</v>
      </c>
      <c r="G58" s="10">
        <f>IFERROR(F58/$C58,"")</f>
        <v>0.82690099393747196</v>
      </c>
      <c r="H58" s="11">
        <f>SUM(H41:H57)</f>
        <v>12803.043733000037</v>
      </c>
    </row>
    <row r="59" spans="1:8" s="17" customFormat="1" ht="12" x14ac:dyDescent="0.25">
      <c r="A59" s="17" t="str">
        <f>A28</f>
        <v>Fuente: Sistema de Información PREDIS. Corte: 31 de diciembre de 2015.</v>
      </c>
      <c r="C59" s="34"/>
    </row>
  </sheetData>
  <mergeCells count="24">
    <mergeCell ref="B1:G1"/>
    <mergeCell ref="B2:G2"/>
    <mergeCell ref="B3:G3"/>
    <mergeCell ref="B4:G4"/>
    <mergeCell ref="B5:G5"/>
    <mergeCell ref="A8:A9"/>
    <mergeCell ref="B8:B9"/>
    <mergeCell ref="C8:C9"/>
    <mergeCell ref="D8:E8"/>
    <mergeCell ref="F8:G8"/>
    <mergeCell ref="H8:H9"/>
    <mergeCell ref="A27:B27"/>
    <mergeCell ref="B32:G32"/>
    <mergeCell ref="B33:G33"/>
    <mergeCell ref="B34:G34"/>
    <mergeCell ref="B35:G35"/>
    <mergeCell ref="H39:H40"/>
    <mergeCell ref="A58:B58"/>
    <mergeCell ref="B36:G36"/>
    <mergeCell ref="A39:A40"/>
    <mergeCell ref="B39:B40"/>
    <mergeCell ref="C39:C40"/>
    <mergeCell ref="D39:E39"/>
    <mergeCell ref="F39:G39"/>
  </mergeCells>
  <conditionalFormatting sqref="H10:H26 F10:F26 C10:D26">
    <cfRule type="cellIs" dxfId="3" priority="2" operator="equal">
      <formula>0</formula>
    </cfRule>
  </conditionalFormatting>
  <conditionalFormatting sqref="H41:H57 F41:F57 C41:D57">
    <cfRule type="cellIs" dxfId="2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scale="64" orientation="portrait" horizontalDpi="4294967294" verticalDpi="4294967294" r:id="rId1"/>
  <headerFooter>
    <oddFooter>&amp;LDirección de Análisis y Diseño Estratégico - Subdirección de Diseño, Evaluación y Sistematización&amp;REquipo de Análisis de Costos y Presupuesto</oddFooter>
  </headerFooter>
  <rowBreaks count="1" manualBreakCount="1">
    <brk id="3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H30"/>
  <sheetViews>
    <sheetView showGridLines="0" zoomScale="80" zoomScaleNormal="80" workbookViewId="0"/>
  </sheetViews>
  <sheetFormatPr baseColWidth="10" defaultRowHeight="15" x14ac:dyDescent="0.25"/>
  <cols>
    <col min="1" max="1" width="11" customWidth="1"/>
    <col min="3" max="3" width="41.7109375" customWidth="1"/>
    <col min="4" max="6" width="19" customWidth="1"/>
    <col min="8" max="8" width="19" customWidth="1"/>
  </cols>
  <sheetData>
    <row r="1" spans="1:8" s="31" customFormat="1" ht="18.75" x14ac:dyDescent="0.25">
      <c r="B1" s="33" t="s">
        <v>48</v>
      </c>
      <c r="C1" s="33"/>
      <c r="D1" s="33"/>
      <c r="E1" s="33"/>
      <c r="F1" s="33"/>
      <c r="G1" s="33"/>
    </row>
    <row r="2" spans="1:8" s="31" customFormat="1" ht="18.75" x14ac:dyDescent="0.25">
      <c r="B2" s="33" t="s">
        <v>80</v>
      </c>
      <c r="C2" s="33"/>
      <c r="D2" s="33"/>
      <c r="E2" s="33"/>
      <c r="F2" s="33"/>
      <c r="G2" s="33"/>
    </row>
    <row r="3" spans="1:8" s="31" customFormat="1" ht="18.75" x14ac:dyDescent="0.25">
      <c r="B3" s="32" t="s">
        <v>46</v>
      </c>
      <c r="C3" s="32"/>
      <c r="D3" s="32"/>
      <c r="E3" s="32"/>
      <c r="F3" s="32"/>
      <c r="G3" s="32"/>
    </row>
    <row r="4" spans="1:8" s="31" customFormat="1" ht="18.75" x14ac:dyDescent="0.25">
      <c r="B4" s="32" t="s">
        <v>45</v>
      </c>
      <c r="C4" s="32"/>
      <c r="D4" s="32"/>
      <c r="E4" s="32"/>
      <c r="F4" s="32"/>
      <c r="G4" s="32"/>
    </row>
    <row r="5" spans="1:8" s="29" customFormat="1" ht="12.75" x14ac:dyDescent="0.25">
      <c r="B5" s="30" t="s">
        <v>44</v>
      </c>
      <c r="C5" s="30"/>
      <c r="D5" s="30"/>
      <c r="E5" s="30"/>
      <c r="F5" s="30"/>
      <c r="G5" s="30"/>
    </row>
    <row r="7" spans="1:8" x14ac:dyDescent="0.25">
      <c r="D7" s="24">
        <v>3</v>
      </c>
      <c r="E7" s="24">
        <v>4</v>
      </c>
      <c r="F7" s="24">
        <v>5</v>
      </c>
    </row>
    <row r="8" spans="1:8" x14ac:dyDescent="0.25">
      <c r="A8" s="14" t="s">
        <v>79</v>
      </c>
      <c r="B8" s="14" t="s">
        <v>75</v>
      </c>
      <c r="C8" s="14" t="s">
        <v>74</v>
      </c>
      <c r="D8" s="14" t="s">
        <v>26</v>
      </c>
      <c r="E8" s="14" t="s">
        <v>25</v>
      </c>
      <c r="F8" s="14" t="s">
        <v>24</v>
      </c>
      <c r="G8" s="14"/>
      <c r="H8" s="14" t="s">
        <v>23</v>
      </c>
    </row>
    <row r="9" spans="1:8" x14ac:dyDescent="0.25">
      <c r="A9" s="14"/>
      <c r="B9" s="14"/>
      <c r="C9" s="14"/>
      <c r="D9" s="14"/>
      <c r="E9" s="14"/>
      <c r="F9" s="3" t="s">
        <v>5</v>
      </c>
      <c r="G9" s="3" t="s">
        <v>78</v>
      </c>
      <c r="H9" s="14"/>
    </row>
    <row r="10" spans="1:8" ht="45" customHeight="1" x14ac:dyDescent="0.25">
      <c r="A10" s="52" t="s">
        <v>77</v>
      </c>
      <c r="B10" s="51">
        <v>735</v>
      </c>
      <c r="C10" s="42" t="s">
        <v>68</v>
      </c>
      <c r="D10" s="55">
        <v>39659205670</v>
      </c>
      <c r="E10" s="55">
        <v>36469446711</v>
      </c>
      <c r="F10" s="55">
        <v>34916131179</v>
      </c>
      <c r="G10" s="54">
        <f>IFERROR(F10/E10,"")</f>
        <v>0.95740775712038739</v>
      </c>
      <c r="H10" s="53">
        <f>E10-F10</f>
        <v>1553315532</v>
      </c>
    </row>
    <row r="11" spans="1:8" ht="45" customHeight="1" x14ac:dyDescent="0.25">
      <c r="A11" s="52"/>
      <c r="B11" s="51">
        <v>739</v>
      </c>
      <c r="C11" s="42" t="s">
        <v>67</v>
      </c>
      <c r="D11" s="40">
        <v>41797019359</v>
      </c>
      <c r="E11" s="40">
        <v>38916561982</v>
      </c>
      <c r="F11" s="40">
        <v>30043117710</v>
      </c>
      <c r="G11" s="13">
        <f>IFERROR(F11/E11,"")</f>
        <v>0.77198797067160718</v>
      </c>
      <c r="H11" s="36">
        <f>E11-F11</f>
        <v>8873444272</v>
      </c>
    </row>
    <row r="12" spans="1:8" ht="45" customHeight="1" x14ac:dyDescent="0.25">
      <c r="A12" s="52"/>
      <c r="B12" s="51">
        <v>721</v>
      </c>
      <c r="C12" s="42" t="s">
        <v>66</v>
      </c>
      <c r="D12" s="40">
        <v>12824853212</v>
      </c>
      <c r="E12" s="40">
        <v>12432623192</v>
      </c>
      <c r="F12" s="40">
        <v>12172585750</v>
      </c>
      <c r="G12" s="13">
        <f>IFERROR(F12/E12,"")</f>
        <v>0.97908426580745034</v>
      </c>
      <c r="H12" s="36">
        <f>E12-F12</f>
        <v>260037442</v>
      </c>
    </row>
    <row r="13" spans="1:8" ht="45" customHeight="1" x14ac:dyDescent="0.25">
      <c r="A13" s="52"/>
      <c r="B13" s="51">
        <v>742</v>
      </c>
      <c r="C13" s="42" t="s">
        <v>65</v>
      </c>
      <c r="D13" s="40">
        <v>11025885276</v>
      </c>
      <c r="E13" s="40">
        <v>10715668495</v>
      </c>
      <c r="F13" s="40">
        <v>9980705923</v>
      </c>
      <c r="G13" s="13">
        <f>IFERROR(F13/E13,"")</f>
        <v>0.93141234517072469</v>
      </c>
      <c r="H13" s="36">
        <f>E13-F13</f>
        <v>734962572</v>
      </c>
    </row>
    <row r="14" spans="1:8" ht="45" customHeight="1" x14ac:dyDescent="0.25">
      <c r="A14" s="52"/>
      <c r="B14" s="51">
        <v>743</v>
      </c>
      <c r="C14" s="42" t="s">
        <v>64</v>
      </c>
      <c r="D14" s="40">
        <v>4074732921</v>
      </c>
      <c r="E14" s="40">
        <v>3839448424</v>
      </c>
      <c r="F14" s="40">
        <v>3803560858</v>
      </c>
      <c r="G14" s="13">
        <f>IFERROR(F14/E14,"")</f>
        <v>0.99065293707927671</v>
      </c>
      <c r="H14" s="36">
        <f>E14-F14</f>
        <v>35887566</v>
      </c>
    </row>
    <row r="15" spans="1:8" ht="45" customHeight="1" x14ac:dyDescent="0.25">
      <c r="A15" s="52"/>
      <c r="B15" s="51">
        <v>749</v>
      </c>
      <c r="C15" s="42" t="s">
        <v>63</v>
      </c>
      <c r="D15" s="40">
        <v>852760109</v>
      </c>
      <c r="E15" s="40">
        <v>773780031</v>
      </c>
      <c r="F15" s="40">
        <v>769180678</v>
      </c>
      <c r="G15" s="13">
        <f>IFERROR(F15/E15,"")</f>
        <v>0.99405599418990431</v>
      </c>
      <c r="H15" s="36">
        <f>E15-F15</f>
        <v>4599353</v>
      </c>
    </row>
    <row r="16" spans="1:8" ht="45" customHeight="1" x14ac:dyDescent="0.25">
      <c r="A16" s="52"/>
      <c r="B16" s="51">
        <v>760</v>
      </c>
      <c r="C16" s="42" t="s">
        <v>62</v>
      </c>
      <c r="D16" s="40">
        <v>1858889147</v>
      </c>
      <c r="E16" s="40">
        <v>1679807493</v>
      </c>
      <c r="F16" s="40">
        <v>1645865619</v>
      </c>
      <c r="G16" s="13">
        <f>IFERROR(F16/E16,"")</f>
        <v>0.97979418823797326</v>
      </c>
      <c r="H16" s="36">
        <f>E16-F16</f>
        <v>33941874</v>
      </c>
    </row>
    <row r="17" spans="1:8" ht="45" customHeight="1" x14ac:dyDescent="0.25">
      <c r="A17" s="52"/>
      <c r="B17" s="51">
        <v>764</v>
      </c>
      <c r="C17" s="42" t="s">
        <v>61</v>
      </c>
      <c r="D17" s="40">
        <v>372692568</v>
      </c>
      <c r="E17" s="40">
        <v>352290611</v>
      </c>
      <c r="F17" s="40">
        <v>347608914</v>
      </c>
      <c r="G17" s="13">
        <f>IFERROR(F17/E17,"")</f>
        <v>0.98671069607358908</v>
      </c>
      <c r="H17" s="36">
        <f>E17-F17</f>
        <v>4681697</v>
      </c>
    </row>
    <row r="18" spans="1:8" ht="45" customHeight="1" x14ac:dyDescent="0.25">
      <c r="A18" s="52"/>
      <c r="B18" s="51">
        <v>741</v>
      </c>
      <c r="C18" s="42" t="s">
        <v>60</v>
      </c>
      <c r="D18" s="40">
        <v>2970465767</v>
      </c>
      <c r="E18" s="40">
        <v>2787209886</v>
      </c>
      <c r="F18" s="40">
        <v>2773525940</v>
      </c>
      <c r="G18" s="13">
        <f>IFERROR(F18/E18,"")</f>
        <v>0.99509045010613173</v>
      </c>
      <c r="H18" s="36">
        <f>E18-F18</f>
        <v>13683946</v>
      </c>
    </row>
    <row r="19" spans="1:8" ht="45" customHeight="1" x14ac:dyDescent="0.25">
      <c r="A19" s="52"/>
      <c r="B19" s="51">
        <v>730</v>
      </c>
      <c r="C19" s="42" t="s">
        <v>59</v>
      </c>
      <c r="D19" s="40">
        <v>43767420478</v>
      </c>
      <c r="E19" s="40">
        <v>41855145784</v>
      </c>
      <c r="F19" s="40">
        <v>40286795652</v>
      </c>
      <c r="G19" s="13">
        <f>IFERROR(F19/E19,"")</f>
        <v>0.96252909641997864</v>
      </c>
      <c r="H19" s="36">
        <f>E19-F19</f>
        <v>1568350132</v>
      </c>
    </row>
    <row r="20" spans="1:8" ht="45" customHeight="1" x14ac:dyDescent="0.25">
      <c r="A20" s="52"/>
      <c r="B20" s="51">
        <v>738</v>
      </c>
      <c r="C20" s="42" t="s">
        <v>58</v>
      </c>
      <c r="D20" s="40">
        <v>447217016</v>
      </c>
      <c r="E20" s="40">
        <v>446902542</v>
      </c>
      <c r="F20" s="40">
        <v>446902542</v>
      </c>
      <c r="G20" s="13">
        <f>IFERROR(F20/E20,"")</f>
        <v>1</v>
      </c>
      <c r="H20" s="36">
        <f>E20-F20</f>
        <v>0</v>
      </c>
    </row>
    <row r="21" spans="1:8" ht="45" customHeight="1" x14ac:dyDescent="0.25">
      <c r="A21" s="52"/>
      <c r="B21" s="51">
        <v>753</v>
      </c>
      <c r="C21" s="42" t="s">
        <v>57</v>
      </c>
      <c r="D21" s="40">
        <v>851105043</v>
      </c>
      <c r="E21" s="40">
        <v>839053945</v>
      </c>
      <c r="F21" s="40">
        <v>839053945</v>
      </c>
      <c r="G21" s="13">
        <f>IFERROR(F21/E21,"")</f>
        <v>1</v>
      </c>
      <c r="H21" s="36">
        <f>E21-F21</f>
        <v>0</v>
      </c>
    </row>
    <row r="22" spans="1:8" ht="45" customHeight="1" x14ac:dyDescent="0.25">
      <c r="A22" s="52"/>
      <c r="B22" s="51">
        <v>974</v>
      </c>
      <c r="C22" s="42" t="s">
        <v>56</v>
      </c>
      <c r="D22" s="40">
        <v>0</v>
      </c>
      <c r="E22" s="40">
        <v>0</v>
      </c>
      <c r="F22" s="40">
        <v>0</v>
      </c>
      <c r="G22" s="13" t="str">
        <f>IFERROR(F22/E22,"")</f>
        <v/>
      </c>
      <c r="H22" s="36">
        <f>E22-F22</f>
        <v>0</v>
      </c>
    </row>
    <row r="23" spans="1:8" ht="45" customHeight="1" x14ac:dyDescent="0.25">
      <c r="A23" s="52"/>
      <c r="B23" s="51">
        <v>750</v>
      </c>
      <c r="C23" s="42" t="s">
        <v>55</v>
      </c>
      <c r="D23" s="40">
        <v>12200149047</v>
      </c>
      <c r="E23" s="40">
        <v>12133184779</v>
      </c>
      <c r="F23" s="40">
        <v>12120600797</v>
      </c>
      <c r="G23" s="13">
        <f>IFERROR(F23/E23,"")</f>
        <v>0.99896284592798912</v>
      </c>
      <c r="H23" s="36">
        <f>E23-F23</f>
        <v>12583982</v>
      </c>
    </row>
    <row r="24" spans="1:8" ht="45" customHeight="1" x14ac:dyDescent="0.25">
      <c r="A24" s="52"/>
      <c r="B24" s="51">
        <v>758</v>
      </c>
      <c r="C24" s="42" t="s">
        <v>54</v>
      </c>
      <c r="D24" s="40">
        <v>344221701</v>
      </c>
      <c r="E24" s="40">
        <v>344221701</v>
      </c>
      <c r="F24" s="40">
        <v>344221701</v>
      </c>
      <c r="G24" s="13">
        <f>IFERROR(F24/E24,"")</f>
        <v>1</v>
      </c>
      <c r="H24" s="36">
        <f>E24-F24</f>
        <v>0</v>
      </c>
    </row>
    <row r="25" spans="1:8" ht="45" customHeight="1" x14ac:dyDescent="0.25">
      <c r="A25" s="52"/>
      <c r="B25" s="51">
        <v>765</v>
      </c>
      <c r="C25" s="42" t="s">
        <v>53</v>
      </c>
      <c r="D25" s="40">
        <v>359654168</v>
      </c>
      <c r="E25" s="40">
        <v>359653999</v>
      </c>
      <c r="F25" s="40">
        <v>359653999</v>
      </c>
      <c r="G25" s="13">
        <f>IFERROR(F25/E25,"")</f>
        <v>1</v>
      </c>
      <c r="H25" s="36">
        <f>E25-F25</f>
        <v>0</v>
      </c>
    </row>
    <row r="26" spans="1:8" ht="45" customHeight="1" x14ac:dyDescent="0.25">
      <c r="A26" s="52"/>
      <c r="B26" s="51">
        <v>759</v>
      </c>
      <c r="C26" s="42" t="s">
        <v>52</v>
      </c>
      <c r="D26" s="40">
        <v>738193779</v>
      </c>
      <c r="E26" s="40">
        <v>732612002</v>
      </c>
      <c r="F26" s="40">
        <v>732612002</v>
      </c>
      <c r="G26" s="13">
        <f>IFERROR(F26/E26,"")</f>
        <v>1</v>
      </c>
      <c r="H26" s="36">
        <f>E26-F26</f>
        <v>0</v>
      </c>
    </row>
    <row r="27" spans="1:8" x14ac:dyDescent="0.25">
      <c r="A27" s="50" t="s">
        <v>76</v>
      </c>
      <c r="B27" s="50"/>
      <c r="C27" s="50"/>
      <c r="D27" s="48">
        <f>SUM(D10:D26)</f>
        <v>174144465261</v>
      </c>
      <c r="E27" s="48">
        <f>SUM(E10:E26)</f>
        <v>164677611577</v>
      </c>
      <c r="F27" s="48">
        <f>SUM(F10:F26)</f>
        <v>151582123209</v>
      </c>
      <c r="G27" s="49">
        <f>IFERROR(F27/E27,"")</f>
        <v>0.92047802829665881</v>
      </c>
      <c r="H27" s="48">
        <f>SUM(H10:H26)</f>
        <v>13095488368</v>
      </c>
    </row>
    <row r="28" spans="1:8" x14ac:dyDescent="0.25">
      <c r="A28" s="47" t="s">
        <v>30</v>
      </c>
      <c r="B28" s="47"/>
      <c r="C28" s="47"/>
      <c r="D28" s="22">
        <v>2617202309</v>
      </c>
      <c r="E28" s="22">
        <v>2599630126</v>
      </c>
      <c r="F28" s="22">
        <v>2577459653</v>
      </c>
      <c r="G28" s="13">
        <f>IFERROR(F28/E28,"")</f>
        <v>0.99147168176800859</v>
      </c>
      <c r="H28" s="1">
        <f>E28-F28</f>
        <v>22170473</v>
      </c>
    </row>
    <row r="29" spans="1:8" x14ac:dyDescent="0.25">
      <c r="A29" s="46" t="s">
        <v>11</v>
      </c>
      <c r="B29" s="45"/>
      <c r="C29" s="44"/>
      <c r="D29" s="43">
        <f>SUM(D27:D28)</f>
        <v>176761667570</v>
      </c>
      <c r="E29" s="43">
        <f>SUM(E27:E28)</f>
        <v>167277241703</v>
      </c>
      <c r="F29" s="43">
        <f>SUM(F27:F28)</f>
        <v>154159582862</v>
      </c>
      <c r="G29" s="19">
        <f>IFERROR(F29/E29,"")</f>
        <v>0.92158132984826269</v>
      </c>
      <c r="H29" s="43">
        <f>SUM(H27:H28)</f>
        <v>13117658841</v>
      </c>
    </row>
    <row r="30" spans="1:8" s="17" customFormat="1" ht="12" x14ac:dyDescent="0.25">
      <c r="A30" s="17" t="s">
        <v>21</v>
      </c>
    </row>
  </sheetData>
  <mergeCells count="16">
    <mergeCell ref="B1:G1"/>
    <mergeCell ref="B2:G2"/>
    <mergeCell ref="B3:G3"/>
    <mergeCell ref="B4:G4"/>
    <mergeCell ref="B5:G5"/>
    <mergeCell ref="A8:A9"/>
    <mergeCell ref="B8:B9"/>
    <mergeCell ref="C8:C9"/>
    <mergeCell ref="D8:D9"/>
    <mergeCell ref="E8:E9"/>
    <mergeCell ref="F8:G8"/>
    <mergeCell ref="H8:H9"/>
    <mergeCell ref="A10:A26"/>
    <mergeCell ref="A27:C27"/>
    <mergeCell ref="A28:C28"/>
    <mergeCell ref="A29:C29"/>
  </mergeCells>
  <conditionalFormatting sqref="D10:F26">
    <cfRule type="cellIs" dxfId="1" priority="2" operator="equal">
      <formula>0</formula>
    </cfRule>
  </conditionalFormatting>
  <conditionalFormatting sqref="H10:H26">
    <cfRule type="cellIs" dxfId="0" priority="1" operator="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scale="65" orientation="portrait" horizontalDpi="4294967294" verticalDpi="4294967294" r:id="rId1"/>
  <headerFooter>
    <oddFooter>&amp;LDirección de Análisis y Diseño Estratégico - Subdirección de Diseño, Evaluación y Sistematización&amp;REquipo de Análisis de Costos y Presupuesto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Resumen_Ejec</vt:lpstr>
      <vt:lpstr>Ejec_Vigencia</vt:lpstr>
      <vt:lpstr>Ejec_Reservas</vt:lpstr>
      <vt:lpstr>Ejec_Vigencia!Área_de_impresión</vt:lpstr>
      <vt:lpstr>Resumen_Ejec!Área_de_impresión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Camilo Herrera Quevedo</dc:creator>
  <cp:lastModifiedBy>Alex Camilo Herrera Quevedo</cp:lastModifiedBy>
  <dcterms:created xsi:type="dcterms:W3CDTF">2016-01-05T13:45:34Z</dcterms:created>
  <dcterms:modified xsi:type="dcterms:W3CDTF">2016-01-05T13:46:14Z</dcterms:modified>
</cp:coreProperties>
</file>